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tables/table1.xml" ContentType="application/vnd.openxmlformats-officedocument.spreadsheetml.table+xml"/>
  <Override PartName="/xl/worksheets/sheet6.xml" ContentType="application/vnd.openxmlformats-officedocument.spreadsheetml.worksheet+xml"/>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comments3.xml" ContentType="application/vnd.openxmlformats-officedocument.spreadsheetml.comments+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comments1.xml" ContentType="application/vnd.openxmlformats-officedocument.spreadsheetml.comments+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7"/>
  <workbookPr codeName="ThisWorkbook" defaultThemeVersion="124226"/>
  <bookViews>
    <workbookView xWindow="480" yWindow="144" windowWidth="18252" windowHeight="7176" tabRatio="907" activeTab="2"/>
  </bookViews>
  <sheets>
    <sheet name="Année" sheetId="1" r:id="rId1"/>
    <sheet name="2017" sheetId="2" state="hidden" r:id="rId2"/>
    <sheet name="2018" sheetId="5" r:id="rId3"/>
    <sheet name="EMPLOI" sheetId="7" r:id="rId4"/>
    <sheet name="Calcul Salaire" sheetId="8" state="hidden" r:id="rId5"/>
    <sheet name="Km" sheetId="9" r:id="rId6"/>
  </sheets>
  <externalReferences>
    <externalReference r:id="rId7"/>
  </externalReferences>
  <definedNames>
    <definedName name="Année">'[1]2 Enfants'!$B$10</definedName>
    <definedName name="ENTREPRISE">EMPLOI!$A$5:$A3</definedName>
    <definedName name="Férié">Année!$AL$3:$AL$15</definedName>
    <definedName name="Fêtes">Année!$AL$17:$AL$21</definedName>
    <definedName name="JourCalculé">" =Feuil1!$B$10-JOURSEM(Feuil1!$B$10;3)+((LIGNE()-LIGNE(Feuil1!$AF$7))*7)+COLONNE()-COLONNE(Feuil1!$AF$7)"</definedName>
  </definedNames>
  <calcPr calcId="125725"/>
</workbook>
</file>

<file path=xl/calcChain.xml><?xml version="1.0" encoding="utf-8"?>
<calcChain xmlns="http://schemas.openxmlformats.org/spreadsheetml/2006/main">
  <c r="M176" i="5" a="1"/>
  <c r="M176" s="1"/>
  <c r="M177" a="1"/>
  <c r="M177" s="1"/>
  <c r="M178" a="1"/>
  <c r="M178" s="1"/>
  <c r="M179" a="1"/>
  <c r="M179" s="1"/>
  <c r="M180" a="1"/>
  <c r="M180" s="1"/>
  <c r="M181" a="1"/>
  <c r="M181" s="1"/>
  <c r="M182" a="1"/>
  <c r="M182" s="1"/>
  <c r="M183" a="1"/>
  <c r="M183" s="1"/>
  <c r="M184" a="1"/>
  <c r="M184" s="1"/>
  <c r="M185" a="1"/>
  <c r="M185" s="1"/>
  <c r="M186" a="1"/>
  <c r="M186" s="1"/>
  <c r="M187" a="1"/>
  <c r="M187" s="1"/>
  <c r="M188" a="1"/>
  <c r="M188" s="1"/>
  <c r="M189" a="1"/>
  <c r="M189" s="1"/>
  <c r="M190" a="1"/>
  <c r="M190" s="1"/>
  <c r="M191" a="1"/>
  <c r="M191" s="1"/>
  <c r="M192" a="1"/>
  <c r="M192" s="1"/>
  <c r="M193" a="1"/>
  <c r="M193" s="1"/>
  <c r="M194" a="1"/>
  <c r="M194" s="1"/>
  <c r="M195" a="1"/>
  <c r="M195" s="1"/>
  <c r="M196" a="1"/>
  <c r="M196" s="1"/>
  <c r="M197" a="1"/>
  <c r="M197" s="1"/>
  <c r="M198" a="1"/>
  <c r="M198" s="1"/>
  <c r="M199" a="1"/>
  <c r="M199" s="1"/>
  <c r="M200" a="1"/>
  <c r="M200" s="1"/>
  <c r="M201" a="1"/>
  <c r="M201" s="1"/>
  <c r="M202" a="1"/>
  <c r="M202" s="1"/>
  <c r="M203" a="1"/>
  <c r="M203" s="1"/>
  <c r="M204" a="1"/>
  <c r="M204" s="1"/>
  <c r="M205" a="1"/>
  <c r="M205" s="1"/>
  <c r="M206" a="1"/>
  <c r="M206" s="1"/>
  <c r="M207" a="1"/>
  <c r="M207" s="1"/>
  <c r="M208" a="1"/>
  <c r="M208" s="1"/>
  <c r="M209" a="1"/>
  <c r="M209" s="1"/>
  <c r="M210" a="1"/>
  <c r="M210" s="1"/>
  <c r="M211" a="1"/>
  <c r="M211" s="1"/>
  <c r="M212" a="1"/>
  <c r="M212" s="1"/>
  <c r="M213" a="1"/>
  <c r="M213" s="1"/>
  <c r="M214" a="1"/>
  <c r="M214" s="1"/>
  <c r="M215" a="1"/>
  <c r="M215" s="1"/>
  <c r="M216" a="1"/>
  <c r="M216" s="1"/>
  <c r="M217" a="1"/>
  <c r="M217" s="1"/>
  <c r="M218" a="1"/>
  <c r="M218" s="1"/>
  <c r="M219" a="1"/>
  <c r="M219" s="1"/>
  <c r="M220" a="1"/>
  <c r="M220" s="1"/>
  <c r="M221" a="1"/>
  <c r="M221" s="1"/>
  <c r="M222" a="1"/>
  <c r="M222" s="1"/>
  <c r="M223" a="1"/>
  <c r="M223" s="1"/>
  <c r="M224" a="1"/>
  <c r="M224" s="1"/>
  <c r="M225" a="1"/>
  <c r="M225" s="1"/>
  <c r="M226" a="1"/>
  <c r="M226" s="1"/>
  <c r="M227" a="1"/>
  <c r="M227" s="1"/>
  <c r="M228" a="1"/>
  <c r="M228" s="1"/>
  <c r="M229" a="1"/>
  <c r="M229" s="1"/>
  <c r="M230" a="1"/>
  <c r="M230" s="1"/>
  <c r="M231" a="1"/>
  <c r="M231" s="1"/>
  <c r="M232" a="1"/>
  <c r="M232" s="1"/>
  <c r="M233" a="1"/>
  <c r="M233" s="1"/>
  <c r="M234" a="1"/>
  <c r="M234" s="1"/>
  <c r="M235" a="1"/>
  <c r="M235" s="1"/>
  <c r="M236" a="1"/>
  <c r="M236" s="1"/>
  <c r="M237" a="1"/>
  <c r="M237" s="1"/>
  <c r="M238" a="1"/>
  <c r="M238" s="1"/>
  <c r="M239" a="1"/>
  <c r="M239" s="1"/>
  <c r="M240" a="1"/>
  <c r="M240" s="1"/>
  <c r="M241" a="1"/>
  <c r="M241" s="1"/>
  <c r="M242" a="1"/>
  <c r="M242" s="1"/>
  <c r="M243" a="1"/>
  <c r="M243" s="1"/>
  <c r="M244" a="1"/>
  <c r="M244" s="1"/>
  <c r="M245" a="1"/>
  <c r="M245" s="1"/>
  <c r="M246" a="1"/>
  <c r="M246" s="1"/>
  <c r="M247" a="1"/>
  <c r="M247" s="1"/>
  <c r="M248" a="1"/>
  <c r="M248" s="1"/>
  <c r="M249" a="1"/>
  <c r="M249" s="1"/>
  <c r="M250" a="1"/>
  <c r="M250" s="1"/>
  <c r="M251" a="1"/>
  <c r="M251" s="1"/>
  <c r="M252" a="1"/>
  <c r="M252" s="1"/>
  <c r="M253" a="1"/>
  <c r="M253" s="1"/>
  <c r="M254" a="1"/>
  <c r="M254" s="1"/>
  <c r="M255" a="1"/>
  <c r="M255" s="1"/>
  <c r="M256" a="1"/>
  <c r="M256" s="1"/>
  <c r="M257" a="1"/>
  <c r="M257" s="1"/>
  <c r="M258" a="1"/>
  <c r="M258" s="1"/>
  <c r="M259" a="1"/>
  <c r="M259" s="1"/>
  <c r="M260" a="1"/>
  <c r="M260" s="1"/>
  <c r="M261" a="1"/>
  <c r="M261" s="1"/>
  <c r="M262" a="1"/>
  <c r="M262" s="1"/>
  <c r="M263" a="1"/>
  <c r="M263" s="1"/>
  <c r="M264" a="1"/>
  <c r="M264" s="1"/>
  <c r="M265" a="1"/>
  <c r="M265" s="1"/>
  <c r="M266" a="1"/>
  <c r="M266" s="1"/>
  <c r="M267" a="1"/>
  <c r="M267" s="1"/>
  <c r="M268" a="1"/>
  <c r="M268" s="1"/>
  <c r="M269" a="1"/>
  <c r="M269" s="1"/>
  <c r="M270" a="1"/>
  <c r="M270" s="1"/>
  <c r="M271" a="1"/>
  <c r="M271" s="1"/>
  <c r="M272" a="1"/>
  <c r="M272" s="1"/>
  <c r="M273" a="1"/>
  <c r="M273" s="1"/>
  <c r="M274" a="1"/>
  <c r="M274" s="1"/>
  <c r="M275" a="1"/>
  <c r="M275" s="1"/>
  <c r="M276" a="1"/>
  <c r="M276" s="1"/>
  <c r="M277" a="1"/>
  <c r="M277" s="1"/>
  <c r="M278" a="1"/>
  <c r="M278" s="1"/>
  <c r="M279" a="1"/>
  <c r="M279" s="1"/>
  <c r="M280" a="1"/>
  <c r="M280" s="1"/>
  <c r="M281" a="1"/>
  <c r="M281" s="1"/>
  <c r="M282" a="1"/>
  <c r="M282" s="1"/>
  <c r="M283" a="1"/>
  <c r="M283" s="1"/>
  <c r="M284" a="1"/>
  <c r="M284" s="1"/>
  <c r="M285" a="1"/>
  <c r="M285" s="1"/>
  <c r="M286" a="1"/>
  <c r="M286" s="1"/>
  <c r="M287" a="1"/>
  <c r="M287" s="1"/>
  <c r="M288" a="1"/>
  <c r="M288" s="1"/>
  <c r="M289" a="1"/>
  <c r="M289" s="1"/>
  <c r="M290" a="1"/>
  <c r="M290" s="1"/>
  <c r="M291" a="1"/>
  <c r="M291" s="1"/>
  <c r="M292" a="1"/>
  <c r="M292" s="1"/>
  <c r="M293" a="1"/>
  <c r="M293" s="1"/>
  <c r="M294" a="1"/>
  <c r="M294" s="1"/>
  <c r="M295" a="1"/>
  <c r="M295" s="1"/>
  <c r="M296" a="1"/>
  <c r="M296" s="1"/>
  <c r="M297" a="1"/>
  <c r="M297" s="1"/>
  <c r="M298" a="1"/>
  <c r="M298" s="1"/>
  <c r="M299" a="1"/>
  <c r="M299" s="1"/>
  <c r="M300" a="1"/>
  <c r="M300" s="1"/>
  <c r="M301" a="1"/>
  <c r="M301" s="1"/>
  <c r="M302" a="1"/>
  <c r="M302" s="1"/>
  <c r="M303" a="1"/>
  <c r="M303" s="1"/>
  <c r="M304" a="1"/>
  <c r="M304" s="1"/>
  <c r="M305" a="1"/>
  <c r="M305" s="1"/>
  <c r="M306" a="1"/>
  <c r="M306" s="1"/>
  <c r="M307" a="1"/>
  <c r="M307" s="1"/>
  <c r="M308" a="1"/>
  <c r="M308" s="1"/>
  <c r="M309" a="1"/>
  <c r="M309" s="1"/>
  <c r="M310" a="1"/>
  <c r="M310" s="1"/>
  <c r="M311" a="1"/>
  <c r="M311" s="1"/>
  <c r="M312" a="1"/>
  <c r="M312" s="1"/>
  <c r="M313" a="1"/>
  <c r="M313" s="1"/>
  <c r="M314" a="1"/>
  <c r="M314" s="1"/>
  <c r="M315" a="1"/>
  <c r="M315" s="1"/>
  <c r="M316" a="1"/>
  <c r="M316" s="1"/>
  <c r="M317" a="1"/>
  <c r="M317" s="1"/>
  <c r="M318" a="1"/>
  <c r="M318" s="1"/>
  <c r="M319" a="1"/>
  <c r="M319" s="1"/>
  <c r="M320" a="1"/>
  <c r="M320" s="1"/>
  <c r="M321" a="1"/>
  <c r="M321" s="1"/>
  <c r="M322" a="1"/>
  <c r="M322" s="1"/>
  <c r="M323" a="1"/>
  <c r="M323" s="1"/>
  <c r="M324" a="1"/>
  <c r="M324" s="1"/>
  <c r="M325" a="1"/>
  <c r="M325" s="1"/>
  <c r="M326" a="1"/>
  <c r="M326" s="1"/>
  <c r="M327" a="1"/>
  <c r="M327" s="1"/>
  <c r="M328" a="1"/>
  <c r="M328" s="1"/>
  <c r="M329" a="1"/>
  <c r="M329" s="1"/>
  <c r="M330" a="1"/>
  <c r="M330" s="1"/>
  <c r="M331" a="1"/>
  <c r="M331" s="1"/>
  <c r="M332" a="1"/>
  <c r="M332" s="1"/>
  <c r="M333" a="1"/>
  <c r="M333" s="1"/>
  <c r="M334" a="1"/>
  <c r="M334" s="1"/>
  <c r="M335" a="1"/>
  <c r="M335" s="1"/>
  <c r="M336" a="1"/>
  <c r="M336" s="1"/>
  <c r="M337" a="1"/>
  <c r="M337" s="1"/>
  <c r="M338" a="1"/>
  <c r="M338" s="1"/>
  <c r="M339" a="1"/>
  <c r="M339" s="1"/>
  <c r="M340" a="1"/>
  <c r="M340" s="1"/>
  <c r="M341" a="1"/>
  <c r="M341" s="1"/>
  <c r="M342" a="1"/>
  <c r="M342" s="1"/>
  <c r="M343" a="1"/>
  <c r="M343" s="1"/>
  <c r="M344" a="1"/>
  <c r="M344" s="1"/>
  <c r="M345" a="1"/>
  <c r="M345" s="1"/>
  <c r="M346" a="1"/>
  <c r="M346" s="1"/>
  <c r="M347" a="1"/>
  <c r="M347" s="1"/>
  <c r="M348" a="1"/>
  <c r="M348" s="1"/>
  <c r="M349" a="1"/>
  <c r="M349" s="1"/>
  <c r="M350" a="1"/>
  <c r="M350" s="1"/>
  <c r="M351" a="1"/>
  <c r="M351" s="1"/>
  <c r="M352" a="1"/>
  <c r="M352" s="1"/>
  <c r="M353" a="1"/>
  <c r="M353" s="1"/>
  <c r="M354" a="1"/>
  <c r="M354" s="1"/>
  <c r="M355" a="1"/>
  <c r="M355" s="1"/>
  <c r="M356" a="1"/>
  <c r="M356" s="1"/>
  <c r="M357" a="1"/>
  <c r="M357" s="1"/>
  <c r="M358" a="1"/>
  <c r="M358" s="1"/>
  <c r="M359" a="1"/>
  <c r="M359" s="1"/>
  <c r="M360" a="1"/>
  <c r="M360" s="1"/>
  <c r="M361" a="1"/>
  <c r="M361" s="1"/>
  <c r="M362" a="1"/>
  <c r="M362" s="1"/>
  <c r="M363" a="1"/>
  <c r="M363" s="1"/>
  <c r="M364" a="1"/>
  <c r="M364" s="1"/>
  <c r="M365" a="1"/>
  <c r="M365" s="1"/>
  <c r="M366" a="1"/>
  <c r="M366" s="1"/>
  <c r="M367" a="1"/>
  <c r="M367" s="1"/>
  <c r="M3" a="1"/>
  <c r="M3" s="1"/>
  <c r="M4" a="1"/>
  <c r="M4" s="1"/>
  <c r="M5" a="1"/>
  <c r="M5" s="1"/>
  <c r="M6" a="1"/>
  <c r="M6" s="1"/>
  <c r="M7" a="1"/>
  <c r="M7" s="1"/>
  <c r="M8" a="1"/>
  <c r="M8"/>
  <c r="M9" a="1"/>
  <c r="M9" s="1"/>
  <c r="M10" a="1"/>
  <c r="M10" s="1"/>
  <c r="M11" a="1"/>
  <c r="M11" s="1"/>
  <c r="M12" a="1"/>
  <c r="M12" s="1"/>
  <c r="M13" a="1"/>
  <c r="M13" s="1"/>
  <c r="M14" a="1"/>
  <c r="M14" s="1"/>
  <c r="M15" a="1"/>
  <c r="M15" s="1"/>
  <c r="M16" a="1"/>
  <c r="M16" s="1"/>
  <c r="M17" a="1"/>
  <c r="M17" s="1"/>
  <c r="M18" a="1"/>
  <c r="M18" s="1"/>
  <c r="M19" a="1"/>
  <c r="M19" s="1"/>
  <c r="M20" a="1"/>
  <c r="M20" s="1"/>
  <c r="M21" a="1"/>
  <c r="M21" s="1"/>
  <c r="K21" s="1"/>
  <c r="M22" a="1"/>
  <c r="M22" s="1"/>
  <c r="M23" a="1"/>
  <c r="M23" s="1"/>
  <c r="M24" a="1"/>
  <c r="M24" s="1"/>
  <c r="M25" a="1"/>
  <c r="M25" s="1"/>
  <c r="M26" a="1"/>
  <c r="M26" s="1"/>
  <c r="K26" s="1"/>
  <c r="M27" a="1"/>
  <c r="M27" s="1"/>
  <c r="M28" a="1"/>
  <c r="M28" s="1"/>
  <c r="M29" a="1"/>
  <c r="M29" s="1"/>
  <c r="M30" a="1"/>
  <c r="M30" s="1"/>
  <c r="M31" a="1"/>
  <c r="M31" s="1"/>
  <c r="M32" a="1"/>
  <c r="M32" s="1"/>
  <c r="M33" a="1"/>
  <c r="M33" s="1"/>
  <c r="M34" a="1"/>
  <c r="M34" s="1"/>
  <c r="M35" a="1"/>
  <c r="M35" s="1"/>
  <c r="M36" a="1"/>
  <c r="M36" s="1"/>
  <c r="M37" a="1"/>
  <c r="M37" s="1"/>
  <c r="M38" a="1"/>
  <c r="M38" s="1"/>
  <c r="M39" a="1"/>
  <c r="M39" s="1"/>
  <c r="M40" a="1"/>
  <c r="M40" s="1"/>
  <c r="M41" a="1"/>
  <c r="M41" s="1"/>
  <c r="M42" a="1"/>
  <c r="M42" s="1"/>
  <c r="K42" s="1"/>
  <c r="M43" a="1"/>
  <c r="M43" s="1"/>
  <c r="M44" a="1"/>
  <c r="M44" s="1"/>
  <c r="M45" a="1"/>
  <c r="M45" s="1"/>
  <c r="M46" a="1"/>
  <c r="M46" s="1"/>
  <c r="M47" a="1"/>
  <c r="M47" s="1"/>
  <c r="M48" a="1"/>
  <c r="M48" s="1"/>
  <c r="M49" a="1"/>
  <c r="M49" s="1"/>
  <c r="M50" a="1"/>
  <c r="M50" s="1"/>
  <c r="K50" s="1"/>
  <c r="M51" a="1"/>
  <c r="M51" s="1"/>
  <c r="M52" a="1"/>
  <c r="M52" s="1"/>
  <c r="M53" a="1"/>
  <c r="M53" s="1"/>
  <c r="M54" a="1"/>
  <c r="M54" s="1"/>
  <c r="M55" a="1"/>
  <c r="M55" s="1"/>
  <c r="M56" a="1"/>
  <c r="M56" s="1"/>
  <c r="M57" a="1"/>
  <c r="M57" s="1"/>
  <c r="M58" a="1"/>
  <c r="M58" s="1"/>
  <c r="M59" a="1"/>
  <c r="M59" s="1"/>
  <c r="M60" a="1"/>
  <c r="M60" s="1"/>
  <c r="M61" a="1"/>
  <c r="M61" s="1"/>
  <c r="M62" a="1"/>
  <c r="M62" s="1"/>
  <c r="M63" a="1"/>
  <c r="M63" s="1"/>
  <c r="M64" a="1"/>
  <c r="M64" s="1"/>
  <c r="M65" a="1"/>
  <c r="M65" s="1"/>
  <c r="M66" a="1"/>
  <c r="M66" s="1"/>
  <c r="K66" s="1"/>
  <c r="M67" a="1"/>
  <c r="M67" s="1"/>
  <c r="M68" a="1"/>
  <c r="M68" s="1"/>
  <c r="M69" a="1"/>
  <c r="M69" s="1"/>
  <c r="M70" a="1"/>
  <c r="M70" s="1"/>
  <c r="M71" a="1"/>
  <c r="M71" s="1"/>
  <c r="M72" a="1"/>
  <c r="M72" s="1"/>
  <c r="M73" a="1"/>
  <c r="M73" s="1"/>
  <c r="M74" a="1"/>
  <c r="M74" s="1"/>
  <c r="M75" a="1"/>
  <c r="M75" s="1"/>
  <c r="M76" a="1"/>
  <c r="M76" s="1"/>
  <c r="M77" a="1"/>
  <c r="M77" s="1"/>
  <c r="M78" a="1"/>
  <c r="M78" s="1"/>
  <c r="M79" a="1"/>
  <c r="M79" s="1"/>
  <c r="M80" a="1"/>
  <c r="M80" s="1"/>
  <c r="M81" a="1"/>
  <c r="M81" s="1"/>
  <c r="M82" a="1"/>
  <c r="M82" s="1"/>
  <c r="M83" a="1"/>
  <c r="M83" s="1"/>
  <c r="M84" a="1"/>
  <c r="M84" s="1"/>
  <c r="M85" a="1"/>
  <c r="M85" s="1"/>
  <c r="M86" a="1"/>
  <c r="M86" s="1"/>
  <c r="M87" a="1"/>
  <c r="M87" s="1"/>
  <c r="M88" a="1"/>
  <c r="M88" s="1"/>
  <c r="M89" a="1"/>
  <c r="M89" s="1"/>
  <c r="M90" a="1"/>
  <c r="M90" s="1"/>
  <c r="M91" a="1"/>
  <c r="M91" s="1"/>
  <c r="M92" a="1"/>
  <c r="M92" s="1"/>
  <c r="M93" a="1"/>
  <c r="M93" s="1"/>
  <c r="M94" a="1"/>
  <c r="M94" s="1"/>
  <c r="M95" a="1"/>
  <c r="M95" s="1"/>
  <c r="M96" a="1"/>
  <c r="M96" s="1"/>
  <c r="M97" a="1"/>
  <c r="M97" s="1"/>
  <c r="M98" a="1"/>
  <c r="M98" s="1"/>
  <c r="M99" a="1"/>
  <c r="M99" s="1"/>
  <c r="M100" a="1"/>
  <c r="M100" s="1"/>
  <c r="M101" a="1"/>
  <c r="M101" s="1"/>
  <c r="M102" a="1"/>
  <c r="M102" s="1"/>
  <c r="M103" a="1"/>
  <c r="M103" s="1"/>
  <c r="M104" a="1"/>
  <c r="M104" s="1"/>
  <c r="M105" a="1"/>
  <c r="M105" s="1"/>
  <c r="M106" a="1"/>
  <c r="M106" s="1"/>
  <c r="M107" a="1"/>
  <c r="M107" s="1"/>
  <c r="M108" a="1"/>
  <c r="M108" s="1"/>
  <c r="M109" a="1"/>
  <c r="M109" s="1"/>
  <c r="M110" a="1"/>
  <c r="M110" s="1"/>
  <c r="K110" s="1"/>
  <c r="M111" a="1"/>
  <c r="M111" s="1"/>
  <c r="M112" a="1"/>
  <c r="M112" s="1"/>
  <c r="M113" a="1"/>
  <c r="M113" s="1"/>
  <c r="M114" a="1"/>
  <c r="M114" s="1"/>
  <c r="M115" a="1"/>
  <c r="M115" s="1"/>
  <c r="M116" a="1"/>
  <c r="M116" s="1"/>
  <c r="M117" a="1"/>
  <c r="M117" s="1"/>
  <c r="M118" a="1"/>
  <c r="M118" s="1"/>
  <c r="M119" a="1"/>
  <c r="M119" s="1"/>
  <c r="M120" a="1"/>
  <c r="M120" s="1"/>
  <c r="M121" a="1"/>
  <c r="M121" s="1"/>
  <c r="M122" a="1"/>
  <c r="M122" s="1"/>
  <c r="M123" a="1"/>
  <c r="M123" s="1"/>
  <c r="M124" a="1"/>
  <c r="M124" s="1"/>
  <c r="M125" a="1"/>
  <c r="M125" s="1"/>
  <c r="M126" a="1"/>
  <c r="M126" s="1"/>
  <c r="M127" a="1"/>
  <c r="M127" s="1"/>
  <c r="M128" a="1"/>
  <c r="M128" s="1"/>
  <c r="M129" a="1"/>
  <c r="M129" s="1"/>
  <c r="M130" a="1"/>
  <c r="M130" s="1"/>
  <c r="M131" a="1"/>
  <c r="M131" s="1"/>
  <c r="M132" a="1"/>
  <c r="M132" s="1"/>
  <c r="M133" a="1"/>
  <c r="M133" s="1"/>
  <c r="M134" a="1"/>
  <c r="M134" s="1"/>
  <c r="M135" a="1"/>
  <c r="M135" s="1"/>
  <c r="M136" a="1"/>
  <c r="M136" s="1"/>
  <c r="M137" a="1"/>
  <c r="M137" s="1"/>
  <c r="M138" a="1"/>
  <c r="M138" s="1"/>
  <c r="M139" a="1"/>
  <c r="M139" s="1"/>
  <c r="M140" a="1"/>
  <c r="M140" s="1"/>
  <c r="M141" a="1"/>
  <c r="M141" s="1"/>
  <c r="M142" a="1"/>
  <c r="M142" s="1"/>
  <c r="M143" a="1"/>
  <c r="M143" s="1"/>
  <c r="M144" a="1"/>
  <c r="M144" s="1"/>
  <c r="M145" a="1"/>
  <c r="M145" s="1"/>
  <c r="M146" a="1"/>
  <c r="M146" s="1"/>
  <c r="M147" a="1"/>
  <c r="M147" s="1"/>
  <c r="M148" a="1"/>
  <c r="M148" s="1"/>
  <c r="M149" a="1"/>
  <c r="M149" s="1"/>
  <c r="M150" a="1"/>
  <c r="M150" s="1"/>
  <c r="M151" a="1"/>
  <c r="M151" s="1"/>
  <c r="M152" a="1"/>
  <c r="M152" s="1"/>
  <c r="M153" a="1"/>
  <c r="M153" s="1"/>
  <c r="M154" a="1"/>
  <c r="M154" s="1"/>
  <c r="M155" a="1"/>
  <c r="M155" s="1"/>
  <c r="M156" a="1"/>
  <c r="M156" s="1"/>
  <c r="M157" a="1"/>
  <c r="M157" s="1"/>
  <c r="M158" a="1"/>
  <c r="M158" s="1"/>
  <c r="M159" a="1"/>
  <c r="M159" s="1"/>
  <c r="M160" a="1"/>
  <c r="M160" s="1"/>
  <c r="M161" a="1"/>
  <c r="M161" s="1"/>
  <c r="M162" a="1"/>
  <c r="M162" s="1"/>
  <c r="M163" a="1"/>
  <c r="M163" s="1"/>
  <c r="M164" a="1"/>
  <c r="M164" s="1"/>
  <c r="M165" a="1"/>
  <c r="M165" s="1"/>
  <c r="M166" a="1"/>
  <c r="M166" s="1"/>
  <c r="M167" a="1"/>
  <c r="M167" s="1"/>
  <c r="M168" a="1"/>
  <c r="M168" s="1"/>
  <c r="M169" a="1"/>
  <c r="M169" s="1"/>
  <c r="M170" a="1"/>
  <c r="M170" s="1"/>
  <c r="M171" a="1"/>
  <c r="M171" s="1"/>
  <c r="M172" a="1"/>
  <c r="M172" s="1"/>
  <c r="M173" a="1"/>
  <c r="M173" s="1"/>
  <c r="M174" a="1"/>
  <c r="M174" s="1"/>
  <c r="M175" a="1"/>
  <c r="M175" s="1"/>
  <c r="E176"/>
  <c r="E177"/>
  <c r="E178"/>
  <c r="E179"/>
  <c r="E180"/>
  <c r="E181"/>
  <c r="J181" s="1"/>
  <c r="E182"/>
  <c r="E183"/>
  <c r="E184"/>
  <c r="E185"/>
  <c r="E186"/>
  <c r="E187"/>
  <c r="E188"/>
  <c r="E189"/>
  <c r="E190"/>
  <c r="E191"/>
  <c r="E192"/>
  <c r="E193"/>
  <c r="E194"/>
  <c r="E195"/>
  <c r="E196"/>
  <c r="E197"/>
  <c r="E198"/>
  <c r="E199"/>
  <c r="E200"/>
  <c r="E201"/>
  <c r="E202"/>
  <c r="E203"/>
  <c r="E204"/>
  <c r="E205"/>
  <c r="E206"/>
  <c r="E207"/>
  <c r="E208"/>
  <c r="E209"/>
  <c r="E210"/>
  <c r="E211"/>
  <c r="E212"/>
  <c r="E213"/>
  <c r="E214"/>
  <c r="E215"/>
  <c r="E216"/>
  <c r="E217"/>
  <c r="E218"/>
  <c r="E219"/>
  <c r="E220"/>
  <c r="E221"/>
  <c r="E222"/>
  <c r="E223"/>
  <c r="E224"/>
  <c r="E225"/>
  <c r="E226"/>
  <c r="E227"/>
  <c r="E228"/>
  <c r="J228" s="1"/>
  <c r="K228" s="1"/>
  <c r="E229"/>
  <c r="E230"/>
  <c r="E231"/>
  <c r="E232"/>
  <c r="E233"/>
  <c r="E234"/>
  <c r="E235"/>
  <c r="E236"/>
  <c r="E237"/>
  <c r="E238"/>
  <c r="E239"/>
  <c r="E240"/>
  <c r="E241"/>
  <c r="E242"/>
  <c r="E243"/>
  <c r="E244"/>
  <c r="E245"/>
  <c r="E246"/>
  <c r="E247"/>
  <c r="E248"/>
  <c r="E249"/>
  <c r="E250"/>
  <c r="E251"/>
  <c r="E252"/>
  <c r="E253"/>
  <c r="J253" s="1"/>
  <c r="K253" s="1"/>
  <c r="E254"/>
  <c r="E255"/>
  <c r="E256"/>
  <c r="E257"/>
  <c r="E258"/>
  <c r="E259"/>
  <c r="E260"/>
  <c r="E261"/>
  <c r="E262"/>
  <c r="E263"/>
  <c r="E264"/>
  <c r="J264" s="1"/>
  <c r="K264" s="1"/>
  <c r="E265"/>
  <c r="E266"/>
  <c r="E267"/>
  <c r="E268"/>
  <c r="E269"/>
  <c r="J269" s="1"/>
  <c r="K269" s="1"/>
  <c r="E270"/>
  <c r="E271"/>
  <c r="E272"/>
  <c r="J272" s="1"/>
  <c r="K272" s="1"/>
  <c r="E273"/>
  <c r="E274"/>
  <c r="E275"/>
  <c r="E276"/>
  <c r="E277"/>
  <c r="J277" s="1"/>
  <c r="K277" s="1"/>
  <c r="E278"/>
  <c r="E279"/>
  <c r="E280"/>
  <c r="E281"/>
  <c r="E282"/>
  <c r="E283"/>
  <c r="E284"/>
  <c r="E285"/>
  <c r="E286"/>
  <c r="E287"/>
  <c r="E288"/>
  <c r="E289"/>
  <c r="E290"/>
  <c r="E291"/>
  <c r="E292"/>
  <c r="E293"/>
  <c r="E294"/>
  <c r="E295"/>
  <c r="E296"/>
  <c r="J296" s="1"/>
  <c r="K296" s="1"/>
  <c r="E297"/>
  <c r="E298"/>
  <c r="E299"/>
  <c r="E300"/>
  <c r="E301"/>
  <c r="J301" s="1"/>
  <c r="K301" s="1"/>
  <c r="E302"/>
  <c r="E303"/>
  <c r="E304"/>
  <c r="J304" s="1"/>
  <c r="K304" s="1"/>
  <c r="E305"/>
  <c r="E306"/>
  <c r="E307"/>
  <c r="E308"/>
  <c r="E309"/>
  <c r="J309" s="1"/>
  <c r="K309" s="1"/>
  <c r="E310"/>
  <c r="E311"/>
  <c r="E312"/>
  <c r="E313"/>
  <c r="E314"/>
  <c r="E315"/>
  <c r="E316"/>
  <c r="E317"/>
  <c r="E318"/>
  <c r="E319"/>
  <c r="E320"/>
  <c r="E321"/>
  <c r="E322"/>
  <c r="E323"/>
  <c r="E324"/>
  <c r="E325"/>
  <c r="E326"/>
  <c r="E327"/>
  <c r="E328"/>
  <c r="E329"/>
  <c r="E330"/>
  <c r="E331"/>
  <c r="E332"/>
  <c r="E333"/>
  <c r="E334"/>
  <c r="E335"/>
  <c r="E336"/>
  <c r="J336" s="1"/>
  <c r="K336" s="1"/>
  <c r="E337"/>
  <c r="E338"/>
  <c r="E339"/>
  <c r="E340"/>
  <c r="E341"/>
  <c r="J341" s="1"/>
  <c r="K341" s="1"/>
  <c r="E342"/>
  <c r="E343"/>
  <c r="E344"/>
  <c r="J344" s="1"/>
  <c r="K344" s="1"/>
  <c r="E345"/>
  <c r="E346"/>
  <c r="E347"/>
  <c r="E348"/>
  <c r="E349"/>
  <c r="J349" s="1"/>
  <c r="K349" s="1"/>
  <c r="E350"/>
  <c r="E351"/>
  <c r="E352"/>
  <c r="J352" s="1"/>
  <c r="K352" s="1"/>
  <c r="E353"/>
  <c r="E354"/>
  <c r="E355"/>
  <c r="E356"/>
  <c r="E357"/>
  <c r="E358"/>
  <c r="E359"/>
  <c r="E360"/>
  <c r="E361"/>
  <c r="E362"/>
  <c r="E363"/>
  <c r="E364"/>
  <c r="E365"/>
  <c r="E366"/>
  <c r="E367"/>
  <c r="E3"/>
  <c r="J3" s="1"/>
  <c r="E4"/>
  <c r="E5"/>
  <c r="E6"/>
  <c r="E7"/>
  <c r="J7" s="1"/>
  <c r="E8"/>
  <c r="E9"/>
  <c r="E10"/>
  <c r="E11"/>
  <c r="J11" s="1"/>
  <c r="E12"/>
  <c r="E13"/>
  <c r="E14"/>
  <c r="E15"/>
  <c r="J15" s="1"/>
  <c r="E16"/>
  <c r="E17"/>
  <c r="E18"/>
  <c r="E19"/>
  <c r="J19" s="1"/>
  <c r="E20"/>
  <c r="J20" s="1"/>
  <c r="E21"/>
  <c r="E22"/>
  <c r="E23"/>
  <c r="E24"/>
  <c r="E25"/>
  <c r="E26"/>
  <c r="E27"/>
  <c r="E28"/>
  <c r="J28" s="1"/>
  <c r="E29"/>
  <c r="E30"/>
  <c r="E31"/>
  <c r="E32"/>
  <c r="E33"/>
  <c r="E34"/>
  <c r="E35"/>
  <c r="E36"/>
  <c r="E37"/>
  <c r="E38"/>
  <c r="E39"/>
  <c r="E40"/>
  <c r="J40" s="1"/>
  <c r="E41"/>
  <c r="E42"/>
  <c r="E43"/>
  <c r="E44"/>
  <c r="J44" s="1"/>
  <c r="E45"/>
  <c r="E46"/>
  <c r="E47"/>
  <c r="E48"/>
  <c r="J48" s="1"/>
  <c r="E49"/>
  <c r="E50"/>
  <c r="E51"/>
  <c r="E52"/>
  <c r="J52" s="1"/>
  <c r="E53"/>
  <c r="E54"/>
  <c r="E55"/>
  <c r="E56"/>
  <c r="E57"/>
  <c r="E58"/>
  <c r="E59"/>
  <c r="E60"/>
  <c r="E61"/>
  <c r="E62"/>
  <c r="E63"/>
  <c r="E64"/>
  <c r="J64" s="1"/>
  <c r="E65"/>
  <c r="E66"/>
  <c r="E67"/>
  <c r="E68"/>
  <c r="J68" s="1"/>
  <c r="E69"/>
  <c r="E70"/>
  <c r="E71"/>
  <c r="E72"/>
  <c r="E73"/>
  <c r="E74"/>
  <c r="E75"/>
  <c r="E76"/>
  <c r="E77"/>
  <c r="E78"/>
  <c r="E79"/>
  <c r="E80"/>
  <c r="E81"/>
  <c r="E82"/>
  <c r="E83"/>
  <c r="E84"/>
  <c r="E85"/>
  <c r="E86"/>
  <c r="E87"/>
  <c r="E88"/>
  <c r="J88" s="1"/>
  <c r="E89"/>
  <c r="E90"/>
  <c r="E91"/>
  <c r="E92"/>
  <c r="J92" s="1"/>
  <c r="E93"/>
  <c r="E94"/>
  <c r="E95"/>
  <c r="E96"/>
  <c r="E97"/>
  <c r="E98"/>
  <c r="E99"/>
  <c r="E100"/>
  <c r="E101"/>
  <c r="E102"/>
  <c r="E103"/>
  <c r="E104"/>
  <c r="E105"/>
  <c r="E106"/>
  <c r="E107"/>
  <c r="E108"/>
  <c r="J108" s="1"/>
  <c r="E109"/>
  <c r="E110"/>
  <c r="E111"/>
  <c r="E112"/>
  <c r="J112" s="1"/>
  <c r="E113"/>
  <c r="E114"/>
  <c r="E115"/>
  <c r="E116"/>
  <c r="J116" s="1"/>
  <c r="E117"/>
  <c r="E118"/>
  <c r="E119"/>
  <c r="E120"/>
  <c r="E121"/>
  <c r="E122"/>
  <c r="E123"/>
  <c r="E124"/>
  <c r="E125"/>
  <c r="E126"/>
  <c r="E127"/>
  <c r="E128"/>
  <c r="E129"/>
  <c r="E130"/>
  <c r="E131"/>
  <c r="J131" s="1"/>
  <c r="E132"/>
  <c r="J132" s="1"/>
  <c r="E133"/>
  <c r="E134"/>
  <c r="E135"/>
  <c r="E136"/>
  <c r="E137"/>
  <c r="E138"/>
  <c r="E139"/>
  <c r="E140"/>
  <c r="E141"/>
  <c r="E142"/>
  <c r="E143"/>
  <c r="E144"/>
  <c r="E145"/>
  <c r="E146"/>
  <c r="E147"/>
  <c r="E148"/>
  <c r="E149"/>
  <c r="E150"/>
  <c r="E151"/>
  <c r="E152"/>
  <c r="E153"/>
  <c r="E154"/>
  <c r="E155"/>
  <c r="E156"/>
  <c r="E157"/>
  <c r="E158"/>
  <c r="E159"/>
  <c r="E160"/>
  <c r="E161"/>
  <c r="E162"/>
  <c r="E163"/>
  <c r="E164"/>
  <c r="E165"/>
  <c r="E166"/>
  <c r="E167"/>
  <c r="E168"/>
  <c r="E169"/>
  <c r="E170"/>
  <c r="E171"/>
  <c r="E172"/>
  <c r="E173"/>
  <c r="E174"/>
  <c r="E175"/>
  <c r="L3" i="7"/>
  <c r="A5" i="9"/>
  <c r="A6"/>
  <c r="A7"/>
  <c r="A8"/>
  <c r="B3" i="5"/>
  <c r="B4" s="1"/>
  <c r="M368" a="1"/>
  <c r="M368" s="1"/>
  <c r="K368" s="1"/>
  <c r="J368"/>
  <c r="H368"/>
  <c r="E368"/>
  <c r="J367"/>
  <c r="H367"/>
  <c r="H366"/>
  <c r="J366"/>
  <c r="H365"/>
  <c r="J365"/>
  <c r="K365" s="1"/>
  <c r="H364"/>
  <c r="J363"/>
  <c r="H363"/>
  <c r="H362"/>
  <c r="J362"/>
  <c r="K362" s="1"/>
  <c r="H361"/>
  <c r="J360"/>
  <c r="H360"/>
  <c r="J359"/>
  <c r="K359" s="1"/>
  <c r="H359"/>
  <c r="H358"/>
  <c r="J358"/>
  <c r="K358" s="1"/>
  <c r="H357"/>
  <c r="J357"/>
  <c r="H356"/>
  <c r="J355"/>
  <c r="K355" s="1"/>
  <c r="H355"/>
  <c r="H354"/>
  <c r="J354"/>
  <c r="H353"/>
  <c r="H352"/>
  <c r="J351"/>
  <c r="H351"/>
  <c r="H350"/>
  <c r="J350"/>
  <c r="K350" s="1"/>
  <c r="H349"/>
  <c r="H348"/>
  <c r="J348" s="1"/>
  <c r="J347"/>
  <c r="K347" s="1"/>
  <c r="H347"/>
  <c r="H346"/>
  <c r="J346"/>
  <c r="H345"/>
  <c r="H344"/>
  <c r="J343"/>
  <c r="H343"/>
  <c r="H342"/>
  <c r="J342"/>
  <c r="K342" s="1"/>
  <c r="H341"/>
  <c r="H340"/>
  <c r="J339"/>
  <c r="K339" s="1"/>
  <c r="H339"/>
  <c r="H338"/>
  <c r="J338"/>
  <c r="H337"/>
  <c r="H336"/>
  <c r="J335"/>
  <c r="H335"/>
  <c r="H334"/>
  <c r="J334"/>
  <c r="K334" s="1"/>
  <c r="H333"/>
  <c r="J333"/>
  <c r="H332"/>
  <c r="J331"/>
  <c r="K331" s="1"/>
  <c r="H331"/>
  <c r="H330"/>
  <c r="J330"/>
  <c r="K330" s="1"/>
  <c r="H329"/>
  <c r="J328"/>
  <c r="H328"/>
  <c r="J327"/>
  <c r="K327" s="1"/>
  <c r="H327"/>
  <c r="H326"/>
  <c r="J326"/>
  <c r="H325"/>
  <c r="J325"/>
  <c r="K325" s="1"/>
  <c r="H324"/>
  <c r="J323"/>
  <c r="H323"/>
  <c r="H322"/>
  <c r="J322"/>
  <c r="H321"/>
  <c r="J320"/>
  <c r="K320" s="1"/>
  <c r="H320"/>
  <c r="J319"/>
  <c r="H319"/>
  <c r="H318"/>
  <c r="J318"/>
  <c r="K318" s="1"/>
  <c r="H317"/>
  <c r="J317"/>
  <c r="H316"/>
  <c r="J315"/>
  <c r="K315" s="1"/>
  <c r="H315"/>
  <c r="H314"/>
  <c r="J314"/>
  <c r="K314" s="1"/>
  <c r="H313"/>
  <c r="J312"/>
  <c r="H312"/>
  <c r="J311"/>
  <c r="K311" s="1"/>
  <c r="H311"/>
  <c r="H310"/>
  <c r="J310"/>
  <c r="H309"/>
  <c r="H308"/>
  <c r="J308" s="1"/>
  <c r="J307"/>
  <c r="H307"/>
  <c r="H306"/>
  <c r="J306"/>
  <c r="K306" s="1"/>
  <c r="H305"/>
  <c r="H304"/>
  <c r="J303"/>
  <c r="K303" s="1"/>
  <c r="H303"/>
  <c r="H302"/>
  <c r="J302"/>
  <c r="H301"/>
  <c r="H300"/>
  <c r="J299"/>
  <c r="H299"/>
  <c r="H298"/>
  <c r="J298"/>
  <c r="K298" s="1"/>
  <c r="H297"/>
  <c r="H296"/>
  <c r="J295"/>
  <c r="K295" s="1"/>
  <c r="H295"/>
  <c r="H294"/>
  <c r="J294"/>
  <c r="H293"/>
  <c r="J293"/>
  <c r="K293" s="1"/>
  <c r="H292"/>
  <c r="J291"/>
  <c r="H291"/>
  <c r="H290"/>
  <c r="J290"/>
  <c r="H289"/>
  <c r="J288"/>
  <c r="K288" s="1"/>
  <c r="H288"/>
  <c r="J287"/>
  <c r="H287"/>
  <c r="H286"/>
  <c r="J286"/>
  <c r="K286" s="1"/>
  <c r="H285"/>
  <c r="J285"/>
  <c r="H284"/>
  <c r="J283"/>
  <c r="K283" s="1"/>
  <c r="H283"/>
  <c r="H282"/>
  <c r="J282"/>
  <c r="K282" s="1"/>
  <c r="H281"/>
  <c r="J280"/>
  <c r="H280"/>
  <c r="J279"/>
  <c r="K279" s="1"/>
  <c r="H279"/>
  <c r="H278"/>
  <c r="J278"/>
  <c r="H277"/>
  <c r="H276"/>
  <c r="J276" s="1"/>
  <c r="J275"/>
  <c r="H275"/>
  <c r="H274"/>
  <c r="J274"/>
  <c r="K274" s="1"/>
  <c r="H273"/>
  <c r="H272"/>
  <c r="J271"/>
  <c r="K271" s="1"/>
  <c r="H271"/>
  <c r="H270"/>
  <c r="J270"/>
  <c r="H269"/>
  <c r="H268"/>
  <c r="J267"/>
  <c r="H267"/>
  <c r="H266"/>
  <c r="J266"/>
  <c r="K266" s="1"/>
  <c r="H265"/>
  <c r="H264"/>
  <c r="J263"/>
  <c r="K263" s="1"/>
  <c r="H263"/>
  <c r="H262"/>
  <c r="J262"/>
  <c r="H261"/>
  <c r="J261"/>
  <c r="K261" s="1"/>
  <c r="H260"/>
  <c r="J259"/>
  <c r="H259"/>
  <c r="H258"/>
  <c r="H257"/>
  <c r="J257"/>
  <c r="H256"/>
  <c r="H255"/>
  <c r="J255"/>
  <c r="H254"/>
  <c r="J254"/>
  <c r="K254" s="1"/>
  <c r="H253"/>
  <c r="H252"/>
  <c r="H251"/>
  <c r="J251"/>
  <c r="K251" s="1"/>
  <c r="H250"/>
  <c r="J250" s="1"/>
  <c r="K250" s="1"/>
  <c r="H249"/>
  <c r="J249" s="1"/>
  <c r="H248"/>
  <c r="H247"/>
  <c r="J247" s="1"/>
  <c r="K247" s="1"/>
  <c r="H246"/>
  <c r="H245"/>
  <c r="J245" s="1"/>
  <c r="H244"/>
  <c r="H243"/>
  <c r="J243" s="1"/>
  <c r="K243" s="1"/>
  <c r="H242"/>
  <c r="H241"/>
  <c r="H240"/>
  <c r="H239"/>
  <c r="J239" s="1"/>
  <c r="K239" s="1"/>
  <c r="H238"/>
  <c r="J238"/>
  <c r="H237"/>
  <c r="H236"/>
  <c r="H235"/>
  <c r="J235"/>
  <c r="H234"/>
  <c r="J234" s="1"/>
  <c r="H233"/>
  <c r="J232"/>
  <c r="H232"/>
  <c r="J231"/>
  <c r="H231"/>
  <c r="H230"/>
  <c r="J230"/>
  <c r="H229"/>
  <c r="J229"/>
  <c r="K229" s="1"/>
  <c r="H228"/>
  <c r="H227"/>
  <c r="J227" s="1"/>
  <c r="H226"/>
  <c r="H225"/>
  <c r="J225" s="1"/>
  <c r="K225" s="1"/>
  <c r="H224"/>
  <c r="H223"/>
  <c r="J223" s="1"/>
  <c r="H222"/>
  <c r="J222"/>
  <c r="K222" s="1"/>
  <c r="H221"/>
  <c r="H220"/>
  <c r="J220"/>
  <c r="H219"/>
  <c r="J219" s="1"/>
  <c r="K219" s="1"/>
  <c r="H218"/>
  <c r="J218" s="1"/>
  <c r="K218" s="1"/>
  <c r="H217"/>
  <c r="H216"/>
  <c r="J215"/>
  <c r="K215" s="1"/>
  <c r="H215"/>
  <c r="H214"/>
  <c r="J214" s="1"/>
  <c r="H213"/>
  <c r="J213" s="1"/>
  <c r="H212"/>
  <c r="H211"/>
  <c r="J211" s="1"/>
  <c r="K211" s="1"/>
  <c r="H210"/>
  <c r="J210" s="1"/>
  <c r="H209"/>
  <c r="J209" s="1"/>
  <c r="H208"/>
  <c r="J207"/>
  <c r="K207" s="1"/>
  <c r="H207"/>
  <c r="J206"/>
  <c r="H206"/>
  <c r="H205"/>
  <c r="H204"/>
  <c r="H203"/>
  <c r="J203" s="1"/>
  <c r="J202"/>
  <c r="K202" s="1"/>
  <c r="H202"/>
  <c r="H201"/>
  <c r="H200"/>
  <c r="H199"/>
  <c r="J199" s="1"/>
  <c r="K199" s="1"/>
  <c r="H198"/>
  <c r="J198" s="1"/>
  <c r="K198" s="1"/>
  <c r="H197"/>
  <c r="H196"/>
  <c r="J196" s="1"/>
  <c r="H195"/>
  <c r="J195" s="1"/>
  <c r="K195" s="1"/>
  <c r="J194"/>
  <c r="K194" s="1"/>
  <c r="H194"/>
  <c r="H193"/>
  <c r="J193"/>
  <c r="K193" s="1"/>
  <c r="H192"/>
  <c r="H191"/>
  <c r="J191" s="1"/>
  <c r="H190"/>
  <c r="J190" s="1"/>
  <c r="H189"/>
  <c r="J189" s="1"/>
  <c r="K189" s="1"/>
  <c r="H188"/>
  <c r="H187"/>
  <c r="J187" s="1"/>
  <c r="H186"/>
  <c r="J186" s="1"/>
  <c r="H185"/>
  <c r="J185" s="1"/>
  <c r="K185" s="1"/>
  <c r="H184"/>
  <c r="H183"/>
  <c r="J183" s="1"/>
  <c r="H182"/>
  <c r="J182" s="1"/>
  <c r="H181"/>
  <c r="H180"/>
  <c r="H179"/>
  <c r="J179" s="1"/>
  <c r="H178"/>
  <c r="J178" s="1"/>
  <c r="H177"/>
  <c r="H176"/>
  <c r="H175"/>
  <c r="J174"/>
  <c r="H174"/>
  <c r="H173"/>
  <c r="J173"/>
  <c r="J172"/>
  <c r="H172"/>
  <c r="H171"/>
  <c r="J170"/>
  <c r="H170"/>
  <c r="H169"/>
  <c r="H168"/>
  <c r="H167"/>
  <c r="J166"/>
  <c r="H166"/>
  <c r="H165"/>
  <c r="J165" s="1"/>
  <c r="H164"/>
  <c r="H163"/>
  <c r="H162"/>
  <c r="J162" s="1"/>
  <c r="H161"/>
  <c r="J161" s="1"/>
  <c r="H160"/>
  <c r="H159"/>
  <c r="H158"/>
  <c r="J158" s="1"/>
  <c r="H157"/>
  <c r="J157" s="1"/>
  <c r="H156"/>
  <c r="H155"/>
  <c r="J154"/>
  <c r="H154"/>
  <c r="H153"/>
  <c r="J153" s="1"/>
  <c r="H152"/>
  <c r="J152" s="1"/>
  <c r="H151"/>
  <c r="J150"/>
  <c r="H150"/>
  <c r="H149"/>
  <c r="J149" s="1"/>
  <c r="H148"/>
  <c r="J148" s="1"/>
  <c r="H147"/>
  <c r="H146"/>
  <c r="J146" s="1"/>
  <c r="H145"/>
  <c r="J145" s="1"/>
  <c r="H144"/>
  <c r="J144" s="1"/>
  <c r="H143"/>
  <c r="H142"/>
  <c r="J142" s="1"/>
  <c r="H141"/>
  <c r="J141" s="1"/>
  <c r="H140"/>
  <c r="J140" s="1"/>
  <c r="H139"/>
  <c r="J138"/>
  <c r="H138"/>
  <c r="H137"/>
  <c r="J137" s="1"/>
  <c r="H136"/>
  <c r="H135"/>
  <c r="H134"/>
  <c r="H133"/>
  <c r="J133" s="1"/>
  <c r="H132"/>
  <c r="H131"/>
  <c r="H130"/>
  <c r="J130" s="1"/>
  <c r="H129"/>
  <c r="J129" s="1"/>
  <c r="H128"/>
  <c r="J128" s="1"/>
  <c r="H127"/>
  <c r="H126"/>
  <c r="J126" s="1"/>
  <c r="H125"/>
  <c r="J125" s="1"/>
  <c r="H124"/>
  <c r="H123"/>
  <c r="J122"/>
  <c r="H122"/>
  <c r="J121"/>
  <c r="H121"/>
  <c r="H120"/>
  <c r="J120"/>
  <c r="H119"/>
  <c r="J118"/>
  <c r="H118"/>
  <c r="J117"/>
  <c r="H117"/>
  <c r="H116"/>
  <c r="H115"/>
  <c r="J114"/>
  <c r="H114"/>
  <c r="J113"/>
  <c r="H113"/>
  <c r="H112"/>
  <c r="H111"/>
  <c r="J110"/>
  <c r="H110"/>
  <c r="J109"/>
  <c r="H109"/>
  <c r="H108"/>
  <c r="H107"/>
  <c r="J106"/>
  <c r="H106"/>
  <c r="J105"/>
  <c r="H105"/>
  <c r="H104"/>
  <c r="J104"/>
  <c r="H103"/>
  <c r="J102"/>
  <c r="H102"/>
  <c r="J101"/>
  <c r="H101"/>
  <c r="H100"/>
  <c r="H99"/>
  <c r="J98"/>
  <c r="H98"/>
  <c r="H97"/>
  <c r="J97" s="1"/>
  <c r="H96"/>
  <c r="J96" s="1"/>
  <c r="H95"/>
  <c r="J94"/>
  <c r="H94"/>
  <c r="J93"/>
  <c r="H93"/>
  <c r="H92"/>
  <c r="H91"/>
  <c r="J90"/>
  <c r="H90"/>
  <c r="J89"/>
  <c r="H89"/>
  <c r="H88"/>
  <c r="H87"/>
  <c r="J86"/>
  <c r="H86"/>
  <c r="J85"/>
  <c r="H85"/>
  <c r="H84"/>
  <c r="J84"/>
  <c r="H83"/>
  <c r="J82"/>
  <c r="H82"/>
  <c r="J81"/>
  <c r="H81"/>
  <c r="H80"/>
  <c r="J80"/>
  <c r="H79"/>
  <c r="J78"/>
  <c r="H78"/>
  <c r="J77"/>
  <c r="H77"/>
  <c r="H76"/>
  <c r="J76"/>
  <c r="H75"/>
  <c r="J74"/>
  <c r="H74"/>
  <c r="J73"/>
  <c r="H73"/>
  <c r="H72"/>
  <c r="J72"/>
  <c r="H71"/>
  <c r="J70"/>
  <c r="H70"/>
  <c r="J69"/>
  <c r="H69"/>
  <c r="H68"/>
  <c r="H67"/>
  <c r="J66"/>
  <c r="H66"/>
  <c r="J65"/>
  <c r="H65"/>
  <c r="H64"/>
  <c r="H63"/>
  <c r="H62"/>
  <c r="J62" s="1"/>
  <c r="J61"/>
  <c r="H61"/>
  <c r="H60"/>
  <c r="J60"/>
  <c r="H59"/>
  <c r="J58"/>
  <c r="H58"/>
  <c r="J57"/>
  <c r="H57"/>
  <c r="H56"/>
  <c r="J56"/>
  <c r="H55"/>
  <c r="H54"/>
  <c r="J54" s="1"/>
  <c r="J53"/>
  <c r="H53"/>
  <c r="H52"/>
  <c r="H51"/>
  <c r="J50"/>
  <c r="H50"/>
  <c r="J49"/>
  <c r="H49"/>
  <c r="H48"/>
  <c r="H47"/>
  <c r="H46"/>
  <c r="J46" s="1"/>
  <c r="J45"/>
  <c r="H45"/>
  <c r="H44"/>
  <c r="H43"/>
  <c r="J42"/>
  <c r="H42"/>
  <c r="J41"/>
  <c r="H41"/>
  <c r="H40"/>
  <c r="H39"/>
  <c r="H38"/>
  <c r="J38" s="1"/>
  <c r="J37"/>
  <c r="H37"/>
  <c r="H36"/>
  <c r="J36"/>
  <c r="H35"/>
  <c r="J34"/>
  <c r="H34"/>
  <c r="J33"/>
  <c r="H33"/>
  <c r="H32"/>
  <c r="J32"/>
  <c r="H31"/>
  <c r="H30"/>
  <c r="J30" s="1"/>
  <c r="J29"/>
  <c r="H29"/>
  <c r="H28"/>
  <c r="H27"/>
  <c r="J26"/>
  <c r="H26"/>
  <c r="J25"/>
  <c r="H25"/>
  <c r="H24"/>
  <c r="J24"/>
  <c r="H23"/>
  <c r="H22"/>
  <c r="J22"/>
  <c r="H21"/>
  <c r="J21"/>
  <c r="H20"/>
  <c r="H19"/>
  <c r="J18"/>
  <c r="H18"/>
  <c r="H17"/>
  <c r="J17"/>
  <c r="J16"/>
  <c r="H16"/>
  <c r="H15"/>
  <c r="J14"/>
  <c r="H14"/>
  <c r="H13"/>
  <c r="J13"/>
  <c r="J12"/>
  <c r="H12"/>
  <c r="H11"/>
  <c r="J10"/>
  <c r="H10"/>
  <c r="H9"/>
  <c r="J9"/>
  <c r="J8"/>
  <c r="H8"/>
  <c r="R7"/>
  <c r="H7"/>
  <c r="H6"/>
  <c r="J6" s="1"/>
  <c r="A6"/>
  <c r="A7" s="1"/>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56" s="1"/>
  <c r="A257" s="1"/>
  <c r="A258" s="1"/>
  <c r="A259" s="1"/>
  <c r="A260" s="1"/>
  <c r="A261" s="1"/>
  <c r="A262" s="1"/>
  <c r="A263" s="1"/>
  <c r="A264" s="1"/>
  <c r="A265" s="1"/>
  <c r="A266" s="1"/>
  <c r="A267" s="1"/>
  <c r="A268" s="1"/>
  <c r="A269" s="1"/>
  <c r="A270" s="1"/>
  <c r="A271" s="1"/>
  <c r="A272" s="1"/>
  <c r="A273" s="1"/>
  <c r="A274" s="1"/>
  <c r="A275" s="1"/>
  <c r="A276" s="1"/>
  <c r="A277" s="1"/>
  <c r="A278" s="1"/>
  <c r="A279" s="1"/>
  <c r="A280" s="1"/>
  <c r="A281" s="1"/>
  <c r="A282" s="1"/>
  <c r="A283" s="1"/>
  <c r="A284" s="1"/>
  <c r="A285" s="1"/>
  <c r="A286" s="1"/>
  <c r="A287" s="1"/>
  <c r="A288" s="1"/>
  <c r="A289" s="1"/>
  <c r="A290" s="1"/>
  <c r="A291" s="1"/>
  <c r="A292" s="1"/>
  <c r="A293" s="1"/>
  <c r="A294" s="1"/>
  <c r="A295" s="1"/>
  <c r="A296" s="1"/>
  <c r="A297" s="1"/>
  <c r="A298" s="1"/>
  <c r="A299" s="1"/>
  <c r="A300" s="1"/>
  <c r="A301" s="1"/>
  <c r="A302" s="1"/>
  <c r="A303" s="1"/>
  <c r="A304" s="1"/>
  <c r="A305" s="1"/>
  <c r="A306" s="1"/>
  <c r="A307" s="1"/>
  <c r="A308" s="1"/>
  <c r="A309" s="1"/>
  <c r="A310" s="1"/>
  <c r="A311" s="1"/>
  <c r="A312" s="1"/>
  <c r="A313" s="1"/>
  <c r="A314" s="1"/>
  <c r="A315" s="1"/>
  <c r="A316" s="1"/>
  <c r="A317" s="1"/>
  <c r="A318" s="1"/>
  <c r="A319" s="1"/>
  <c r="A320" s="1"/>
  <c r="A321" s="1"/>
  <c r="A322" s="1"/>
  <c r="A323" s="1"/>
  <c r="A324" s="1"/>
  <c r="A325" s="1"/>
  <c r="A326" s="1"/>
  <c r="A327" s="1"/>
  <c r="A328" s="1"/>
  <c r="A329" s="1"/>
  <c r="A330" s="1"/>
  <c r="A331" s="1"/>
  <c r="A332" s="1"/>
  <c r="A333" s="1"/>
  <c r="A334" s="1"/>
  <c r="A335" s="1"/>
  <c r="A336" s="1"/>
  <c r="A337" s="1"/>
  <c r="A338" s="1"/>
  <c r="A339" s="1"/>
  <c r="A340" s="1"/>
  <c r="A341" s="1"/>
  <c r="A342" s="1"/>
  <c r="A343" s="1"/>
  <c r="A344" s="1"/>
  <c r="A345" s="1"/>
  <c r="A346" s="1"/>
  <c r="A347" s="1"/>
  <c r="A348" s="1"/>
  <c r="A349" s="1"/>
  <c r="A350" s="1"/>
  <c r="A351" s="1"/>
  <c r="A352" s="1"/>
  <c r="A353" s="1"/>
  <c r="A354" s="1"/>
  <c r="A355" s="1"/>
  <c r="A356" s="1"/>
  <c r="A357" s="1"/>
  <c r="A358" s="1"/>
  <c r="A359" s="1"/>
  <c r="A360" s="1"/>
  <c r="A361" s="1"/>
  <c r="A362" s="1"/>
  <c r="A363" s="1"/>
  <c r="A364" s="1"/>
  <c r="A365" s="1"/>
  <c r="A366" s="1"/>
  <c r="A367" s="1"/>
  <c r="A368" s="1"/>
  <c r="H5"/>
  <c r="J5" s="1"/>
  <c r="J4"/>
  <c r="H4"/>
  <c r="H3"/>
  <c r="A3"/>
  <c r="A4" s="1"/>
  <c r="A5" s="1"/>
  <c r="Q2"/>
  <c r="H17" i="8"/>
  <c r="L4" i="7"/>
  <c r="F2" i="8"/>
  <c r="L6"/>
  <c r="E188" i="2"/>
  <c r="J188" s="1"/>
  <c r="K5" i="1"/>
  <c r="AG1"/>
  <c r="AD5" s="1"/>
  <c r="M198" i="2" a="1"/>
  <c r="M198" s="1"/>
  <c r="M199" a="1"/>
  <c r="M199" s="1"/>
  <c r="M200" a="1"/>
  <c r="M200" s="1"/>
  <c r="H16" i="8"/>
  <c r="C14"/>
  <c r="C13"/>
  <c r="C12"/>
  <c r="C10"/>
  <c r="L2" i="7"/>
  <c r="E134" i="2"/>
  <c r="F3" i="7"/>
  <c r="K6" i="5" l="1"/>
  <c r="K8"/>
  <c r="K4"/>
  <c r="K308"/>
  <c r="K232"/>
  <c r="K276"/>
  <c r="K181"/>
  <c r="K179"/>
  <c r="K183"/>
  <c r="K187"/>
  <c r="K191"/>
  <c r="K210"/>
  <c r="K214"/>
  <c r="K223"/>
  <c r="K227"/>
  <c r="K230"/>
  <c r="K235"/>
  <c r="K238"/>
  <c r="K245"/>
  <c r="K249"/>
  <c r="K255"/>
  <c r="K267"/>
  <c r="K275"/>
  <c r="K280"/>
  <c r="K287"/>
  <c r="K290"/>
  <c r="K299"/>
  <c r="K307"/>
  <c r="K312"/>
  <c r="K319"/>
  <c r="K322"/>
  <c r="K328"/>
  <c r="K335"/>
  <c r="K343"/>
  <c r="K351"/>
  <c r="K357"/>
  <c r="K363"/>
  <c r="K366"/>
  <c r="K178"/>
  <c r="K182"/>
  <c r="K186"/>
  <c r="K190"/>
  <c r="K196"/>
  <c r="K203"/>
  <c r="K206"/>
  <c r="K209"/>
  <c r="K213"/>
  <c r="K220"/>
  <c r="K231"/>
  <c r="K234"/>
  <c r="K257"/>
  <c r="K259"/>
  <c r="K262"/>
  <c r="K270"/>
  <c r="K278"/>
  <c r="K285"/>
  <c r="K291"/>
  <c r="K294"/>
  <c r="K302"/>
  <c r="K310"/>
  <c r="K317"/>
  <c r="K323"/>
  <c r="K326"/>
  <c r="K333"/>
  <c r="K338"/>
  <c r="K346"/>
  <c r="K348"/>
  <c r="K354"/>
  <c r="K360"/>
  <c r="K367"/>
  <c r="K9"/>
  <c r="K56"/>
  <c r="K70"/>
  <c r="K80"/>
  <c r="K89"/>
  <c r="K105"/>
  <c r="K126"/>
  <c r="K141"/>
  <c r="K149"/>
  <c r="K166"/>
  <c r="K174"/>
  <c r="K13"/>
  <c r="K32"/>
  <c r="K57"/>
  <c r="K62"/>
  <c r="K74"/>
  <c r="K84"/>
  <c r="K97"/>
  <c r="K117"/>
  <c r="K125"/>
  <c r="K133"/>
  <c r="K140"/>
  <c r="K148"/>
  <c r="K158"/>
  <c r="K131"/>
  <c r="K15"/>
  <c r="K7"/>
  <c r="K14"/>
  <c r="K33"/>
  <c r="K41"/>
  <c r="K46"/>
  <c r="K61"/>
  <c r="K69"/>
  <c r="K85"/>
  <c r="K93"/>
  <c r="K106"/>
  <c r="K161"/>
  <c r="K116"/>
  <c r="K108"/>
  <c r="K88"/>
  <c r="K64"/>
  <c r="K52"/>
  <c r="K48"/>
  <c r="K44"/>
  <c r="K40"/>
  <c r="K20"/>
  <c r="K29"/>
  <c r="K34"/>
  <c r="K77"/>
  <c r="K86"/>
  <c r="K94"/>
  <c r="K122"/>
  <c r="K130"/>
  <c r="K145"/>
  <c r="K152"/>
  <c r="K172"/>
  <c r="K10"/>
  <c r="K22"/>
  <c r="K60"/>
  <c r="K65"/>
  <c r="K81"/>
  <c r="K102"/>
  <c r="K114"/>
  <c r="K120"/>
  <c r="K129"/>
  <c r="K137"/>
  <c r="K144"/>
  <c r="K154"/>
  <c r="K162"/>
  <c r="K19"/>
  <c r="K11"/>
  <c r="K3"/>
  <c r="K12"/>
  <c r="K17"/>
  <c r="K24"/>
  <c r="K36"/>
  <c r="K38"/>
  <c r="K49"/>
  <c r="K54"/>
  <c r="K72"/>
  <c r="K78"/>
  <c r="K90"/>
  <c r="K96"/>
  <c r="K109"/>
  <c r="K121"/>
  <c r="K128"/>
  <c r="K150"/>
  <c r="K157"/>
  <c r="K165"/>
  <c r="K132"/>
  <c r="K112"/>
  <c r="K92"/>
  <c r="K68"/>
  <c r="K28"/>
  <c r="K5"/>
  <c r="K16"/>
  <c r="K18"/>
  <c r="K25"/>
  <c r="K30"/>
  <c r="K37"/>
  <c r="K45"/>
  <c r="K53"/>
  <c r="K58"/>
  <c r="K73"/>
  <c r="K76"/>
  <c r="K82"/>
  <c r="K98"/>
  <c r="K101"/>
  <c r="K104"/>
  <c r="K113"/>
  <c r="K118"/>
  <c r="K138"/>
  <c r="K142"/>
  <c r="K146"/>
  <c r="K153"/>
  <c r="K170"/>
  <c r="K173"/>
  <c r="J316"/>
  <c r="K316" s="1"/>
  <c r="J177"/>
  <c r="K177" s="1"/>
  <c r="J188"/>
  <c r="K188" s="1"/>
  <c r="J205"/>
  <c r="K205" s="1"/>
  <c r="J221"/>
  <c r="K221" s="1"/>
  <c r="J224"/>
  <c r="K224" s="1"/>
  <c r="J237"/>
  <c r="K237" s="1"/>
  <c r="J240"/>
  <c r="K240" s="1"/>
  <c r="J244"/>
  <c r="K244" s="1"/>
  <c r="J248"/>
  <c r="K248" s="1"/>
  <c r="J256"/>
  <c r="K256" s="1"/>
  <c r="J260"/>
  <c r="K260" s="1"/>
  <c r="J292"/>
  <c r="K292" s="1"/>
  <c r="J324"/>
  <c r="K324" s="1"/>
  <c r="J332"/>
  <c r="K332" s="1"/>
  <c r="J212"/>
  <c r="K212" s="1"/>
  <c r="J252"/>
  <c r="K252" s="1"/>
  <c r="J284"/>
  <c r="K284" s="1"/>
  <c r="J356"/>
  <c r="K356" s="1"/>
  <c r="J364"/>
  <c r="K364" s="1"/>
  <c r="J180"/>
  <c r="K180" s="1"/>
  <c r="J197"/>
  <c r="K197" s="1"/>
  <c r="J201"/>
  <c r="K201" s="1"/>
  <c r="J204"/>
  <c r="K204" s="1"/>
  <c r="J217"/>
  <c r="K217" s="1"/>
  <c r="J233"/>
  <c r="K233" s="1"/>
  <c r="J236"/>
  <c r="K236" s="1"/>
  <c r="J268"/>
  <c r="K268" s="1"/>
  <c r="J300"/>
  <c r="K300" s="1"/>
  <c r="J340"/>
  <c r="K340" s="1"/>
  <c r="J23"/>
  <c r="K23" s="1"/>
  <c r="J136"/>
  <c r="K136" s="1"/>
  <c r="J168"/>
  <c r="K168" s="1"/>
  <c r="J171"/>
  <c r="K171" s="1"/>
  <c r="J100"/>
  <c r="K100" s="1"/>
  <c r="J135"/>
  <c r="K135" s="1"/>
  <c r="J156"/>
  <c r="K156" s="1"/>
  <c r="J160"/>
  <c r="K160" s="1"/>
  <c r="J164"/>
  <c r="K164" s="1"/>
  <c r="J175"/>
  <c r="K175" s="1"/>
  <c r="L4"/>
  <c r="B5"/>
  <c r="L5" s="1"/>
  <c r="J124"/>
  <c r="K124" s="1"/>
  <c r="R16"/>
  <c r="R14"/>
  <c r="R12"/>
  <c r="R4"/>
  <c r="R5"/>
  <c r="R22"/>
  <c r="B6"/>
  <c r="J31"/>
  <c r="K31" s="1"/>
  <c r="J39"/>
  <c r="K39" s="1"/>
  <c r="J47"/>
  <c r="K47" s="1"/>
  <c r="J55"/>
  <c r="K55" s="1"/>
  <c r="J63"/>
  <c r="K63" s="1"/>
  <c r="R9"/>
  <c r="R13"/>
  <c r="R15"/>
  <c r="J79"/>
  <c r="K79" s="1"/>
  <c r="J91"/>
  <c r="K91" s="1"/>
  <c r="J95"/>
  <c r="K95" s="1"/>
  <c r="J103"/>
  <c r="K103" s="1"/>
  <c r="J111"/>
  <c r="K111" s="1"/>
  <c r="J115"/>
  <c r="K115" s="1"/>
  <c r="J119"/>
  <c r="K119" s="1"/>
  <c r="J123"/>
  <c r="K123" s="1"/>
  <c r="J127"/>
  <c r="K127" s="1"/>
  <c r="J139"/>
  <c r="K139" s="1"/>
  <c r="J143"/>
  <c r="K143" s="1"/>
  <c r="J147"/>
  <c r="K147" s="1"/>
  <c r="J151"/>
  <c r="K151" s="1"/>
  <c r="J155"/>
  <c r="K155" s="1"/>
  <c r="J159"/>
  <c r="K159" s="1"/>
  <c r="J163"/>
  <c r="K163" s="1"/>
  <c r="J167"/>
  <c r="K167" s="1"/>
  <c r="J27"/>
  <c r="J35"/>
  <c r="K35" s="1"/>
  <c r="J43"/>
  <c r="K43" s="1"/>
  <c r="J51"/>
  <c r="K51" s="1"/>
  <c r="J59"/>
  <c r="K59" s="1"/>
  <c r="J67"/>
  <c r="K67" s="1"/>
  <c r="J75"/>
  <c r="K75" s="1"/>
  <c r="J83"/>
  <c r="K83" s="1"/>
  <c r="J134"/>
  <c r="K134" s="1"/>
  <c r="J71"/>
  <c r="K71" s="1"/>
  <c r="J87"/>
  <c r="K87" s="1"/>
  <c r="J99"/>
  <c r="K99" s="1"/>
  <c r="J107"/>
  <c r="K107" s="1"/>
  <c r="J169"/>
  <c r="K169" s="1"/>
  <c r="J241"/>
  <c r="K241" s="1"/>
  <c r="J246"/>
  <c r="K246" s="1"/>
  <c r="L3"/>
  <c r="J176"/>
  <c r="K176" s="1"/>
  <c r="J184"/>
  <c r="K184" s="1"/>
  <c r="J192"/>
  <c r="K192" s="1"/>
  <c r="J200"/>
  <c r="K200" s="1"/>
  <c r="J208"/>
  <c r="K208" s="1"/>
  <c r="J216"/>
  <c r="K216" s="1"/>
  <c r="J226"/>
  <c r="K226" s="1"/>
  <c r="J242"/>
  <c r="K242" s="1"/>
  <c r="J258"/>
  <c r="K258" s="1"/>
  <c r="J265"/>
  <c r="K265" s="1"/>
  <c r="J273"/>
  <c r="K273" s="1"/>
  <c r="J281"/>
  <c r="K281" s="1"/>
  <c r="J289"/>
  <c r="K289" s="1"/>
  <c r="J297"/>
  <c r="K297" s="1"/>
  <c r="J305"/>
  <c r="K305" s="1"/>
  <c r="J313"/>
  <c r="K313" s="1"/>
  <c r="J321"/>
  <c r="K321" s="1"/>
  <c r="J329"/>
  <c r="K329" s="1"/>
  <c r="J337"/>
  <c r="K337" s="1"/>
  <c r="J345"/>
  <c r="K345" s="1"/>
  <c r="J353"/>
  <c r="K353" s="1"/>
  <c r="J361"/>
  <c r="K361" s="1"/>
  <c r="F5" i="1"/>
  <c r="M138" i="2" a="1"/>
  <c r="M138" s="1"/>
  <c r="C6" i="8"/>
  <c r="C8"/>
  <c r="C9"/>
  <c r="E3" i="7"/>
  <c r="G3" l="1"/>
  <c r="K27" i="5"/>
  <c r="B7"/>
  <c r="L6"/>
  <c r="R10"/>
  <c r="R8"/>
  <c r="R24"/>
  <c r="R19"/>
  <c r="R6"/>
  <c r="R20"/>
  <c r="R18"/>
  <c r="R11"/>
  <c r="B1" i="8"/>
  <c r="L3" s="1"/>
  <c r="B4"/>
  <c r="L7" i="5" l="1"/>
  <c r="B8"/>
  <c r="A3" i="2"/>
  <c r="A4" s="1"/>
  <c r="A5" s="1"/>
  <c r="A6" s="1"/>
  <c r="A7" s="1"/>
  <c r="A8" s="1"/>
  <c r="A9" s="1"/>
  <c r="A10" s="1"/>
  <c r="A11" s="1"/>
  <c r="A12" s="1"/>
  <c r="A13" s="1"/>
  <c r="A14" s="1"/>
  <c r="A15" s="1"/>
  <c r="A16" s="1"/>
  <c r="A17" s="1"/>
  <c r="A18" s="1"/>
  <c r="A19" s="1"/>
  <c r="A20" s="1"/>
  <c r="A21" s="1"/>
  <c r="A22" s="1"/>
  <c r="A23" s="1"/>
  <c r="A24" s="1"/>
  <c r="A25" s="1"/>
  <c r="A26" s="1"/>
  <c r="A27" s="1"/>
  <c r="A28" s="1"/>
  <c r="A29" s="1"/>
  <c r="A30" s="1"/>
  <c r="A31" s="1"/>
  <c r="A32" s="1"/>
  <c r="A33" s="1"/>
  <c r="A34" s="1"/>
  <c r="A35" s="1"/>
  <c r="A36" s="1"/>
  <c r="A37" s="1"/>
  <c r="A38" s="1"/>
  <c r="A39" s="1"/>
  <c r="A40" s="1"/>
  <c r="A41" s="1"/>
  <c r="A42" s="1"/>
  <c r="A43" s="1"/>
  <c r="A44" s="1"/>
  <c r="A45" s="1"/>
  <c r="A46" s="1"/>
  <c r="A47" s="1"/>
  <c r="A48" s="1"/>
  <c r="A49" s="1"/>
  <c r="A50" s="1"/>
  <c r="A51" s="1"/>
  <c r="A52" s="1"/>
  <c r="A53" s="1"/>
  <c r="A54" s="1"/>
  <c r="A55" s="1"/>
  <c r="A56" s="1"/>
  <c r="A57" s="1"/>
  <c r="A58" s="1"/>
  <c r="A59" s="1"/>
  <c r="A60" s="1"/>
  <c r="A61" s="1"/>
  <c r="A62" s="1"/>
  <c r="A63" s="1"/>
  <c r="A64" s="1"/>
  <c r="A65" s="1"/>
  <c r="A66" s="1"/>
  <c r="A67" s="1"/>
  <c r="A68" s="1"/>
  <c r="A69" s="1"/>
  <c r="A70" s="1"/>
  <c r="A71" s="1"/>
  <c r="A72" s="1"/>
  <c r="A73" s="1"/>
  <c r="A74" s="1"/>
  <c r="A75" s="1"/>
  <c r="A76" s="1"/>
  <c r="A77" s="1"/>
  <c r="A78" s="1"/>
  <c r="A79" s="1"/>
  <c r="A80" s="1"/>
  <c r="A81" s="1"/>
  <c r="A82" s="1"/>
  <c r="A83" s="1"/>
  <c r="A84" s="1"/>
  <c r="A85" s="1"/>
  <c r="A86" s="1"/>
  <c r="A87" s="1"/>
  <c r="A88" s="1"/>
  <c r="A89" s="1"/>
  <c r="A90" s="1"/>
  <c r="A91" s="1"/>
  <c r="A92" s="1"/>
  <c r="A93" s="1"/>
  <c r="A94" s="1"/>
  <c r="A95" s="1"/>
  <c r="A96" s="1"/>
  <c r="A97" s="1"/>
  <c r="A98" s="1"/>
  <c r="A99" s="1"/>
  <c r="A100" s="1"/>
  <c r="A101" s="1"/>
  <c r="A102" s="1"/>
  <c r="A103" s="1"/>
  <c r="A104" s="1"/>
  <c r="A105" s="1"/>
  <c r="A106" s="1"/>
  <c r="A107" s="1"/>
  <c r="A108" s="1"/>
  <c r="A109" s="1"/>
  <c r="A110" s="1"/>
  <c r="A111" s="1"/>
  <c r="A112" s="1"/>
  <c r="A113" s="1"/>
  <c r="A114" s="1"/>
  <c r="A115" s="1"/>
  <c r="A116" s="1"/>
  <c r="A117" s="1"/>
  <c r="A118" s="1"/>
  <c r="A119" s="1"/>
  <c r="A120" s="1"/>
  <c r="A121" s="1"/>
  <c r="A122" s="1"/>
  <c r="A123" s="1"/>
  <c r="A124" s="1"/>
  <c r="A125" s="1"/>
  <c r="A126" s="1"/>
  <c r="A127" s="1"/>
  <c r="A128" s="1"/>
  <c r="A129" s="1"/>
  <c r="A130" s="1"/>
  <c r="A131" s="1"/>
  <c r="A132" s="1"/>
  <c r="A133" s="1"/>
  <c r="A134" s="1"/>
  <c r="A135" s="1"/>
  <c r="A136" s="1"/>
  <c r="A137" s="1"/>
  <c r="A138" s="1"/>
  <c r="A139" s="1"/>
  <c r="A140" s="1"/>
  <c r="A141" s="1"/>
  <c r="A142" s="1"/>
  <c r="A143" s="1"/>
  <c r="A144" s="1"/>
  <c r="A145" s="1"/>
  <c r="A146" s="1"/>
  <c r="A147" s="1"/>
  <c r="A148" s="1"/>
  <c r="A149" s="1"/>
  <c r="A150" s="1"/>
  <c r="A151" s="1"/>
  <c r="A152" s="1"/>
  <c r="A153" s="1"/>
  <c r="A154" s="1"/>
  <c r="A155" s="1"/>
  <c r="A156" s="1"/>
  <c r="A157" s="1"/>
  <c r="A158" s="1"/>
  <c r="A159" s="1"/>
  <c r="A160" s="1"/>
  <c r="A161" s="1"/>
  <c r="A162" s="1"/>
  <c r="A163" s="1"/>
  <c r="A164" s="1"/>
  <c r="A165" s="1"/>
  <c r="A166" s="1"/>
  <c r="A167" s="1"/>
  <c r="A168" s="1"/>
  <c r="A169" s="1"/>
  <c r="A170" s="1"/>
  <c r="A171" s="1"/>
  <c r="A172" s="1"/>
  <c r="A173" s="1"/>
  <c r="A174" s="1"/>
  <c r="A175" s="1"/>
  <c r="A176" s="1"/>
  <c r="A177" s="1"/>
  <c r="A178" s="1"/>
  <c r="A179" s="1"/>
  <c r="A180" s="1"/>
  <c r="A181" s="1"/>
  <c r="A182" s="1"/>
  <c r="A183" s="1"/>
  <c r="A184" s="1"/>
  <c r="A185" s="1"/>
  <c r="A186" s="1"/>
  <c r="A187" s="1"/>
  <c r="A188" s="1"/>
  <c r="A189" s="1"/>
  <c r="A190" s="1"/>
  <c r="A191" s="1"/>
  <c r="A192" s="1"/>
  <c r="A193" s="1"/>
  <c r="A194" s="1"/>
  <c r="A195" s="1"/>
  <c r="A196" s="1"/>
  <c r="A197" s="1"/>
  <c r="A198" s="1"/>
  <c r="A199" s="1"/>
  <c r="A200" s="1"/>
  <c r="A201" s="1"/>
  <c r="A202" s="1"/>
  <c r="A203" s="1"/>
  <c r="A204" s="1"/>
  <c r="A205" s="1"/>
  <c r="A206" s="1"/>
  <c r="A207" s="1"/>
  <c r="A208" s="1"/>
  <c r="A209" s="1"/>
  <c r="A210" s="1"/>
  <c r="A211" s="1"/>
  <c r="A212" s="1"/>
  <c r="A213" s="1"/>
  <c r="A214" s="1"/>
  <c r="A215" s="1"/>
  <c r="A216" s="1"/>
  <c r="A217" s="1"/>
  <c r="A218" s="1"/>
  <c r="A219" s="1"/>
  <c r="A220" s="1"/>
  <c r="A221" s="1"/>
  <c r="A222" s="1"/>
  <c r="A223" s="1"/>
  <c r="A224" s="1"/>
  <c r="A225" s="1"/>
  <c r="A226" s="1"/>
  <c r="A227" s="1"/>
  <c r="A228" s="1"/>
  <c r="A229" s="1"/>
  <c r="A230" s="1"/>
  <c r="A231" s="1"/>
  <c r="A232" s="1"/>
  <c r="A233" s="1"/>
  <c r="A234" s="1"/>
  <c r="A235" s="1"/>
  <c r="A236" s="1"/>
  <c r="A237" s="1"/>
  <c r="A238" s="1"/>
  <c r="A239" s="1"/>
  <c r="A240" s="1"/>
  <c r="A241" s="1"/>
  <c r="A242" s="1"/>
  <c r="A243" s="1"/>
  <c r="A244" s="1"/>
  <c r="A245" s="1"/>
  <c r="A246" s="1"/>
  <c r="A247" s="1"/>
  <c r="A248" s="1"/>
  <c r="A249" s="1"/>
  <c r="A250" s="1"/>
  <c r="A251" s="1"/>
  <c r="A252" s="1"/>
  <c r="A253" s="1"/>
  <c r="A254" s="1"/>
  <c r="A255" s="1"/>
  <c r="A256" s="1"/>
  <c r="A257" s="1"/>
  <c r="A258" s="1"/>
  <c r="A259" s="1"/>
  <c r="A260" s="1"/>
  <c r="A261" s="1"/>
  <c r="A262" s="1"/>
  <c r="A263" s="1"/>
  <c r="A264" s="1"/>
  <c r="A265" s="1"/>
  <c r="A266" s="1"/>
  <c r="A267" s="1"/>
  <c r="A268" s="1"/>
  <c r="A269" s="1"/>
  <c r="A270" s="1"/>
  <c r="A271" s="1"/>
  <c r="A272" s="1"/>
  <c r="A273" s="1"/>
  <c r="A274" s="1"/>
  <c r="A275" s="1"/>
  <c r="A276" s="1"/>
  <c r="A277" s="1"/>
  <c r="A278" s="1"/>
  <c r="A279" s="1"/>
  <c r="A280" s="1"/>
  <c r="A281" s="1"/>
  <c r="A282" s="1"/>
  <c r="A283" s="1"/>
  <c r="A284" s="1"/>
  <c r="A285" s="1"/>
  <c r="A286" s="1"/>
  <c r="A287" s="1"/>
  <c r="A288" s="1"/>
  <c r="A289" s="1"/>
  <c r="A290" s="1"/>
  <c r="A291" s="1"/>
  <c r="A292" s="1"/>
  <c r="A293" s="1"/>
  <c r="A294" s="1"/>
  <c r="A295" s="1"/>
  <c r="A296" s="1"/>
  <c r="A297" s="1"/>
  <c r="A298" s="1"/>
  <c r="A299" s="1"/>
  <c r="A300" s="1"/>
  <c r="A301" s="1"/>
  <c r="A302" s="1"/>
  <c r="A303" s="1"/>
  <c r="A304" s="1"/>
  <c r="A305" s="1"/>
  <c r="A306" s="1"/>
  <c r="A307" s="1"/>
  <c r="A308" s="1"/>
  <c r="A309" s="1"/>
  <c r="A310" s="1"/>
  <c r="A311" s="1"/>
  <c r="A312" s="1"/>
  <c r="A313" s="1"/>
  <c r="A314" s="1"/>
  <c r="A315" s="1"/>
  <c r="A316" s="1"/>
  <c r="A317" s="1"/>
  <c r="A318" s="1"/>
  <c r="A319" s="1"/>
  <c r="A320" s="1"/>
  <c r="A321" s="1"/>
  <c r="A322" s="1"/>
  <c r="A323" s="1"/>
  <c r="A324" s="1"/>
  <c r="A325" s="1"/>
  <c r="A326" s="1"/>
  <c r="A327" s="1"/>
  <c r="A328" s="1"/>
  <c r="A329" s="1"/>
  <c r="A330" s="1"/>
  <c r="A331" s="1"/>
  <c r="A332" s="1"/>
  <c r="A333" s="1"/>
  <c r="A334" s="1"/>
  <c r="A335" s="1"/>
  <c r="A336" s="1"/>
  <c r="A337" s="1"/>
  <c r="A338" s="1"/>
  <c r="A339" s="1"/>
  <c r="A340" s="1"/>
  <c r="A341" s="1"/>
  <c r="A342" s="1"/>
  <c r="A343" s="1"/>
  <c r="A344" s="1"/>
  <c r="A345" s="1"/>
  <c r="A346" s="1"/>
  <c r="A347" s="1"/>
  <c r="A348" s="1"/>
  <c r="A349" s="1"/>
  <c r="A350" s="1"/>
  <c r="A351" s="1"/>
  <c r="A352" s="1"/>
  <c r="A353" s="1"/>
  <c r="A354" s="1"/>
  <c r="A355" s="1"/>
  <c r="A356" s="1"/>
  <c r="A357" s="1"/>
  <c r="A358" s="1"/>
  <c r="A359" s="1"/>
  <c r="A360" s="1"/>
  <c r="A361" s="1"/>
  <c r="A362" s="1"/>
  <c r="A363" s="1"/>
  <c r="A364" s="1"/>
  <c r="A365" s="1"/>
  <c r="A366" s="1"/>
  <c r="A367" s="1"/>
  <c r="A368" s="1"/>
  <c r="L200"/>
  <c r="L201"/>
  <c r="L202"/>
  <c r="L203"/>
  <c r="L204"/>
  <c r="L206"/>
  <c r="L207"/>
  <c r="L208"/>
  <c r="L209"/>
  <c r="L210"/>
  <c r="L211"/>
  <c r="L213"/>
  <c r="L214"/>
  <c r="L215"/>
  <c r="L216"/>
  <c r="L217"/>
  <c r="L218"/>
  <c r="L220"/>
  <c r="L221"/>
  <c r="L222"/>
  <c r="L223"/>
  <c r="L224"/>
  <c r="L225"/>
  <c r="L226"/>
  <c r="L227"/>
  <c r="L228"/>
  <c r="L229"/>
  <c r="L230"/>
  <c r="L231"/>
  <c r="L232"/>
  <c r="L233"/>
  <c r="L234"/>
  <c r="L235"/>
  <c r="L236"/>
  <c r="L237"/>
  <c r="L238"/>
  <c r="L239"/>
  <c r="L240"/>
  <c r="L241"/>
  <c r="L242"/>
  <c r="L243"/>
  <c r="L244"/>
  <c r="L245"/>
  <c r="L246"/>
  <c r="L248"/>
  <c r="L249"/>
  <c r="L250"/>
  <c r="L251"/>
  <c r="L252"/>
  <c r="L253"/>
  <c r="L254"/>
  <c r="L255"/>
  <c r="L256"/>
  <c r="L257"/>
  <c r="L258"/>
  <c r="L259"/>
  <c r="L260"/>
  <c r="L261"/>
  <c r="L262"/>
  <c r="L263"/>
  <c r="L264"/>
  <c r="L265"/>
  <c r="L266"/>
  <c r="L267"/>
  <c r="L268"/>
  <c r="L269"/>
  <c r="L270"/>
  <c r="L271"/>
  <c r="L272"/>
  <c r="L273"/>
  <c r="L274"/>
  <c r="L275"/>
  <c r="L276"/>
  <c r="L277"/>
  <c r="L278"/>
  <c r="L279"/>
  <c r="L280"/>
  <c r="L281"/>
  <c r="L282"/>
  <c r="L283"/>
  <c r="L284"/>
  <c r="L285"/>
  <c r="L286"/>
  <c r="L287"/>
  <c r="L288"/>
  <c r="L289"/>
  <c r="L290"/>
  <c r="L291"/>
  <c r="L292"/>
  <c r="L293"/>
  <c r="L294"/>
  <c r="L295"/>
  <c r="L296"/>
  <c r="L297"/>
  <c r="L298"/>
  <c r="L299"/>
  <c r="L300"/>
  <c r="L301"/>
  <c r="L302"/>
  <c r="L303"/>
  <c r="L304"/>
  <c r="L305"/>
  <c r="L306"/>
  <c r="L307"/>
  <c r="L308"/>
  <c r="L309"/>
  <c r="L310"/>
  <c r="L311"/>
  <c r="L312"/>
  <c r="L313"/>
  <c r="L314"/>
  <c r="L315"/>
  <c r="L316"/>
  <c r="L317"/>
  <c r="L318"/>
  <c r="L319"/>
  <c r="L320"/>
  <c r="L321"/>
  <c r="L322"/>
  <c r="L323"/>
  <c r="L324"/>
  <c r="L325"/>
  <c r="L326"/>
  <c r="L327"/>
  <c r="L328"/>
  <c r="L329"/>
  <c r="L330"/>
  <c r="L331"/>
  <c r="L332"/>
  <c r="L333"/>
  <c r="L334"/>
  <c r="L335"/>
  <c r="L336"/>
  <c r="L337"/>
  <c r="L338"/>
  <c r="L339"/>
  <c r="L340"/>
  <c r="L341"/>
  <c r="L342"/>
  <c r="L343"/>
  <c r="L344"/>
  <c r="L345"/>
  <c r="L346"/>
  <c r="L347"/>
  <c r="L348"/>
  <c r="L349"/>
  <c r="L350"/>
  <c r="L351"/>
  <c r="L352"/>
  <c r="L353"/>
  <c r="L354"/>
  <c r="L355"/>
  <c r="L356"/>
  <c r="L357"/>
  <c r="L358"/>
  <c r="L359"/>
  <c r="L360"/>
  <c r="L361"/>
  <c r="L362"/>
  <c r="L363"/>
  <c r="L364"/>
  <c r="L365"/>
  <c r="L366"/>
  <c r="L367"/>
  <c r="L368"/>
  <c r="L186"/>
  <c r="L187"/>
  <c r="L188"/>
  <c r="L189"/>
  <c r="L190"/>
  <c r="L192"/>
  <c r="L193"/>
  <c r="L194"/>
  <c r="L195"/>
  <c r="L196"/>
  <c r="L197"/>
  <c r="L199"/>
  <c r="L172"/>
  <c r="L173"/>
  <c r="L174"/>
  <c r="L175"/>
  <c r="L176"/>
  <c r="L177"/>
  <c r="L178"/>
  <c r="L179"/>
  <c r="L180"/>
  <c r="L181"/>
  <c r="L182"/>
  <c r="L183"/>
  <c r="L184"/>
  <c r="L185"/>
  <c r="L159"/>
  <c r="L160"/>
  <c r="L161"/>
  <c r="L162"/>
  <c r="L163"/>
  <c r="L164"/>
  <c r="L165"/>
  <c r="L166"/>
  <c r="L167"/>
  <c r="L168"/>
  <c r="L169"/>
  <c r="L170"/>
  <c r="L171"/>
  <c r="L150"/>
  <c r="L151"/>
  <c r="L152"/>
  <c r="L153"/>
  <c r="L154"/>
  <c r="L155"/>
  <c r="L156"/>
  <c r="L157"/>
  <c r="L158"/>
  <c r="L143"/>
  <c r="L144"/>
  <c r="L145"/>
  <c r="L146"/>
  <c r="L147"/>
  <c r="L148"/>
  <c r="L149"/>
  <c r="L136"/>
  <c r="L137"/>
  <c r="L138"/>
  <c r="L139"/>
  <c r="L140"/>
  <c r="L141"/>
  <c r="L142"/>
  <c r="L3"/>
  <c r="L4"/>
  <c r="L5"/>
  <c r="L6"/>
  <c r="L7"/>
  <c r="L8"/>
  <c r="L9"/>
  <c r="L10"/>
  <c r="L11"/>
  <c r="L12"/>
  <c r="L13"/>
  <c r="L14"/>
  <c r="L15"/>
  <c r="L16"/>
  <c r="L17"/>
  <c r="L18"/>
  <c r="L19"/>
  <c r="L20"/>
  <c r="L21"/>
  <c r="L22"/>
  <c r="L23"/>
  <c r="L24"/>
  <c r="L25"/>
  <c r="L26"/>
  <c r="L27"/>
  <c r="L28"/>
  <c r="L29"/>
  <c r="L30"/>
  <c r="L31"/>
  <c r="L32"/>
  <c r="L33"/>
  <c r="L34"/>
  <c r="L35"/>
  <c r="L36"/>
  <c r="L37"/>
  <c r="L38"/>
  <c r="L39"/>
  <c r="L40"/>
  <c r="L41"/>
  <c r="L42"/>
  <c r="L43"/>
  <c r="L44"/>
  <c r="L45"/>
  <c r="L46"/>
  <c r="L47"/>
  <c r="L48"/>
  <c r="L49"/>
  <c r="L50"/>
  <c r="L51"/>
  <c r="L52"/>
  <c r="L53"/>
  <c r="L54"/>
  <c r="L55"/>
  <c r="L56"/>
  <c r="L57"/>
  <c r="L58"/>
  <c r="L59"/>
  <c r="L60"/>
  <c r="L61"/>
  <c r="L62"/>
  <c r="L63"/>
  <c r="L64"/>
  <c r="L65"/>
  <c r="L66"/>
  <c r="L67"/>
  <c r="L68"/>
  <c r="L69"/>
  <c r="L70"/>
  <c r="L71"/>
  <c r="L73"/>
  <c r="L74"/>
  <c r="L75"/>
  <c r="L76"/>
  <c r="L77"/>
  <c r="L78"/>
  <c r="L80"/>
  <c r="L81"/>
  <c r="L82"/>
  <c r="L83"/>
  <c r="L84"/>
  <c r="L85"/>
  <c r="L87"/>
  <c r="L88"/>
  <c r="L89"/>
  <c r="L90"/>
  <c r="L91"/>
  <c r="L92"/>
  <c r="L94"/>
  <c r="L95"/>
  <c r="L96"/>
  <c r="L97"/>
  <c r="L98"/>
  <c r="L99"/>
  <c r="L101"/>
  <c r="L102"/>
  <c r="L103"/>
  <c r="L104"/>
  <c r="L105"/>
  <c r="L106"/>
  <c r="L108"/>
  <c r="L109"/>
  <c r="L110"/>
  <c r="L111"/>
  <c r="L112"/>
  <c r="L113"/>
  <c r="L115"/>
  <c r="L116"/>
  <c r="L117"/>
  <c r="L118"/>
  <c r="L119"/>
  <c r="L120"/>
  <c r="L122"/>
  <c r="L123"/>
  <c r="L124"/>
  <c r="L125"/>
  <c r="L126"/>
  <c r="L127"/>
  <c r="L129"/>
  <c r="L130"/>
  <c r="L131"/>
  <c r="L132"/>
  <c r="L133"/>
  <c r="L134"/>
  <c r="E136"/>
  <c r="E2" i="7"/>
  <c r="F2"/>
  <c r="L8" i="5" l="1"/>
  <c r="B9"/>
  <c r="G2" i="7"/>
  <c r="B10" i="5" l="1"/>
  <c r="L9"/>
  <c r="Q2" i="2"/>
  <c r="L10" i="5" l="1"/>
  <c r="B11"/>
  <c r="B10" i="1"/>
  <c r="B11"/>
  <c r="B12" i="5" l="1"/>
  <c r="L11"/>
  <c r="AK1" i="1"/>
  <c r="AL14" s="1"/>
  <c r="AL6"/>
  <c r="R14" i="2"/>
  <c r="R7"/>
  <c r="R15"/>
  <c r="L12" i="5" l="1"/>
  <c r="B13"/>
  <c r="AL4" i="1"/>
  <c r="AL18" s="1"/>
  <c r="AL21"/>
  <c r="AL3"/>
  <c r="AL11"/>
  <c r="AL15"/>
  <c r="AL13"/>
  <c r="AL12"/>
  <c r="AL8"/>
  <c r="R22" i="2"/>
  <c r="R12"/>
  <c r="R4"/>
  <c r="R13"/>
  <c r="R9"/>
  <c r="R5"/>
  <c r="R16"/>
  <c r="B3"/>
  <c r="B14" i="5" l="1"/>
  <c r="L13"/>
  <c r="AL19" i="1"/>
  <c r="AL17"/>
  <c r="AL5"/>
  <c r="AL23"/>
  <c r="AL9"/>
  <c r="AL7"/>
  <c r="AL10"/>
  <c r="R6" i="2"/>
  <c r="R10"/>
  <c r="R19"/>
  <c r="R8"/>
  <c r="R11"/>
  <c r="R20"/>
  <c r="R18"/>
  <c r="R24"/>
  <c r="B4"/>
  <c r="H136"/>
  <c r="J136" s="1"/>
  <c r="M136" s="1" a="1"/>
  <c r="M136" s="1"/>
  <c r="K136" s="1"/>
  <c r="H135"/>
  <c r="J135" s="1"/>
  <c r="E368"/>
  <c r="J368" s="1"/>
  <c r="M368" s="1" a="1"/>
  <c r="M368" s="1"/>
  <c r="K368" s="1"/>
  <c r="H188"/>
  <c r="M188" s="1" a="1"/>
  <c r="M188" s="1"/>
  <c r="K188" s="1"/>
  <c r="H184"/>
  <c r="H185"/>
  <c r="H186"/>
  <c r="H187"/>
  <c r="H189"/>
  <c r="H190"/>
  <c r="H191"/>
  <c r="H192"/>
  <c r="H193"/>
  <c r="H194"/>
  <c r="H195"/>
  <c r="H196"/>
  <c r="H197"/>
  <c r="H198"/>
  <c r="H199"/>
  <c r="H200"/>
  <c r="H201"/>
  <c r="H202"/>
  <c r="H203"/>
  <c r="H204"/>
  <c r="H205"/>
  <c r="H206"/>
  <c r="H207"/>
  <c r="H208"/>
  <c r="H209"/>
  <c r="H210"/>
  <c r="H211"/>
  <c r="H212"/>
  <c r="H213"/>
  <c r="H214"/>
  <c r="H215"/>
  <c r="H216"/>
  <c r="H217"/>
  <c r="H218"/>
  <c r="H219"/>
  <c r="H220"/>
  <c r="H221"/>
  <c r="H222"/>
  <c r="H223"/>
  <c r="H224"/>
  <c r="H225"/>
  <c r="H226"/>
  <c r="H227"/>
  <c r="H228"/>
  <c r="H229"/>
  <c r="H230"/>
  <c r="H231"/>
  <c r="H232"/>
  <c r="H233"/>
  <c r="H234"/>
  <c r="H235"/>
  <c r="H236"/>
  <c r="H237"/>
  <c r="H238"/>
  <c r="H239"/>
  <c r="H240"/>
  <c r="H241"/>
  <c r="H242"/>
  <c r="H243"/>
  <c r="H244"/>
  <c r="H245"/>
  <c r="H246"/>
  <c r="H247"/>
  <c r="H248"/>
  <c r="H249"/>
  <c r="H250"/>
  <c r="H251"/>
  <c r="H252"/>
  <c r="H253"/>
  <c r="H254"/>
  <c r="H255"/>
  <c r="H256"/>
  <c r="H257"/>
  <c r="H258"/>
  <c r="H259"/>
  <c r="H260"/>
  <c r="H261"/>
  <c r="H262"/>
  <c r="H263"/>
  <c r="H264"/>
  <c r="H265"/>
  <c r="H266"/>
  <c r="H267"/>
  <c r="H268"/>
  <c r="H269"/>
  <c r="H270"/>
  <c r="H271"/>
  <c r="H272"/>
  <c r="H273"/>
  <c r="H274"/>
  <c r="H275"/>
  <c r="H276"/>
  <c r="H277"/>
  <c r="H278"/>
  <c r="H279"/>
  <c r="H280"/>
  <c r="H281"/>
  <c r="H282"/>
  <c r="H283"/>
  <c r="H284"/>
  <c r="H285"/>
  <c r="H286"/>
  <c r="H287"/>
  <c r="H288"/>
  <c r="H289"/>
  <c r="H290"/>
  <c r="H291"/>
  <c r="H292"/>
  <c r="H293"/>
  <c r="H294"/>
  <c r="H295"/>
  <c r="H296"/>
  <c r="H297"/>
  <c r="H298"/>
  <c r="H299"/>
  <c r="H300"/>
  <c r="H301"/>
  <c r="H302"/>
  <c r="H303"/>
  <c r="H304"/>
  <c r="H305"/>
  <c r="H306"/>
  <c r="H307"/>
  <c r="H308"/>
  <c r="H309"/>
  <c r="H310"/>
  <c r="H311"/>
  <c r="H312"/>
  <c r="H313"/>
  <c r="H314"/>
  <c r="H315"/>
  <c r="H316"/>
  <c r="H317"/>
  <c r="H318"/>
  <c r="H319"/>
  <c r="H320"/>
  <c r="H321"/>
  <c r="H322"/>
  <c r="H323"/>
  <c r="H324"/>
  <c r="H325"/>
  <c r="H326"/>
  <c r="H327"/>
  <c r="H328"/>
  <c r="H329"/>
  <c r="H330"/>
  <c r="H331"/>
  <c r="H332"/>
  <c r="H333"/>
  <c r="H334"/>
  <c r="H335"/>
  <c r="H336"/>
  <c r="H337"/>
  <c r="H338"/>
  <c r="H339"/>
  <c r="H340"/>
  <c r="H341"/>
  <c r="H342"/>
  <c r="H343"/>
  <c r="H344"/>
  <c r="H345"/>
  <c r="H346"/>
  <c r="H347"/>
  <c r="H348"/>
  <c r="H349"/>
  <c r="H350"/>
  <c r="H351"/>
  <c r="H352"/>
  <c r="H353"/>
  <c r="H354"/>
  <c r="H355"/>
  <c r="H356"/>
  <c r="H357"/>
  <c r="H358"/>
  <c r="H359"/>
  <c r="H360"/>
  <c r="H361"/>
  <c r="H362"/>
  <c r="H363"/>
  <c r="H364"/>
  <c r="H365"/>
  <c r="H366"/>
  <c r="H367"/>
  <c r="H368"/>
  <c r="H100"/>
  <c r="H101"/>
  <c r="H102"/>
  <c r="H103"/>
  <c r="H104"/>
  <c r="H105"/>
  <c r="H106"/>
  <c r="H107"/>
  <c r="H108"/>
  <c r="H109"/>
  <c r="H110"/>
  <c r="H111"/>
  <c r="H112"/>
  <c r="H113"/>
  <c r="H114"/>
  <c r="H115"/>
  <c r="H116"/>
  <c r="H117"/>
  <c r="H118"/>
  <c r="H119"/>
  <c r="H120"/>
  <c r="H121"/>
  <c r="H122"/>
  <c r="H123"/>
  <c r="H124"/>
  <c r="H125"/>
  <c r="H126"/>
  <c r="H127"/>
  <c r="H128"/>
  <c r="J128" s="1"/>
  <c r="M128" s="1" a="1"/>
  <c r="M128" s="1"/>
  <c r="K128" s="1"/>
  <c r="H129"/>
  <c r="H130"/>
  <c r="J130" s="1"/>
  <c r="H131"/>
  <c r="H132"/>
  <c r="H133"/>
  <c r="H134"/>
  <c r="J134" s="1"/>
  <c r="H137"/>
  <c r="J137" s="1"/>
  <c r="H138"/>
  <c r="H139"/>
  <c r="H140"/>
  <c r="J140" s="1"/>
  <c r="H141"/>
  <c r="J141" s="1"/>
  <c r="H142"/>
  <c r="H143"/>
  <c r="H144"/>
  <c r="J144" s="1"/>
  <c r="H145"/>
  <c r="J145" s="1"/>
  <c r="H146"/>
  <c r="H147"/>
  <c r="H148"/>
  <c r="H149"/>
  <c r="H150"/>
  <c r="H151"/>
  <c r="H152"/>
  <c r="H153"/>
  <c r="H154"/>
  <c r="H155"/>
  <c r="H156"/>
  <c r="H157"/>
  <c r="H158"/>
  <c r="H159"/>
  <c r="H160"/>
  <c r="H161"/>
  <c r="H162"/>
  <c r="H163"/>
  <c r="H164"/>
  <c r="H165"/>
  <c r="H166"/>
  <c r="H167"/>
  <c r="H168"/>
  <c r="H169"/>
  <c r="H170"/>
  <c r="H171"/>
  <c r="H172"/>
  <c r="H173"/>
  <c r="H174"/>
  <c r="H175"/>
  <c r="H176"/>
  <c r="H177"/>
  <c r="H178"/>
  <c r="H179"/>
  <c r="H180"/>
  <c r="H181"/>
  <c r="H182"/>
  <c r="H183"/>
  <c r="H4"/>
  <c r="H5"/>
  <c r="H6"/>
  <c r="H7"/>
  <c r="H8"/>
  <c r="H9"/>
  <c r="H10"/>
  <c r="H11"/>
  <c r="H12"/>
  <c r="H13"/>
  <c r="H14"/>
  <c r="H15"/>
  <c r="H16"/>
  <c r="H17"/>
  <c r="H18"/>
  <c r="H19"/>
  <c r="H20"/>
  <c r="H21"/>
  <c r="H22"/>
  <c r="H23"/>
  <c r="H24"/>
  <c r="H25"/>
  <c r="H26"/>
  <c r="H27"/>
  <c r="H28"/>
  <c r="H29"/>
  <c r="H30"/>
  <c r="H31"/>
  <c r="H32"/>
  <c r="H33"/>
  <c r="H34"/>
  <c r="H35"/>
  <c r="H36"/>
  <c r="H37"/>
  <c r="H38"/>
  <c r="H39"/>
  <c r="H40"/>
  <c r="H41"/>
  <c r="H42"/>
  <c r="H43"/>
  <c r="H44"/>
  <c r="H45"/>
  <c r="H46"/>
  <c r="H47"/>
  <c r="H48"/>
  <c r="H49"/>
  <c r="H50"/>
  <c r="H51"/>
  <c r="H52"/>
  <c r="H53"/>
  <c r="H54"/>
  <c r="H55"/>
  <c r="H56"/>
  <c r="H57"/>
  <c r="H58"/>
  <c r="H59"/>
  <c r="H60"/>
  <c r="H61"/>
  <c r="H62"/>
  <c r="H63"/>
  <c r="H64"/>
  <c r="H65"/>
  <c r="H66"/>
  <c r="H67"/>
  <c r="H68"/>
  <c r="H69"/>
  <c r="H70"/>
  <c r="H71"/>
  <c r="H72"/>
  <c r="H73"/>
  <c r="H74"/>
  <c r="H75"/>
  <c r="H76"/>
  <c r="H77"/>
  <c r="H78"/>
  <c r="H79"/>
  <c r="H80"/>
  <c r="H81"/>
  <c r="H82"/>
  <c r="H83"/>
  <c r="H84"/>
  <c r="H85"/>
  <c r="H86"/>
  <c r="H87"/>
  <c r="H88"/>
  <c r="H89"/>
  <c r="H90"/>
  <c r="H91"/>
  <c r="H92"/>
  <c r="H93"/>
  <c r="H94"/>
  <c r="H95"/>
  <c r="H96"/>
  <c r="H97"/>
  <c r="H98"/>
  <c r="H99"/>
  <c r="H3"/>
  <c r="J5"/>
  <c r="M5" s="1" a="1"/>
  <c r="M5" s="1"/>
  <c r="K5" s="1"/>
  <c r="J6"/>
  <c r="M6" s="1" a="1"/>
  <c r="M6" s="1"/>
  <c r="K6" s="1"/>
  <c r="J7"/>
  <c r="M7" s="1" a="1"/>
  <c r="M7" s="1"/>
  <c r="K7" s="1"/>
  <c r="J8"/>
  <c r="M8" s="1" a="1"/>
  <c r="M8" s="1"/>
  <c r="K8" s="1"/>
  <c r="E9"/>
  <c r="J9" s="1"/>
  <c r="M9" s="1" a="1"/>
  <c r="M9" s="1"/>
  <c r="K9" s="1"/>
  <c r="E10"/>
  <c r="E11"/>
  <c r="E12"/>
  <c r="J12" s="1"/>
  <c r="M12" s="1" a="1"/>
  <c r="M12" s="1"/>
  <c r="K12" s="1"/>
  <c r="E13"/>
  <c r="J13" s="1"/>
  <c r="M13" s="1" a="1"/>
  <c r="M13" s="1"/>
  <c r="K13" s="1"/>
  <c r="E14"/>
  <c r="E15"/>
  <c r="E16"/>
  <c r="J16" s="1"/>
  <c r="M16" s="1" a="1"/>
  <c r="M16" s="1"/>
  <c r="K16" s="1"/>
  <c r="E17"/>
  <c r="J17" s="1"/>
  <c r="M17" s="1" a="1"/>
  <c r="M17" s="1"/>
  <c r="K17" s="1"/>
  <c r="E18"/>
  <c r="E19"/>
  <c r="E20"/>
  <c r="J20" s="1"/>
  <c r="M20" s="1" a="1"/>
  <c r="M20" s="1"/>
  <c r="K20" s="1"/>
  <c r="E21"/>
  <c r="J21" s="1"/>
  <c r="M21" s="1" a="1"/>
  <c r="M21" s="1"/>
  <c r="K21" s="1"/>
  <c r="E22"/>
  <c r="E23"/>
  <c r="E24"/>
  <c r="J24" s="1"/>
  <c r="M24" s="1" a="1"/>
  <c r="M24" s="1"/>
  <c r="K24" s="1"/>
  <c r="E25"/>
  <c r="J25" s="1"/>
  <c r="M25" s="1" a="1"/>
  <c r="M25" s="1"/>
  <c r="K25" s="1"/>
  <c r="E26"/>
  <c r="E27"/>
  <c r="E28"/>
  <c r="J28" s="1"/>
  <c r="M28" s="1" a="1"/>
  <c r="M28" s="1"/>
  <c r="K28" s="1"/>
  <c r="E29"/>
  <c r="J29" s="1"/>
  <c r="M29" s="1" a="1"/>
  <c r="M29" s="1"/>
  <c r="K29" s="1"/>
  <c r="E30"/>
  <c r="E31"/>
  <c r="E32"/>
  <c r="J32" s="1"/>
  <c r="M32" s="1" a="1"/>
  <c r="M32" s="1"/>
  <c r="K32" s="1"/>
  <c r="E33"/>
  <c r="J33" s="1"/>
  <c r="M33" s="1" a="1"/>
  <c r="M33" s="1"/>
  <c r="K33" s="1"/>
  <c r="E34"/>
  <c r="E35"/>
  <c r="E36"/>
  <c r="J36" s="1"/>
  <c r="M36" s="1" a="1"/>
  <c r="M36" s="1"/>
  <c r="K36" s="1"/>
  <c r="E37"/>
  <c r="J37" s="1"/>
  <c r="M37" s="1" a="1"/>
  <c r="M37" s="1"/>
  <c r="K37" s="1"/>
  <c r="E38"/>
  <c r="E39"/>
  <c r="E40"/>
  <c r="J40" s="1"/>
  <c r="M40" s="1" a="1"/>
  <c r="M40" s="1"/>
  <c r="K40" s="1"/>
  <c r="E41"/>
  <c r="J41" s="1"/>
  <c r="M41" s="1" a="1"/>
  <c r="M41" s="1"/>
  <c r="K41" s="1"/>
  <c r="E42"/>
  <c r="E43"/>
  <c r="E44"/>
  <c r="J44" s="1"/>
  <c r="M44" s="1" a="1"/>
  <c r="M44" s="1"/>
  <c r="K44" s="1"/>
  <c r="E45"/>
  <c r="J45" s="1"/>
  <c r="M45" s="1" a="1"/>
  <c r="M45" s="1"/>
  <c r="K45" s="1"/>
  <c r="E46"/>
  <c r="E47"/>
  <c r="E48"/>
  <c r="J48" s="1"/>
  <c r="M48" s="1" a="1"/>
  <c r="M48" s="1"/>
  <c r="K48" s="1"/>
  <c r="E49"/>
  <c r="J49" s="1"/>
  <c r="M49" s="1" a="1"/>
  <c r="M49" s="1"/>
  <c r="K49" s="1"/>
  <c r="E50"/>
  <c r="E51"/>
  <c r="E52"/>
  <c r="J52" s="1"/>
  <c r="M52" s="1" a="1"/>
  <c r="M52" s="1"/>
  <c r="K52" s="1"/>
  <c r="E53"/>
  <c r="J53" s="1"/>
  <c r="M53" s="1" a="1"/>
  <c r="M53" s="1"/>
  <c r="K53" s="1"/>
  <c r="E54"/>
  <c r="E55"/>
  <c r="E56"/>
  <c r="J56" s="1"/>
  <c r="M56" s="1" a="1"/>
  <c r="M56" s="1"/>
  <c r="K56" s="1"/>
  <c r="E57"/>
  <c r="J57" s="1"/>
  <c r="M57" s="1" a="1"/>
  <c r="M57" s="1"/>
  <c r="K57" s="1"/>
  <c r="E58"/>
  <c r="E59"/>
  <c r="J59" s="1"/>
  <c r="M59" s="1" a="1"/>
  <c r="M59" s="1"/>
  <c r="K59" s="1"/>
  <c r="E60"/>
  <c r="J60" s="1"/>
  <c r="M60" s="1" a="1"/>
  <c r="M60" s="1"/>
  <c r="K60" s="1"/>
  <c r="E61"/>
  <c r="J61" s="1"/>
  <c r="M61" s="1" a="1"/>
  <c r="M61" s="1"/>
  <c r="K61" s="1"/>
  <c r="E62"/>
  <c r="J62" s="1"/>
  <c r="M62" s="1" a="1"/>
  <c r="M62" s="1"/>
  <c r="K62" s="1"/>
  <c r="E63"/>
  <c r="E64"/>
  <c r="J64" s="1"/>
  <c r="M64" s="1" a="1"/>
  <c r="M64" s="1"/>
  <c r="K64" s="1"/>
  <c r="E65"/>
  <c r="J65" s="1"/>
  <c r="M65" s="1" a="1"/>
  <c r="M65" s="1"/>
  <c r="K65" s="1"/>
  <c r="E66"/>
  <c r="E67"/>
  <c r="E68"/>
  <c r="J68" s="1"/>
  <c r="E69"/>
  <c r="J69" s="1"/>
  <c r="M69" s="1" a="1"/>
  <c r="M69" s="1"/>
  <c r="K69" s="1"/>
  <c r="E70"/>
  <c r="J70" s="1"/>
  <c r="M70" s="1" a="1"/>
  <c r="M70" s="1"/>
  <c r="K70" s="1"/>
  <c r="E71"/>
  <c r="E72"/>
  <c r="J72" s="1"/>
  <c r="M72" s="1" a="1"/>
  <c r="M72" s="1"/>
  <c r="K72" s="1"/>
  <c r="E73"/>
  <c r="J73" s="1"/>
  <c r="E74"/>
  <c r="J74" s="1"/>
  <c r="M74" s="1" a="1"/>
  <c r="M74" s="1"/>
  <c r="K74" s="1"/>
  <c r="E75"/>
  <c r="J75" s="1"/>
  <c r="M75" s="1" a="1"/>
  <c r="M75" s="1"/>
  <c r="K75" s="1"/>
  <c r="E76"/>
  <c r="J76" s="1"/>
  <c r="M76" s="1" a="1"/>
  <c r="M76" s="1"/>
  <c r="K76" s="1"/>
  <c r="E77"/>
  <c r="J77" s="1"/>
  <c r="M77" s="1" a="1"/>
  <c r="M77" s="1"/>
  <c r="K77" s="1"/>
  <c r="E78"/>
  <c r="J78" s="1"/>
  <c r="M78" s="1" a="1"/>
  <c r="M78" s="1"/>
  <c r="K78" s="1"/>
  <c r="E79"/>
  <c r="E80"/>
  <c r="J80" s="1"/>
  <c r="E81"/>
  <c r="J81" s="1"/>
  <c r="M81" s="1" a="1"/>
  <c r="M81" s="1"/>
  <c r="K81" s="1"/>
  <c r="E82"/>
  <c r="J82" s="1"/>
  <c r="M82" s="1" a="1"/>
  <c r="M82" s="1"/>
  <c r="K82" s="1"/>
  <c r="E83"/>
  <c r="J83" s="1"/>
  <c r="M83" s="1" a="1"/>
  <c r="M83" s="1"/>
  <c r="K83" s="1"/>
  <c r="E84"/>
  <c r="J84" s="1"/>
  <c r="M84" s="1" a="1"/>
  <c r="M84" s="1"/>
  <c r="K84" s="1"/>
  <c r="E85"/>
  <c r="J85" s="1"/>
  <c r="M85" s="1" a="1"/>
  <c r="M85" s="1"/>
  <c r="K85" s="1"/>
  <c r="E86"/>
  <c r="J86" s="1"/>
  <c r="M86" s="1" a="1"/>
  <c r="M86" s="1"/>
  <c r="K86" s="1"/>
  <c r="E87"/>
  <c r="E88"/>
  <c r="J88" s="1"/>
  <c r="M88" s="1" a="1"/>
  <c r="M88" s="1"/>
  <c r="K88" s="1"/>
  <c r="E89"/>
  <c r="J89" s="1"/>
  <c r="M89" s="1" a="1"/>
  <c r="M89" s="1"/>
  <c r="K89" s="1"/>
  <c r="E90"/>
  <c r="J90" s="1"/>
  <c r="M90" s="1" a="1"/>
  <c r="M90" s="1"/>
  <c r="K90" s="1"/>
  <c r="E91"/>
  <c r="J91" s="1"/>
  <c r="M91" s="1" a="1"/>
  <c r="M91" s="1"/>
  <c r="K91" s="1"/>
  <c r="E92"/>
  <c r="J92" s="1"/>
  <c r="M92" s="1" a="1"/>
  <c r="M92" s="1"/>
  <c r="K92" s="1"/>
  <c r="E93"/>
  <c r="J93" s="1"/>
  <c r="M93" s="1" a="1"/>
  <c r="M93" s="1"/>
  <c r="K93" s="1"/>
  <c r="E94"/>
  <c r="J94" s="1"/>
  <c r="E95"/>
  <c r="E96"/>
  <c r="E97"/>
  <c r="E98"/>
  <c r="J98" s="1"/>
  <c r="E99"/>
  <c r="J99" s="1"/>
  <c r="E100"/>
  <c r="E101"/>
  <c r="E102"/>
  <c r="E103"/>
  <c r="E104"/>
  <c r="J104" s="1"/>
  <c r="M104" s="1" a="1"/>
  <c r="M104" s="1"/>
  <c r="K104" s="1"/>
  <c r="E105"/>
  <c r="E106"/>
  <c r="E107"/>
  <c r="E108"/>
  <c r="J108" s="1"/>
  <c r="E109"/>
  <c r="E110"/>
  <c r="E111"/>
  <c r="E112"/>
  <c r="J112" s="1"/>
  <c r="M112" s="1" a="1"/>
  <c r="M112" s="1"/>
  <c r="K112" s="1"/>
  <c r="E113"/>
  <c r="E114"/>
  <c r="E115"/>
  <c r="E116"/>
  <c r="J116" s="1"/>
  <c r="M116" s="1" a="1"/>
  <c r="M116" s="1"/>
  <c r="K116" s="1"/>
  <c r="E117"/>
  <c r="E118"/>
  <c r="E119"/>
  <c r="E120"/>
  <c r="J120" s="1"/>
  <c r="M120" s="1" a="1"/>
  <c r="M120" s="1"/>
  <c r="K120" s="1"/>
  <c r="E121"/>
  <c r="E122"/>
  <c r="E123"/>
  <c r="E124"/>
  <c r="J124" s="1"/>
  <c r="M124" s="1" a="1"/>
  <c r="M124" s="1"/>
  <c r="K124" s="1"/>
  <c r="E125"/>
  <c r="E126"/>
  <c r="E127"/>
  <c r="E131"/>
  <c r="E132"/>
  <c r="J132" s="1"/>
  <c r="E133"/>
  <c r="E137"/>
  <c r="E138"/>
  <c r="J138" s="1"/>
  <c r="E139"/>
  <c r="E140"/>
  <c r="E141"/>
  <c r="E142"/>
  <c r="J142" s="1"/>
  <c r="M142" s="1" a="1"/>
  <c r="M142" s="1"/>
  <c r="K142" s="1"/>
  <c r="E143"/>
  <c r="E144"/>
  <c r="E145"/>
  <c r="E146"/>
  <c r="J146" s="1"/>
  <c r="E147"/>
  <c r="E148"/>
  <c r="E149"/>
  <c r="E150"/>
  <c r="J150" s="1"/>
  <c r="M150" s="1" a="1"/>
  <c r="M150" s="1"/>
  <c r="K150" s="1"/>
  <c r="E151"/>
  <c r="J151" s="1"/>
  <c r="E152"/>
  <c r="E153"/>
  <c r="E154"/>
  <c r="J154" s="1"/>
  <c r="E155"/>
  <c r="J155" s="1"/>
  <c r="E156"/>
  <c r="E157"/>
  <c r="E158"/>
  <c r="J158" s="1"/>
  <c r="M158" s="1" a="1"/>
  <c r="M158" s="1"/>
  <c r="K158" s="1"/>
  <c r="E159"/>
  <c r="J159" s="1"/>
  <c r="E160"/>
  <c r="E161"/>
  <c r="E162"/>
  <c r="J162" s="1"/>
  <c r="E163"/>
  <c r="J163" s="1"/>
  <c r="M163" s="1" a="1"/>
  <c r="M163" s="1"/>
  <c r="K163" s="1"/>
  <c r="E164"/>
  <c r="E165"/>
  <c r="E166"/>
  <c r="J166" s="1"/>
  <c r="E167"/>
  <c r="J167" s="1"/>
  <c r="E168"/>
  <c r="E169"/>
  <c r="E170"/>
  <c r="J170" s="1"/>
  <c r="M170" s="1" a="1"/>
  <c r="M170" s="1"/>
  <c r="K170" s="1"/>
  <c r="E171"/>
  <c r="J171" s="1"/>
  <c r="M171" s="1" a="1"/>
  <c r="M171" s="1"/>
  <c r="K171" s="1"/>
  <c r="E172"/>
  <c r="E173"/>
  <c r="E174"/>
  <c r="J174" s="1"/>
  <c r="E175"/>
  <c r="J175" s="1"/>
  <c r="E176"/>
  <c r="E177"/>
  <c r="E178"/>
  <c r="J178" s="1"/>
  <c r="M178" s="1" a="1"/>
  <c r="M178" s="1"/>
  <c r="K178" s="1"/>
  <c r="E179"/>
  <c r="J179" s="1"/>
  <c r="E180"/>
  <c r="E181"/>
  <c r="E182"/>
  <c r="J182" s="1"/>
  <c r="E183"/>
  <c r="J183" s="1"/>
  <c r="E184"/>
  <c r="E185"/>
  <c r="E186"/>
  <c r="J186" s="1"/>
  <c r="E187"/>
  <c r="J187" s="1"/>
  <c r="M187" s="1" a="1"/>
  <c r="M187" s="1"/>
  <c r="K187" s="1"/>
  <c r="E189"/>
  <c r="E190"/>
  <c r="E191"/>
  <c r="J191" s="1"/>
  <c r="M191" s="1" a="1"/>
  <c r="M191" s="1"/>
  <c r="K191" s="1"/>
  <c r="E192"/>
  <c r="J192" s="1"/>
  <c r="E193"/>
  <c r="E194"/>
  <c r="J194" s="1"/>
  <c r="E195"/>
  <c r="J195" s="1"/>
  <c r="E196"/>
  <c r="J196" s="1"/>
  <c r="M196" s="1" a="1"/>
  <c r="M196" s="1"/>
  <c r="K196" s="1"/>
  <c r="E197"/>
  <c r="J197" s="1"/>
  <c r="E198"/>
  <c r="E199"/>
  <c r="J199" s="1"/>
  <c r="K199" s="1"/>
  <c r="E200"/>
  <c r="J200" s="1"/>
  <c r="E201"/>
  <c r="J201" s="1"/>
  <c r="E202"/>
  <c r="J202" s="1"/>
  <c r="E203"/>
  <c r="J203" s="1"/>
  <c r="E204"/>
  <c r="J204" s="1"/>
  <c r="E205"/>
  <c r="E206"/>
  <c r="E207"/>
  <c r="J207" s="1"/>
  <c r="E208"/>
  <c r="J208" s="1"/>
  <c r="E209"/>
  <c r="E210"/>
  <c r="E211"/>
  <c r="J211" s="1"/>
  <c r="M211" s="1" a="1"/>
  <c r="M211" s="1"/>
  <c r="K211" s="1"/>
  <c r="E212"/>
  <c r="J212" s="1"/>
  <c r="M212" s="1" a="1"/>
  <c r="M212" s="1"/>
  <c r="K212" s="1"/>
  <c r="E213"/>
  <c r="E214"/>
  <c r="J214" s="1"/>
  <c r="E215"/>
  <c r="J215" s="1"/>
  <c r="M215" s="1" a="1"/>
  <c r="M215" s="1"/>
  <c r="K215" s="1"/>
  <c r="E216"/>
  <c r="E217"/>
  <c r="E218"/>
  <c r="E219"/>
  <c r="E220"/>
  <c r="E221"/>
  <c r="E222"/>
  <c r="E223"/>
  <c r="E224"/>
  <c r="E225"/>
  <c r="E226"/>
  <c r="E227"/>
  <c r="E228"/>
  <c r="E229"/>
  <c r="E230"/>
  <c r="E231"/>
  <c r="E232"/>
  <c r="E233"/>
  <c r="E234"/>
  <c r="E235"/>
  <c r="E236"/>
  <c r="E237"/>
  <c r="E238"/>
  <c r="E239"/>
  <c r="E240"/>
  <c r="E241"/>
  <c r="E242"/>
  <c r="E243"/>
  <c r="E244"/>
  <c r="E245"/>
  <c r="E246"/>
  <c r="E247"/>
  <c r="E248"/>
  <c r="E249"/>
  <c r="E250"/>
  <c r="E251"/>
  <c r="E252"/>
  <c r="E253"/>
  <c r="E254"/>
  <c r="E255"/>
  <c r="E256"/>
  <c r="E257"/>
  <c r="E258"/>
  <c r="E259"/>
  <c r="E260"/>
  <c r="E261"/>
  <c r="E262"/>
  <c r="E263"/>
  <c r="E264"/>
  <c r="E265"/>
  <c r="E266"/>
  <c r="E267"/>
  <c r="E268"/>
  <c r="E269"/>
  <c r="E270"/>
  <c r="E271"/>
  <c r="E272"/>
  <c r="E273"/>
  <c r="E274"/>
  <c r="E275"/>
  <c r="E276"/>
  <c r="E277"/>
  <c r="E278"/>
  <c r="E279"/>
  <c r="E280"/>
  <c r="E281"/>
  <c r="E282"/>
  <c r="E283"/>
  <c r="E284"/>
  <c r="E285"/>
  <c r="E286"/>
  <c r="E287"/>
  <c r="E288"/>
  <c r="E289"/>
  <c r="E290"/>
  <c r="E291"/>
  <c r="E292"/>
  <c r="E293"/>
  <c r="E294"/>
  <c r="E295"/>
  <c r="E296"/>
  <c r="E297"/>
  <c r="E298"/>
  <c r="E299"/>
  <c r="E300"/>
  <c r="E301"/>
  <c r="E302"/>
  <c r="E303"/>
  <c r="E304"/>
  <c r="E305"/>
  <c r="E306"/>
  <c r="E307"/>
  <c r="E308"/>
  <c r="E309"/>
  <c r="E310"/>
  <c r="E311"/>
  <c r="E312"/>
  <c r="E313"/>
  <c r="E314"/>
  <c r="E315"/>
  <c r="E316"/>
  <c r="E317"/>
  <c r="E318"/>
  <c r="E319"/>
  <c r="E320"/>
  <c r="E321"/>
  <c r="E322"/>
  <c r="E323"/>
  <c r="E324"/>
  <c r="E325"/>
  <c r="E326"/>
  <c r="E327"/>
  <c r="E328"/>
  <c r="E329"/>
  <c r="E330"/>
  <c r="E331"/>
  <c r="E332"/>
  <c r="E333"/>
  <c r="E334"/>
  <c r="E335"/>
  <c r="E336"/>
  <c r="E337"/>
  <c r="E338"/>
  <c r="E339"/>
  <c r="E340"/>
  <c r="E341"/>
  <c r="E342"/>
  <c r="E343"/>
  <c r="E344"/>
  <c r="E345"/>
  <c r="E346"/>
  <c r="E347"/>
  <c r="E348"/>
  <c r="E349"/>
  <c r="E350"/>
  <c r="E351"/>
  <c r="E352"/>
  <c r="E353"/>
  <c r="E354"/>
  <c r="E355"/>
  <c r="E356"/>
  <c r="E357"/>
  <c r="E358"/>
  <c r="E359"/>
  <c r="E360"/>
  <c r="E361"/>
  <c r="E362"/>
  <c r="E363"/>
  <c r="E364"/>
  <c r="E365"/>
  <c r="E366"/>
  <c r="E367"/>
  <c r="B16" i="1"/>
  <c r="J95" i="2"/>
  <c r="M95" s="1" a="1"/>
  <c r="M95" s="1"/>
  <c r="K95" s="1"/>
  <c r="J148"/>
  <c r="M148" s="1" a="1"/>
  <c r="M148" s="1"/>
  <c r="K148" s="1"/>
  <c r="J10"/>
  <c r="M10" s="1" a="1"/>
  <c r="M10" s="1"/>
  <c r="K10" s="1"/>
  <c r="J11"/>
  <c r="M11" s="1" a="1"/>
  <c r="M11" s="1"/>
  <c r="K11" s="1"/>
  <c r="J14"/>
  <c r="M14" s="1" a="1"/>
  <c r="M14" s="1"/>
  <c r="K14" s="1"/>
  <c r="J15"/>
  <c r="M15" s="1" a="1"/>
  <c r="M15" s="1"/>
  <c r="K15" s="1"/>
  <c r="J18"/>
  <c r="M18" s="1" a="1"/>
  <c r="M18" s="1"/>
  <c r="K18" s="1"/>
  <c r="J19"/>
  <c r="M19" s="1" a="1"/>
  <c r="M19" s="1"/>
  <c r="K19" s="1"/>
  <c r="J22"/>
  <c r="M22" s="1" a="1"/>
  <c r="M22" s="1"/>
  <c r="K22" s="1"/>
  <c r="J23"/>
  <c r="M23" s="1" a="1"/>
  <c r="M23" s="1"/>
  <c r="K23" s="1"/>
  <c r="J26"/>
  <c r="M26" s="1" a="1"/>
  <c r="M26" s="1"/>
  <c r="K26" s="1"/>
  <c r="J27"/>
  <c r="M27" s="1" a="1"/>
  <c r="M27" s="1"/>
  <c r="K27" s="1"/>
  <c r="J30"/>
  <c r="M30" s="1" a="1"/>
  <c r="M30" s="1"/>
  <c r="K30" s="1"/>
  <c r="J31"/>
  <c r="M31" s="1" a="1"/>
  <c r="M31" s="1"/>
  <c r="K31" s="1"/>
  <c r="J34"/>
  <c r="M34" s="1" a="1"/>
  <c r="M34" s="1"/>
  <c r="K34" s="1"/>
  <c r="J35"/>
  <c r="M35" s="1" a="1"/>
  <c r="M35" s="1"/>
  <c r="K35" s="1"/>
  <c r="J38"/>
  <c r="M38" s="1" a="1"/>
  <c r="M38" s="1"/>
  <c r="K38" s="1"/>
  <c r="J39"/>
  <c r="M39" s="1" a="1"/>
  <c r="M39" s="1"/>
  <c r="K39" s="1"/>
  <c r="J42"/>
  <c r="M42" s="1" a="1"/>
  <c r="M42" s="1"/>
  <c r="K42" s="1"/>
  <c r="J43"/>
  <c r="M43" s="1" a="1"/>
  <c r="M43" s="1"/>
  <c r="K43" s="1"/>
  <c r="J46"/>
  <c r="M46" s="1" a="1"/>
  <c r="M46" s="1"/>
  <c r="K46" s="1"/>
  <c r="J47"/>
  <c r="M47" s="1" a="1"/>
  <c r="M47" s="1"/>
  <c r="K47" s="1"/>
  <c r="J50"/>
  <c r="M50" s="1" a="1"/>
  <c r="M50" s="1"/>
  <c r="K50" s="1"/>
  <c r="J51"/>
  <c r="M51" s="1" a="1"/>
  <c r="M51" s="1"/>
  <c r="K51" s="1"/>
  <c r="J54"/>
  <c r="M54" s="1" a="1"/>
  <c r="M54" s="1"/>
  <c r="K54" s="1"/>
  <c r="J55"/>
  <c r="M55" s="1" a="1"/>
  <c r="M55" s="1"/>
  <c r="K55" s="1"/>
  <c r="J58"/>
  <c r="M58" s="1" a="1"/>
  <c r="M58" s="1"/>
  <c r="K58" s="1"/>
  <c r="J63"/>
  <c r="M63" s="1" a="1"/>
  <c r="M63" s="1"/>
  <c r="K63" s="1"/>
  <c r="J66"/>
  <c r="M66" s="1" a="1"/>
  <c r="M66" s="1"/>
  <c r="K66" s="1"/>
  <c r="J67"/>
  <c r="M67" s="1" a="1"/>
  <c r="M67" s="1"/>
  <c r="K67" s="1"/>
  <c r="J71"/>
  <c r="M71" s="1" a="1"/>
  <c r="M71" s="1"/>
  <c r="K71" s="1"/>
  <c r="J79"/>
  <c r="M79" s="1" a="1"/>
  <c r="M79" s="1"/>
  <c r="K79" s="1"/>
  <c r="J87"/>
  <c r="J96"/>
  <c r="J97"/>
  <c r="J100"/>
  <c r="M100" s="1" a="1"/>
  <c r="M100" s="1"/>
  <c r="K100" s="1"/>
  <c r="J101"/>
  <c r="J105"/>
  <c r="M105" s="1" a="1"/>
  <c r="M105" s="1"/>
  <c r="K105" s="1"/>
  <c r="J109"/>
  <c r="M109" s="1" a="1"/>
  <c r="M109" s="1"/>
  <c r="K109" s="1"/>
  <c r="J113"/>
  <c r="M113" s="1" a="1"/>
  <c r="M113" s="1"/>
  <c r="K113" s="1"/>
  <c r="J117"/>
  <c r="M117" s="1" a="1"/>
  <c r="M117" s="1"/>
  <c r="K117" s="1"/>
  <c r="J121"/>
  <c r="M121" s="1" a="1"/>
  <c r="M121" s="1"/>
  <c r="K121" s="1"/>
  <c r="J125"/>
  <c r="J129"/>
  <c r="J133"/>
  <c r="J139"/>
  <c r="J143"/>
  <c r="M143" s="1" a="1"/>
  <c r="M143" s="1"/>
  <c r="K143" s="1"/>
  <c r="J147"/>
  <c r="M147" s="1" a="1"/>
  <c r="M147" s="1"/>
  <c r="K147" s="1"/>
  <c r="J149"/>
  <c r="M149" s="1" a="1"/>
  <c r="M149" s="1"/>
  <c r="K149" s="1"/>
  <c r="J152"/>
  <c r="J153"/>
  <c r="J156"/>
  <c r="M156" s="1" a="1"/>
  <c r="M156" s="1"/>
  <c r="K156" s="1"/>
  <c r="J157"/>
  <c r="M157" s="1" a="1"/>
  <c r="M157" s="1"/>
  <c r="K157" s="1"/>
  <c r="J160"/>
  <c r="J161"/>
  <c r="J164"/>
  <c r="M164" s="1" a="1"/>
  <c r="M164" s="1"/>
  <c r="K164" s="1"/>
  <c r="J165"/>
  <c r="J168"/>
  <c r="J169"/>
  <c r="J172"/>
  <c r="J173"/>
  <c r="J176"/>
  <c r="J177"/>
  <c r="M177" s="1" a="1"/>
  <c r="M177" s="1"/>
  <c r="K177" s="1"/>
  <c r="J180"/>
  <c r="J181"/>
  <c r="J184"/>
  <c r="M184" s="1" a="1"/>
  <c r="M184" s="1"/>
  <c r="K184" s="1"/>
  <c r="J185"/>
  <c r="M185" s="1" a="1"/>
  <c r="M185" s="1"/>
  <c r="K185" s="1"/>
  <c r="J189"/>
  <c r="M189" s="1" a="1"/>
  <c r="M189" s="1"/>
  <c r="K189" s="1"/>
  <c r="J190"/>
  <c r="M190" s="1" a="1"/>
  <c r="M190" s="1"/>
  <c r="K190" s="1"/>
  <c r="J198"/>
  <c r="K198" s="1"/>
  <c r="J205"/>
  <c r="M205" s="1" a="1"/>
  <c r="M205" s="1"/>
  <c r="K205" s="1"/>
  <c r="J206"/>
  <c r="M206" s="1" a="1"/>
  <c r="M206" s="1"/>
  <c r="K206" s="1"/>
  <c r="J209"/>
  <c r="M209" s="1" a="1"/>
  <c r="M209" s="1"/>
  <c r="K209" s="1"/>
  <c r="J210"/>
  <c r="M210" s="1" a="1"/>
  <c r="M210" s="1"/>
  <c r="K210" s="1"/>
  <c r="J213"/>
  <c r="M213" s="1" a="1"/>
  <c r="M213" s="1"/>
  <c r="K213" s="1"/>
  <c r="J216"/>
  <c r="M216" s="1" a="1"/>
  <c r="M216" s="1"/>
  <c r="K216" s="1"/>
  <c r="J217"/>
  <c r="M217" s="1" a="1"/>
  <c r="M217" s="1"/>
  <c r="K217" s="1"/>
  <c r="J218"/>
  <c r="M218" s="1" a="1"/>
  <c r="M218" s="1"/>
  <c r="K218" s="1"/>
  <c r="J219"/>
  <c r="M219" s="1" a="1"/>
  <c r="M219" s="1"/>
  <c r="K219" s="1"/>
  <c r="J220"/>
  <c r="M220" s="1" a="1"/>
  <c r="M220" s="1"/>
  <c r="K220" s="1"/>
  <c r="J221"/>
  <c r="M221" s="1" a="1"/>
  <c r="M221" s="1"/>
  <c r="K221" s="1"/>
  <c r="J222"/>
  <c r="M222" s="1" a="1"/>
  <c r="M222" s="1"/>
  <c r="K222" s="1"/>
  <c r="J223"/>
  <c r="M223" s="1" a="1"/>
  <c r="M223" s="1"/>
  <c r="K223" s="1"/>
  <c r="J224"/>
  <c r="M224" s="1" a="1"/>
  <c r="M224" s="1"/>
  <c r="K224" s="1"/>
  <c r="J225"/>
  <c r="M225" s="1" a="1"/>
  <c r="M225" s="1"/>
  <c r="K225" s="1"/>
  <c r="J226"/>
  <c r="M226" s="1" a="1"/>
  <c r="M226" s="1"/>
  <c r="K226" s="1"/>
  <c r="J227"/>
  <c r="M227" s="1" a="1"/>
  <c r="M227" s="1"/>
  <c r="K227" s="1"/>
  <c r="J228"/>
  <c r="M228" s="1" a="1"/>
  <c r="M228" s="1"/>
  <c r="K228" s="1"/>
  <c r="J229"/>
  <c r="M229" s="1" a="1"/>
  <c r="M229" s="1"/>
  <c r="K229" s="1"/>
  <c r="J230"/>
  <c r="M230" s="1" a="1"/>
  <c r="M230" s="1"/>
  <c r="K230" s="1"/>
  <c r="J231"/>
  <c r="M231" s="1" a="1"/>
  <c r="M231" s="1"/>
  <c r="K231" s="1"/>
  <c r="J232"/>
  <c r="M232" s="1" a="1"/>
  <c r="M232" s="1"/>
  <c r="K232" s="1"/>
  <c r="J233"/>
  <c r="M233" s="1" a="1"/>
  <c r="M233" s="1"/>
  <c r="K233" s="1"/>
  <c r="J234"/>
  <c r="M234" s="1" a="1"/>
  <c r="M234" s="1"/>
  <c r="K234" s="1"/>
  <c r="J235"/>
  <c r="M235" s="1" a="1"/>
  <c r="M235" s="1"/>
  <c r="K235" s="1"/>
  <c r="J236"/>
  <c r="M236" s="1" a="1"/>
  <c r="M236" s="1"/>
  <c r="K236" s="1"/>
  <c r="J237"/>
  <c r="M237" s="1" a="1"/>
  <c r="M237" s="1"/>
  <c r="K237" s="1"/>
  <c r="J238"/>
  <c r="M238" s="1" a="1"/>
  <c r="M238" s="1"/>
  <c r="K238" s="1"/>
  <c r="J239"/>
  <c r="M239" s="1" a="1"/>
  <c r="M239" s="1"/>
  <c r="K239" s="1"/>
  <c r="J240"/>
  <c r="M240" s="1" a="1"/>
  <c r="M240" s="1"/>
  <c r="K240" s="1"/>
  <c r="J241"/>
  <c r="M241" s="1" a="1"/>
  <c r="M241" s="1"/>
  <c r="K241" s="1"/>
  <c r="J242"/>
  <c r="J243"/>
  <c r="M243" s="1" a="1"/>
  <c r="M243" s="1"/>
  <c r="K243" s="1"/>
  <c r="J244"/>
  <c r="J245"/>
  <c r="M245" s="1" a="1"/>
  <c r="M245" s="1"/>
  <c r="K245" s="1"/>
  <c r="J246"/>
  <c r="M246" s="1" a="1"/>
  <c r="M246" s="1"/>
  <c r="K246" s="1"/>
  <c r="J247"/>
  <c r="M247" s="1" a="1"/>
  <c r="M247" s="1"/>
  <c r="K247" s="1"/>
  <c r="J248"/>
  <c r="M248" s="1" a="1"/>
  <c r="M248" s="1"/>
  <c r="K248" s="1"/>
  <c r="J249"/>
  <c r="M249" s="1" a="1"/>
  <c r="M249" s="1"/>
  <c r="K249" s="1"/>
  <c r="J250"/>
  <c r="M250" s="1" a="1"/>
  <c r="M250" s="1"/>
  <c r="K250" s="1"/>
  <c r="J251"/>
  <c r="M251" s="1" a="1"/>
  <c r="M251" s="1"/>
  <c r="K251" s="1"/>
  <c r="J252"/>
  <c r="M252" s="1" a="1"/>
  <c r="M252" s="1"/>
  <c r="K252" s="1"/>
  <c r="J253"/>
  <c r="M253" s="1" a="1"/>
  <c r="M253" s="1"/>
  <c r="K253" s="1"/>
  <c r="J254"/>
  <c r="M254" s="1" a="1"/>
  <c r="M254" s="1"/>
  <c r="K254" s="1"/>
  <c r="J255"/>
  <c r="M255" s="1" a="1"/>
  <c r="M255" s="1"/>
  <c r="K255" s="1"/>
  <c r="J256"/>
  <c r="M256" s="1" a="1"/>
  <c r="M256" s="1"/>
  <c r="K256" s="1"/>
  <c r="J257"/>
  <c r="M257" s="1" a="1"/>
  <c r="M257" s="1"/>
  <c r="K257" s="1"/>
  <c r="J258"/>
  <c r="M258" s="1" a="1"/>
  <c r="M258" s="1"/>
  <c r="K258" s="1"/>
  <c r="J259"/>
  <c r="M259" s="1" a="1"/>
  <c r="M259" s="1"/>
  <c r="K259" s="1"/>
  <c r="J260"/>
  <c r="M260" s="1" a="1"/>
  <c r="M260" s="1"/>
  <c r="K260" s="1"/>
  <c r="J261"/>
  <c r="M261" s="1" a="1"/>
  <c r="M261" s="1"/>
  <c r="K261" s="1"/>
  <c r="J262"/>
  <c r="M262" s="1" a="1"/>
  <c r="M262" s="1"/>
  <c r="K262" s="1"/>
  <c r="J263"/>
  <c r="M263" s="1" a="1"/>
  <c r="M263" s="1"/>
  <c r="K263" s="1"/>
  <c r="J264"/>
  <c r="M264" s="1" a="1"/>
  <c r="M264" s="1"/>
  <c r="K264" s="1"/>
  <c r="J265"/>
  <c r="M265" s="1" a="1"/>
  <c r="M265" s="1"/>
  <c r="K265" s="1"/>
  <c r="J266"/>
  <c r="M266" s="1" a="1"/>
  <c r="M266" s="1"/>
  <c r="K266" s="1"/>
  <c r="J267"/>
  <c r="M267" s="1" a="1"/>
  <c r="M267" s="1"/>
  <c r="K267" s="1"/>
  <c r="J268"/>
  <c r="M268" s="1" a="1"/>
  <c r="M268" s="1"/>
  <c r="K268" s="1"/>
  <c r="J269"/>
  <c r="M269" s="1" a="1"/>
  <c r="M269" s="1"/>
  <c r="K269" s="1"/>
  <c r="J270"/>
  <c r="M270" s="1" a="1"/>
  <c r="M270" s="1"/>
  <c r="K270" s="1"/>
  <c r="J271"/>
  <c r="M271" s="1" a="1"/>
  <c r="M271" s="1"/>
  <c r="K271" s="1"/>
  <c r="J272"/>
  <c r="M272" s="1" a="1"/>
  <c r="M272" s="1"/>
  <c r="K272" s="1"/>
  <c r="J273"/>
  <c r="M273" s="1" a="1"/>
  <c r="M273" s="1"/>
  <c r="K273" s="1"/>
  <c r="J274"/>
  <c r="M274" s="1" a="1"/>
  <c r="M274" s="1"/>
  <c r="K274" s="1"/>
  <c r="J275"/>
  <c r="M275" s="1" a="1"/>
  <c r="M275" s="1"/>
  <c r="K275" s="1"/>
  <c r="J276"/>
  <c r="M276" s="1" a="1"/>
  <c r="M276" s="1"/>
  <c r="K276" s="1"/>
  <c r="J277"/>
  <c r="M277" s="1" a="1"/>
  <c r="M277" s="1"/>
  <c r="K277" s="1"/>
  <c r="J278"/>
  <c r="M278" s="1" a="1"/>
  <c r="M278" s="1"/>
  <c r="K278" s="1"/>
  <c r="J279"/>
  <c r="M279" s="1" a="1"/>
  <c r="M279" s="1"/>
  <c r="K279" s="1"/>
  <c r="J280"/>
  <c r="M280" s="1" a="1"/>
  <c r="M280" s="1"/>
  <c r="K280" s="1"/>
  <c r="J281"/>
  <c r="M281" s="1" a="1"/>
  <c r="M281" s="1"/>
  <c r="K281" s="1"/>
  <c r="J282"/>
  <c r="M282" s="1" a="1"/>
  <c r="M282" s="1"/>
  <c r="K282" s="1"/>
  <c r="J283"/>
  <c r="M283" s="1" a="1"/>
  <c r="M283" s="1"/>
  <c r="K283" s="1"/>
  <c r="J284"/>
  <c r="M284" s="1" a="1"/>
  <c r="M284" s="1"/>
  <c r="K284" s="1"/>
  <c r="J285"/>
  <c r="M285" s="1" a="1"/>
  <c r="M285" s="1"/>
  <c r="K285" s="1"/>
  <c r="J286"/>
  <c r="M286" s="1" a="1"/>
  <c r="M286" s="1"/>
  <c r="K286" s="1"/>
  <c r="J287"/>
  <c r="M287" s="1" a="1"/>
  <c r="M287" s="1"/>
  <c r="K287" s="1"/>
  <c r="J288"/>
  <c r="M288" s="1" a="1"/>
  <c r="M288" s="1"/>
  <c r="K288" s="1"/>
  <c r="J289"/>
  <c r="M289" s="1" a="1"/>
  <c r="M289" s="1"/>
  <c r="K289" s="1"/>
  <c r="J290"/>
  <c r="M290" s="1" a="1"/>
  <c r="M290" s="1"/>
  <c r="K290" s="1"/>
  <c r="J291"/>
  <c r="M291" s="1" a="1"/>
  <c r="M291" s="1"/>
  <c r="K291" s="1"/>
  <c r="J292"/>
  <c r="M292" s="1" a="1"/>
  <c r="M292" s="1"/>
  <c r="K292" s="1"/>
  <c r="J293"/>
  <c r="M293" s="1" a="1"/>
  <c r="M293" s="1"/>
  <c r="K293" s="1"/>
  <c r="J294"/>
  <c r="M294" s="1" a="1"/>
  <c r="M294" s="1"/>
  <c r="K294" s="1"/>
  <c r="J295"/>
  <c r="M295" s="1" a="1"/>
  <c r="M295" s="1"/>
  <c r="K295" s="1"/>
  <c r="J296"/>
  <c r="M296" s="1" a="1"/>
  <c r="M296" s="1"/>
  <c r="K296" s="1"/>
  <c r="J297"/>
  <c r="M297" s="1" a="1"/>
  <c r="M297" s="1"/>
  <c r="K297" s="1"/>
  <c r="J298"/>
  <c r="M298" s="1" a="1"/>
  <c r="M298" s="1"/>
  <c r="K298" s="1"/>
  <c r="J299"/>
  <c r="M299" s="1" a="1"/>
  <c r="M299" s="1"/>
  <c r="K299" s="1"/>
  <c r="J300"/>
  <c r="M300" s="1" a="1"/>
  <c r="M300" s="1"/>
  <c r="K300" s="1"/>
  <c r="J301"/>
  <c r="M301" s="1" a="1"/>
  <c r="M301" s="1"/>
  <c r="K301" s="1"/>
  <c r="J302"/>
  <c r="M302" s="1" a="1"/>
  <c r="M302" s="1"/>
  <c r="K302" s="1"/>
  <c r="J303"/>
  <c r="M303" s="1" a="1"/>
  <c r="M303" s="1"/>
  <c r="K303" s="1"/>
  <c r="J304"/>
  <c r="M304" s="1" a="1"/>
  <c r="M304" s="1"/>
  <c r="K304" s="1"/>
  <c r="J305"/>
  <c r="M305" s="1" a="1"/>
  <c r="M305" s="1"/>
  <c r="K305" s="1"/>
  <c r="J306"/>
  <c r="M306" s="1" a="1"/>
  <c r="M306" s="1"/>
  <c r="K306" s="1"/>
  <c r="J307"/>
  <c r="M307" s="1" a="1"/>
  <c r="M307" s="1"/>
  <c r="K307" s="1"/>
  <c r="J308"/>
  <c r="M308" s="1" a="1"/>
  <c r="M308" s="1"/>
  <c r="K308" s="1"/>
  <c r="J309"/>
  <c r="M309" s="1" a="1"/>
  <c r="M309" s="1"/>
  <c r="K309" s="1"/>
  <c r="J310"/>
  <c r="M310" s="1" a="1"/>
  <c r="M310" s="1"/>
  <c r="K310" s="1"/>
  <c r="J311"/>
  <c r="M311" s="1" a="1"/>
  <c r="M311" s="1"/>
  <c r="K311" s="1"/>
  <c r="J312"/>
  <c r="M312" s="1" a="1"/>
  <c r="M312" s="1"/>
  <c r="K312" s="1"/>
  <c r="J313"/>
  <c r="M313" s="1" a="1"/>
  <c r="M313" s="1"/>
  <c r="K313" s="1"/>
  <c r="J314"/>
  <c r="M314" s="1" a="1"/>
  <c r="M314" s="1"/>
  <c r="K314" s="1"/>
  <c r="J315"/>
  <c r="M315" s="1" a="1"/>
  <c r="M315" s="1"/>
  <c r="K315" s="1"/>
  <c r="J316"/>
  <c r="M316" s="1" a="1"/>
  <c r="M316" s="1"/>
  <c r="K316" s="1"/>
  <c r="J317"/>
  <c r="M317" s="1" a="1"/>
  <c r="M317" s="1"/>
  <c r="K317" s="1"/>
  <c r="J318"/>
  <c r="M318" s="1" a="1"/>
  <c r="M318" s="1"/>
  <c r="K318" s="1"/>
  <c r="J319"/>
  <c r="M319" s="1" a="1"/>
  <c r="M319" s="1"/>
  <c r="K319" s="1"/>
  <c r="J320"/>
  <c r="M320" s="1" a="1"/>
  <c r="M320" s="1"/>
  <c r="K320" s="1"/>
  <c r="J321"/>
  <c r="M321" s="1" a="1"/>
  <c r="M321" s="1"/>
  <c r="K321" s="1"/>
  <c r="J322"/>
  <c r="M322" s="1" a="1"/>
  <c r="M322" s="1"/>
  <c r="K322" s="1"/>
  <c r="J323"/>
  <c r="M323" s="1" a="1"/>
  <c r="M323" s="1"/>
  <c r="K323" s="1"/>
  <c r="J324"/>
  <c r="M324" s="1" a="1"/>
  <c r="M324" s="1"/>
  <c r="K324" s="1"/>
  <c r="J325"/>
  <c r="M325" s="1" a="1"/>
  <c r="M325" s="1"/>
  <c r="K325" s="1"/>
  <c r="J326"/>
  <c r="M326" s="1" a="1"/>
  <c r="M326" s="1"/>
  <c r="K326" s="1"/>
  <c r="J327"/>
  <c r="M327" s="1" a="1"/>
  <c r="M327" s="1"/>
  <c r="K327" s="1"/>
  <c r="J328"/>
  <c r="M328" s="1" a="1"/>
  <c r="M328" s="1"/>
  <c r="K328" s="1"/>
  <c r="J329"/>
  <c r="M329" s="1" a="1"/>
  <c r="M329" s="1"/>
  <c r="K329" s="1"/>
  <c r="J330"/>
  <c r="M330" s="1" a="1"/>
  <c r="M330" s="1"/>
  <c r="K330" s="1"/>
  <c r="J331"/>
  <c r="M331" s="1" a="1"/>
  <c r="M331" s="1"/>
  <c r="K331" s="1"/>
  <c r="J332"/>
  <c r="M332" s="1" a="1"/>
  <c r="M332" s="1"/>
  <c r="K332" s="1"/>
  <c r="J333"/>
  <c r="M333" s="1" a="1"/>
  <c r="M333" s="1"/>
  <c r="K333" s="1"/>
  <c r="J334"/>
  <c r="M334" s="1" a="1"/>
  <c r="M334" s="1"/>
  <c r="K334" s="1"/>
  <c r="J335"/>
  <c r="M335" s="1" a="1"/>
  <c r="M335" s="1"/>
  <c r="K335" s="1"/>
  <c r="J336"/>
  <c r="M336" s="1" a="1"/>
  <c r="M336" s="1"/>
  <c r="K336" s="1"/>
  <c r="J337"/>
  <c r="M337" s="1" a="1"/>
  <c r="M337" s="1"/>
  <c r="K337" s="1"/>
  <c r="J338"/>
  <c r="M338" s="1" a="1"/>
  <c r="M338" s="1"/>
  <c r="K338" s="1"/>
  <c r="J339"/>
  <c r="M339" s="1" a="1"/>
  <c r="M339" s="1"/>
  <c r="K339" s="1"/>
  <c r="J340"/>
  <c r="M340" s="1" a="1"/>
  <c r="M340" s="1"/>
  <c r="K340" s="1"/>
  <c r="J341"/>
  <c r="M341" s="1" a="1"/>
  <c r="M341" s="1"/>
  <c r="K341" s="1"/>
  <c r="J342"/>
  <c r="M342" s="1" a="1"/>
  <c r="M342" s="1"/>
  <c r="K342" s="1"/>
  <c r="J343"/>
  <c r="M343" s="1" a="1"/>
  <c r="M343" s="1"/>
  <c r="K343" s="1"/>
  <c r="J344"/>
  <c r="M344" s="1" a="1"/>
  <c r="M344" s="1"/>
  <c r="K344" s="1"/>
  <c r="J345"/>
  <c r="M345" s="1" a="1"/>
  <c r="M345" s="1"/>
  <c r="K345" s="1"/>
  <c r="J346"/>
  <c r="M346" s="1" a="1"/>
  <c r="M346" s="1"/>
  <c r="K346" s="1"/>
  <c r="J347"/>
  <c r="M347" s="1" a="1"/>
  <c r="M347" s="1"/>
  <c r="K347" s="1"/>
  <c r="J348"/>
  <c r="M348" s="1" a="1"/>
  <c r="M348" s="1"/>
  <c r="K348" s="1"/>
  <c r="J349"/>
  <c r="M349" s="1" a="1"/>
  <c r="M349" s="1"/>
  <c r="K349" s="1"/>
  <c r="J350"/>
  <c r="M350" s="1" a="1"/>
  <c r="M350" s="1"/>
  <c r="K350" s="1"/>
  <c r="J351"/>
  <c r="M351" s="1" a="1"/>
  <c r="M351" s="1"/>
  <c r="K351" s="1"/>
  <c r="J352"/>
  <c r="M352" s="1" a="1"/>
  <c r="M352" s="1"/>
  <c r="K352" s="1"/>
  <c r="J353"/>
  <c r="M353" s="1" a="1"/>
  <c r="M353" s="1"/>
  <c r="K353" s="1"/>
  <c r="J354"/>
  <c r="M354" s="1" a="1"/>
  <c r="M354" s="1"/>
  <c r="K354" s="1"/>
  <c r="J355"/>
  <c r="M355" s="1" a="1"/>
  <c r="M355" s="1"/>
  <c r="K355" s="1"/>
  <c r="J356"/>
  <c r="M356" s="1" a="1"/>
  <c r="M356" s="1"/>
  <c r="K356" s="1"/>
  <c r="J357"/>
  <c r="M357" s="1" a="1"/>
  <c r="M357" s="1"/>
  <c r="K357" s="1"/>
  <c r="J358"/>
  <c r="M358" s="1" a="1"/>
  <c r="M358" s="1"/>
  <c r="K358" s="1"/>
  <c r="J359"/>
  <c r="M359" s="1" a="1"/>
  <c r="M359" s="1"/>
  <c r="K359" s="1"/>
  <c r="J360"/>
  <c r="M360" s="1" a="1"/>
  <c r="M360" s="1"/>
  <c r="K360" s="1"/>
  <c r="J361"/>
  <c r="M361" s="1" a="1"/>
  <c r="M361" s="1"/>
  <c r="K361" s="1"/>
  <c r="J362"/>
  <c r="M362" s="1" a="1"/>
  <c r="M362" s="1"/>
  <c r="K362" s="1"/>
  <c r="J363"/>
  <c r="M363" s="1" a="1"/>
  <c r="M363" s="1"/>
  <c r="K363" s="1"/>
  <c r="J364"/>
  <c r="M364" s="1" a="1"/>
  <c r="M364" s="1"/>
  <c r="K364" s="1"/>
  <c r="J365"/>
  <c r="M365" s="1" a="1"/>
  <c r="M365" s="1"/>
  <c r="K365" s="1"/>
  <c r="J366"/>
  <c r="M366" s="1" a="1"/>
  <c r="M366" s="1"/>
  <c r="K366" s="1"/>
  <c r="J367"/>
  <c r="M367" s="1" a="1"/>
  <c r="M367" s="1"/>
  <c r="K367" s="1"/>
  <c r="AG3" i="1"/>
  <c r="B40"/>
  <c r="B37"/>
  <c r="B34"/>
  <c r="B31"/>
  <c r="B28"/>
  <c r="B25"/>
  <c r="B19"/>
  <c r="B22"/>
  <c r="B13"/>
  <c r="B7"/>
  <c r="B17"/>
  <c r="B38"/>
  <c r="F4" i="7"/>
  <c r="B20" i="1"/>
  <c r="B23"/>
  <c r="B8"/>
  <c r="B26"/>
  <c r="B41"/>
  <c r="B35"/>
  <c r="B32"/>
  <c r="B29"/>
  <c r="B14"/>
  <c r="L14" i="5" l="1"/>
  <c r="B15"/>
  <c r="M244" i="2" a="1"/>
  <c r="M244" s="1"/>
  <c r="K244" s="1"/>
  <c r="M242" a="1"/>
  <c r="M242" s="1"/>
  <c r="K242" s="1"/>
  <c r="L247"/>
  <c r="M186" a="1"/>
  <c r="M186" s="1"/>
  <c r="K186" s="1"/>
  <c r="L191"/>
  <c r="M214" a="1"/>
  <c r="M214" s="1"/>
  <c r="K214" s="1"/>
  <c r="L219"/>
  <c r="C13" i="1"/>
  <c r="C16"/>
  <c r="M208" i="2" a="1"/>
  <c r="M208" s="1"/>
  <c r="K208" s="1"/>
  <c r="M207" a="1"/>
  <c r="M207" s="1"/>
  <c r="K207" s="1"/>
  <c r="L212"/>
  <c r="M204" a="1"/>
  <c r="M204" s="1"/>
  <c r="K204" s="1"/>
  <c r="M203" a="1"/>
  <c r="M203" s="1"/>
  <c r="K203" s="1"/>
  <c r="M202" a="1"/>
  <c r="M202" s="1"/>
  <c r="K202" s="1"/>
  <c r="M201" a="1"/>
  <c r="M201" s="1"/>
  <c r="K201" s="1"/>
  <c r="L205"/>
  <c r="M94" a="1"/>
  <c r="M94" s="1"/>
  <c r="K94" s="1"/>
  <c r="L100"/>
  <c r="M87" a="1"/>
  <c r="M87" s="1"/>
  <c r="K87" s="1"/>
  <c r="L93"/>
  <c r="M101" a="1"/>
  <c r="M101" s="1"/>
  <c r="K101" s="1"/>
  <c r="M108" a="1"/>
  <c r="M108" s="1"/>
  <c r="K108" s="1"/>
  <c r="M80" a="1"/>
  <c r="M80" s="1"/>
  <c r="K80" s="1"/>
  <c r="L86"/>
  <c r="M68" a="1"/>
  <c r="M68" s="1"/>
  <c r="K68" s="1"/>
  <c r="L72"/>
  <c r="M73" a="1"/>
  <c r="M73" s="1"/>
  <c r="K73" s="1"/>
  <c r="L79"/>
  <c r="J126"/>
  <c r="J122"/>
  <c r="J118"/>
  <c r="M118" s="1" a="1"/>
  <c r="M118" s="1"/>
  <c r="K118" s="1"/>
  <c r="J114"/>
  <c r="M114" s="1" a="1"/>
  <c r="M114" s="1"/>
  <c r="K114" s="1"/>
  <c r="J110"/>
  <c r="M110" s="1" a="1"/>
  <c r="M110" s="1"/>
  <c r="K110" s="1"/>
  <c r="J106"/>
  <c r="M106" s="1" a="1"/>
  <c r="M106" s="1"/>
  <c r="K106" s="1"/>
  <c r="J102"/>
  <c r="M102" s="1" a="1"/>
  <c r="M102" s="1"/>
  <c r="K102" s="1"/>
  <c r="J131"/>
  <c r="L135" s="1"/>
  <c r="J127"/>
  <c r="J123"/>
  <c r="M123" s="1" a="1"/>
  <c r="M123" s="1"/>
  <c r="K123" s="1"/>
  <c r="J119"/>
  <c r="M119" s="1" a="1"/>
  <c r="M119" s="1"/>
  <c r="K119" s="1"/>
  <c r="J115"/>
  <c r="J111"/>
  <c r="M111" s="1" a="1"/>
  <c r="M111" s="1"/>
  <c r="K111" s="1"/>
  <c r="J107"/>
  <c r="M107" s="1" a="1"/>
  <c r="M107" s="1"/>
  <c r="K107" s="1"/>
  <c r="J103"/>
  <c r="M103" s="1" a="1"/>
  <c r="M103" s="1"/>
  <c r="K103" s="1"/>
  <c r="M129" a="1"/>
  <c r="M129" s="1"/>
  <c r="K129" s="1"/>
  <c r="M130" a="1"/>
  <c r="M130" s="1"/>
  <c r="K130" s="1"/>
  <c r="M135" a="1"/>
  <c r="M135" s="1"/>
  <c r="K135" s="1"/>
  <c r="J4"/>
  <c r="C10" i="1"/>
  <c r="C19"/>
  <c r="C22"/>
  <c r="J3" i="2"/>
  <c r="J193"/>
  <c r="L198" s="1"/>
  <c r="B5"/>
  <c r="C7" i="1"/>
  <c r="C37"/>
  <c r="C28"/>
  <c r="C40"/>
  <c r="C34"/>
  <c r="C31"/>
  <c r="C25"/>
  <c r="C32"/>
  <c r="I3" i="8" a="1"/>
  <c r="C41" i="1"/>
  <c r="C14"/>
  <c r="C23"/>
  <c r="C29"/>
  <c r="F5" i="7"/>
  <c r="C38" i="1"/>
  <c r="C11"/>
  <c r="C8"/>
  <c r="C20"/>
  <c r="F6" i="7"/>
  <c r="C35" i="1"/>
  <c r="C17"/>
  <c r="C26"/>
  <c r="F7" i="7"/>
  <c r="B16" i="5" l="1"/>
  <c r="L15"/>
  <c r="D16" i="1"/>
  <c r="D13"/>
  <c r="I3" i="8"/>
  <c r="K200" i="2"/>
  <c r="M122" a="1"/>
  <c r="M122" s="1"/>
  <c r="K122" s="1"/>
  <c r="L128"/>
  <c r="M115" a="1"/>
  <c r="M115" s="1"/>
  <c r="K115" s="1"/>
  <c r="L121"/>
  <c r="L107"/>
  <c r="L114"/>
  <c r="M4" a="1"/>
  <c r="M4" s="1"/>
  <c r="K4" s="1"/>
  <c r="M3" a="1"/>
  <c r="M3" s="1"/>
  <c r="D22" i="1"/>
  <c r="D10"/>
  <c r="D19"/>
  <c r="B6" i="2"/>
  <c r="D7" i="1"/>
  <c r="D25"/>
  <c r="D31"/>
  <c r="D40"/>
  <c r="D37"/>
  <c r="D34"/>
  <c r="D28"/>
  <c r="D20"/>
  <c r="D38"/>
  <c r="D23"/>
  <c r="D26"/>
  <c r="D29"/>
  <c r="D14"/>
  <c r="D35"/>
  <c r="D11"/>
  <c r="D9"/>
  <c r="D17"/>
  <c r="D32"/>
  <c r="C9"/>
  <c r="D41"/>
  <c r="D8"/>
  <c r="L16" i="5" l="1"/>
  <c r="B17"/>
  <c r="F8" i="8"/>
  <c r="H8" s="1"/>
  <c r="F10"/>
  <c r="H10" s="1"/>
  <c r="E13" i="1"/>
  <c r="E16"/>
  <c r="F9" i="8"/>
  <c r="H9" s="1"/>
  <c r="F6"/>
  <c r="H6" s="1"/>
  <c r="K3" i="2"/>
  <c r="E19" i="1"/>
  <c r="E10"/>
  <c r="E22"/>
  <c r="B7" i="2"/>
  <c r="E7" i="1"/>
  <c r="E31"/>
  <c r="E28"/>
  <c r="E37"/>
  <c r="E40"/>
  <c r="E25"/>
  <c r="E34"/>
  <c r="E14"/>
  <c r="E8"/>
  <c r="E26"/>
  <c r="E35"/>
  <c r="E11"/>
  <c r="E29"/>
  <c r="E20"/>
  <c r="E38"/>
  <c r="B9"/>
  <c r="E32"/>
  <c r="E17"/>
  <c r="E23"/>
  <c r="E41"/>
  <c r="E9"/>
  <c r="B18" i="5" l="1"/>
  <c r="L17"/>
  <c r="F16" i="1"/>
  <c r="F13"/>
  <c r="F19"/>
  <c r="F22"/>
  <c r="F10"/>
  <c r="B8" i="2"/>
  <c r="F7" i="1"/>
  <c r="F40"/>
  <c r="F31"/>
  <c r="F34"/>
  <c r="F25"/>
  <c r="F37"/>
  <c r="F28"/>
  <c r="F29"/>
  <c r="F20"/>
  <c r="F41"/>
  <c r="F32"/>
  <c r="F17"/>
  <c r="F26"/>
  <c r="F35"/>
  <c r="F14"/>
  <c r="F11"/>
  <c r="F38"/>
  <c r="F9"/>
  <c r="F23"/>
  <c r="F8"/>
  <c r="L18" i="5" l="1"/>
  <c r="B19"/>
  <c r="G13" i="1"/>
  <c r="G19"/>
  <c r="G16"/>
  <c r="G22"/>
  <c r="G10"/>
  <c r="B9" i="2"/>
  <c r="G7" i="1"/>
  <c r="G28"/>
  <c r="G25"/>
  <c r="G40"/>
  <c r="H19"/>
  <c r="G31"/>
  <c r="G37"/>
  <c r="G34"/>
  <c r="G23"/>
  <c r="G11"/>
  <c r="G8"/>
  <c r="G20"/>
  <c r="G32"/>
  <c r="G29"/>
  <c r="G41"/>
  <c r="G14"/>
  <c r="G38"/>
  <c r="G26"/>
  <c r="G17"/>
  <c r="H20"/>
  <c r="G35"/>
  <c r="G9"/>
  <c r="B20" i="5" l="1"/>
  <c r="L19"/>
  <c r="H16" i="1"/>
  <c r="H13"/>
  <c r="H10"/>
  <c r="H22"/>
  <c r="B10" i="2"/>
  <c r="B11" s="1"/>
  <c r="H7" i="1"/>
  <c r="H37"/>
  <c r="I19"/>
  <c r="H28"/>
  <c r="H40"/>
  <c r="H34"/>
  <c r="H31"/>
  <c r="H25"/>
  <c r="H35"/>
  <c r="H26"/>
  <c r="H11"/>
  <c r="H32"/>
  <c r="H29"/>
  <c r="H23"/>
  <c r="H41"/>
  <c r="H8"/>
  <c r="H14"/>
  <c r="I20"/>
  <c r="H9"/>
  <c r="H38"/>
  <c r="H17"/>
  <c r="L20" i="5" l="1"/>
  <c r="B21"/>
  <c r="I16" i="1"/>
  <c r="I13"/>
  <c r="I22"/>
  <c r="I10"/>
  <c r="I7"/>
  <c r="I25"/>
  <c r="I34"/>
  <c r="I31"/>
  <c r="I40"/>
  <c r="I28"/>
  <c r="J19"/>
  <c r="B12" i="2"/>
  <c r="I37" i="1"/>
  <c r="I26"/>
  <c r="J20"/>
  <c r="I41"/>
  <c r="I29"/>
  <c r="I38"/>
  <c r="I35"/>
  <c r="I17"/>
  <c r="I23"/>
  <c r="I14"/>
  <c r="I8"/>
  <c r="I32"/>
  <c r="I11"/>
  <c r="I9"/>
  <c r="L21" i="5" l="1"/>
  <c r="B22"/>
  <c r="J16" i="1"/>
  <c r="J13"/>
  <c r="J22"/>
  <c r="J10"/>
  <c r="J7"/>
  <c r="J37"/>
  <c r="J31"/>
  <c r="K19"/>
  <c r="J28"/>
  <c r="J34"/>
  <c r="J25"/>
  <c r="B13" i="2"/>
  <c r="J40" i="1"/>
  <c r="J41"/>
  <c r="J17"/>
  <c r="J32"/>
  <c r="J23"/>
  <c r="J8"/>
  <c r="J35"/>
  <c r="J26"/>
  <c r="J14"/>
  <c r="J11"/>
  <c r="J38"/>
  <c r="J9"/>
  <c r="J29"/>
  <c r="K20"/>
  <c r="B23" i="5" l="1"/>
  <c r="L22"/>
  <c r="K16" i="1"/>
  <c r="K13"/>
  <c r="K10"/>
  <c r="K22"/>
  <c r="K7"/>
  <c r="K25"/>
  <c r="K37"/>
  <c r="K40"/>
  <c r="K34"/>
  <c r="L19"/>
  <c r="B14" i="2"/>
  <c r="K28" i="1"/>
  <c r="K31"/>
  <c r="K23"/>
  <c r="K41"/>
  <c r="K11"/>
  <c r="K17"/>
  <c r="K29"/>
  <c r="K32"/>
  <c r="K8"/>
  <c r="K38"/>
  <c r="K9"/>
  <c r="K14"/>
  <c r="K35"/>
  <c r="L20"/>
  <c r="K26"/>
  <c r="B24" i="5" l="1"/>
  <c r="L23"/>
  <c r="L13" i="1"/>
  <c r="L16"/>
  <c r="L22"/>
  <c r="L10"/>
  <c r="L7"/>
  <c r="L28"/>
  <c r="B15" i="2"/>
  <c r="M19" i="1"/>
  <c r="L34"/>
  <c r="L40"/>
  <c r="L31"/>
  <c r="L37"/>
  <c r="L25"/>
  <c r="L11"/>
  <c r="L9"/>
  <c r="L23"/>
  <c r="L29"/>
  <c r="M20"/>
  <c r="L35"/>
  <c r="L14"/>
  <c r="L26"/>
  <c r="L17"/>
  <c r="L8"/>
  <c r="L38"/>
  <c r="L41"/>
  <c r="L32"/>
  <c r="B25" i="5" l="1"/>
  <c r="L24"/>
  <c r="M16" i="1"/>
  <c r="M13"/>
  <c r="M22"/>
  <c r="M10"/>
  <c r="M7"/>
  <c r="M25"/>
  <c r="M34"/>
  <c r="M28"/>
  <c r="M37"/>
  <c r="N19"/>
  <c r="M40"/>
  <c r="M31"/>
  <c r="B16" i="2"/>
  <c r="M32" i="1"/>
  <c r="M14"/>
  <c r="M35"/>
  <c r="M29"/>
  <c r="N20"/>
  <c r="M9"/>
  <c r="M23"/>
  <c r="M41"/>
  <c r="M8"/>
  <c r="M38"/>
  <c r="M26"/>
  <c r="M11"/>
  <c r="M17"/>
  <c r="B26" i="5" l="1"/>
  <c r="L25"/>
  <c r="N13" i="1"/>
  <c r="N16"/>
  <c r="N10"/>
  <c r="N22"/>
  <c r="N7"/>
  <c r="O19"/>
  <c r="N25"/>
  <c r="B17" i="2"/>
  <c r="N40" i="1"/>
  <c r="N28"/>
  <c r="N31"/>
  <c r="N37"/>
  <c r="N34"/>
  <c r="N35"/>
  <c r="N32"/>
  <c r="N29"/>
  <c r="N14"/>
  <c r="O20"/>
  <c r="N26"/>
  <c r="N41"/>
  <c r="N17"/>
  <c r="N9"/>
  <c r="N11"/>
  <c r="N23"/>
  <c r="N38"/>
  <c r="N8"/>
  <c r="B27" i="5" l="1"/>
  <c r="L26"/>
  <c r="O16" i="1"/>
  <c r="O13"/>
  <c r="O22"/>
  <c r="O10"/>
  <c r="O7"/>
  <c r="O31"/>
  <c r="P19"/>
  <c r="O37"/>
  <c r="O28"/>
  <c r="O40"/>
  <c r="O34"/>
  <c r="B18" i="2"/>
  <c r="O25" i="1"/>
  <c r="O23"/>
  <c r="O11"/>
  <c r="O17"/>
  <c r="P20"/>
  <c r="O32"/>
  <c r="O35"/>
  <c r="O14"/>
  <c r="O26"/>
  <c r="O38"/>
  <c r="O8"/>
  <c r="O29"/>
  <c r="O9"/>
  <c r="O41"/>
  <c r="B28" i="5" l="1"/>
  <c r="L27"/>
  <c r="P13" i="1"/>
  <c r="P16"/>
  <c r="P22"/>
  <c r="P10"/>
  <c r="P7"/>
  <c r="B19" i="2"/>
  <c r="P34" i="1"/>
  <c r="P40"/>
  <c r="P31"/>
  <c r="P25"/>
  <c r="P28"/>
  <c r="P37"/>
  <c r="Q19"/>
  <c r="P8"/>
  <c r="P17"/>
  <c r="P26"/>
  <c r="P29"/>
  <c r="P11"/>
  <c r="P38"/>
  <c r="P14"/>
  <c r="Q20"/>
  <c r="P9"/>
  <c r="P32"/>
  <c r="P41"/>
  <c r="P23"/>
  <c r="P35"/>
  <c r="L28" i="5" l="1"/>
  <c r="B29"/>
  <c r="Q16" i="1"/>
  <c r="Q13"/>
  <c r="Q10"/>
  <c r="Q22"/>
  <c r="Q7"/>
  <c r="B20" i="2"/>
  <c r="R19" i="1"/>
  <c r="Q37"/>
  <c r="Q28"/>
  <c r="Q25"/>
  <c r="Q40"/>
  <c r="Q31"/>
  <c r="Q34"/>
  <c r="Q41"/>
  <c r="Q11"/>
  <c r="Q17"/>
  <c r="Q23"/>
  <c r="Q32"/>
  <c r="Q9"/>
  <c r="R20"/>
  <c r="Q29"/>
  <c r="Q14"/>
  <c r="Q26"/>
  <c r="Q38"/>
  <c r="Q35"/>
  <c r="Q8"/>
  <c r="B30" i="5" l="1"/>
  <c r="L29"/>
  <c r="R13" i="1"/>
  <c r="R16"/>
  <c r="R22"/>
  <c r="R10"/>
  <c r="R7"/>
  <c r="R40"/>
  <c r="R34"/>
  <c r="R31"/>
  <c r="R25"/>
  <c r="R28"/>
  <c r="S19"/>
  <c r="B21" i="2"/>
  <c r="R37" i="1"/>
  <c r="R9"/>
  <c r="R11"/>
  <c r="R14"/>
  <c r="R32"/>
  <c r="R26"/>
  <c r="R38"/>
  <c r="R17"/>
  <c r="R23"/>
  <c r="R41"/>
  <c r="R29"/>
  <c r="R35"/>
  <c r="S20"/>
  <c r="R8"/>
  <c r="B31" i="5" l="1"/>
  <c r="L30"/>
  <c r="S16" i="1"/>
  <c r="S13"/>
  <c r="S22"/>
  <c r="S10"/>
  <c r="S7"/>
  <c r="S28"/>
  <c r="S40"/>
  <c r="S37"/>
  <c r="S25"/>
  <c r="S34"/>
  <c r="S31"/>
  <c r="B22" i="2"/>
  <c r="T19" i="1"/>
  <c r="S17"/>
  <c r="S8"/>
  <c r="S38"/>
  <c r="S14"/>
  <c r="S9"/>
  <c r="S29"/>
  <c r="T20"/>
  <c r="S32"/>
  <c r="S26"/>
  <c r="S35"/>
  <c r="S23"/>
  <c r="S11"/>
  <c r="S41"/>
  <c r="L31" i="5" l="1"/>
  <c r="B32"/>
  <c r="T13" i="1"/>
  <c r="T16"/>
  <c r="T10"/>
  <c r="T22"/>
  <c r="T7"/>
  <c r="T37"/>
  <c r="T28"/>
  <c r="U19"/>
  <c r="T34"/>
  <c r="T40"/>
  <c r="B23" i="2"/>
  <c r="T31" i="1"/>
  <c r="T25"/>
  <c r="T23"/>
  <c r="U20"/>
  <c r="T29"/>
  <c r="T35"/>
  <c r="T9"/>
  <c r="T11"/>
  <c r="T32"/>
  <c r="T26"/>
  <c r="T8"/>
  <c r="T38"/>
  <c r="T17"/>
  <c r="T41"/>
  <c r="T14"/>
  <c r="B33" i="5" l="1"/>
  <c r="L32"/>
  <c r="U16" i="1"/>
  <c r="U13"/>
  <c r="U22"/>
  <c r="U10"/>
  <c r="U7"/>
  <c r="B24" i="2"/>
  <c r="U40" i="1"/>
  <c r="V19"/>
  <c r="U25"/>
  <c r="U28"/>
  <c r="U31"/>
  <c r="U34"/>
  <c r="U37"/>
  <c r="U41"/>
  <c r="U14"/>
  <c r="U26"/>
  <c r="V20"/>
  <c r="U11"/>
  <c r="U29"/>
  <c r="U9"/>
  <c r="U38"/>
  <c r="U35"/>
  <c r="U23"/>
  <c r="U8"/>
  <c r="U17"/>
  <c r="U32"/>
  <c r="B34" i="5" l="1"/>
  <c r="L33"/>
  <c r="V13" i="1"/>
  <c r="V16"/>
  <c r="V22"/>
  <c r="V10"/>
  <c r="V7"/>
  <c r="V25"/>
  <c r="B25" i="2"/>
  <c r="V34" i="1"/>
  <c r="V31"/>
  <c r="V37"/>
  <c r="V28"/>
  <c r="W19"/>
  <c r="V40"/>
  <c r="V23"/>
  <c r="V41"/>
  <c r="V32"/>
  <c r="V29"/>
  <c r="V11"/>
  <c r="V17"/>
  <c r="V26"/>
  <c r="W20"/>
  <c r="V35"/>
  <c r="V38"/>
  <c r="V9"/>
  <c r="V14"/>
  <c r="V8"/>
  <c r="B35" i="5" l="1"/>
  <c r="L34"/>
  <c r="W16" i="1"/>
  <c r="W13"/>
  <c r="W10"/>
  <c r="W22"/>
  <c r="W7"/>
  <c r="W37"/>
  <c r="B26" i="2"/>
  <c r="W40" i="1"/>
  <c r="X19"/>
  <c r="W31"/>
  <c r="W28"/>
  <c r="W34"/>
  <c r="W25"/>
  <c r="W23"/>
  <c r="W41"/>
  <c r="W9"/>
  <c r="W26"/>
  <c r="W14"/>
  <c r="W17"/>
  <c r="W35"/>
  <c r="X20"/>
  <c r="W29"/>
  <c r="W8"/>
  <c r="W11"/>
  <c r="W38"/>
  <c r="W32"/>
  <c r="B36" i="5" l="1"/>
  <c r="L35"/>
  <c r="X13" i="1"/>
  <c r="X16"/>
  <c r="X22"/>
  <c r="X10"/>
  <c r="X7"/>
  <c r="X28"/>
  <c r="X31"/>
  <c r="Y19"/>
  <c r="B27" i="2"/>
  <c r="X37" i="1"/>
  <c r="X25"/>
  <c r="X40"/>
  <c r="X34"/>
  <c r="X8"/>
  <c r="X11"/>
  <c r="X38"/>
  <c r="X41"/>
  <c r="Y20"/>
  <c r="X23"/>
  <c r="X26"/>
  <c r="X9"/>
  <c r="X29"/>
  <c r="X17"/>
  <c r="X14"/>
  <c r="X35"/>
  <c r="X32"/>
  <c r="L36" i="5" l="1"/>
  <c r="B37"/>
  <c r="Y16" i="1"/>
  <c r="Y13"/>
  <c r="Y22"/>
  <c r="Y10"/>
  <c r="Y7"/>
  <c r="B28" i="2"/>
  <c r="Y34" i="1"/>
  <c r="Z19"/>
  <c r="Y25"/>
  <c r="Y28"/>
  <c r="Y40"/>
  <c r="Y37"/>
  <c r="Y31"/>
  <c r="Y29"/>
  <c r="Y35"/>
  <c r="Y26"/>
  <c r="Y8"/>
  <c r="Y38"/>
  <c r="Z20"/>
  <c r="Y23"/>
  <c r="Y17"/>
  <c r="Y14"/>
  <c r="Y11"/>
  <c r="Y9"/>
  <c r="Y32"/>
  <c r="Y41"/>
  <c r="B38" i="5" l="1"/>
  <c r="L37"/>
  <c r="Z16" i="1"/>
  <c r="Z13"/>
  <c r="Z10"/>
  <c r="Z22"/>
  <c r="Z7"/>
  <c r="B29" i="2"/>
  <c r="Z31" i="1"/>
  <c r="Z28"/>
  <c r="Z25"/>
  <c r="Z37"/>
  <c r="AA19"/>
  <c r="Z40"/>
  <c r="Z34"/>
  <c r="Z32"/>
  <c r="Z41"/>
  <c r="Z23"/>
  <c r="Z26"/>
  <c r="AA20"/>
  <c r="Z8"/>
  <c r="Z14"/>
  <c r="Z9"/>
  <c r="Z29"/>
  <c r="Z17"/>
  <c r="Z11"/>
  <c r="Z38"/>
  <c r="Z35"/>
  <c r="B39" i="5" l="1"/>
  <c r="L38"/>
  <c r="AA16" i="1"/>
  <c r="AA13"/>
  <c r="AA22"/>
  <c r="AA10"/>
  <c r="AA7"/>
  <c r="AA37"/>
  <c r="B30" i="2"/>
  <c r="AA34" i="1"/>
  <c r="AA40"/>
  <c r="AA25"/>
  <c r="AB19"/>
  <c r="AA28"/>
  <c r="AA31"/>
  <c r="AA38"/>
  <c r="AA8"/>
  <c r="AA29"/>
  <c r="AA14"/>
  <c r="AA41"/>
  <c r="AA11"/>
  <c r="AB20"/>
  <c r="AA26"/>
  <c r="AA35"/>
  <c r="AA23"/>
  <c r="AA32"/>
  <c r="AA9"/>
  <c r="AA17"/>
  <c r="L39" i="5" l="1"/>
  <c r="B40"/>
  <c r="AB13" i="1"/>
  <c r="AB16"/>
  <c r="AB22"/>
  <c r="AB10"/>
  <c r="AB7"/>
  <c r="AB34"/>
  <c r="AB31"/>
  <c r="B31" i="2"/>
  <c r="AB28" i="1"/>
  <c r="AB25"/>
  <c r="AC19"/>
  <c r="AB40"/>
  <c r="AB37"/>
  <c r="AB8"/>
  <c r="AB14"/>
  <c r="AB11"/>
  <c r="AB32"/>
  <c r="AB9"/>
  <c r="AB38"/>
  <c r="AB17"/>
  <c r="AB35"/>
  <c r="AB26"/>
  <c r="AB41"/>
  <c r="AC20"/>
  <c r="AB23"/>
  <c r="AB29"/>
  <c r="B41" i="5" l="1"/>
  <c r="L40"/>
  <c r="AC16" i="1"/>
  <c r="AC13"/>
  <c r="AC10"/>
  <c r="AC22"/>
  <c r="AC7"/>
  <c r="AC40"/>
  <c r="AC25"/>
  <c r="B32" i="2"/>
  <c r="AC37" i="1"/>
  <c r="AC34"/>
  <c r="AC28"/>
  <c r="AC31"/>
  <c r="AD19"/>
  <c r="AC11"/>
  <c r="AC32"/>
  <c r="AC26"/>
  <c r="AC9"/>
  <c r="AC14"/>
  <c r="AC17"/>
  <c r="AD20"/>
  <c r="AC23"/>
  <c r="AC35"/>
  <c r="AC29"/>
  <c r="AC38"/>
  <c r="AC8"/>
  <c r="AC41"/>
  <c r="B42" i="5" l="1"/>
  <c r="L41"/>
  <c r="AD13" i="1"/>
  <c r="AE13" s="1"/>
  <c r="AD16"/>
  <c r="AD22"/>
  <c r="AD10"/>
  <c r="AD7"/>
  <c r="AD34"/>
  <c r="AD40"/>
  <c r="AE19"/>
  <c r="AD31"/>
  <c r="B33" i="2"/>
  <c r="AD28" i="1"/>
  <c r="AD37"/>
  <c r="AD25"/>
  <c r="AD41"/>
  <c r="AE20"/>
  <c r="AD12"/>
  <c r="AD35"/>
  <c r="AD38"/>
  <c r="AD32"/>
  <c r="AD23"/>
  <c r="AD9"/>
  <c r="AE14"/>
  <c r="AD17"/>
  <c r="AD14"/>
  <c r="AD26"/>
  <c r="AD29"/>
  <c r="AD11"/>
  <c r="AD8"/>
  <c r="B43" i="5" l="1"/>
  <c r="L42"/>
  <c r="AE16" i="1"/>
  <c r="AE22"/>
  <c r="AE7"/>
  <c r="AE28"/>
  <c r="AE34"/>
  <c r="AE25"/>
  <c r="AF13"/>
  <c r="B34" i="2"/>
  <c r="AF19" i="1"/>
  <c r="AE40"/>
  <c r="AE37"/>
  <c r="AE31"/>
  <c r="AE32"/>
  <c r="AF20"/>
  <c r="AE29"/>
  <c r="AE41"/>
  <c r="AE35"/>
  <c r="AE9"/>
  <c r="AF14"/>
  <c r="AE38"/>
  <c r="AE26"/>
  <c r="AE17"/>
  <c r="AE23"/>
  <c r="AE8"/>
  <c r="B44" i="5" l="1"/>
  <c r="L43"/>
  <c r="AF16" i="1"/>
  <c r="AF22"/>
  <c r="AF7"/>
  <c r="AF37"/>
  <c r="AF31"/>
  <c r="AF40"/>
  <c r="V5" s="1"/>
  <c r="B35" i="2"/>
  <c r="AF28" i="1"/>
  <c r="AF25"/>
  <c r="AF34"/>
  <c r="AF23"/>
  <c r="AF9"/>
  <c r="AF39"/>
  <c r="AF38"/>
  <c r="AF35"/>
  <c r="AF24"/>
  <c r="AF26"/>
  <c r="AF32"/>
  <c r="AF17"/>
  <c r="AF8"/>
  <c r="AF41"/>
  <c r="AF29"/>
  <c r="AF18"/>
  <c r="AF33"/>
  <c r="L44" i="5" l="1"/>
  <c r="B45"/>
  <c r="B36" i="2"/>
  <c r="B12" i="1"/>
  <c r="B46" i="5" l="1"/>
  <c r="L45"/>
  <c r="B37" i="2"/>
  <c r="C12" i="1"/>
  <c r="B47" i="5" l="1"/>
  <c r="L46"/>
  <c r="B38" i="2"/>
  <c r="D12" i="1"/>
  <c r="L47" i="5" l="1"/>
  <c r="B48"/>
  <c r="B39" i="2"/>
  <c r="E12" i="1"/>
  <c r="B49" i="5" l="1"/>
  <c r="L48"/>
  <c r="B40" i="2"/>
  <c r="F12" i="1"/>
  <c r="B50" i="5" l="1"/>
  <c r="L49"/>
  <c r="B41" i="2"/>
  <c r="G12" i="1"/>
  <c r="B51" i="5" l="1"/>
  <c r="L50"/>
  <c r="B42" i="2"/>
  <c r="H12" i="1"/>
  <c r="B52" i="5" l="1"/>
  <c r="L51"/>
  <c r="B43" i="2"/>
  <c r="I12" i="1"/>
  <c r="L52" i="5" l="1"/>
  <c r="B53"/>
  <c r="B44" i="2"/>
  <c r="J12" i="1"/>
  <c r="B54" i="5" l="1"/>
  <c r="L53"/>
  <c r="B45" i="2"/>
  <c r="K12" i="1"/>
  <c r="B55" i="5" l="1"/>
  <c r="L54"/>
  <c r="B46" i="2"/>
  <c r="L12" i="1"/>
  <c r="L55" i="5" l="1"/>
  <c r="B56"/>
  <c r="B47" i="2"/>
  <c r="M12" i="1"/>
  <c r="B57" i="5" l="1"/>
  <c r="L56"/>
  <c r="B48" i="2"/>
  <c r="N12" i="1"/>
  <c r="B58" i="5" l="1"/>
  <c r="L57"/>
  <c r="B49" i="2"/>
  <c r="O12" i="1"/>
  <c r="B59" i="5" l="1"/>
  <c r="L58"/>
  <c r="B50" i="2"/>
  <c r="P12" i="1"/>
  <c r="B60" i="5" l="1"/>
  <c r="L59"/>
  <c r="B51" i="2"/>
  <c r="Q12" i="1"/>
  <c r="L60" i="5" l="1"/>
  <c r="B61"/>
  <c r="B52" i="2"/>
  <c r="R12" i="1"/>
  <c r="B62" i="5" l="1"/>
  <c r="L61"/>
  <c r="B53" i="2"/>
  <c r="S12" i="1"/>
  <c r="B63" i="5" l="1"/>
  <c r="L62"/>
  <c r="B54" i="2"/>
  <c r="T12" i="1"/>
  <c r="L63" i="5" l="1"/>
  <c r="B64"/>
  <c r="B55" i="2"/>
  <c r="U12" i="1"/>
  <c r="B65" i="5" l="1"/>
  <c r="L64"/>
  <c r="B56" i="2"/>
  <c r="V12" i="1"/>
  <c r="B66" i="5" l="1"/>
  <c r="L65"/>
  <c r="B57" i="2"/>
  <c r="W12" i="1"/>
  <c r="B67" i="5" l="1"/>
  <c r="L66"/>
  <c r="B58" i="2"/>
  <c r="X12" i="1"/>
  <c r="B68" i="5" l="1"/>
  <c r="L67"/>
  <c r="B59" i="2"/>
  <c r="Y12" i="1"/>
  <c r="L68" i="5" l="1"/>
  <c r="B69"/>
  <c r="B60" i="2"/>
  <c r="Z12" i="1"/>
  <c r="B70" i="5" l="1"/>
  <c r="L69"/>
  <c r="B61" i="2"/>
  <c r="AA12" i="1"/>
  <c r="B71" i="5" l="1"/>
  <c r="L70"/>
  <c r="B62" i="2"/>
  <c r="AB12" i="1"/>
  <c r="L71" i="5" l="1"/>
  <c r="B72"/>
  <c r="B63" i="2"/>
  <c r="AC12" i="1"/>
  <c r="B73" i="5" l="1"/>
  <c r="L72"/>
  <c r="B64" i="2"/>
  <c r="B15" i="1"/>
  <c r="B74" i="5" l="1"/>
  <c r="L73"/>
  <c r="B65" i="2"/>
  <c r="C15" i="1"/>
  <c r="B75" i="5" l="1"/>
  <c r="L74"/>
  <c r="B66" i="2"/>
  <c r="D15" i="1"/>
  <c r="B76" i="5" l="1"/>
  <c r="L75"/>
  <c r="B67" i="2"/>
  <c r="E15" i="1"/>
  <c r="L76" i="5" l="1"/>
  <c r="B77"/>
  <c r="B68" i="2"/>
  <c r="F15" i="1"/>
  <c r="B78" i="5" l="1"/>
  <c r="L77"/>
  <c r="B69" i="2"/>
  <c r="G15" i="1"/>
  <c r="B79" i="5" l="1"/>
  <c r="L78"/>
  <c r="B70" i="2"/>
  <c r="H15" i="1"/>
  <c r="L79" i="5" l="1"/>
  <c r="B80"/>
  <c r="B71" i="2"/>
  <c r="I15" i="1"/>
  <c r="B81" i="5" l="1"/>
  <c r="L80"/>
  <c r="B72" i="2"/>
  <c r="J15" i="1"/>
  <c r="B82" i="5" l="1"/>
  <c r="L81"/>
  <c r="B73" i="2"/>
  <c r="K15" i="1"/>
  <c r="B83" i="5" l="1"/>
  <c r="L82"/>
  <c r="B74" i="2"/>
  <c r="L15" i="1"/>
  <c r="B84" i="5" l="1"/>
  <c r="L83"/>
  <c r="B75" i="2"/>
  <c r="M15" i="1"/>
  <c r="B85" i="5" l="1"/>
  <c r="L84"/>
  <c r="B76" i="2"/>
  <c r="N15" i="1"/>
  <c r="B86" i="5" l="1"/>
  <c r="L85"/>
  <c r="B77" i="2"/>
  <c r="O15" i="1"/>
  <c r="B87" i="5" l="1"/>
  <c r="L86"/>
  <c r="B78" i="2"/>
  <c r="P15" i="1"/>
  <c r="L87" i="5" l="1"/>
  <c r="B88"/>
  <c r="B79" i="2"/>
  <c r="Q15" i="1"/>
  <c r="B89" i="5" l="1"/>
  <c r="L88"/>
  <c r="B80" i="2"/>
  <c r="R15" i="1"/>
  <c r="B90" i="5" l="1"/>
  <c r="L89"/>
  <c r="B81" i="2"/>
  <c r="S15" i="1"/>
  <c r="B91" i="5" l="1"/>
  <c r="L90"/>
  <c r="B82" i="2"/>
  <c r="T15" i="1"/>
  <c r="L91" i="5" l="1"/>
  <c r="B92"/>
  <c r="B83" i="2"/>
  <c r="U15" i="1"/>
  <c r="B93" i="5" l="1"/>
  <c r="L92"/>
  <c r="B84" i="2"/>
  <c r="V15" i="1"/>
  <c r="B94" i="5" l="1"/>
  <c r="L93"/>
  <c r="B85" i="2"/>
  <c r="W15" i="1"/>
  <c r="B95" i="5" l="1"/>
  <c r="L94"/>
  <c r="B86" i="2"/>
  <c r="X15" i="1"/>
  <c r="L95" i="5" l="1"/>
  <c r="B96"/>
  <c r="B87" i="2"/>
  <c r="Y15" i="1"/>
  <c r="B97" i="5" l="1"/>
  <c r="L96"/>
  <c r="B88" i="2"/>
  <c r="Z15" i="1"/>
  <c r="B98" i="5" l="1"/>
  <c r="L97"/>
  <c r="B89" i="2"/>
  <c r="AA15" i="1"/>
  <c r="B99" i="5" l="1"/>
  <c r="L98"/>
  <c r="B90" i="2"/>
  <c r="AB15" i="1"/>
  <c r="B100" i="5" l="1"/>
  <c r="L99"/>
  <c r="B91" i="2"/>
  <c r="AC15" i="1"/>
  <c r="B101" i="5" l="1"/>
  <c r="L100"/>
  <c r="B92" i="2"/>
  <c r="AD15" i="1"/>
  <c r="B102" i="5" l="1"/>
  <c r="L101"/>
  <c r="B93" i="2"/>
  <c r="AE15" i="1"/>
  <c r="B103" i="5" l="1"/>
  <c r="L102"/>
  <c r="B94" i="2"/>
  <c r="AF15" i="1"/>
  <c r="B104" i="5" l="1"/>
  <c r="L103"/>
  <c r="B95" i="2"/>
  <c r="B18" i="1"/>
  <c r="B105" i="5" l="1"/>
  <c r="L104"/>
  <c r="B96" i="2"/>
  <c r="M96" s="1" a="1"/>
  <c r="M96" s="1"/>
  <c r="C18" i="1"/>
  <c r="B106" i="5" l="1"/>
  <c r="L105"/>
  <c r="K96" i="2"/>
  <c r="B97"/>
  <c r="M97" s="1" a="1"/>
  <c r="M97" s="1"/>
  <c r="D18" i="1"/>
  <c r="B107" i="5" l="1"/>
  <c r="L106"/>
  <c r="K97" i="2"/>
  <c r="B98"/>
  <c r="M98" s="1" a="1"/>
  <c r="M98" s="1"/>
  <c r="E18" i="1"/>
  <c r="L107" i="5" l="1"/>
  <c r="B108"/>
  <c r="K98" i="2"/>
  <c r="B99"/>
  <c r="M99" s="1" a="1"/>
  <c r="M99" s="1"/>
  <c r="F18" i="1"/>
  <c r="B109" i="5" l="1"/>
  <c r="L108"/>
  <c r="K99" i="2"/>
  <c r="B100"/>
  <c r="G18" i="1"/>
  <c r="B110" i="5" l="1"/>
  <c r="L109"/>
  <c r="B101" i="2"/>
  <c r="H18" i="1"/>
  <c r="B111" i="5" l="1"/>
  <c r="L110"/>
  <c r="B102" i="2"/>
  <c r="I18" i="1"/>
  <c r="B112" i="5" l="1"/>
  <c r="L111"/>
  <c r="B103" i="2"/>
  <c r="J18" i="1"/>
  <c r="B113" i="5" l="1"/>
  <c r="L112"/>
  <c r="B104" i="2"/>
  <c r="K18" i="1"/>
  <c r="B114" i="5" l="1"/>
  <c r="L113"/>
  <c r="B105" i="2"/>
  <c r="L18" i="1"/>
  <c r="B115" i="5" l="1"/>
  <c r="L114"/>
  <c r="B106" i="2"/>
  <c r="M18" i="1"/>
  <c r="L115" i="5" l="1"/>
  <c r="B116"/>
  <c r="B107" i="2"/>
  <c r="N18" i="1"/>
  <c r="B117" i="5" l="1"/>
  <c r="L116"/>
  <c r="B108" i="2"/>
  <c r="O18" i="1"/>
  <c r="B118" i="5" l="1"/>
  <c r="L117"/>
  <c r="B109" i="2"/>
  <c r="P18" i="1"/>
  <c r="B119" i="5" l="1"/>
  <c r="L118"/>
  <c r="B110" i="2"/>
  <c r="Q18" i="1"/>
  <c r="L119" i="5" l="1"/>
  <c r="B120"/>
  <c r="B111" i="2"/>
  <c r="R18" i="1"/>
  <c r="B121" i="5" l="1"/>
  <c r="L120"/>
  <c r="B112" i="2"/>
  <c r="S18" i="1"/>
  <c r="B122" i="5" l="1"/>
  <c r="L121"/>
  <c r="B113" i="2"/>
  <c r="T18" i="1"/>
  <c r="B123" i="5" l="1"/>
  <c r="L122"/>
  <c r="B114" i="2"/>
  <c r="U18" i="1"/>
  <c r="B124" i="5" l="1"/>
  <c r="L123"/>
  <c r="B115" i="2"/>
  <c r="V18" i="1"/>
  <c r="B125" i="5" l="1"/>
  <c r="L124"/>
  <c r="B116" i="2"/>
  <c r="W18" i="1"/>
  <c r="B126" i="5" l="1"/>
  <c r="L125"/>
  <c r="B117" i="2"/>
  <c r="X18" i="1"/>
  <c r="B127" i="5" l="1"/>
  <c r="L126"/>
  <c r="B118" i="2"/>
  <c r="Y18" i="1"/>
  <c r="L127" i="5" l="1"/>
  <c r="B128"/>
  <c r="B119" i="2"/>
  <c r="Z18" i="1"/>
  <c r="L128" i="5" l="1"/>
  <c r="B129"/>
  <c r="B120" i="2"/>
  <c r="AA18" i="1"/>
  <c r="L129" i="5" l="1"/>
  <c r="B130"/>
  <c r="B121" i="2"/>
  <c r="AB18" i="1"/>
  <c r="L130" i="5" l="1"/>
  <c r="B131"/>
  <c r="B122" i="2"/>
  <c r="AC18" i="1"/>
  <c r="L131" i="5" l="1"/>
  <c r="B132"/>
  <c r="B123" i="2"/>
  <c r="AD18" i="1"/>
  <c r="B133" i="5" l="1"/>
  <c r="L132"/>
  <c r="B124" i="2"/>
  <c r="AE18" i="1"/>
  <c r="B134" i="5" l="1"/>
  <c r="L133"/>
  <c r="B125" i="2"/>
  <c r="M125" s="1" a="1"/>
  <c r="M125" s="1"/>
  <c r="B21" i="1"/>
  <c r="B135" i="5" l="1"/>
  <c r="L134"/>
  <c r="K125" i="2"/>
  <c r="B126"/>
  <c r="M126" s="1" a="1"/>
  <c r="M126" s="1"/>
  <c r="C21" i="1"/>
  <c r="B136" i="5" l="1"/>
  <c r="L135"/>
  <c r="K126" i="2"/>
  <c r="B127"/>
  <c r="M127" s="1" a="1"/>
  <c r="M127" s="1"/>
  <c r="D21" i="1"/>
  <c r="B137" i="5" l="1"/>
  <c r="L136"/>
  <c r="K127" i="2"/>
  <c r="B128"/>
  <c r="E21" i="1"/>
  <c r="B138" i="5" l="1"/>
  <c r="L137"/>
  <c r="B129" i="2"/>
  <c r="F21" i="1"/>
  <c r="B139" i="5" l="1"/>
  <c r="L138"/>
  <c r="B130" i="2"/>
  <c r="G21" i="1"/>
  <c r="B140" i="5" l="1"/>
  <c r="L139"/>
  <c r="B131" i="2"/>
  <c r="M131" s="1" a="1"/>
  <c r="M131" s="1"/>
  <c r="H21" i="1"/>
  <c r="B141" i="5" l="1"/>
  <c r="L140"/>
  <c r="K131" i="2"/>
  <c r="B132"/>
  <c r="M132" s="1" a="1"/>
  <c r="M132" s="1"/>
  <c r="I21" i="1"/>
  <c r="B142" i="5" l="1"/>
  <c r="L141"/>
  <c r="K132" i="2"/>
  <c r="B133"/>
  <c r="M133" s="1" a="1"/>
  <c r="M133" s="1"/>
  <c r="J21" i="1"/>
  <c r="B143" i="5" l="1"/>
  <c r="L142"/>
  <c r="K133" i="2"/>
  <c r="B134"/>
  <c r="M134" s="1" a="1"/>
  <c r="M134" s="1"/>
  <c r="K21" i="1"/>
  <c r="B144" i="5" l="1"/>
  <c r="L143"/>
  <c r="K134" i="2"/>
  <c r="B135"/>
  <c r="L21" i="1"/>
  <c r="B145" i="5" l="1"/>
  <c r="L144"/>
  <c r="B136" i="2"/>
  <c r="M21" i="1"/>
  <c r="B146" i="5" l="1"/>
  <c r="L145"/>
  <c r="B137" i="2"/>
  <c r="M137" s="1" a="1"/>
  <c r="M137" s="1"/>
  <c r="N21" i="1"/>
  <c r="B147" i="5" l="1"/>
  <c r="L146"/>
  <c r="K137" i="2"/>
  <c r="B138"/>
  <c r="K138" s="1"/>
  <c r="O21" i="1"/>
  <c r="B148" i="5" l="1"/>
  <c r="L147"/>
  <c r="B139" i="2"/>
  <c r="M139" s="1" a="1"/>
  <c r="M139" s="1"/>
  <c r="P21" i="1"/>
  <c r="B149" i="5" l="1"/>
  <c r="L148"/>
  <c r="K139" i="2"/>
  <c r="B140"/>
  <c r="M140" s="1" a="1"/>
  <c r="M140" s="1"/>
  <c r="Q21" i="1"/>
  <c r="B150" i="5" l="1"/>
  <c r="L149"/>
  <c r="K140" i="2"/>
  <c r="B141"/>
  <c r="M141" s="1" a="1"/>
  <c r="M141" s="1"/>
  <c r="R21" i="1"/>
  <c r="B151" i="5" l="1"/>
  <c r="L150"/>
  <c r="K141" i="2"/>
  <c r="B142"/>
  <c r="S21" i="1"/>
  <c r="B152" i="5" l="1"/>
  <c r="L151"/>
  <c r="B143" i="2"/>
  <c r="T21" i="1"/>
  <c r="B153" i="5" l="1"/>
  <c r="L152"/>
  <c r="B144" i="2"/>
  <c r="M144" s="1" a="1"/>
  <c r="M144" s="1"/>
  <c r="U21" i="1"/>
  <c r="B154" i="5" l="1"/>
  <c r="L153"/>
  <c r="K144" i="2"/>
  <c r="B145"/>
  <c r="M145" s="1" a="1"/>
  <c r="M145" s="1"/>
  <c r="V21" i="1"/>
  <c r="B155" i="5" l="1"/>
  <c r="L154"/>
  <c r="K145" i="2"/>
  <c r="B146"/>
  <c r="M146" s="1" a="1"/>
  <c r="M146" s="1"/>
  <c r="W21" i="1"/>
  <c r="B156" i="5" l="1"/>
  <c r="L155"/>
  <c r="K146" i="2"/>
  <c r="B147"/>
  <c r="X21" i="1"/>
  <c r="B157" i="5" l="1"/>
  <c r="L156"/>
  <c r="B148" i="2"/>
  <c r="Y21" i="1"/>
  <c r="B158" i="5" l="1"/>
  <c r="L157"/>
  <c r="B149" i="2"/>
  <c r="Z21" i="1"/>
  <c r="B159" i="5" l="1"/>
  <c r="L158"/>
  <c r="B150" i="2"/>
  <c r="AA21" i="1"/>
  <c r="L159" i="5" l="1"/>
  <c r="B160"/>
  <c r="B151" i="2"/>
  <c r="M151" s="1" a="1"/>
  <c r="M151" s="1"/>
  <c r="AB21" i="1"/>
  <c r="B161" i="5" l="1"/>
  <c r="L160"/>
  <c r="K151" i="2"/>
  <c r="B152"/>
  <c r="M152" s="1" a="1"/>
  <c r="M152" s="1"/>
  <c r="AC21" i="1"/>
  <c r="B162" i="5" l="1"/>
  <c r="L161"/>
  <c r="K152" i="2"/>
  <c r="B153"/>
  <c r="M153" s="1" a="1"/>
  <c r="M153" s="1"/>
  <c r="AD21" i="1"/>
  <c r="B163" i="5" l="1"/>
  <c r="L162"/>
  <c r="K153" i="2"/>
  <c r="B154"/>
  <c r="M154" s="1" a="1"/>
  <c r="M154" s="1"/>
  <c r="AE21" i="1"/>
  <c r="B164" i="5" l="1"/>
  <c r="L163"/>
  <c r="K154" i="2"/>
  <c r="B155"/>
  <c r="M155" s="1" a="1"/>
  <c r="M155" s="1"/>
  <c r="AF21" i="1"/>
  <c r="B165" i="5" l="1"/>
  <c r="L164"/>
  <c r="K155" i="2"/>
  <c r="B156"/>
  <c r="B24" i="1"/>
  <c r="B166" i="5" l="1"/>
  <c r="L165"/>
  <c r="B157" i="2"/>
  <c r="C24" i="1"/>
  <c r="B167" i="5" l="1"/>
  <c r="L166"/>
  <c r="B158" i="2"/>
  <c r="D24" i="1"/>
  <c r="B168" i="5" l="1"/>
  <c r="L167"/>
  <c r="B159" i="2"/>
  <c r="M159" s="1" a="1"/>
  <c r="M159" s="1"/>
  <c r="E24" i="1"/>
  <c r="L168" i="5" l="1"/>
  <c r="B169"/>
  <c r="K159" i="2"/>
  <c r="B160"/>
  <c r="M160" s="1" a="1"/>
  <c r="M160" s="1"/>
  <c r="F24" i="1"/>
  <c r="B170" i="5" l="1"/>
  <c r="L169"/>
  <c r="K160" i="2"/>
  <c r="B161"/>
  <c r="M161" s="1" a="1"/>
  <c r="M161" s="1"/>
  <c r="G24" i="1"/>
  <c r="B171" i="5" l="1"/>
  <c r="L170"/>
  <c r="K161" i="2"/>
  <c r="B162"/>
  <c r="M162" s="1" a="1"/>
  <c r="M162" s="1"/>
  <c r="H24" i="1"/>
  <c r="B172" i="5" l="1"/>
  <c r="L171"/>
  <c r="K162" i="2"/>
  <c r="B163"/>
  <c r="I24" i="1"/>
  <c r="B173" i="5" l="1"/>
  <c r="L172"/>
  <c r="B164" i="2"/>
  <c r="J24" i="1"/>
  <c r="L173" i="5" l="1"/>
  <c r="B174"/>
  <c r="B165" i="2"/>
  <c r="M165" s="1" a="1"/>
  <c r="M165" s="1"/>
  <c r="K24" i="1"/>
  <c r="B175" i="5" l="1"/>
  <c r="L174"/>
  <c r="K165" i="2"/>
  <c r="B166"/>
  <c r="M166" s="1" a="1"/>
  <c r="M166" s="1"/>
  <c r="L24" i="1"/>
  <c r="B176" i="5" l="1"/>
  <c r="L175"/>
  <c r="K166" i="2"/>
  <c r="B167"/>
  <c r="M167" s="1" a="1"/>
  <c r="M167" s="1"/>
  <c r="M24" i="1"/>
  <c r="B177" i="5" l="1"/>
  <c r="L176"/>
  <c r="K167" i="2"/>
  <c r="B168"/>
  <c r="M168" s="1" a="1"/>
  <c r="M168" s="1"/>
  <c r="N24" i="1"/>
  <c r="L177" i="5" l="1"/>
  <c r="B178"/>
  <c r="K168" i="2"/>
  <c r="B169"/>
  <c r="M169" s="1" a="1"/>
  <c r="M169" s="1"/>
  <c r="O24" i="1"/>
  <c r="B179" i="5" l="1"/>
  <c r="L178"/>
  <c r="K169" i="2"/>
  <c r="B170"/>
  <c r="P24" i="1"/>
  <c r="B180" i="5" l="1"/>
  <c r="L179"/>
  <c r="B171" i="2"/>
  <c r="Q24" i="1"/>
  <c r="L180" i="5" l="1"/>
  <c r="B181"/>
  <c r="B172" i="2"/>
  <c r="M172" s="1" a="1"/>
  <c r="M172" s="1"/>
  <c r="R24" i="1"/>
  <c r="B182" i="5" l="1"/>
  <c r="L181"/>
  <c r="K172" i="2"/>
  <c r="B173"/>
  <c r="M173" s="1" a="1"/>
  <c r="M173" s="1"/>
  <c r="S24" i="1"/>
  <c r="B183" i="5" l="1"/>
  <c r="L182"/>
  <c r="K173" i="2"/>
  <c r="B174"/>
  <c r="M174" s="1" a="1"/>
  <c r="M174" s="1"/>
  <c r="T24" i="1"/>
  <c r="B184" i="5" l="1"/>
  <c r="L183"/>
  <c r="K174" i="2"/>
  <c r="B175"/>
  <c r="M175" s="1" a="1"/>
  <c r="M175" s="1"/>
  <c r="U24" i="1"/>
  <c r="B185" i="5" l="1"/>
  <c r="L184"/>
  <c r="K175" i="2"/>
  <c r="B176"/>
  <c r="M176" s="1" a="1"/>
  <c r="M176" s="1"/>
  <c r="V24" i="1"/>
  <c r="L185" i="5" l="1"/>
  <c r="B186"/>
  <c r="K176" i="2"/>
  <c r="B177"/>
  <c r="W24" i="1"/>
  <c r="B187" i="5" l="1"/>
  <c r="L186"/>
  <c r="B178" i="2"/>
  <c r="X24" i="1"/>
  <c r="B188" i="5" l="1"/>
  <c r="L187"/>
  <c r="B179" i="2"/>
  <c r="M179" s="1" a="1"/>
  <c r="M179" s="1"/>
  <c r="Y24" i="1"/>
  <c r="L188" i="5" l="1"/>
  <c r="B189"/>
  <c r="K179" i="2"/>
  <c r="B180"/>
  <c r="M180" s="1" a="1"/>
  <c r="M180" s="1"/>
  <c r="Z24" i="1"/>
  <c r="B190" i="5" l="1"/>
  <c r="L189"/>
  <c r="K180" i="2"/>
  <c r="B181"/>
  <c r="M181" s="1" a="1"/>
  <c r="M181" s="1"/>
  <c r="AA24" i="1"/>
  <c r="B191" i="5" l="1"/>
  <c r="L190"/>
  <c r="K181" i="2"/>
  <c r="B182"/>
  <c r="M182" s="1" a="1"/>
  <c r="M182" s="1"/>
  <c r="AB24" i="1"/>
  <c r="B192" i="5" l="1"/>
  <c r="L191"/>
  <c r="K182" i="2"/>
  <c r="B183"/>
  <c r="M183" s="1" a="1"/>
  <c r="M183" s="1"/>
  <c r="AC24" i="1"/>
  <c r="B193" i="5" l="1"/>
  <c r="L192"/>
  <c r="K183" i="2"/>
  <c r="B184"/>
  <c r="AD24" i="1"/>
  <c r="L193" i="5" l="1"/>
  <c r="B194"/>
  <c r="B185" i="2"/>
  <c r="AE24" i="1"/>
  <c r="B195" i="5" l="1"/>
  <c r="L194"/>
  <c r="B186" i="2"/>
  <c r="B27" i="1"/>
  <c r="B196" i="5" l="1"/>
  <c r="L195"/>
  <c r="B187" i="2"/>
  <c r="C27" i="1"/>
  <c r="L196" i="5" l="1"/>
  <c r="B197"/>
  <c r="B188" i="2"/>
  <c r="D27" i="1"/>
  <c r="B198" i="5" l="1"/>
  <c r="L197"/>
  <c r="B189" i="2"/>
  <c r="E27" i="1"/>
  <c r="B199" i="5" l="1"/>
  <c r="L198"/>
  <c r="B190" i="2"/>
  <c r="F27" i="1"/>
  <c r="B200" i="5" l="1"/>
  <c r="L199"/>
  <c r="B191" i="2"/>
  <c r="G27" i="1"/>
  <c r="B201" i="5" l="1"/>
  <c r="L200"/>
  <c r="B192" i="2"/>
  <c r="M192" s="1" a="1"/>
  <c r="M192" s="1"/>
  <c r="H27" i="1"/>
  <c r="L201" i="5" l="1"/>
  <c r="B202"/>
  <c r="K192" i="2"/>
  <c r="B193"/>
  <c r="M193" s="1" a="1"/>
  <c r="M193" s="1"/>
  <c r="I27" i="1"/>
  <c r="B203" i="5" l="1"/>
  <c r="L202"/>
  <c r="K193" i="2"/>
  <c r="B194"/>
  <c r="M194" s="1" a="1"/>
  <c r="M194" s="1"/>
  <c r="J27" i="1"/>
  <c r="B204" i="5" l="1"/>
  <c r="L203"/>
  <c r="K194" i="2"/>
  <c r="B195"/>
  <c r="M195" s="1" a="1"/>
  <c r="M195" s="1"/>
  <c r="K27" i="1"/>
  <c r="L204" i="5" l="1"/>
  <c r="B205"/>
  <c r="K195" i="2"/>
  <c r="B196"/>
  <c r="L27" i="1"/>
  <c r="B206" i="5" l="1"/>
  <c r="L205"/>
  <c r="B197" i="2"/>
  <c r="M197" s="1" a="1"/>
  <c r="M197" s="1"/>
  <c r="E4" i="7"/>
  <c r="M27" i="1"/>
  <c r="I1" i="8" a="1"/>
  <c r="B207" i="5" l="1"/>
  <c r="L206"/>
  <c r="G4" i="7"/>
  <c r="I1" i="8"/>
  <c r="F14" s="1"/>
  <c r="K197" i="2"/>
  <c r="B198"/>
  <c r="N27" i="1"/>
  <c r="B208" i="5" l="1"/>
  <c r="L207"/>
  <c r="F13" i="8"/>
  <c r="F12"/>
  <c r="B199" i="2"/>
  <c r="O27" i="1"/>
  <c r="B209" i="5" l="1"/>
  <c r="L208"/>
  <c r="B200" i="2"/>
  <c r="P27" i="1"/>
  <c r="L209" i="5" l="1"/>
  <c r="B210"/>
  <c r="B201" i="2"/>
  <c r="Q27" i="1"/>
  <c r="B211" i="5" l="1"/>
  <c r="L210"/>
  <c r="B202" i="2"/>
  <c r="R27" i="1"/>
  <c r="B212" i="5" l="1"/>
  <c r="L211"/>
  <c r="B203" i="2"/>
  <c r="S27" i="1"/>
  <c r="L212" i="5" l="1"/>
  <c r="B213"/>
  <c r="B204" i="2"/>
  <c r="T27" i="1"/>
  <c r="B214" i="5" l="1"/>
  <c r="L213"/>
  <c r="B205" i="2"/>
  <c r="U27" i="1"/>
  <c r="B215" i="5" l="1"/>
  <c r="L214"/>
  <c r="B206" i="2"/>
  <c r="V27" i="1"/>
  <c r="B216" i="5" l="1"/>
  <c r="L215"/>
  <c r="B207" i="2"/>
  <c r="W27" i="1"/>
  <c r="B217" i="5" l="1"/>
  <c r="L216"/>
  <c r="B208" i="2"/>
  <c r="X27" i="1"/>
  <c r="L217" i="5" l="1"/>
  <c r="B218"/>
  <c r="B209" i="2"/>
  <c r="Y27" i="1"/>
  <c r="B219" i="5" l="1"/>
  <c r="L218"/>
  <c r="B210" i="2"/>
  <c r="Z27" i="1"/>
  <c r="B220" i="5" l="1"/>
  <c r="L219"/>
  <c r="B211" i="2"/>
  <c r="AA27" i="1"/>
  <c r="L220" i="5" l="1"/>
  <c r="B221"/>
  <c r="B212" i="2"/>
  <c r="AB27" i="1"/>
  <c r="B222" i="5" l="1"/>
  <c r="L221"/>
  <c r="B213" i="2"/>
  <c r="AC27" i="1"/>
  <c r="L222" i="5" l="1"/>
  <c r="B223"/>
  <c r="B214" i="2"/>
  <c r="AD27" i="1"/>
  <c r="L223" i="5" l="1"/>
  <c r="B224"/>
  <c r="B215" i="2"/>
  <c r="AE27" i="1"/>
  <c r="B225" i="5" l="1"/>
  <c r="L224"/>
  <c r="B216" i="2"/>
  <c r="AF27" i="1"/>
  <c r="L225" i="5" l="1"/>
  <c r="B226"/>
  <c r="B217" i="2"/>
  <c r="B30" i="1"/>
  <c r="L226" i="5" l="1"/>
  <c r="B227"/>
  <c r="B218" i="2"/>
  <c r="C30" i="1"/>
  <c r="L227" i="5" l="1"/>
  <c r="B228"/>
  <c r="B219" i="2"/>
  <c r="D30" i="1"/>
  <c r="B229" i="5" l="1"/>
  <c r="L228"/>
  <c r="B220" i="2"/>
  <c r="E30" i="1"/>
  <c r="B230" i="5" l="1"/>
  <c r="L229"/>
  <c r="B221" i="2"/>
  <c r="F30" i="1"/>
  <c r="L230" i="5" l="1"/>
  <c r="B231"/>
  <c r="B222" i="2"/>
  <c r="G30" i="1"/>
  <c r="L231" i="5" l="1"/>
  <c r="B232"/>
  <c r="B223" i="2"/>
  <c r="H30" i="1"/>
  <c r="B233" i="5" l="1"/>
  <c r="L232"/>
  <c r="B224" i="2"/>
  <c r="I30" i="1"/>
  <c r="L233" i="5" l="1"/>
  <c r="B234"/>
  <c r="B225" i="2"/>
  <c r="J30" i="1"/>
  <c r="B235" i="5" l="1"/>
  <c r="L234"/>
  <c r="B226" i="2"/>
  <c r="K30" i="1"/>
  <c r="B236" i="5" l="1"/>
  <c r="L235"/>
  <c r="B227" i="2"/>
  <c r="L30" i="1"/>
  <c r="B237" i="5" l="1"/>
  <c r="L236"/>
  <c r="B228" i="2"/>
  <c r="M30" i="1"/>
  <c r="L237" i="5" l="1"/>
  <c r="B238"/>
  <c r="B229" i="2"/>
  <c r="N30" i="1"/>
  <c r="B239" i="5" l="1"/>
  <c r="L238"/>
  <c r="B230" i="2"/>
  <c r="O30" i="1"/>
  <c r="L239" i="5" l="1"/>
  <c r="B240"/>
  <c r="B231" i="2"/>
  <c r="P30" i="1"/>
  <c r="B241" i="5" l="1"/>
  <c r="L240"/>
  <c r="B232" i="2"/>
  <c r="Q30" i="1"/>
  <c r="L241" i="5" l="1"/>
  <c r="B242"/>
  <c r="B233" i="2"/>
  <c r="R30" i="1"/>
  <c r="L242" i="5" l="1"/>
  <c r="B243"/>
  <c r="B234" i="2"/>
  <c r="S30" i="1"/>
  <c r="L243" i="5" l="1"/>
  <c r="B244"/>
  <c r="B235" i="2"/>
  <c r="T30" i="1"/>
  <c r="B245" i="5" l="1"/>
  <c r="L244"/>
  <c r="B236" i="2"/>
  <c r="U30" i="1"/>
  <c r="B246" i="5" l="1"/>
  <c r="L245"/>
  <c r="B237" i="2"/>
  <c r="V30" i="1"/>
  <c r="L246" i="5" l="1"/>
  <c r="B247"/>
  <c r="B238" i="2"/>
  <c r="W30" i="1"/>
  <c r="L247" i="5" l="1"/>
  <c r="B248"/>
  <c r="B239" i="2"/>
  <c r="X30" i="1"/>
  <c r="B249" i="5" l="1"/>
  <c r="L248"/>
  <c r="B240" i="2"/>
  <c r="Y30" i="1"/>
  <c r="B250" i="5" l="1"/>
  <c r="L249"/>
  <c r="B241" i="2"/>
  <c r="Z30" i="1"/>
  <c r="B251" i="5" l="1"/>
  <c r="L250"/>
  <c r="B242" i="2"/>
  <c r="AA30" i="1"/>
  <c r="B252" i="5" l="1"/>
  <c r="L251"/>
  <c r="B243" i="2"/>
  <c r="AB30" i="1"/>
  <c r="B253" i="5" l="1"/>
  <c r="L252"/>
  <c r="B244" i="2"/>
  <c r="AC30" i="1"/>
  <c r="L253" i="5" l="1"/>
  <c r="B254"/>
  <c r="B245" i="2"/>
  <c r="AD30" i="1"/>
  <c r="L254" i="5" l="1"/>
  <c r="B255"/>
  <c r="B246" i="2"/>
  <c r="AE30" i="1"/>
  <c r="L255" i="5" l="1"/>
  <c r="B256"/>
  <c r="B247" i="2"/>
  <c r="AF30" i="1"/>
  <c r="B257" i="5" l="1"/>
  <c r="L256"/>
  <c r="B248" i="2"/>
  <c r="B33" i="1"/>
  <c r="L257" i="5" l="1"/>
  <c r="B258"/>
  <c r="B249" i="2"/>
  <c r="C33" i="1"/>
  <c r="L258" i="5" l="1"/>
  <c r="B259"/>
  <c r="B250" i="2"/>
  <c r="D33" i="1"/>
  <c r="B260" i="5" l="1"/>
  <c r="L259"/>
  <c r="B251" i="2"/>
  <c r="E33" i="1"/>
  <c r="B261" i="5" l="1"/>
  <c r="L260"/>
  <c r="B252" i="2"/>
  <c r="F33" i="1"/>
  <c r="L261" i="5" l="1"/>
  <c r="B262"/>
  <c r="B253" i="2"/>
  <c r="G33" i="1"/>
  <c r="B263" i="5" l="1"/>
  <c r="L262"/>
  <c r="B254" i="2"/>
  <c r="H33" i="1"/>
  <c r="B264" i="5" l="1"/>
  <c r="L263"/>
  <c r="B255" i="2"/>
  <c r="I33" i="1"/>
  <c r="B265" i="5" l="1"/>
  <c r="L264"/>
  <c r="B256" i="2"/>
  <c r="J33" i="1"/>
  <c r="B266" i="5" l="1"/>
  <c r="L265"/>
  <c r="B257" i="2"/>
  <c r="K33" i="1"/>
  <c r="L266" i="5" l="1"/>
  <c r="B267"/>
  <c r="B258" i="2"/>
  <c r="L33" i="1"/>
  <c r="B268" i="5" l="1"/>
  <c r="L267"/>
  <c r="B259" i="2"/>
  <c r="M33" i="1"/>
  <c r="B269" i="5" l="1"/>
  <c r="L268"/>
  <c r="B260" i="2"/>
  <c r="N33" i="1"/>
  <c r="L269" i="5" l="1"/>
  <c r="B270"/>
  <c r="B261" i="2"/>
  <c r="O33" i="1"/>
  <c r="B271" i="5" l="1"/>
  <c r="L270"/>
  <c r="B262" i="2"/>
  <c r="P33" i="1"/>
  <c r="B272" i="5" l="1"/>
  <c r="L271"/>
  <c r="B263" i="2"/>
  <c r="Q33" i="1"/>
  <c r="B273" i="5" l="1"/>
  <c r="L272"/>
  <c r="B264" i="2"/>
  <c r="R33" i="1"/>
  <c r="B274" i="5" l="1"/>
  <c r="L273"/>
  <c r="B265" i="2"/>
  <c r="S33" i="1"/>
  <c r="L274" i="5" l="1"/>
  <c r="B275"/>
  <c r="B266" i="2"/>
  <c r="T33" i="1"/>
  <c r="B276" i="5" l="1"/>
  <c r="L275"/>
  <c r="B267" i="2"/>
  <c r="U33" i="1"/>
  <c r="B277" i="5" l="1"/>
  <c r="L276"/>
  <c r="B268" i="2"/>
  <c r="V33" i="1"/>
  <c r="L277" i="5" l="1"/>
  <c r="B278"/>
  <c r="B269" i="2"/>
  <c r="W33" i="1"/>
  <c r="B279" i="5" l="1"/>
  <c r="L278"/>
  <c r="B270" i="2"/>
  <c r="X33" i="1"/>
  <c r="B280" i="5" l="1"/>
  <c r="L279"/>
  <c r="B271" i="2"/>
  <c r="Y33" i="1"/>
  <c r="B281" i="5" l="1"/>
  <c r="L280"/>
  <c r="B272" i="2"/>
  <c r="Z33" i="1"/>
  <c r="B282" i="5" l="1"/>
  <c r="L281"/>
  <c r="B273" i="2"/>
  <c r="AA33" i="1"/>
  <c r="L282" i="5" l="1"/>
  <c r="B283"/>
  <c r="B274" i="2"/>
  <c r="AB33" i="1"/>
  <c r="B284" i="5" l="1"/>
  <c r="L283"/>
  <c r="B275" i="2"/>
  <c r="AC33" i="1"/>
  <c r="B285" i="5" l="1"/>
  <c r="L284"/>
  <c r="B276" i="2"/>
  <c r="AD33" i="1"/>
  <c r="L285" i="5" l="1"/>
  <c r="B286"/>
  <c r="B277" i="2"/>
  <c r="AE33" i="1"/>
  <c r="B287" i="5" l="1"/>
  <c r="L286"/>
  <c r="B278" i="2"/>
  <c r="B36" i="1"/>
  <c r="B288" i="5" l="1"/>
  <c r="L287"/>
  <c r="B279" i="2"/>
  <c r="C36" i="1"/>
  <c r="B289" i="5" l="1"/>
  <c r="L288"/>
  <c r="B280" i="2"/>
  <c r="D36" i="1"/>
  <c r="B290" i="5" l="1"/>
  <c r="L289"/>
  <c r="B281" i="2"/>
  <c r="E36" i="1"/>
  <c r="L290" i="5" l="1"/>
  <c r="B291"/>
  <c r="B282" i="2"/>
  <c r="F36" i="1"/>
  <c r="B292" i="5" l="1"/>
  <c r="L291"/>
  <c r="B283" i="2"/>
  <c r="G36" i="1"/>
  <c r="B293" i="5" l="1"/>
  <c r="L292"/>
  <c r="B284" i="2"/>
  <c r="H36" i="1"/>
  <c r="L293" i="5" l="1"/>
  <c r="B294"/>
  <c r="B285" i="2"/>
  <c r="I36" i="1"/>
  <c r="B295" i="5" l="1"/>
  <c r="L294"/>
  <c r="B286" i="2"/>
  <c r="J36" i="1"/>
  <c r="B296" i="5" l="1"/>
  <c r="L295"/>
  <c r="B287" i="2"/>
  <c r="K36" i="1"/>
  <c r="B297" i="5" l="1"/>
  <c r="L296"/>
  <c r="B288" i="2"/>
  <c r="L36" i="1"/>
  <c r="B298" i="5" l="1"/>
  <c r="L297"/>
  <c r="B289" i="2"/>
  <c r="M36" i="1"/>
  <c r="L298" i="5" l="1"/>
  <c r="B299"/>
  <c r="B290" i="2"/>
  <c r="N36" i="1"/>
  <c r="B300" i="5" l="1"/>
  <c r="L299"/>
  <c r="B291" i="2"/>
  <c r="O36" i="1"/>
  <c r="B301" i="5" l="1"/>
  <c r="L300"/>
  <c r="B292" i="2"/>
  <c r="P36" i="1"/>
  <c r="L301" i="5" l="1"/>
  <c r="B302"/>
  <c r="B293" i="2"/>
  <c r="Q36" i="1"/>
  <c r="B303" i="5" l="1"/>
  <c r="L302"/>
  <c r="B294" i="2"/>
  <c r="R36" i="1"/>
  <c r="B304" i="5" l="1"/>
  <c r="L303"/>
  <c r="B295" i="2"/>
  <c r="S36" i="1"/>
  <c r="B305" i="5" l="1"/>
  <c r="L304"/>
  <c r="B296" i="2"/>
  <c r="T36" i="1"/>
  <c r="B306" i="5" l="1"/>
  <c r="L305"/>
  <c r="B297" i="2"/>
  <c r="U36" i="1"/>
  <c r="L306" i="5" l="1"/>
  <c r="B307"/>
  <c r="B298" i="2"/>
  <c r="V36" i="1"/>
  <c r="B308" i="5" l="1"/>
  <c r="L307"/>
  <c r="B299" i="2"/>
  <c r="W36" i="1"/>
  <c r="B309" i="5" l="1"/>
  <c r="L308"/>
  <c r="B300" i="2"/>
  <c r="X36" i="1"/>
  <c r="L309" i="5" l="1"/>
  <c r="B310"/>
  <c r="B301" i="2"/>
  <c r="Y36" i="1"/>
  <c r="B311" i="5" l="1"/>
  <c r="L310"/>
  <c r="B302" i="2"/>
  <c r="Z36" i="1"/>
  <c r="B312" i="5" l="1"/>
  <c r="L311"/>
  <c r="B303" i="2"/>
  <c r="AA36" i="1"/>
  <c r="B313" i="5" l="1"/>
  <c r="L312"/>
  <c r="B304" i="2"/>
  <c r="AB36" i="1"/>
  <c r="B314" i="5" l="1"/>
  <c r="L313"/>
  <c r="B305" i="2"/>
  <c r="AC36" i="1"/>
  <c r="L314" i="5" l="1"/>
  <c r="B315"/>
  <c r="B306" i="2"/>
  <c r="AD36" i="1"/>
  <c r="B316" i="5" l="1"/>
  <c r="L315"/>
  <c r="B307" i="2"/>
  <c r="AE36" i="1"/>
  <c r="B317" i="5" l="1"/>
  <c r="L316"/>
  <c r="B308" i="2"/>
  <c r="AF36" i="1"/>
  <c r="L317" i="5" l="1"/>
  <c r="B318"/>
  <c r="B309" i="2"/>
  <c r="B39" i="1"/>
  <c r="B319" i="5" l="1"/>
  <c r="L318"/>
  <c r="B310" i="2"/>
  <c r="C39" i="1"/>
  <c r="B320" i="5" l="1"/>
  <c r="L319"/>
  <c r="B311" i="2"/>
  <c r="D39" i="1"/>
  <c r="B321" i="5" l="1"/>
  <c r="L320"/>
  <c r="B312" i="2"/>
  <c r="E39" i="1"/>
  <c r="B322" i="5" l="1"/>
  <c r="L321"/>
  <c r="B313" i="2"/>
  <c r="F39" i="1"/>
  <c r="L322" i="5" l="1"/>
  <c r="B323"/>
  <c r="B314" i="2"/>
  <c r="G39" i="1"/>
  <c r="B324" i="5" l="1"/>
  <c r="L323"/>
  <c r="B315" i="2"/>
  <c r="H39" i="1"/>
  <c r="B325" i="5" l="1"/>
  <c r="L324"/>
  <c r="B316" i="2"/>
  <c r="I39" i="1"/>
  <c r="L325" i="5" l="1"/>
  <c r="B326"/>
  <c r="B317" i="2"/>
  <c r="J39" i="1"/>
  <c r="B327" i="5" l="1"/>
  <c r="L326"/>
  <c r="B318" i="2"/>
  <c r="K39" i="1"/>
  <c r="B328" i="5" l="1"/>
  <c r="L327"/>
  <c r="B319" i="2"/>
  <c r="L39" i="1"/>
  <c r="B329" i="5" l="1"/>
  <c r="L328"/>
  <c r="B320" i="2"/>
  <c r="M39" i="1"/>
  <c r="B330" i="5" l="1"/>
  <c r="L329"/>
  <c r="B321" i="2"/>
  <c r="N39" i="1"/>
  <c r="L330" i="5" l="1"/>
  <c r="B331"/>
  <c r="B322" i="2"/>
  <c r="O39" i="1"/>
  <c r="B332" i="5" l="1"/>
  <c r="L331"/>
  <c r="B323" i="2"/>
  <c r="P39" i="1"/>
  <c r="B333" i="5" l="1"/>
  <c r="L332"/>
  <c r="B324" i="2"/>
  <c r="Q39" i="1"/>
  <c r="L333" i="5" l="1"/>
  <c r="B334"/>
  <c r="B325" i="2"/>
  <c r="R39" i="1"/>
  <c r="B335" i="5" l="1"/>
  <c r="L334"/>
  <c r="B326" i="2"/>
  <c r="S39" i="1"/>
  <c r="B336" i="5" l="1"/>
  <c r="L335"/>
  <c r="B327" i="2"/>
  <c r="T39" i="1"/>
  <c r="B337" i="5" l="1"/>
  <c r="L336"/>
  <c r="B328" i="2"/>
  <c r="U39" i="1"/>
  <c r="B338" i="5" l="1"/>
  <c r="L337"/>
  <c r="B329" i="2"/>
  <c r="V39" i="1"/>
  <c r="L338" i="5" l="1"/>
  <c r="B339"/>
  <c r="B330" i="2"/>
  <c r="W39" i="1"/>
  <c r="B340" i="5" l="1"/>
  <c r="L339"/>
  <c r="B331" i="2"/>
  <c r="X39" i="1"/>
  <c r="B341" i="5" l="1"/>
  <c r="L340"/>
  <c r="B332" i="2"/>
  <c r="Y39" i="1"/>
  <c r="L341" i="5" l="1"/>
  <c r="B342"/>
  <c r="B333" i="2"/>
  <c r="Z39" i="1"/>
  <c r="B343" i="5" l="1"/>
  <c r="L342"/>
  <c r="B334" i="2"/>
  <c r="AA39" i="1"/>
  <c r="B344" i="5" l="1"/>
  <c r="L343"/>
  <c r="B335" i="2"/>
  <c r="AB39" i="1"/>
  <c r="B345" i="5" l="1"/>
  <c r="L344"/>
  <c r="B336" i="2"/>
  <c r="AC39" i="1"/>
  <c r="B346" i="5" l="1"/>
  <c r="L345"/>
  <c r="B337" i="2"/>
  <c r="AD39" i="1"/>
  <c r="L346" i="5" l="1"/>
  <c r="B347"/>
  <c r="B338" i="2"/>
  <c r="AE39" i="1"/>
  <c r="B348" i="5" l="1"/>
  <c r="L347"/>
  <c r="B339" i="2"/>
  <c r="B42" i="1"/>
  <c r="B349" i="5" l="1"/>
  <c r="L348"/>
  <c r="B340" i="2"/>
  <c r="C42" i="1"/>
  <c r="L349" i="5" l="1"/>
  <c r="B350"/>
  <c r="B341" i="2"/>
  <c r="D42" i="1"/>
  <c r="B351" i="5" l="1"/>
  <c r="L350"/>
  <c r="B342" i="2"/>
  <c r="E42" i="1"/>
  <c r="B352" i="5" l="1"/>
  <c r="L351"/>
  <c r="B343" i="2"/>
  <c r="F42" i="1"/>
  <c r="B353" i="5" l="1"/>
  <c r="L352"/>
  <c r="B344" i="2"/>
  <c r="G42" i="1"/>
  <c r="B354" i="5" l="1"/>
  <c r="L353"/>
  <c r="B345" i="2"/>
  <c r="H42" i="1"/>
  <c r="L354" i="5" l="1"/>
  <c r="B355"/>
  <c r="B346" i="2"/>
  <c r="I42" i="1"/>
  <c r="B356" i="5" l="1"/>
  <c r="L355"/>
  <c r="B347" i="2"/>
  <c r="J42" i="1"/>
  <c r="B357" i="5" l="1"/>
  <c r="L356"/>
  <c r="B348" i="2"/>
  <c r="K42" i="1"/>
  <c r="L357" i="5" l="1"/>
  <c r="B358"/>
  <c r="B349" i="2"/>
  <c r="L42" i="1"/>
  <c r="B359" i="5" l="1"/>
  <c r="L358"/>
  <c r="B350" i="2"/>
  <c r="M42" i="1"/>
  <c r="B360" i="5" l="1"/>
  <c r="L359"/>
  <c r="B351" i="2"/>
  <c r="N42" i="1"/>
  <c r="B361" i="5" l="1"/>
  <c r="L360"/>
  <c r="B352" i="2"/>
  <c r="O42" i="1"/>
  <c r="B362" i="5" l="1"/>
  <c r="L361"/>
  <c r="B353" i="2"/>
  <c r="P42" i="1"/>
  <c r="L362" i="5" l="1"/>
  <c r="B363"/>
  <c r="B354" i="2"/>
  <c r="Q42" i="1"/>
  <c r="B364" i="5" l="1"/>
  <c r="L363"/>
  <c r="B355" i="2"/>
  <c r="R42" i="1"/>
  <c r="B365" i="5" l="1"/>
  <c r="L364"/>
  <c r="B356" i="2"/>
  <c r="S42" i="1"/>
  <c r="L365" i="5" l="1"/>
  <c r="B366"/>
  <c r="B357" i="2"/>
  <c r="T42" i="1"/>
  <c r="B367" i="5" l="1"/>
  <c r="L366"/>
  <c r="B358" i="2"/>
  <c r="U42" i="1"/>
  <c r="B368" i="5" l="1"/>
  <c r="L368" s="1"/>
  <c r="C1" s="1"/>
  <c r="L367"/>
  <c r="B359" i="2"/>
  <c r="V42" i="1"/>
  <c r="B360" i="2" l="1"/>
  <c r="W42" i="1"/>
  <c r="B361" i="2" l="1"/>
  <c r="X42" i="1"/>
  <c r="B362" i="2" l="1"/>
  <c r="Y42" i="1"/>
  <c r="B363" i="2" l="1"/>
  <c r="Z42" i="1"/>
  <c r="B364" i="2" l="1"/>
  <c r="AA42" i="1"/>
  <c r="B365" i="2" l="1"/>
  <c r="AB42" i="1"/>
  <c r="B366" i="2" l="1"/>
  <c r="AC42" i="1"/>
  <c r="B367" i="2" l="1"/>
  <c r="AD42" i="1"/>
  <c r="B368" i="2" l="1"/>
  <c r="AF42" i="1"/>
  <c r="AE42"/>
  <c r="AH23" l="1"/>
  <c r="AG23"/>
  <c r="AH8"/>
  <c r="AG8"/>
  <c r="AG38"/>
  <c r="AH38"/>
  <c r="AH29"/>
  <c r="AG29"/>
  <c r="AH35"/>
  <c r="AG35"/>
  <c r="AH14"/>
  <c r="AG14"/>
  <c r="AG32"/>
  <c r="AH32"/>
  <c r="AH20"/>
  <c r="AG20"/>
  <c r="AG26"/>
  <c r="AH26"/>
  <c r="AG11"/>
  <c r="AH11"/>
  <c r="AH41"/>
  <c r="AG41"/>
  <c r="C1" i="2"/>
  <c r="AG17" i="1" l="1"/>
  <c r="H3" s="1"/>
  <c r="AH17"/>
  <c r="R3" s="1"/>
  <c r="AI23"/>
  <c r="AI32"/>
  <c r="AI29"/>
  <c r="AI20"/>
  <c r="AI38"/>
  <c r="AI35"/>
  <c r="AI17"/>
  <c r="AI14"/>
  <c r="AI11"/>
  <c r="AI8"/>
  <c r="AI26"/>
  <c r="AI41"/>
  <c r="AA3" l="1"/>
  <c r="E5" i="7"/>
  <c r="E6"/>
  <c r="E7"/>
  <c r="H14" i="8" l="1"/>
  <c r="G7" i="7"/>
  <c r="G6"/>
  <c r="G5"/>
  <c r="H13" i="8"/>
  <c r="H12"/>
  <c r="H19" l="1"/>
</calcChain>
</file>

<file path=xl/comments1.xml><?xml version="1.0" encoding="utf-8"?>
<comments xmlns="http://schemas.openxmlformats.org/spreadsheetml/2006/main">
  <authors>
    <author>Nono</author>
  </authors>
  <commentList>
    <comment ref="AD29" authorId="0">
      <text>
        <r>
          <rPr>
            <b/>
            <sz val="9"/>
            <color indexed="81"/>
            <rFont val="Tahoma"/>
            <family val="2"/>
          </rPr>
          <t xml:space="preserve">Nono:
</t>
        </r>
        <r>
          <rPr>
            <sz val="9"/>
            <color indexed="81"/>
            <rFont val="Tahoma"/>
            <family val="2"/>
          </rPr>
          <t xml:space="preserve">
</t>
        </r>
        <r>
          <rPr>
            <sz val="11"/>
            <color indexed="81"/>
            <rFont val="Tahoma"/>
            <family val="2"/>
          </rPr>
          <t xml:space="preserve">Ici je souhaiterais la même MFC (couleur) que celle de la ligne 243 (qui correspond au 29 aout) de la feuille 2017 si année 2017 saisie en haut à gauche (sur fond jaune), 
Si année 2018 saisie en haut à gauche la MFC (couleur) que celle de la ligne 243 de la feuille 2018 et ainsi de suite.
Ce qui pourrais me permettre de mieux voir mes jours de vacances, RTT, etc...
</t>
        </r>
      </text>
    </comment>
  </commentList>
</comments>
</file>

<file path=xl/comments2.xml><?xml version="1.0" encoding="utf-8"?>
<comments xmlns="http://schemas.openxmlformats.org/spreadsheetml/2006/main">
  <authors>
    <author>Nono</author>
  </authors>
  <commentList>
    <comment ref="K5" authorId="0">
      <text>
        <r>
          <rPr>
            <b/>
            <sz val="9"/>
            <color indexed="81"/>
            <rFont val="Tahoma"/>
            <family val="2"/>
          </rPr>
          <t>Nono:</t>
        </r>
        <r>
          <rPr>
            <sz val="9"/>
            <color indexed="81"/>
            <rFont val="Tahoma"/>
            <family val="2"/>
          </rPr>
          <t xml:space="preserve">
Ici en J4 le nombre de Km selon le lieux dans la Feuille "EMPLOI" mais seulement si I4 est supérieur à 00:00</t>
        </r>
      </text>
    </comment>
    <comment ref="L8" authorId="0">
      <text>
        <r>
          <rPr>
            <b/>
            <sz val="9"/>
            <color indexed="81"/>
            <rFont val="Tahoma"/>
            <family val="2"/>
          </rPr>
          <t>Nono:</t>
        </r>
        <r>
          <rPr>
            <sz val="9"/>
            <color indexed="81"/>
            <rFont val="Tahoma"/>
            <family val="2"/>
          </rPr>
          <t xml:space="preserve">
Là (soit toujours le vendredi) le nombre heure total effectuer de la semaine.
ATTENTION le calendrier change selon l'année entrée en A5 sur la feuille "Année"</t>
        </r>
      </text>
    </comment>
  </commentList>
</comments>
</file>

<file path=xl/comments3.xml><?xml version="1.0" encoding="utf-8"?>
<comments xmlns="http://schemas.openxmlformats.org/spreadsheetml/2006/main">
  <authors>
    <author>Nono</author>
  </authors>
  <commentList>
    <comment ref="K5" authorId="0">
      <text>
        <r>
          <rPr>
            <b/>
            <sz val="9"/>
            <color indexed="81"/>
            <rFont val="Tahoma"/>
            <family val="2"/>
          </rPr>
          <t>Nono:</t>
        </r>
        <r>
          <rPr>
            <sz val="9"/>
            <color indexed="81"/>
            <rFont val="Tahoma"/>
            <family val="2"/>
          </rPr>
          <t xml:space="preserve">
Ici en J4 le nombre de Km selon le lieux dans la Feuille "EMPLOI" mais seulement si I4 est supérieur à 00:00</t>
        </r>
      </text>
    </comment>
    <comment ref="L8" authorId="0">
      <text>
        <r>
          <rPr>
            <b/>
            <sz val="9"/>
            <color indexed="81"/>
            <rFont val="Tahoma"/>
            <family val="2"/>
          </rPr>
          <t>Nono:</t>
        </r>
        <r>
          <rPr>
            <sz val="9"/>
            <color indexed="81"/>
            <rFont val="Tahoma"/>
            <family val="2"/>
          </rPr>
          <t xml:space="preserve">
Là (soit toujours le vendredi) le nombre heure total effectuer de la semaine.
ATTENTION le calendrier change selon l'année entrée en A5 sur la feuille "Année"</t>
        </r>
      </text>
    </comment>
  </commentList>
</comments>
</file>

<file path=xl/sharedStrings.xml><?xml version="1.0" encoding="utf-8"?>
<sst xmlns="http://schemas.openxmlformats.org/spreadsheetml/2006/main" count="189" uniqueCount="97">
  <si>
    <t>Janvier</t>
  </si>
  <si>
    <t>Février</t>
  </si>
  <si>
    <t>Mars</t>
  </si>
  <si>
    <t>Avril</t>
  </si>
  <si>
    <t>Mai</t>
  </si>
  <si>
    <t>Juin</t>
  </si>
  <si>
    <t>Juillet</t>
  </si>
  <si>
    <t>Août</t>
  </si>
  <si>
    <t>Septembre</t>
  </si>
  <si>
    <t>Octobre</t>
  </si>
  <si>
    <t>Novembre</t>
  </si>
  <si>
    <t>Décembre</t>
  </si>
  <si>
    <t>Arrivée</t>
  </si>
  <si>
    <t>Départ</t>
  </si>
  <si>
    <t>Code</t>
  </si>
  <si>
    <t>Total</t>
  </si>
  <si>
    <t>Cumul</t>
  </si>
  <si>
    <t>Remarques</t>
  </si>
  <si>
    <t>Jours Fériés et Fêtes</t>
  </si>
  <si>
    <t>JOUR DE L'AN</t>
  </si>
  <si>
    <r>
      <t>PÂ</t>
    </r>
    <r>
      <rPr>
        <i/>
        <sz val="10"/>
        <rFont val="Arial"/>
        <family val="2"/>
      </rPr>
      <t>QUES</t>
    </r>
  </si>
  <si>
    <t>*Lundi de Pâques</t>
  </si>
  <si>
    <t>FÊTE DU TRAVAIL</t>
  </si>
  <si>
    <t>ASCENSION</t>
  </si>
  <si>
    <t>VICTOIRE 1945</t>
  </si>
  <si>
    <t>PENTECÔTE</t>
  </si>
  <si>
    <t>*Lundi de Pentecôte</t>
  </si>
  <si>
    <t>FÊTE NAT</t>
  </si>
  <si>
    <t>ASSOMPTION</t>
  </si>
  <si>
    <t>TOUSSAINT</t>
  </si>
  <si>
    <t>ARMISTICE 1918</t>
  </si>
  <si>
    <t>NOËL</t>
  </si>
  <si>
    <t>Mardi-Gras</t>
  </si>
  <si>
    <t>Cendres</t>
  </si>
  <si>
    <t>Rameaux</t>
  </si>
  <si>
    <t>Fête Dieu</t>
  </si>
  <si>
    <t>Epiphanie</t>
  </si>
  <si>
    <t>Année</t>
  </si>
  <si>
    <t>TOTAL HEURES</t>
  </si>
  <si>
    <t xml:space="preserve">TOTAL JOURS </t>
  </si>
  <si>
    <t>TOTAL TRAJET</t>
  </si>
  <si>
    <t>Km</t>
  </si>
  <si>
    <t>Heures Travaillées</t>
  </si>
  <si>
    <t>Jours Travaillées</t>
  </si>
  <si>
    <t>Lieux</t>
  </si>
  <si>
    <t>NOM ENTREPRISE</t>
  </si>
  <si>
    <t>BASE TAUX HORAIRE</t>
  </si>
  <si>
    <t xml:space="preserve">DATE DEBUT </t>
  </si>
  <si>
    <t>AGENCE</t>
  </si>
  <si>
    <t>Total 1</t>
  </si>
  <si>
    <t>Total 2</t>
  </si>
  <si>
    <t>DATE FIN</t>
  </si>
  <si>
    <t>NOMBRES
JOURS</t>
  </si>
  <si>
    <t>NOMBRES HEURES</t>
  </si>
  <si>
    <t>JOUR NUIT</t>
  </si>
  <si>
    <t>J</t>
  </si>
  <si>
    <t>N</t>
  </si>
  <si>
    <t>Km Total Période</t>
  </si>
  <si>
    <t>T.N.T.</t>
  </si>
  <si>
    <t>ANNEE</t>
  </si>
  <si>
    <t>PERIODE</t>
  </si>
  <si>
    <t>ENTREPRISE</t>
  </si>
  <si>
    <t>au</t>
  </si>
  <si>
    <t>du</t>
  </si>
  <si>
    <t>NOMBRE JOUR TRAVAILLER</t>
  </si>
  <si>
    <t>NOMBRE HEURES TRAVAILLER</t>
  </si>
  <si>
    <t>Taux HORAIRE</t>
  </si>
  <si>
    <t>PRIME HORAIRE 1</t>
  </si>
  <si>
    <t>PRIME HORAIRE 2</t>
  </si>
  <si>
    <t>Prime Horaire 1</t>
  </si>
  <si>
    <t>Prime Horaire 2</t>
  </si>
  <si>
    <t>Prime Jour 1</t>
  </si>
  <si>
    <t>Prime Jour 2</t>
  </si>
  <si>
    <t>PANIER JOUR 1</t>
  </si>
  <si>
    <t>PANIER JOUR 2</t>
  </si>
  <si>
    <t>PRIME HORAIRE 3</t>
  </si>
  <si>
    <t>PANIER JOUR 3</t>
  </si>
  <si>
    <t>Prime Horaire 3</t>
  </si>
  <si>
    <t>Prime Jour 3</t>
  </si>
  <si>
    <t xml:space="preserve">Prime Exceptionnel </t>
  </si>
  <si>
    <t>SOUS TOTAL</t>
  </si>
  <si>
    <t>Fin mois dans</t>
  </si>
  <si>
    <t>Jours</t>
  </si>
  <si>
    <t>Semaine Num</t>
  </si>
  <si>
    <t>ième jour</t>
  </si>
  <si>
    <t>Jour Restant</t>
  </si>
  <si>
    <t>Km 
A/R</t>
  </si>
  <si>
    <t>MAJ Jour Férié</t>
  </si>
  <si>
    <t>VACANCE</t>
  </si>
  <si>
    <t>A</t>
  </si>
  <si>
    <t>B</t>
  </si>
  <si>
    <t>C</t>
  </si>
  <si>
    <t>RTT</t>
  </si>
  <si>
    <t>114/15</t>
  </si>
  <si>
    <t>R</t>
  </si>
  <si>
    <t>D</t>
  </si>
  <si>
    <t>??</t>
  </si>
</sst>
</file>

<file path=xl/styles.xml><?xml version="1.0" encoding="utf-8"?>
<styleSheet xmlns="http://schemas.openxmlformats.org/spreadsheetml/2006/main">
  <numFmts count="11">
    <numFmt numFmtId="44" formatCode="_-* #,##0.00\ &quot;€&quot;_-;\-* #,##0.00\ &quot;€&quot;_-;_-* &quot;-&quot;??\ &quot;€&quot;_-;_-@_-"/>
    <numFmt numFmtId="164" formatCode="[$-F800]dddd\,\ mmmm\ dd\,\ yyyy"/>
    <numFmt numFmtId="165" formatCode="dddd\ dd\ mmm\ yy"/>
    <numFmt numFmtId="166" formatCode="[h]:mm"/>
    <numFmt numFmtId="167" formatCode="0.0"/>
    <numFmt numFmtId="168" formatCode="[hh]:mm"/>
    <numFmt numFmtId="169" formatCode="#,##0.00\ &quot;€&quot;"/>
    <numFmt numFmtId="170" formatCode="[$-F400]h:mm:ss\ AM/PM"/>
    <numFmt numFmtId="171" formatCode="#,##0.0&quot; Km&quot;"/>
    <numFmt numFmtId="172" formatCode="d/mm;@"/>
    <numFmt numFmtId="173" formatCode="dd\ mmmm"/>
  </numFmts>
  <fonts count="33">
    <font>
      <sz val="11"/>
      <color theme="1"/>
      <name val="Comic Sans MS"/>
      <family val="2"/>
    </font>
    <font>
      <sz val="10"/>
      <color theme="1"/>
      <name val="Comic Sans MS"/>
      <family val="2"/>
    </font>
    <font>
      <sz val="10"/>
      <name val="Arial"/>
      <family val="2"/>
    </font>
    <font>
      <b/>
      <sz val="10"/>
      <name val="Arial"/>
      <family val="2"/>
    </font>
    <font>
      <b/>
      <i/>
      <sz val="10"/>
      <name val="Arial"/>
      <family val="2"/>
    </font>
    <font>
      <i/>
      <sz val="10"/>
      <name val="Arial"/>
      <family val="2"/>
    </font>
    <font>
      <b/>
      <sz val="14"/>
      <color rgb="FFFF0000"/>
      <name val="Comic Sans MS"/>
      <family val="4"/>
    </font>
    <font>
      <b/>
      <sz val="20"/>
      <color rgb="FFFF0000"/>
      <name val="Comic Sans MS"/>
      <family val="4"/>
    </font>
    <font>
      <b/>
      <sz val="18"/>
      <color rgb="FFFF0000"/>
      <name val="Comic Sans MS"/>
      <family val="4"/>
    </font>
    <font>
      <sz val="10"/>
      <color theme="1"/>
      <name val="Times New Roman"/>
      <family val="1"/>
    </font>
    <font>
      <sz val="20"/>
      <color theme="1"/>
      <name val="Comic Sans MS"/>
      <family val="2"/>
    </font>
    <font>
      <b/>
      <sz val="20"/>
      <color theme="1"/>
      <name val="Comic Sans MS"/>
      <family val="4"/>
    </font>
    <font>
      <b/>
      <sz val="9"/>
      <color indexed="81"/>
      <name val="Tahoma"/>
      <family val="2"/>
    </font>
    <font>
      <sz val="9"/>
      <color indexed="81"/>
      <name val="Tahoma"/>
      <family val="2"/>
    </font>
    <font>
      <sz val="11"/>
      <color rgb="FF303030"/>
      <name val="Comic Sans MS"/>
      <family val="4"/>
    </font>
    <font>
      <sz val="11"/>
      <color theme="1"/>
      <name val="Comic Sans MS"/>
      <family val="4"/>
    </font>
    <font>
      <sz val="10"/>
      <name val="Comic Sans MS"/>
      <family val="4"/>
    </font>
    <font>
      <sz val="10"/>
      <color theme="1"/>
      <name val="Comic Sans MS"/>
      <family val="4"/>
    </font>
    <font>
      <b/>
      <sz val="10"/>
      <name val="Comic Sans MS"/>
      <family val="4"/>
    </font>
    <font>
      <sz val="10"/>
      <color rgb="FF111111"/>
      <name val="Comic Sans MS"/>
      <family val="4"/>
    </font>
    <font>
      <sz val="9"/>
      <color rgb="FF141414"/>
      <name val="Comic Sans MS"/>
      <family val="4"/>
    </font>
    <font>
      <sz val="8"/>
      <color rgb="FF303030"/>
      <name val="Comic Sans MS"/>
      <family val="4"/>
    </font>
    <font>
      <sz val="9"/>
      <name val="Comic Sans MS"/>
      <family val="2"/>
    </font>
    <font>
      <sz val="14"/>
      <color theme="1"/>
      <name val="Comic Sans MS"/>
      <family val="2"/>
    </font>
    <font>
      <sz val="16"/>
      <color theme="1"/>
      <name val="Comic Sans MS"/>
      <family val="2"/>
    </font>
    <font>
      <sz val="22"/>
      <color theme="1"/>
      <name val="Comic Sans MS"/>
      <family val="2"/>
    </font>
    <font>
      <sz val="10"/>
      <name val="Comic Sans MS"/>
      <family val="4"/>
    </font>
    <font>
      <b/>
      <sz val="11"/>
      <color theme="1"/>
      <name val="Comic Sans MS"/>
      <family val="4"/>
    </font>
    <font>
      <sz val="10"/>
      <name val="Comic Sans MS"/>
      <family val="4"/>
    </font>
    <font>
      <b/>
      <sz val="18"/>
      <color theme="1"/>
      <name val="Comic Sans MS"/>
      <family val="4"/>
    </font>
    <font>
      <sz val="11"/>
      <color indexed="81"/>
      <name val="Tahoma"/>
      <family val="2"/>
    </font>
    <font>
      <sz val="11"/>
      <color rgb="FFFF0000"/>
      <name val="Comic Sans MS"/>
      <family val="2"/>
    </font>
    <font>
      <sz val="10"/>
      <color rgb="FFFF0000"/>
      <name val="Arial"/>
      <family val="2"/>
    </font>
  </fonts>
  <fills count="18">
    <fill>
      <patternFill patternType="none"/>
    </fill>
    <fill>
      <patternFill patternType="gray125"/>
    </fill>
    <fill>
      <patternFill patternType="solid">
        <fgColor indexed="42"/>
        <bgColor indexed="64"/>
      </patternFill>
    </fill>
    <fill>
      <patternFill patternType="solid">
        <fgColor indexed="43"/>
        <bgColor indexed="64"/>
      </patternFill>
    </fill>
    <fill>
      <patternFill patternType="solid">
        <fgColor indexed="41"/>
        <bgColor indexed="64"/>
      </patternFill>
    </fill>
    <fill>
      <patternFill patternType="solid">
        <fgColor rgb="FFFFC000"/>
        <bgColor indexed="64"/>
      </patternFill>
    </fill>
    <fill>
      <patternFill patternType="solid">
        <fgColor indexed="22"/>
        <bgColor indexed="64"/>
      </patternFill>
    </fill>
    <fill>
      <patternFill patternType="solid">
        <fgColor theme="6" tint="-0.499984740745262"/>
        <bgColor indexed="64"/>
      </patternFill>
    </fill>
    <fill>
      <patternFill patternType="solid">
        <fgColor rgb="FFC0C0C0"/>
        <bgColor indexed="64"/>
      </patternFill>
    </fill>
    <fill>
      <patternFill patternType="solid">
        <fgColor rgb="FFFFFF99"/>
        <bgColor indexed="64"/>
      </patternFill>
    </fill>
    <fill>
      <patternFill patternType="solid">
        <fgColor theme="6" tint="0.39997558519241921"/>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rgb="FFCCECFF"/>
        <bgColor indexed="64"/>
      </patternFill>
    </fill>
    <fill>
      <patternFill patternType="solid">
        <fgColor theme="5" tint="0.59999389629810485"/>
        <bgColor indexed="64"/>
      </patternFill>
    </fill>
    <fill>
      <patternFill patternType="solid">
        <fgColor rgb="FFFFFF00"/>
        <bgColor indexed="64"/>
      </patternFill>
    </fill>
    <fill>
      <patternFill patternType="solid">
        <fgColor theme="0" tint="-0.14999847407452621"/>
        <bgColor indexed="64"/>
      </patternFill>
    </fill>
    <fill>
      <patternFill patternType="solid">
        <fgColor theme="2"/>
        <bgColor indexed="64"/>
      </patternFill>
    </fill>
  </fills>
  <borders count="100">
    <border>
      <left/>
      <right/>
      <top/>
      <bottom/>
      <diagonal/>
    </border>
    <border>
      <left style="thick">
        <color auto="1"/>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thick">
        <color auto="1"/>
      </right>
      <top style="thin">
        <color auto="1"/>
      </top>
      <bottom style="thin">
        <color auto="1"/>
      </bottom>
      <diagonal/>
    </border>
    <border>
      <left style="thick">
        <color auto="1"/>
      </left>
      <right style="thin">
        <color auto="1"/>
      </right>
      <top style="thin">
        <color auto="1"/>
      </top>
      <bottom style="thick">
        <color auto="1"/>
      </bottom>
      <diagonal/>
    </border>
    <border>
      <left style="thick">
        <color auto="1"/>
      </left>
      <right style="thin">
        <color auto="1"/>
      </right>
      <top style="medium">
        <color auto="1"/>
      </top>
      <bottom style="thin">
        <color auto="1"/>
      </bottom>
      <diagonal/>
    </border>
    <border>
      <left style="thin">
        <color auto="1"/>
      </left>
      <right style="thin">
        <color auto="1"/>
      </right>
      <top style="medium">
        <color auto="1"/>
      </top>
      <bottom style="thin">
        <color auto="1"/>
      </bottom>
      <diagonal/>
    </border>
    <border>
      <left style="thin">
        <color auto="1"/>
      </left>
      <right style="thick">
        <color auto="1"/>
      </right>
      <top style="medium">
        <color auto="1"/>
      </top>
      <bottom style="thin">
        <color auto="1"/>
      </bottom>
      <diagonal/>
    </border>
    <border>
      <left style="thin">
        <color auto="1"/>
      </left>
      <right style="thin">
        <color auto="1"/>
      </right>
      <top/>
      <bottom style="thin">
        <color auto="1"/>
      </bottom>
      <diagonal/>
    </border>
    <border>
      <left style="thick">
        <color auto="1"/>
      </left>
      <right style="thin">
        <color auto="1"/>
      </right>
      <top style="thin">
        <color auto="1"/>
      </top>
      <bottom style="medium">
        <color auto="1"/>
      </bottom>
      <diagonal/>
    </border>
    <border>
      <left style="thin">
        <color auto="1"/>
      </left>
      <right style="thin">
        <color auto="1"/>
      </right>
      <top style="thin">
        <color auto="1"/>
      </top>
      <bottom style="medium">
        <color auto="1"/>
      </bottom>
      <diagonal/>
    </border>
    <border>
      <left style="thin">
        <color auto="1"/>
      </left>
      <right style="thin">
        <color auto="1"/>
      </right>
      <top style="thick">
        <color auto="1"/>
      </top>
      <bottom style="medium">
        <color auto="1"/>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ck">
        <color auto="1"/>
      </left>
      <right style="thick">
        <color auto="1"/>
      </right>
      <top style="thick">
        <color auto="1"/>
      </top>
      <bottom/>
      <diagonal/>
    </border>
    <border>
      <left style="thin">
        <color indexed="64"/>
      </left>
      <right style="thin">
        <color indexed="64"/>
      </right>
      <top style="thick">
        <color indexed="64"/>
      </top>
      <bottom/>
      <diagonal/>
    </border>
    <border>
      <left style="thin">
        <color indexed="64"/>
      </left>
      <right style="thin">
        <color rgb="FFFF0000"/>
      </right>
      <top style="thick">
        <color indexed="64"/>
      </top>
      <bottom/>
      <diagonal/>
    </border>
    <border>
      <left style="thin">
        <color rgb="FFFF0000"/>
      </left>
      <right style="thin">
        <color indexed="64"/>
      </right>
      <top style="thick">
        <color indexed="64"/>
      </top>
      <bottom/>
      <diagonal/>
    </border>
    <border>
      <left style="thin">
        <color indexed="64"/>
      </left>
      <right style="thick">
        <color indexed="64"/>
      </right>
      <top style="thick">
        <color indexed="64"/>
      </top>
      <bottom/>
      <diagonal/>
    </border>
    <border>
      <left/>
      <right style="thin">
        <color indexed="64"/>
      </right>
      <top style="thick">
        <color indexed="64"/>
      </top>
      <bottom/>
      <diagonal/>
    </border>
    <border>
      <left/>
      <right/>
      <top style="thick">
        <color indexed="64"/>
      </top>
      <bottom/>
      <diagonal/>
    </border>
    <border>
      <left/>
      <right style="thin">
        <color rgb="FFFF0000"/>
      </right>
      <top style="thick">
        <color indexed="64"/>
      </top>
      <bottom/>
      <diagonal/>
    </border>
    <border>
      <left style="thin">
        <color rgb="FFFF0000"/>
      </left>
      <right/>
      <top style="thick">
        <color indexed="64"/>
      </top>
      <bottom/>
      <diagonal/>
    </border>
    <border>
      <left/>
      <right style="thick">
        <color indexed="64"/>
      </right>
      <top style="thick">
        <color indexed="64"/>
      </top>
      <bottom/>
      <diagonal/>
    </border>
    <border>
      <left style="thin">
        <color indexed="64"/>
      </left>
      <right style="thin">
        <color indexed="64"/>
      </right>
      <top/>
      <bottom style="thick">
        <color indexed="64"/>
      </bottom>
      <diagonal/>
    </border>
    <border>
      <left style="thin">
        <color indexed="64"/>
      </left>
      <right style="thin">
        <color rgb="FFFF0000"/>
      </right>
      <top/>
      <bottom style="thick">
        <color indexed="64"/>
      </bottom>
      <diagonal/>
    </border>
    <border>
      <left style="thin">
        <color rgb="FFFF0000"/>
      </left>
      <right style="thin">
        <color indexed="64"/>
      </right>
      <top/>
      <bottom style="thick">
        <color indexed="64"/>
      </bottom>
      <diagonal/>
    </border>
    <border>
      <left style="thin">
        <color indexed="64"/>
      </left>
      <right style="thick">
        <color indexed="64"/>
      </right>
      <top/>
      <bottom style="thick">
        <color indexed="64"/>
      </bottom>
      <diagonal/>
    </border>
    <border>
      <left/>
      <right style="thin">
        <color indexed="64"/>
      </right>
      <top/>
      <bottom style="thick">
        <color indexed="64"/>
      </bottom>
      <diagonal/>
    </border>
    <border>
      <left/>
      <right/>
      <top/>
      <bottom style="thick">
        <color indexed="64"/>
      </bottom>
      <diagonal/>
    </border>
    <border>
      <left/>
      <right style="thin">
        <color rgb="FFFF0000"/>
      </right>
      <top/>
      <bottom style="thick">
        <color indexed="64"/>
      </bottom>
      <diagonal/>
    </border>
    <border>
      <left style="thin">
        <color rgb="FFFF0000"/>
      </left>
      <right/>
      <top/>
      <bottom style="thick">
        <color indexed="64"/>
      </bottom>
      <diagonal/>
    </border>
    <border>
      <left/>
      <right style="thick">
        <color indexed="64"/>
      </right>
      <top/>
      <bottom style="thick">
        <color indexed="64"/>
      </bottom>
      <diagonal/>
    </border>
    <border>
      <left style="thick">
        <color auto="1"/>
      </left>
      <right style="medium">
        <color auto="1"/>
      </right>
      <top style="thick">
        <color auto="1"/>
      </top>
      <bottom style="medium">
        <color auto="1"/>
      </bottom>
      <diagonal/>
    </border>
    <border>
      <left style="medium">
        <color auto="1"/>
      </left>
      <right style="medium">
        <color auto="1"/>
      </right>
      <top style="thick">
        <color auto="1"/>
      </top>
      <bottom style="medium">
        <color auto="1"/>
      </bottom>
      <diagonal/>
    </border>
    <border>
      <left style="medium">
        <color auto="1"/>
      </left>
      <right style="thick">
        <color auto="1"/>
      </right>
      <top style="thick">
        <color auto="1"/>
      </top>
      <bottom style="medium">
        <color auto="1"/>
      </bottom>
      <diagonal/>
    </border>
    <border>
      <left style="thick">
        <color auto="1"/>
      </left>
      <right style="medium">
        <color auto="1"/>
      </right>
      <top style="medium">
        <color auto="1"/>
      </top>
      <bottom style="medium">
        <color auto="1"/>
      </bottom>
      <diagonal/>
    </border>
    <border>
      <left style="medium">
        <color auto="1"/>
      </left>
      <right style="medium">
        <color auto="1"/>
      </right>
      <top style="medium">
        <color auto="1"/>
      </top>
      <bottom style="medium">
        <color auto="1"/>
      </bottom>
      <diagonal/>
    </border>
    <border>
      <left style="medium">
        <color auto="1"/>
      </left>
      <right style="thick">
        <color auto="1"/>
      </right>
      <top style="medium">
        <color auto="1"/>
      </top>
      <bottom style="medium">
        <color auto="1"/>
      </bottom>
      <diagonal/>
    </border>
    <border>
      <left style="thick">
        <color auto="1"/>
      </left>
      <right style="medium">
        <color auto="1"/>
      </right>
      <top style="medium">
        <color auto="1"/>
      </top>
      <bottom style="thick">
        <color auto="1"/>
      </bottom>
      <diagonal/>
    </border>
    <border>
      <left style="medium">
        <color auto="1"/>
      </left>
      <right style="medium">
        <color auto="1"/>
      </right>
      <top style="medium">
        <color auto="1"/>
      </top>
      <bottom style="thick">
        <color auto="1"/>
      </bottom>
      <diagonal/>
    </border>
    <border>
      <left style="medium">
        <color auto="1"/>
      </left>
      <right style="thick">
        <color auto="1"/>
      </right>
      <top style="medium">
        <color auto="1"/>
      </top>
      <bottom style="thick">
        <color auto="1"/>
      </bottom>
      <diagonal/>
    </border>
    <border>
      <left style="thin">
        <color auto="1"/>
      </left>
      <right/>
      <top style="thick">
        <color auto="1"/>
      </top>
      <bottom style="medium">
        <color auto="1"/>
      </bottom>
      <diagonal/>
    </border>
    <border>
      <left style="thick">
        <color auto="1"/>
      </left>
      <right style="medium">
        <color auto="1"/>
      </right>
      <top style="thick">
        <color auto="1"/>
      </top>
      <bottom/>
      <diagonal/>
    </border>
    <border>
      <left style="medium">
        <color auto="1"/>
      </left>
      <right style="medium">
        <color auto="1"/>
      </right>
      <top style="thick">
        <color auto="1"/>
      </top>
      <bottom/>
      <diagonal/>
    </border>
    <border>
      <left style="medium">
        <color auto="1"/>
      </left>
      <right style="thick">
        <color auto="1"/>
      </right>
      <top style="thick">
        <color auto="1"/>
      </top>
      <bottom/>
      <diagonal/>
    </border>
    <border>
      <left style="thick">
        <color auto="1"/>
      </left>
      <right style="medium">
        <color auto="1"/>
      </right>
      <top/>
      <bottom style="medium">
        <color auto="1"/>
      </bottom>
      <diagonal/>
    </border>
    <border>
      <left style="medium">
        <color auto="1"/>
      </left>
      <right style="medium">
        <color auto="1"/>
      </right>
      <top/>
      <bottom style="medium">
        <color auto="1"/>
      </bottom>
      <diagonal/>
    </border>
    <border>
      <left style="medium">
        <color auto="1"/>
      </left>
      <right style="thick">
        <color auto="1"/>
      </right>
      <top/>
      <bottom style="medium">
        <color auto="1"/>
      </bottom>
      <diagonal/>
    </border>
    <border>
      <left/>
      <right style="thin">
        <color auto="1"/>
      </right>
      <top style="thick">
        <color auto="1"/>
      </top>
      <bottom style="medium">
        <color auto="1"/>
      </bottom>
      <diagonal/>
    </border>
    <border>
      <left style="thick">
        <color auto="1"/>
      </left>
      <right style="thick">
        <color auto="1"/>
      </right>
      <top/>
      <bottom/>
      <diagonal/>
    </border>
    <border>
      <left style="thick">
        <color auto="1"/>
      </left>
      <right style="thick">
        <color auto="1"/>
      </right>
      <top/>
      <bottom style="medium">
        <color auto="1"/>
      </bottom>
      <diagonal/>
    </border>
    <border>
      <left style="thick">
        <color indexed="64"/>
      </left>
      <right/>
      <top/>
      <bottom/>
      <diagonal/>
    </border>
    <border>
      <left style="thick">
        <color indexed="64"/>
      </left>
      <right/>
      <top/>
      <bottom style="thick">
        <color auto="1"/>
      </bottom>
      <diagonal/>
    </border>
    <border>
      <left style="thick">
        <color auto="1"/>
      </left>
      <right style="thick">
        <color auto="1"/>
      </right>
      <top style="medium">
        <color auto="1"/>
      </top>
      <bottom style="thick">
        <color auto="1"/>
      </bottom>
      <diagonal/>
    </border>
    <border>
      <left style="thin">
        <color auto="1"/>
      </left>
      <right style="thin">
        <color auto="1"/>
      </right>
      <top style="thin">
        <color auto="1"/>
      </top>
      <bottom/>
      <diagonal/>
    </border>
    <border>
      <left style="thick">
        <color auto="1"/>
      </left>
      <right style="thin">
        <color auto="1"/>
      </right>
      <top style="medium">
        <color auto="1"/>
      </top>
      <bottom style="thick">
        <color auto="1"/>
      </bottom>
      <diagonal/>
    </border>
    <border>
      <left style="thin">
        <color auto="1"/>
      </left>
      <right style="thin">
        <color auto="1"/>
      </right>
      <top style="medium">
        <color auto="1"/>
      </top>
      <bottom style="thick">
        <color auto="1"/>
      </bottom>
      <diagonal/>
    </border>
    <border>
      <left style="thin">
        <color auto="1"/>
      </left>
      <right style="thick">
        <color auto="1"/>
      </right>
      <top style="medium">
        <color auto="1"/>
      </top>
      <bottom style="thick">
        <color auto="1"/>
      </bottom>
      <diagonal/>
    </border>
    <border>
      <left style="thick">
        <color auto="1"/>
      </left>
      <right style="thin">
        <color auto="1"/>
      </right>
      <top style="thick">
        <color auto="1"/>
      </top>
      <bottom style="medium">
        <color auto="1"/>
      </bottom>
      <diagonal/>
    </border>
    <border>
      <left style="thick">
        <color auto="1"/>
      </left>
      <right style="thin">
        <color auto="1"/>
      </right>
      <top style="medium">
        <color auto="1"/>
      </top>
      <bottom style="medium">
        <color auto="1"/>
      </bottom>
      <diagonal/>
    </border>
    <border>
      <left style="thin">
        <color indexed="64"/>
      </left>
      <right/>
      <top style="medium">
        <color auto="1"/>
      </top>
      <bottom style="medium">
        <color auto="1"/>
      </bottom>
      <diagonal/>
    </border>
    <border>
      <left/>
      <right/>
      <top style="medium">
        <color auto="1"/>
      </top>
      <bottom style="medium">
        <color auto="1"/>
      </bottom>
      <diagonal/>
    </border>
    <border>
      <left style="thin">
        <color auto="1"/>
      </left>
      <right/>
      <top style="medium">
        <color auto="1"/>
      </top>
      <bottom style="thick">
        <color auto="1"/>
      </bottom>
      <diagonal/>
    </border>
    <border>
      <left/>
      <right/>
      <top style="thick">
        <color auto="1"/>
      </top>
      <bottom style="medium">
        <color auto="1"/>
      </bottom>
      <diagonal/>
    </border>
    <border>
      <left/>
      <right/>
      <top style="medium">
        <color auto="1"/>
      </top>
      <bottom style="thick">
        <color auto="1"/>
      </bottom>
      <diagonal/>
    </border>
    <border>
      <left/>
      <right style="thick">
        <color auto="1"/>
      </right>
      <top style="medium">
        <color auto="1"/>
      </top>
      <bottom style="medium">
        <color auto="1"/>
      </bottom>
      <diagonal/>
    </border>
    <border>
      <left/>
      <right style="thick">
        <color auto="1"/>
      </right>
      <top style="medium">
        <color auto="1"/>
      </top>
      <bottom style="thick">
        <color auto="1"/>
      </bottom>
      <diagonal/>
    </border>
    <border>
      <left/>
      <right style="thick">
        <color auto="1"/>
      </right>
      <top style="thick">
        <color auto="1"/>
      </top>
      <bottom style="medium">
        <color auto="1"/>
      </bottom>
      <diagonal/>
    </border>
    <border>
      <left style="medium">
        <color indexed="64"/>
      </left>
      <right/>
      <top style="thin">
        <color auto="1"/>
      </top>
      <bottom style="thin">
        <color auto="1"/>
      </bottom>
      <diagonal/>
    </border>
    <border>
      <left/>
      <right/>
      <top style="thin">
        <color auto="1"/>
      </top>
      <bottom style="thin">
        <color auto="1"/>
      </bottom>
      <diagonal/>
    </border>
    <border>
      <left/>
      <right style="medium">
        <color indexed="64"/>
      </right>
      <top style="thin">
        <color auto="1"/>
      </top>
      <bottom style="thin">
        <color auto="1"/>
      </bottom>
      <diagonal/>
    </border>
    <border>
      <left/>
      <right/>
      <top style="medium">
        <color auto="1"/>
      </top>
      <bottom style="thin">
        <color auto="1"/>
      </bottom>
      <diagonal/>
    </border>
    <border>
      <left/>
      <right/>
      <top style="thin">
        <color auto="1"/>
      </top>
      <bottom style="medium">
        <color auto="1"/>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auto="1"/>
      </bottom>
      <diagonal/>
    </border>
    <border>
      <left/>
      <right style="medium">
        <color indexed="64"/>
      </right>
      <top style="medium">
        <color indexed="64"/>
      </top>
      <bottom style="thin">
        <color auto="1"/>
      </bottom>
      <diagonal/>
    </border>
    <border>
      <left style="medium">
        <color indexed="64"/>
      </left>
      <right/>
      <top style="thin">
        <color auto="1"/>
      </top>
      <bottom style="medium">
        <color indexed="64"/>
      </bottom>
      <diagonal/>
    </border>
    <border>
      <left/>
      <right style="medium">
        <color indexed="64"/>
      </right>
      <top style="thin">
        <color auto="1"/>
      </top>
      <bottom style="medium">
        <color indexed="64"/>
      </bottom>
      <diagonal/>
    </border>
    <border>
      <left style="thin">
        <color auto="1"/>
      </left>
      <right/>
      <top style="medium">
        <color auto="1"/>
      </top>
      <bottom/>
      <diagonal/>
    </border>
    <border>
      <left/>
      <right style="thick">
        <color auto="1"/>
      </right>
      <top style="medium">
        <color auto="1"/>
      </top>
      <bottom/>
      <diagonal/>
    </border>
    <border>
      <left style="thin">
        <color auto="1"/>
      </left>
      <right/>
      <top/>
      <bottom style="thick">
        <color auto="1"/>
      </bottom>
      <diagonal/>
    </border>
    <border>
      <left style="thin">
        <color auto="1"/>
      </left>
      <right/>
      <top style="thick">
        <color auto="1"/>
      </top>
      <bottom/>
      <diagonal/>
    </border>
    <border>
      <left style="thin">
        <color auto="1"/>
      </left>
      <right/>
      <top/>
      <bottom style="medium">
        <color auto="1"/>
      </bottom>
      <diagonal/>
    </border>
    <border>
      <left/>
      <right style="thick">
        <color auto="1"/>
      </right>
      <top/>
      <bottom style="medium">
        <color auto="1"/>
      </bottom>
      <diagonal/>
    </border>
    <border>
      <left/>
      <right/>
      <top style="thick">
        <color indexed="64"/>
      </top>
      <bottom style="thick">
        <color auto="1"/>
      </bottom>
      <diagonal/>
    </border>
    <border>
      <left style="thick">
        <color auto="1"/>
      </left>
      <right/>
      <top style="thick">
        <color indexed="64"/>
      </top>
      <bottom style="thick">
        <color auto="1"/>
      </bottom>
      <diagonal/>
    </border>
    <border>
      <left/>
      <right style="thick">
        <color auto="1"/>
      </right>
      <top style="thick">
        <color indexed="64"/>
      </top>
      <bottom style="thick">
        <color auto="1"/>
      </bottom>
      <diagonal/>
    </border>
    <border>
      <left style="medium">
        <color indexed="64"/>
      </left>
      <right style="medium">
        <color indexed="64"/>
      </right>
      <top style="medium">
        <color indexed="64"/>
      </top>
      <bottom/>
      <diagonal/>
    </border>
    <border>
      <left style="medium">
        <color indexed="64"/>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style="medium">
        <color indexed="64"/>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thin">
        <color auto="1"/>
      </top>
      <bottom style="thin">
        <color auto="1"/>
      </bottom>
      <diagonal/>
    </border>
    <border>
      <left style="thin">
        <color auto="1"/>
      </left>
      <right style="medium">
        <color indexed="64"/>
      </right>
      <top style="thin">
        <color auto="1"/>
      </top>
      <bottom style="thin">
        <color auto="1"/>
      </bottom>
      <diagonal/>
    </border>
    <border>
      <left/>
      <right/>
      <top/>
      <bottom style="thin">
        <color auto="1"/>
      </bottom>
      <diagonal/>
    </border>
    <border>
      <left style="medium">
        <color indexed="64"/>
      </left>
      <right style="medium">
        <color indexed="64"/>
      </right>
      <top style="thin">
        <color auto="1"/>
      </top>
      <bottom style="medium">
        <color indexed="64"/>
      </bottom>
      <diagonal/>
    </border>
    <border>
      <left/>
      <right style="thin">
        <color auto="1"/>
      </right>
      <top style="thin">
        <color auto="1"/>
      </top>
      <bottom style="medium">
        <color auto="1"/>
      </bottom>
      <diagonal/>
    </border>
  </borders>
  <cellStyleXfs count="1">
    <xf numFmtId="0" fontId="0" fillId="0" borderId="0"/>
  </cellStyleXfs>
  <cellXfs count="309">
    <xf numFmtId="0" fontId="0" fillId="0" borderId="0" xfId="0"/>
    <xf numFmtId="0" fontId="5" fillId="3" borderId="14" xfId="0" applyFont="1" applyFill="1" applyBorder="1" applyAlignment="1" applyProtection="1">
      <alignment horizontal="center" vertical="center"/>
      <protection hidden="1"/>
    </xf>
    <xf numFmtId="0" fontId="2" fillId="3" borderId="14" xfId="0" applyFont="1" applyFill="1" applyBorder="1" applyAlignment="1" applyProtection="1">
      <alignment horizontal="center" vertical="center"/>
      <protection hidden="1"/>
    </xf>
    <xf numFmtId="165" fontId="5" fillId="3" borderId="14" xfId="0" applyNumberFormat="1" applyFont="1" applyFill="1" applyBorder="1" applyAlignment="1" applyProtection="1">
      <alignment horizontal="center" vertical="center"/>
      <protection hidden="1"/>
    </xf>
    <xf numFmtId="0" fontId="0" fillId="8" borderId="0" xfId="0" applyFill="1" applyAlignment="1" applyProtection="1">
      <alignment horizontal="center" vertical="center"/>
      <protection hidden="1"/>
    </xf>
    <xf numFmtId="14" fontId="0" fillId="8" borderId="0" xfId="0" applyNumberFormat="1" applyFill="1" applyAlignment="1" applyProtection="1">
      <alignment horizontal="center" vertical="center"/>
      <protection hidden="1"/>
    </xf>
    <xf numFmtId="0" fontId="0" fillId="0" borderId="0" xfId="0" applyAlignment="1" applyProtection="1">
      <alignment horizontal="center" vertical="center"/>
      <protection hidden="1"/>
    </xf>
    <xf numFmtId="0" fontId="0" fillId="0" borderId="50" xfId="0" applyNumberFormat="1" applyBorder="1" applyAlignment="1" applyProtection="1">
      <alignment horizontal="center" vertical="center"/>
      <protection hidden="1"/>
    </xf>
    <xf numFmtId="0" fontId="0" fillId="0" borderId="11" xfId="0" applyNumberFormat="1" applyBorder="1" applyAlignment="1" applyProtection="1">
      <alignment horizontal="center" vertical="center"/>
      <protection hidden="1"/>
    </xf>
    <xf numFmtId="0" fontId="0" fillId="0" borderId="43" xfId="0" applyNumberFormat="1" applyBorder="1" applyAlignment="1" applyProtection="1">
      <alignment horizontal="center" vertical="center"/>
      <protection hidden="1"/>
    </xf>
    <xf numFmtId="0" fontId="0" fillId="8" borderId="0" xfId="0" applyNumberFormat="1" applyFill="1" applyAlignment="1" applyProtection="1">
      <alignment horizontal="center" vertical="center"/>
      <protection hidden="1"/>
    </xf>
    <xf numFmtId="0" fontId="0" fillId="0" borderId="0" xfId="0" applyNumberFormat="1" applyAlignment="1" applyProtection="1">
      <alignment horizontal="center" vertical="center"/>
      <protection hidden="1"/>
    </xf>
    <xf numFmtId="164" fontId="0" fillId="8" borderId="6" xfId="0" applyNumberFormat="1" applyFill="1" applyBorder="1" applyAlignment="1" applyProtection="1">
      <alignment horizontal="center" vertical="center"/>
      <protection hidden="1"/>
    </xf>
    <xf numFmtId="164" fontId="0" fillId="8" borderId="7" xfId="0" applyNumberFormat="1" applyFill="1" applyBorder="1" applyAlignment="1" applyProtection="1">
      <alignment horizontal="center" vertical="center"/>
      <protection hidden="1"/>
    </xf>
    <xf numFmtId="14" fontId="0" fillId="0" borderId="0" xfId="0" applyNumberFormat="1" applyAlignment="1" applyProtection="1">
      <alignment horizontal="center" vertical="center"/>
      <protection hidden="1"/>
    </xf>
    <xf numFmtId="166" fontId="9" fillId="0" borderId="2" xfId="0" applyNumberFormat="1" applyFont="1" applyBorder="1" applyAlignment="1" applyProtection="1">
      <alignment horizontal="center" vertical="center"/>
      <protection hidden="1"/>
    </xf>
    <xf numFmtId="14" fontId="9" fillId="0" borderId="10" xfId="0" applyNumberFormat="1" applyFont="1" applyBorder="1" applyAlignment="1" applyProtection="1">
      <alignment horizontal="center" vertical="center"/>
      <protection hidden="1"/>
    </xf>
    <xf numFmtId="164" fontId="9" fillId="8" borderId="6" xfId="0" applyNumberFormat="1" applyFont="1" applyFill="1" applyBorder="1" applyAlignment="1" applyProtection="1">
      <alignment horizontal="center" vertical="center"/>
      <protection hidden="1"/>
    </xf>
    <xf numFmtId="164" fontId="9" fillId="7" borderId="6" xfId="0" applyNumberFormat="1" applyFont="1" applyFill="1" applyBorder="1" applyAlignment="1" applyProtection="1">
      <alignment horizontal="center" vertical="center"/>
      <protection hidden="1"/>
    </xf>
    <xf numFmtId="164" fontId="9" fillId="7" borderId="7" xfId="0" applyNumberFormat="1" applyFont="1" applyFill="1" applyBorder="1" applyAlignment="1" applyProtection="1">
      <alignment horizontal="center" vertical="center"/>
      <protection hidden="1"/>
    </xf>
    <xf numFmtId="166" fontId="0" fillId="8" borderId="37" xfId="0" applyNumberFormat="1" applyFill="1" applyBorder="1" applyAlignment="1" applyProtection="1">
      <alignment horizontal="center" vertical="center"/>
      <protection hidden="1"/>
    </xf>
    <xf numFmtId="164" fontId="0" fillId="8" borderId="38" xfId="0" applyNumberFormat="1" applyFill="1" applyBorder="1" applyAlignment="1" applyProtection="1">
      <alignment horizontal="center" vertical="center"/>
      <protection hidden="1"/>
    </xf>
    <xf numFmtId="164" fontId="0" fillId="8" borderId="39" xfId="0" applyNumberFormat="1" applyFill="1" applyBorder="1" applyAlignment="1" applyProtection="1">
      <alignment horizontal="center" vertical="center"/>
      <protection hidden="1"/>
    </xf>
    <xf numFmtId="164" fontId="0" fillId="8" borderId="0" xfId="0" applyNumberFormat="1" applyFill="1" applyAlignment="1" applyProtection="1">
      <alignment horizontal="center" vertical="center"/>
      <protection hidden="1"/>
    </xf>
    <xf numFmtId="164" fontId="0" fillId="0" borderId="0" xfId="0" applyNumberFormat="1" applyAlignment="1" applyProtection="1">
      <alignment horizontal="center" vertical="center"/>
      <protection hidden="1"/>
    </xf>
    <xf numFmtId="166" fontId="9" fillId="7" borderId="2" xfId="0" applyNumberFormat="1" applyFont="1" applyFill="1" applyBorder="1" applyAlignment="1" applyProtection="1">
      <alignment horizontal="center" vertical="center"/>
      <protection hidden="1"/>
    </xf>
    <xf numFmtId="166" fontId="9" fillId="7" borderId="3" xfId="0" applyNumberFormat="1" applyFont="1" applyFill="1" applyBorder="1" applyAlignment="1" applyProtection="1">
      <alignment horizontal="center" vertical="center"/>
      <protection hidden="1"/>
    </xf>
    <xf numFmtId="164" fontId="9" fillId="8" borderId="7" xfId="0" applyNumberFormat="1" applyFont="1" applyFill="1" applyBorder="1" applyAlignment="1" applyProtection="1">
      <alignment horizontal="center" vertical="center"/>
      <protection hidden="1"/>
    </xf>
    <xf numFmtId="164" fontId="9" fillId="0" borderId="7" xfId="0" applyNumberFormat="1" applyFont="1" applyFill="1" applyBorder="1" applyAlignment="1" applyProtection="1">
      <alignment horizontal="center" vertical="center"/>
      <protection hidden="1"/>
    </xf>
    <xf numFmtId="164" fontId="0" fillId="8" borderId="37" xfId="0" applyNumberFormat="1" applyFill="1" applyBorder="1" applyAlignment="1" applyProtection="1">
      <alignment horizontal="center" vertical="center"/>
      <protection hidden="1"/>
    </xf>
    <xf numFmtId="0" fontId="9" fillId="0" borderId="10" xfId="0" applyNumberFormat="1" applyFont="1" applyBorder="1" applyAlignment="1" applyProtection="1">
      <alignment horizontal="center" vertical="center"/>
      <protection hidden="1"/>
    </xf>
    <xf numFmtId="0" fontId="0" fillId="0" borderId="0" xfId="0" applyAlignment="1" applyProtection="1">
      <alignment vertical="center"/>
      <protection hidden="1"/>
    </xf>
    <xf numFmtId="0" fontId="2" fillId="2" borderId="2" xfId="0" applyFont="1" applyFill="1" applyBorder="1" applyAlignment="1" applyProtection="1">
      <alignment horizontal="center" vertical="center"/>
      <protection hidden="1"/>
    </xf>
    <xf numFmtId="168" fontId="2" fillId="2" borderId="2" xfId="0" applyNumberFormat="1" applyFont="1" applyFill="1" applyBorder="1" applyAlignment="1" applyProtection="1">
      <alignment horizontal="center" vertical="center"/>
      <protection hidden="1"/>
    </xf>
    <xf numFmtId="0" fontId="2" fillId="9" borderId="2" xfId="0" applyFont="1" applyFill="1" applyBorder="1" applyAlignment="1" applyProtection="1">
      <alignment horizontal="center" vertical="center"/>
      <protection hidden="1"/>
    </xf>
    <xf numFmtId="0" fontId="2" fillId="2" borderId="0" xfId="0" applyFont="1" applyFill="1" applyBorder="1" applyAlignment="1" applyProtection="1">
      <alignment horizontal="center" vertical="center"/>
      <protection hidden="1"/>
    </xf>
    <xf numFmtId="164" fontId="0" fillId="0" borderId="0" xfId="0" applyNumberFormat="1" applyAlignment="1" applyProtection="1">
      <alignment vertical="center"/>
      <protection hidden="1"/>
    </xf>
    <xf numFmtId="168" fontId="0" fillId="0" borderId="0" xfId="0" applyNumberFormat="1" applyAlignment="1" applyProtection="1">
      <alignment horizontal="center" vertical="center"/>
      <protection hidden="1"/>
    </xf>
    <xf numFmtId="164" fontId="1" fillId="0" borderId="0" xfId="0" applyNumberFormat="1" applyFont="1" applyAlignment="1" applyProtection="1">
      <alignment vertical="center"/>
      <protection hidden="1"/>
    </xf>
    <xf numFmtId="166" fontId="0" fillId="0" borderId="0" xfId="0" applyNumberFormat="1" applyAlignment="1" applyProtection="1">
      <alignment horizontal="center" vertical="center"/>
      <protection locked="0" hidden="1"/>
    </xf>
    <xf numFmtId="168" fontId="0" fillId="0" borderId="0" xfId="0" applyNumberFormat="1" applyAlignment="1" applyProtection="1">
      <alignment horizontal="center" vertical="center"/>
      <protection locked="0" hidden="1"/>
    </xf>
    <xf numFmtId="20" fontId="0" fillId="0" borderId="0" xfId="0" applyNumberFormat="1" applyAlignment="1" applyProtection="1">
      <alignment horizontal="center" vertical="center"/>
      <protection locked="0" hidden="1"/>
    </xf>
    <xf numFmtId="0" fontId="0" fillId="0" borderId="0" xfId="0" applyAlignment="1" applyProtection="1">
      <alignment horizontal="center" vertical="center"/>
      <protection locked="0" hidden="1"/>
    </xf>
    <xf numFmtId="0" fontId="5" fillId="3" borderId="14" xfId="0" applyNumberFormat="1" applyFont="1" applyFill="1" applyBorder="1" applyAlignment="1" applyProtection="1">
      <alignment horizontal="center" vertical="center"/>
      <protection hidden="1"/>
    </xf>
    <xf numFmtId="0" fontId="5" fillId="3" borderId="8" xfId="0" applyNumberFormat="1" applyFont="1" applyFill="1" applyBorder="1" applyAlignment="1" applyProtection="1">
      <alignment horizontal="center" vertical="center"/>
      <protection hidden="1"/>
    </xf>
    <xf numFmtId="164" fontId="2" fillId="2" borderId="2" xfId="0" applyNumberFormat="1" applyFont="1" applyFill="1" applyBorder="1" applyAlignment="1" applyProtection="1">
      <alignment horizontal="center" vertical="center"/>
      <protection hidden="1"/>
    </xf>
    <xf numFmtId="171" fontId="0" fillId="0" borderId="0" xfId="0" applyNumberFormat="1" applyAlignment="1" applyProtection="1">
      <alignment horizontal="right" vertical="center"/>
      <protection hidden="1"/>
    </xf>
    <xf numFmtId="171" fontId="0" fillId="0" borderId="0" xfId="0" applyNumberFormat="1" applyAlignment="1" applyProtection="1">
      <alignment horizontal="center" vertical="center"/>
      <protection hidden="1"/>
    </xf>
    <xf numFmtId="168" fontId="2" fillId="2" borderId="2" xfId="0" applyNumberFormat="1" applyFont="1" applyFill="1" applyBorder="1" applyAlignment="1" applyProtection="1">
      <alignment horizontal="right" vertical="center"/>
      <protection hidden="1"/>
    </xf>
    <xf numFmtId="0" fontId="4" fillId="3" borderId="14" xfId="0" applyNumberFormat="1" applyFont="1" applyFill="1" applyBorder="1" applyAlignment="1" applyProtection="1">
      <alignment horizontal="center" vertical="center"/>
      <protection hidden="1"/>
    </xf>
    <xf numFmtId="0" fontId="2" fillId="2" borderId="2" xfId="0" applyNumberFormat="1" applyFont="1" applyFill="1" applyBorder="1" applyAlignment="1" applyProtection="1">
      <alignment horizontal="center" vertical="center"/>
      <protection hidden="1"/>
    </xf>
    <xf numFmtId="1" fontId="16" fillId="0" borderId="0" xfId="0" applyNumberFormat="1" applyFont="1" applyBorder="1" applyAlignment="1" applyProtection="1">
      <alignment horizontal="center"/>
      <protection hidden="1"/>
    </xf>
    <xf numFmtId="0" fontId="16" fillId="0" borderId="0" xfId="0" applyFont="1" applyBorder="1" applyAlignment="1" applyProtection="1">
      <alignment horizontal="center"/>
      <protection hidden="1"/>
    </xf>
    <xf numFmtId="164" fontId="16" fillId="0" borderId="0" xfId="0" applyNumberFormat="1" applyFont="1" applyBorder="1" applyAlignment="1" applyProtection="1">
      <alignment horizontal="center"/>
      <protection hidden="1"/>
    </xf>
    <xf numFmtId="168" fontId="16" fillId="0" borderId="0" xfId="0" applyNumberFormat="1" applyFont="1" applyBorder="1" applyAlignment="1" applyProtection="1">
      <alignment horizontal="center"/>
      <protection hidden="1"/>
    </xf>
    <xf numFmtId="169" fontId="16" fillId="0" borderId="0" xfId="0" applyNumberFormat="1" applyFont="1" applyBorder="1" applyAlignment="1" applyProtection="1">
      <alignment horizontal="center"/>
      <protection hidden="1"/>
    </xf>
    <xf numFmtId="171" fontId="16" fillId="0" borderId="0" xfId="0" applyNumberFormat="1" applyFont="1" applyBorder="1" applyAlignment="1" applyProtection="1">
      <alignment horizontal="right"/>
      <protection hidden="1"/>
    </xf>
    <xf numFmtId="0" fontId="16" fillId="0" borderId="0" xfId="0" applyNumberFormat="1" applyFont="1" applyBorder="1" applyAlignment="1" applyProtection="1">
      <alignment horizontal="left"/>
      <protection hidden="1"/>
    </xf>
    <xf numFmtId="2" fontId="9" fillId="0" borderId="10" xfId="0" applyNumberFormat="1" applyFont="1" applyBorder="1" applyAlignment="1" applyProtection="1">
      <alignment horizontal="center" vertical="center"/>
      <protection hidden="1"/>
    </xf>
    <xf numFmtId="2" fontId="0" fillId="8" borderId="0" xfId="0" applyNumberFormat="1" applyFill="1" applyAlignment="1" applyProtection="1">
      <alignment horizontal="center" vertical="center"/>
      <protection hidden="1"/>
    </xf>
    <xf numFmtId="2" fontId="5" fillId="3" borderId="14" xfId="0" applyNumberFormat="1" applyFont="1" applyFill="1" applyBorder="1" applyAlignment="1" applyProtection="1">
      <alignment horizontal="center" vertical="center"/>
      <protection hidden="1"/>
    </xf>
    <xf numFmtId="2" fontId="2" fillId="2" borderId="2" xfId="0" applyNumberFormat="1" applyFont="1" applyFill="1" applyBorder="1" applyAlignment="1" applyProtection="1">
      <alignment horizontal="center" vertical="center"/>
      <protection hidden="1"/>
    </xf>
    <xf numFmtId="2" fontId="0" fillId="0" borderId="0" xfId="0" applyNumberFormat="1" applyAlignment="1" applyProtection="1">
      <alignment horizontal="center" vertical="center"/>
      <protection hidden="1"/>
    </xf>
    <xf numFmtId="167" fontId="9" fillId="0" borderId="10" xfId="0" applyNumberFormat="1" applyFont="1" applyBorder="1" applyAlignment="1" applyProtection="1">
      <alignment horizontal="center" vertical="center"/>
      <protection hidden="1"/>
    </xf>
    <xf numFmtId="164" fontId="9" fillId="8" borderId="8" xfId="0" applyNumberFormat="1" applyFont="1" applyFill="1" applyBorder="1" applyAlignment="1" applyProtection="1">
      <alignment horizontal="center" vertical="center"/>
      <protection hidden="1"/>
    </xf>
    <xf numFmtId="164" fontId="16" fillId="0" borderId="0" xfId="0" applyNumberFormat="1" applyFont="1" applyAlignment="1" applyProtection="1">
      <alignment horizontal="center"/>
      <protection hidden="1"/>
    </xf>
    <xf numFmtId="0" fontId="16" fillId="0" borderId="0" xfId="0" applyNumberFormat="1" applyFont="1" applyBorder="1" applyAlignment="1" applyProtection="1">
      <alignment horizontal="center"/>
      <protection hidden="1"/>
    </xf>
    <xf numFmtId="168" fontId="16" fillId="0" borderId="0" xfId="0" applyNumberFormat="1" applyFont="1" applyAlignment="1" applyProtection="1">
      <alignment horizontal="center"/>
      <protection hidden="1"/>
    </xf>
    <xf numFmtId="172" fontId="22" fillId="0" borderId="0" xfId="0" applyNumberFormat="1" applyFont="1" applyAlignment="1" applyProtection="1">
      <alignment vertical="center"/>
      <protection hidden="1"/>
    </xf>
    <xf numFmtId="14" fontId="9" fillId="0" borderId="56" xfId="0" applyNumberFormat="1" applyFont="1" applyBorder="1" applyAlignment="1" applyProtection="1">
      <alignment horizontal="center" vertical="center"/>
      <protection hidden="1"/>
    </xf>
    <xf numFmtId="0" fontId="0" fillId="0" borderId="57" xfId="0" applyNumberFormat="1" applyFill="1" applyBorder="1" applyAlignment="1" applyProtection="1">
      <alignment horizontal="center" vertical="center"/>
      <protection hidden="1"/>
    </xf>
    <xf numFmtId="0" fontId="0" fillId="0" borderId="58" xfId="0" applyFill="1" applyBorder="1" applyAlignment="1" applyProtection="1">
      <alignment horizontal="center" vertical="center"/>
      <protection hidden="1"/>
    </xf>
    <xf numFmtId="0" fontId="0" fillId="0" borderId="58" xfId="0" applyNumberFormat="1" applyFill="1" applyBorder="1" applyAlignment="1" applyProtection="1">
      <alignment horizontal="center" vertical="center"/>
      <protection hidden="1"/>
    </xf>
    <xf numFmtId="0" fontId="0" fillId="0" borderId="59" xfId="0" applyNumberFormat="1" applyFill="1" applyBorder="1" applyAlignment="1" applyProtection="1">
      <alignment horizontal="center" vertical="center"/>
      <protection hidden="1"/>
    </xf>
    <xf numFmtId="0" fontId="0" fillId="0" borderId="55" xfId="0" applyBorder="1" applyAlignment="1" applyProtection="1">
      <alignment horizontal="center" vertical="center"/>
      <protection hidden="1"/>
    </xf>
    <xf numFmtId="0" fontId="0" fillId="0" borderId="0" xfId="0" applyAlignment="1">
      <alignment vertical="center"/>
    </xf>
    <xf numFmtId="0" fontId="0" fillId="0" borderId="0" xfId="0" applyAlignment="1">
      <alignment horizontal="center" vertical="center"/>
    </xf>
    <xf numFmtId="14" fontId="0" fillId="0" borderId="0" xfId="0" applyNumberFormat="1" applyAlignment="1">
      <alignment horizontal="center" vertical="center"/>
    </xf>
    <xf numFmtId="0" fontId="0" fillId="0" borderId="0" xfId="0" applyFont="1" applyAlignment="1">
      <alignment vertical="center"/>
    </xf>
    <xf numFmtId="169" fontId="16" fillId="0" borderId="0" xfId="0" applyNumberFormat="1" applyFont="1" applyAlignment="1" applyProtection="1">
      <alignment horizontal="center"/>
      <protection hidden="1"/>
    </xf>
    <xf numFmtId="169" fontId="26" fillId="0" borderId="0" xfId="0" applyNumberFormat="1" applyFont="1" applyAlignment="1" applyProtection="1">
      <alignment horizontal="center"/>
      <protection hidden="1"/>
    </xf>
    <xf numFmtId="0" fontId="0" fillId="12" borderId="77" xfId="0" applyFill="1" applyBorder="1" applyAlignment="1">
      <alignment vertical="center"/>
    </xf>
    <xf numFmtId="0" fontId="0" fillId="12" borderId="73" xfId="0" applyFont="1" applyFill="1" applyBorder="1" applyAlignment="1">
      <alignment vertical="center"/>
    </xf>
    <xf numFmtId="0" fontId="0" fillId="12" borderId="73" xfId="0" applyFont="1" applyFill="1" applyBorder="1" applyAlignment="1">
      <alignment horizontal="center" vertical="center"/>
    </xf>
    <xf numFmtId="2" fontId="0" fillId="12" borderId="73" xfId="0" applyNumberFormat="1" applyFill="1" applyBorder="1" applyAlignment="1">
      <alignment horizontal="right" vertical="center"/>
    </xf>
    <xf numFmtId="2" fontId="0" fillId="12" borderId="73" xfId="0" applyNumberFormat="1" applyFill="1" applyBorder="1" applyAlignment="1">
      <alignment vertical="center"/>
    </xf>
    <xf numFmtId="44" fontId="0" fillId="12" borderId="78" xfId="0" applyNumberFormat="1" applyFill="1" applyBorder="1" applyAlignment="1">
      <alignment vertical="center"/>
    </xf>
    <xf numFmtId="0" fontId="0" fillId="12" borderId="70" xfId="0" applyFill="1" applyBorder="1" applyAlignment="1">
      <alignment vertical="center"/>
    </xf>
    <xf numFmtId="0" fontId="0" fillId="12" borderId="71" xfId="0" applyFill="1" applyBorder="1" applyAlignment="1">
      <alignment horizontal="center" vertical="center"/>
    </xf>
    <xf numFmtId="2" fontId="0" fillId="12" borderId="71" xfId="0" applyNumberFormat="1" applyFill="1" applyBorder="1" applyAlignment="1">
      <alignment horizontal="right" vertical="center"/>
    </xf>
    <xf numFmtId="2" fontId="0" fillId="12" borderId="71" xfId="0" applyNumberFormat="1" applyFill="1" applyBorder="1" applyAlignment="1">
      <alignment vertical="center"/>
    </xf>
    <xf numFmtId="44" fontId="0" fillId="12" borderId="72" xfId="0" applyNumberFormat="1" applyFill="1" applyBorder="1" applyAlignment="1">
      <alignment vertical="center"/>
    </xf>
    <xf numFmtId="0" fontId="0" fillId="12" borderId="79" xfId="0" applyFill="1" applyBorder="1" applyAlignment="1">
      <alignment vertical="center"/>
    </xf>
    <xf numFmtId="0" fontId="0" fillId="12" borderId="74" xfId="0" applyFill="1" applyBorder="1" applyAlignment="1">
      <alignment horizontal="center" vertical="center"/>
    </xf>
    <xf numFmtId="2" fontId="0" fillId="12" borderId="74" xfId="0" applyNumberFormat="1" applyFill="1" applyBorder="1" applyAlignment="1">
      <alignment horizontal="right" vertical="center"/>
    </xf>
    <xf numFmtId="2" fontId="0" fillId="12" borderId="74" xfId="0" applyNumberFormat="1" applyFill="1" applyBorder="1" applyAlignment="1">
      <alignment vertical="center"/>
    </xf>
    <xf numFmtId="44" fontId="0" fillId="12" borderId="80" xfId="0" applyNumberFormat="1" applyFill="1" applyBorder="1" applyAlignment="1">
      <alignment vertical="center"/>
    </xf>
    <xf numFmtId="0" fontId="0" fillId="13" borderId="77" xfId="0" applyFill="1" applyBorder="1" applyAlignment="1">
      <alignment vertical="center"/>
    </xf>
    <xf numFmtId="0" fontId="0" fillId="13" borderId="73" xfId="0" applyFill="1" applyBorder="1" applyAlignment="1">
      <alignment horizontal="center" vertical="center"/>
    </xf>
    <xf numFmtId="2" fontId="0" fillId="13" borderId="73" xfId="0" applyNumberFormat="1" applyFill="1" applyBorder="1" applyAlignment="1">
      <alignment horizontal="right" vertical="center"/>
    </xf>
    <xf numFmtId="2" fontId="0" fillId="13" borderId="73" xfId="0" applyNumberFormat="1" applyFill="1" applyBorder="1" applyAlignment="1">
      <alignment vertical="center"/>
    </xf>
    <xf numFmtId="44" fontId="0" fillId="13" borderId="78" xfId="0" applyNumberFormat="1" applyFill="1" applyBorder="1" applyAlignment="1">
      <alignment vertical="center"/>
    </xf>
    <xf numFmtId="0" fontId="0" fillId="13" borderId="70" xfId="0" applyFill="1" applyBorder="1" applyAlignment="1">
      <alignment vertical="center"/>
    </xf>
    <xf numFmtId="0" fontId="0" fillId="13" borderId="71" xfId="0" applyFill="1" applyBorder="1" applyAlignment="1">
      <alignment horizontal="center" vertical="center"/>
    </xf>
    <xf numFmtId="2" fontId="0" fillId="13" borderId="71" xfId="0" applyNumberFormat="1" applyFill="1" applyBorder="1" applyAlignment="1">
      <alignment horizontal="right" vertical="center"/>
    </xf>
    <xf numFmtId="2" fontId="0" fillId="13" borderId="71" xfId="0" applyNumberFormat="1" applyFill="1" applyBorder="1" applyAlignment="1">
      <alignment vertical="center"/>
    </xf>
    <xf numFmtId="44" fontId="0" fillId="13" borderId="72" xfId="0" applyNumberFormat="1" applyFill="1" applyBorder="1" applyAlignment="1">
      <alignment vertical="center"/>
    </xf>
    <xf numFmtId="0" fontId="0" fillId="13" borderId="79" xfId="0" applyFill="1" applyBorder="1" applyAlignment="1">
      <alignment vertical="center"/>
    </xf>
    <xf numFmtId="0" fontId="0" fillId="13" borderId="74" xfId="0" applyFill="1" applyBorder="1" applyAlignment="1">
      <alignment horizontal="center" vertical="center"/>
    </xf>
    <xf numFmtId="2" fontId="0" fillId="13" borderId="74" xfId="0" applyNumberFormat="1" applyFill="1" applyBorder="1" applyAlignment="1">
      <alignment horizontal="right" vertical="center"/>
    </xf>
    <xf numFmtId="2" fontId="0" fillId="13" borderId="74" xfId="0" applyNumberFormat="1" applyFill="1" applyBorder="1" applyAlignment="1">
      <alignment vertical="center"/>
    </xf>
    <xf numFmtId="44" fontId="0" fillId="13" borderId="80" xfId="0" applyNumberFormat="1" applyFill="1" applyBorder="1" applyAlignment="1">
      <alignment vertical="center"/>
    </xf>
    <xf numFmtId="0" fontId="0" fillId="10" borderId="63" xfId="0" applyFill="1" applyBorder="1" applyAlignment="1">
      <alignment horizontal="center" vertical="center"/>
    </xf>
    <xf numFmtId="0" fontId="0" fillId="11" borderId="63" xfId="0" applyFill="1" applyBorder="1" applyAlignment="1">
      <alignment horizontal="center" vertical="center"/>
    </xf>
    <xf numFmtId="0" fontId="0" fillId="14" borderId="61" xfId="0" applyFill="1" applyBorder="1" applyAlignment="1">
      <alignment vertical="center"/>
    </xf>
    <xf numFmtId="0" fontId="0" fillId="15" borderId="61" xfId="0" applyFill="1" applyBorder="1" applyAlignment="1">
      <alignment vertical="center"/>
    </xf>
    <xf numFmtId="0" fontId="0" fillId="15" borderId="62" xfId="0" applyFill="1" applyBorder="1" applyAlignment="1">
      <alignment horizontal="center" vertical="center"/>
    </xf>
    <xf numFmtId="0" fontId="0" fillId="15" borderId="63" xfId="0" applyFill="1" applyBorder="1" applyAlignment="1">
      <alignment horizontal="center" vertical="center"/>
    </xf>
    <xf numFmtId="0" fontId="0" fillId="10" borderId="75" xfId="0" applyFill="1" applyBorder="1" applyAlignment="1">
      <alignment vertical="center"/>
    </xf>
    <xf numFmtId="14" fontId="0" fillId="10" borderId="63" xfId="0" applyNumberFormat="1" applyFill="1" applyBorder="1" applyAlignment="1">
      <alignment horizontal="center" vertical="center"/>
    </xf>
    <xf numFmtId="44" fontId="0" fillId="10" borderId="76" xfId="0" applyNumberFormat="1" applyFill="1" applyBorder="1" applyAlignment="1">
      <alignment vertical="center"/>
    </xf>
    <xf numFmtId="0" fontId="0" fillId="11" borderId="75" xfId="0" applyFill="1" applyBorder="1" applyAlignment="1">
      <alignment vertical="center"/>
    </xf>
    <xf numFmtId="2" fontId="0" fillId="11" borderId="63" xfId="0" applyNumberFormat="1" applyFill="1" applyBorder="1" applyAlignment="1" applyProtection="1">
      <alignment horizontal="right" vertical="center"/>
      <protection locked="0"/>
    </xf>
    <xf numFmtId="14" fontId="0" fillId="11" borderId="63" xfId="0" applyNumberFormat="1" applyFill="1" applyBorder="1" applyAlignment="1">
      <alignment horizontal="center" vertical="center"/>
    </xf>
    <xf numFmtId="44" fontId="0" fillId="11" borderId="76" xfId="0" applyNumberFormat="1" applyFill="1" applyBorder="1" applyAlignment="1">
      <alignment vertical="center"/>
    </xf>
    <xf numFmtId="0" fontId="0" fillId="15" borderId="75" xfId="0" applyFill="1" applyBorder="1" applyAlignment="1">
      <alignment vertical="center"/>
    </xf>
    <xf numFmtId="2" fontId="0" fillId="15" borderId="63" xfId="0" applyNumberFormat="1" applyFill="1" applyBorder="1" applyAlignment="1">
      <alignment horizontal="right" vertical="center"/>
    </xf>
    <xf numFmtId="2" fontId="0" fillId="15" borderId="63" xfId="0" applyNumberFormat="1" applyFill="1" applyBorder="1" applyAlignment="1">
      <alignment vertical="center"/>
    </xf>
    <xf numFmtId="44" fontId="0" fillId="15" borderId="76" xfId="0" applyNumberFormat="1" applyFill="1" applyBorder="1" applyAlignment="1">
      <alignment vertical="center"/>
    </xf>
    <xf numFmtId="0" fontId="0" fillId="15" borderId="60" xfId="0" applyFill="1" applyBorder="1" applyAlignment="1">
      <alignment vertical="center"/>
    </xf>
    <xf numFmtId="0" fontId="0" fillId="14" borderId="57" xfId="0" applyFill="1" applyBorder="1" applyAlignment="1">
      <alignment vertical="center"/>
    </xf>
    <xf numFmtId="0" fontId="0" fillId="16" borderId="0" xfId="0" applyFill="1" applyAlignment="1">
      <alignment vertical="center"/>
    </xf>
    <xf numFmtId="0" fontId="0" fillId="16" borderId="0" xfId="0" applyFont="1" applyFill="1" applyAlignment="1">
      <alignment vertical="center"/>
    </xf>
    <xf numFmtId="0" fontId="0" fillId="16" borderId="0" xfId="0" applyFill="1" applyAlignment="1">
      <alignment horizontal="center" vertical="center"/>
    </xf>
    <xf numFmtId="14" fontId="0" fillId="16" borderId="0" xfId="0" applyNumberFormat="1" applyFill="1" applyAlignment="1">
      <alignment horizontal="center" vertical="center"/>
    </xf>
    <xf numFmtId="0" fontId="0" fillId="16" borderId="75" xfId="0" applyFill="1" applyBorder="1" applyAlignment="1">
      <alignment vertical="center"/>
    </xf>
    <xf numFmtId="0" fontId="0" fillId="16" borderId="63" xfId="0" applyFill="1" applyBorder="1" applyAlignment="1">
      <alignment vertical="center"/>
    </xf>
    <xf numFmtId="0" fontId="0" fillId="16" borderId="63" xfId="0" applyFill="1" applyBorder="1" applyAlignment="1">
      <alignment horizontal="center" vertical="center"/>
    </xf>
    <xf numFmtId="14" fontId="0" fillId="16" borderId="63" xfId="0" applyNumberFormat="1" applyFill="1" applyBorder="1" applyAlignment="1">
      <alignment horizontal="center" vertical="center"/>
    </xf>
    <xf numFmtId="0" fontId="0" fillId="11" borderId="63" xfId="0" applyFill="1" applyBorder="1" applyAlignment="1" applyProtection="1">
      <alignment horizontal="center" vertical="center"/>
    </xf>
    <xf numFmtId="0" fontId="14" fillId="0" borderId="0" xfId="0" applyFont="1" applyAlignment="1" applyProtection="1">
      <alignment horizontal="center" vertical="center"/>
      <protection hidden="1"/>
    </xf>
    <xf numFmtId="0" fontId="18" fillId="0" borderId="0" xfId="0" applyFont="1" applyBorder="1" applyAlignment="1" applyProtection="1">
      <alignment horizontal="center" vertical="center" wrapText="1"/>
      <protection hidden="1"/>
    </xf>
    <xf numFmtId="164" fontId="18" fillId="0" borderId="0" xfId="0" applyNumberFormat="1" applyFont="1" applyBorder="1" applyAlignment="1" applyProtection="1">
      <alignment horizontal="center" vertical="center" wrapText="1"/>
      <protection hidden="1"/>
    </xf>
    <xf numFmtId="1" fontId="18" fillId="0" borderId="0" xfId="0" applyNumberFormat="1" applyFont="1" applyBorder="1" applyAlignment="1" applyProtection="1">
      <alignment horizontal="center" vertical="center" wrapText="1"/>
      <protection hidden="1"/>
    </xf>
    <xf numFmtId="168" fontId="18" fillId="0" borderId="0" xfId="0" applyNumberFormat="1" applyFont="1" applyBorder="1" applyAlignment="1" applyProtection="1">
      <alignment horizontal="center" vertical="center" wrapText="1"/>
      <protection hidden="1"/>
    </xf>
    <xf numFmtId="0" fontId="18" fillId="0" borderId="0" xfId="0" applyFont="1" applyBorder="1" applyAlignment="1" applyProtection="1">
      <alignment horizontal="center" vertical="center"/>
      <protection hidden="1"/>
    </xf>
    <xf numFmtId="169" fontId="18" fillId="0" borderId="0" xfId="0" applyNumberFormat="1" applyFont="1" applyBorder="1" applyAlignment="1" applyProtection="1">
      <alignment horizontal="center" vertical="center" wrapText="1"/>
      <protection hidden="1"/>
    </xf>
    <xf numFmtId="0" fontId="16" fillId="0" borderId="0" xfId="0" applyFont="1" applyAlignment="1" applyProtection="1">
      <alignment horizontal="center" vertical="center" wrapText="1"/>
      <protection hidden="1"/>
    </xf>
    <xf numFmtId="0" fontId="26" fillId="0" borderId="0" xfId="0" applyFont="1" applyAlignment="1" applyProtection="1">
      <alignment horizontal="center" vertical="center" wrapText="1"/>
      <protection hidden="1"/>
    </xf>
    <xf numFmtId="0" fontId="0" fillId="0" borderId="0" xfId="0" applyProtection="1">
      <protection hidden="1"/>
    </xf>
    <xf numFmtId="0" fontId="16" fillId="0" borderId="0" xfId="0" applyFont="1" applyBorder="1" applyAlignment="1" applyProtection="1">
      <alignment horizontal="center" wrapText="1"/>
      <protection hidden="1"/>
    </xf>
    <xf numFmtId="171" fontId="16" fillId="0" borderId="0" xfId="0" applyNumberFormat="1" applyFont="1" applyBorder="1" applyAlignment="1" applyProtection="1">
      <alignment horizontal="center" wrapText="1"/>
      <protection hidden="1"/>
    </xf>
    <xf numFmtId="1" fontId="16" fillId="0" borderId="0" xfId="0" applyNumberFormat="1" applyFont="1" applyBorder="1" applyAlignment="1" applyProtection="1">
      <alignment horizontal="center" wrapText="1"/>
      <protection hidden="1"/>
    </xf>
    <xf numFmtId="171" fontId="16" fillId="0" borderId="0" xfId="0" applyNumberFormat="1" applyFont="1" applyBorder="1" applyAlignment="1" applyProtection="1">
      <alignment horizontal="center"/>
      <protection hidden="1"/>
    </xf>
    <xf numFmtId="171" fontId="15" fillId="0" borderId="0" xfId="0" applyNumberFormat="1" applyFont="1" applyAlignment="1" applyProtection="1">
      <protection hidden="1"/>
    </xf>
    <xf numFmtId="168" fontId="20" fillId="0" borderId="0" xfId="0" applyNumberFormat="1" applyFont="1" applyAlignment="1" applyProtection="1">
      <protection hidden="1"/>
    </xf>
    <xf numFmtId="1" fontId="20" fillId="0" borderId="0" xfId="0" applyNumberFormat="1" applyFont="1" applyAlignment="1" applyProtection="1">
      <protection hidden="1"/>
    </xf>
    <xf numFmtId="171" fontId="15" fillId="0" borderId="0" xfId="0" applyNumberFormat="1" applyFont="1" applyBorder="1" applyAlignment="1" applyProtection="1">
      <protection hidden="1"/>
    </xf>
    <xf numFmtId="1" fontId="20" fillId="0" borderId="0" xfId="0" applyNumberFormat="1" applyFont="1" applyBorder="1" applyAlignment="1" applyProtection="1">
      <protection hidden="1"/>
    </xf>
    <xf numFmtId="0" fontId="17" fillId="0" borderId="0" xfId="0" applyFont="1" applyAlignment="1" applyProtection="1">
      <protection hidden="1"/>
    </xf>
    <xf numFmtId="168" fontId="17" fillId="0" borderId="0" xfId="0" applyNumberFormat="1" applyFont="1" applyAlignment="1" applyProtection="1">
      <protection hidden="1"/>
    </xf>
    <xf numFmtId="0" fontId="21" fillId="0" borderId="0" xfId="0" applyFont="1" applyProtection="1">
      <protection hidden="1"/>
    </xf>
    <xf numFmtId="0" fontId="19" fillId="0" borderId="0" xfId="0" applyFont="1" applyAlignment="1" applyProtection="1">
      <protection hidden="1"/>
    </xf>
    <xf numFmtId="0" fontId="15" fillId="0" borderId="0" xfId="0" applyFont="1" applyAlignment="1" applyProtection="1">
      <protection hidden="1"/>
    </xf>
    <xf numFmtId="168" fontId="15" fillId="0" borderId="0" xfId="0" applyNumberFormat="1" applyFont="1" applyAlignment="1" applyProtection="1">
      <protection hidden="1"/>
    </xf>
    <xf numFmtId="0" fontId="27" fillId="8" borderId="0" xfId="0" applyNumberFormat="1" applyFont="1" applyFill="1" applyAlignment="1" applyProtection="1">
      <alignment horizontal="center" vertical="center"/>
      <protection hidden="1"/>
    </xf>
    <xf numFmtId="0" fontId="27" fillId="8" borderId="0" xfId="0" applyFont="1" applyFill="1" applyAlignment="1" applyProtection="1">
      <alignment horizontal="center" vertical="center"/>
      <protection hidden="1"/>
    </xf>
    <xf numFmtId="0" fontId="27" fillId="8" borderId="87" xfId="0" applyNumberFormat="1" applyFont="1" applyFill="1" applyBorder="1" applyAlignment="1" applyProtection="1">
      <alignment vertical="center"/>
      <protection hidden="1"/>
    </xf>
    <xf numFmtId="22" fontId="27" fillId="8" borderId="87" xfId="0" applyNumberFormat="1" applyFont="1" applyFill="1" applyBorder="1" applyAlignment="1" applyProtection="1">
      <alignment vertical="center"/>
      <protection hidden="1"/>
    </xf>
    <xf numFmtId="0" fontId="27" fillId="8" borderId="87" xfId="0" applyFont="1" applyFill="1" applyBorder="1" applyAlignment="1" applyProtection="1">
      <alignment vertical="center"/>
      <protection hidden="1"/>
    </xf>
    <xf numFmtId="1" fontId="27" fillId="8" borderId="87" xfId="0" applyNumberFormat="1" applyFont="1" applyFill="1" applyBorder="1" applyAlignment="1" applyProtection="1">
      <alignment horizontal="left" vertical="center"/>
      <protection hidden="1"/>
    </xf>
    <xf numFmtId="1" fontId="27" fillId="8" borderId="89" xfId="0" applyNumberFormat="1" applyFont="1" applyFill="1" applyBorder="1" applyAlignment="1" applyProtection="1">
      <alignment vertical="center"/>
      <protection hidden="1"/>
    </xf>
    <xf numFmtId="0" fontId="27" fillId="8" borderId="87" xfId="0" applyNumberFormat="1" applyFont="1" applyFill="1" applyBorder="1" applyAlignment="1" applyProtection="1">
      <alignment horizontal="center" vertical="center"/>
      <protection hidden="1"/>
    </xf>
    <xf numFmtId="14" fontId="27" fillId="8" borderId="0" xfId="0" applyNumberFormat="1" applyFont="1" applyFill="1" applyAlignment="1" applyProtection="1">
      <alignment horizontal="center" vertical="center"/>
      <protection hidden="1"/>
    </xf>
    <xf numFmtId="14" fontId="0" fillId="16" borderId="0" xfId="0" applyNumberFormat="1" applyFill="1" applyAlignment="1">
      <alignment vertical="center"/>
    </xf>
    <xf numFmtId="171" fontId="28" fillId="0" borderId="0" xfId="0" applyNumberFormat="1" applyFont="1" applyBorder="1" applyAlignment="1" applyProtection="1">
      <alignment horizontal="center" wrapText="1"/>
      <protection hidden="1"/>
    </xf>
    <xf numFmtId="164" fontId="28" fillId="0" borderId="0" xfId="0" applyNumberFormat="1" applyFont="1" applyBorder="1" applyAlignment="1" applyProtection="1">
      <alignment horizontal="center"/>
      <protection hidden="1"/>
    </xf>
    <xf numFmtId="1" fontId="28" fillId="0" borderId="0" xfId="0" applyNumberFormat="1" applyFont="1" applyBorder="1" applyAlignment="1" applyProtection="1">
      <alignment horizontal="center" wrapText="1"/>
      <protection hidden="1"/>
    </xf>
    <xf numFmtId="168" fontId="28" fillId="0" borderId="0" xfId="0" applyNumberFormat="1" applyFont="1" applyBorder="1" applyAlignment="1" applyProtection="1">
      <alignment horizontal="center"/>
      <protection hidden="1"/>
    </xf>
    <xf numFmtId="171" fontId="28" fillId="0" borderId="0" xfId="0" applyNumberFormat="1" applyFont="1" applyBorder="1" applyAlignment="1" applyProtection="1">
      <alignment horizontal="right"/>
      <protection hidden="1"/>
    </xf>
    <xf numFmtId="169" fontId="28" fillId="0" borderId="0" xfId="0" applyNumberFormat="1" applyFont="1" applyBorder="1" applyAlignment="1" applyProtection="1">
      <alignment horizontal="center"/>
      <protection hidden="1"/>
    </xf>
    <xf numFmtId="169" fontId="28" fillId="0" borderId="0" xfId="0" applyNumberFormat="1" applyFont="1" applyAlignment="1" applyProtection="1">
      <alignment horizontal="center"/>
      <protection hidden="1"/>
    </xf>
    <xf numFmtId="166" fontId="9" fillId="0" borderId="2" xfId="0" applyNumberFormat="1" applyFont="1" applyFill="1" applyBorder="1" applyAlignment="1" applyProtection="1">
      <alignment horizontal="center" vertical="center"/>
      <protection hidden="1"/>
    </xf>
    <xf numFmtId="0" fontId="9" fillId="0" borderId="10" xfId="0" applyNumberFormat="1" applyFont="1" applyFill="1" applyBorder="1" applyAlignment="1" applyProtection="1">
      <alignment horizontal="center" vertical="center"/>
      <protection hidden="1"/>
    </xf>
    <xf numFmtId="0" fontId="0" fillId="9" borderId="0" xfId="0" applyFill="1" applyAlignment="1" applyProtection="1">
      <alignment horizontal="center" vertical="center"/>
      <protection hidden="1"/>
    </xf>
    <xf numFmtId="0" fontId="0" fillId="9" borderId="0" xfId="0" applyFill="1" applyAlignment="1" applyProtection="1">
      <alignment horizontal="center" vertical="center"/>
      <protection locked="0" hidden="1"/>
    </xf>
    <xf numFmtId="0" fontId="3" fillId="4" borderId="12" xfId="0" applyFont="1" applyFill="1" applyBorder="1" applyAlignment="1" applyProtection="1">
      <alignment horizontal="center" vertical="center"/>
      <protection hidden="1"/>
    </xf>
    <xf numFmtId="0" fontId="3" fillId="4" borderId="13" xfId="0" applyFont="1" applyFill="1" applyBorder="1" applyAlignment="1" applyProtection="1">
      <alignment horizontal="center" vertical="center"/>
      <protection hidden="1"/>
    </xf>
    <xf numFmtId="0" fontId="4" fillId="4" borderId="12" xfId="0" applyFont="1" applyFill="1" applyBorder="1" applyAlignment="1" applyProtection="1">
      <alignment horizontal="center" vertical="center"/>
      <protection hidden="1"/>
    </xf>
    <xf numFmtId="0" fontId="4" fillId="4" borderId="13" xfId="0" applyFont="1" applyFill="1" applyBorder="1" applyAlignment="1" applyProtection="1">
      <alignment horizontal="center" vertical="center"/>
      <protection hidden="1"/>
    </xf>
    <xf numFmtId="0" fontId="0" fillId="0" borderId="38" xfId="0" applyNumberFormat="1" applyBorder="1" applyAlignment="1" applyProtection="1">
      <alignment horizontal="center" vertical="center"/>
      <protection hidden="1"/>
    </xf>
    <xf numFmtId="0" fontId="0" fillId="0" borderId="36" xfId="0" applyNumberFormat="1" applyBorder="1" applyAlignment="1" applyProtection="1">
      <alignment horizontal="center" vertical="center"/>
      <protection hidden="1"/>
    </xf>
    <xf numFmtId="0" fontId="0" fillId="0" borderId="39" xfId="0" applyNumberFormat="1" applyBorder="1" applyAlignment="1" applyProtection="1">
      <alignment horizontal="center" vertical="center"/>
      <protection hidden="1"/>
    </xf>
    <xf numFmtId="164" fontId="29" fillId="8" borderId="0" xfId="0" applyNumberFormat="1" applyFont="1" applyFill="1" applyAlignment="1" applyProtection="1">
      <alignment horizontal="center" vertical="center"/>
      <protection hidden="1"/>
    </xf>
    <xf numFmtId="170" fontId="11" fillId="8" borderId="53" xfId="0" applyNumberFormat="1" applyFont="1" applyFill="1" applyBorder="1" applyAlignment="1" applyProtection="1">
      <alignment horizontal="center" vertical="center"/>
      <protection hidden="1"/>
    </xf>
    <xf numFmtId="170" fontId="11" fillId="8" borderId="0" xfId="0" applyNumberFormat="1" applyFont="1" applyFill="1" applyAlignment="1" applyProtection="1">
      <alignment horizontal="center" vertical="center"/>
      <protection hidden="1"/>
    </xf>
    <xf numFmtId="170" fontId="11" fillId="8" borderId="54" xfId="0" applyNumberFormat="1" applyFont="1" applyFill="1" applyBorder="1" applyAlignment="1" applyProtection="1">
      <alignment horizontal="center" vertical="center"/>
      <protection hidden="1"/>
    </xf>
    <xf numFmtId="170" fontId="11" fillId="8" borderId="30" xfId="0" applyNumberFormat="1" applyFont="1" applyFill="1" applyBorder="1" applyAlignment="1" applyProtection="1">
      <alignment horizontal="center" vertical="center"/>
      <protection hidden="1"/>
    </xf>
    <xf numFmtId="0" fontId="0" fillId="0" borderId="46" xfId="0" applyBorder="1" applyAlignment="1" applyProtection="1">
      <alignment horizontal="center" vertical="center" wrapText="1"/>
      <protection hidden="1"/>
    </xf>
    <xf numFmtId="0" fontId="0" fillId="0" borderId="49" xfId="0" applyBorder="1" applyAlignment="1" applyProtection="1">
      <alignment horizontal="center" vertical="center" wrapText="1"/>
      <protection hidden="1"/>
    </xf>
    <xf numFmtId="0" fontId="0" fillId="0" borderId="45" xfId="0" applyBorder="1" applyAlignment="1" applyProtection="1">
      <alignment horizontal="center" vertical="center" wrapText="1"/>
      <protection hidden="1"/>
    </xf>
    <xf numFmtId="0" fontId="0" fillId="0" borderId="48" xfId="0" applyBorder="1" applyAlignment="1" applyProtection="1">
      <alignment horizontal="center" vertical="center" wrapText="1"/>
      <protection hidden="1"/>
    </xf>
    <xf numFmtId="0" fontId="0" fillId="0" borderId="35" xfId="0" applyNumberFormat="1" applyBorder="1" applyAlignment="1" applyProtection="1">
      <alignment horizontal="center" vertical="center"/>
      <protection hidden="1"/>
    </xf>
    <xf numFmtId="0" fontId="0" fillId="0" borderId="42" xfId="0" applyNumberFormat="1" applyBorder="1" applyAlignment="1" applyProtection="1">
      <alignment horizontal="center" vertical="center"/>
      <protection hidden="1"/>
    </xf>
    <xf numFmtId="0" fontId="0" fillId="0" borderId="41" xfId="0" applyNumberFormat="1" applyBorder="1" applyAlignment="1" applyProtection="1">
      <alignment horizontal="center" vertical="center"/>
      <protection hidden="1"/>
    </xf>
    <xf numFmtId="166" fontId="0" fillId="0" borderId="37" xfId="0" applyNumberFormat="1" applyBorder="1" applyAlignment="1" applyProtection="1">
      <alignment horizontal="center" vertical="center"/>
      <protection hidden="1"/>
    </xf>
    <xf numFmtId="0" fontId="0" fillId="0" borderId="5" xfId="0" applyBorder="1" applyAlignment="1" applyProtection="1">
      <alignment horizontal="center" vertical="center"/>
      <protection hidden="1"/>
    </xf>
    <xf numFmtId="0" fontId="0" fillId="0" borderId="1" xfId="0" applyBorder="1" applyAlignment="1" applyProtection="1">
      <alignment horizontal="center" vertical="center"/>
      <protection hidden="1"/>
    </xf>
    <xf numFmtId="0" fontId="0" fillId="0" borderId="4" xfId="0" applyBorder="1" applyAlignment="1" applyProtection="1">
      <alignment horizontal="center" vertical="center"/>
      <protection hidden="1"/>
    </xf>
    <xf numFmtId="0" fontId="0" fillId="0" borderId="9" xfId="0" applyBorder="1" applyAlignment="1" applyProtection="1">
      <alignment horizontal="center" vertical="center"/>
      <protection hidden="1"/>
    </xf>
    <xf numFmtId="166" fontId="0" fillId="0" borderId="40" xfId="0" applyNumberFormat="1" applyBorder="1" applyAlignment="1" applyProtection="1">
      <alignment horizontal="center" vertical="center"/>
      <protection hidden="1"/>
    </xf>
    <xf numFmtId="0" fontId="11" fillId="5" borderId="51" xfId="0" applyNumberFormat="1" applyFont="1" applyFill="1" applyBorder="1" applyAlignment="1" applyProtection="1">
      <alignment horizontal="center" vertical="center"/>
      <protection locked="0" hidden="1"/>
    </xf>
    <xf numFmtId="0" fontId="11" fillId="5" borderId="52" xfId="0" applyNumberFormat="1" applyFont="1" applyFill="1" applyBorder="1" applyAlignment="1" applyProtection="1">
      <alignment horizontal="center" vertical="center"/>
      <protection locked="0" hidden="1"/>
    </xf>
    <xf numFmtId="0" fontId="10" fillId="5" borderId="15" xfId="0" applyFont="1" applyFill="1" applyBorder="1" applyAlignment="1" applyProtection="1">
      <alignment horizontal="center" vertical="center"/>
      <protection hidden="1"/>
    </xf>
    <xf numFmtId="0" fontId="10" fillId="5" borderId="51" xfId="0" applyFont="1" applyFill="1" applyBorder="1" applyAlignment="1" applyProtection="1">
      <alignment horizontal="center" vertical="center"/>
      <protection hidden="1"/>
    </xf>
    <xf numFmtId="14" fontId="0" fillId="0" borderId="5" xfId="0" applyNumberFormat="1" applyBorder="1" applyAlignment="1" applyProtection="1">
      <alignment horizontal="center" vertical="center"/>
      <protection hidden="1"/>
    </xf>
    <xf numFmtId="14" fontId="0" fillId="0" borderId="1" xfId="0" applyNumberFormat="1" applyBorder="1" applyAlignment="1" applyProtection="1">
      <alignment horizontal="center" vertical="center"/>
      <protection hidden="1"/>
    </xf>
    <xf numFmtId="14" fontId="0" fillId="0" borderId="9" xfId="0" applyNumberFormat="1" applyBorder="1" applyAlignment="1" applyProtection="1">
      <alignment horizontal="center" vertical="center"/>
      <protection hidden="1"/>
    </xf>
    <xf numFmtId="0" fontId="0" fillId="0" borderId="44" xfId="0" applyBorder="1" applyAlignment="1" applyProtection="1">
      <alignment horizontal="center" vertical="center" wrapText="1"/>
      <protection hidden="1"/>
    </xf>
    <xf numFmtId="0" fontId="0" fillId="0" borderId="47" xfId="0" applyBorder="1" applyAlignment="1" applyProtection="1">
      <alignment horizontal="center" vertical="center" wrapText="1"/>
      <protection hidden="1"/>
    </xf>
    <xf numFmtId="166" fontId="0" fillId="0" borderId="34" xfId="0" applyNumberFormat="1" applyBorder="1" applyAlignment="1" applyProtection="1">
      <alignment horizontal="center" vertical="center"/>
      <protection hidden="1"/>
    </xf>
    <xf numFmtId="167" fontId="7" fillId="6" borderId="23" xfId="0" applyNumberFormat="1" applyFont="1" applyFill="1" applyBorder="1" applyAlignment="1" applyProtection="1">
      <alignment horizontal="right" vertical="center"/>
      <protection hidden="1"/>
    </xf>
    <xf numFmtId="167" fontId="7" fillId="6" borderId="21" xfId="0" applyNumberFormat="1" applyFont="1" applyFill="1" applyBorder="1" applyAlignment="1" applyProtection="1">
      <alignment horizontal="right" vertical="center"/>
      <protection hidden="1"/>
    </xf>
    <xf numFmtId="167" fontId="7" fillId="6" borderId="32" xfId="0" applyNumberFormat="1" applyFont="1" applyFill="1" applyBorder="1" applyAlignment="1" applyProtection="1">
      <alignment horizontal="right" vertical="center"/>
      <protection hidden="1"/>
    </xf>
    <xf numFmtId="167" fontId="7" fillId="6" borderId="30" xfId="0" applyNumberFormat="1" applyFont="1" applyFill="1" applyBorder="1" applyAlignment="1" applyProtection="1">
      <alignment horizontal="right" vertical="center"/>
      <protection hidden="1"/>
    </xf>
    <xf numFmtId="0" fontId="8" fillId="8" borderId="21" xfId="0" applyFont="1" applyFill="1" applyBorder="1" applyAlignment="1" applyProtection="1">
      <alignment horizontal="left" vertical="center"/>
      <protection hidden="1"/>
    </xf>
    <xf numFmtId="0" fontId="8" fillId="8" borderId="24" xfId="0" applyFont="1" applyFill="1" applyBorder="1" applyAlignment="1" applyProtection="1">
      <alignment horizontal="left" vertical="center"/>
      <protection hidden="1"/>
    </xf>
    <xf numFmtId="0" fontId="8" fillId="8" borderId="30" xfId="0" applyFont="1" applyFill="1" applyBorder="1" applyAlignment="1" applyProtection="1">
      <alignment horizontal="left" vertical="center"/>
      <protection hidden="1"/>
    </xf>
    <xf numFmtId="0" fontId="8" fillId="8" borderId="33" xfId="0" applyFont="1" applyFill="1" applyBorder="1" applyAlignment="1" applyProtection="1">
      <alignment horizontal="left" vertical="center"/>
      <protection hidden="1"/>
    </xf>
    <xf numFmtId="0" fontId="6" fillId="6" borderId="20" xfId="0" applyFont="1" applyFill="1" applyBorder="1" applyAlignment="1" applyProtection="1">
      <alignment horizontal="center" vertical="center" wrapText="1"/>
      <protection hidden="1"/>
    </xf>
    <xf numFmtId="0" fontId="6" fillId="6" borderId="16" xfId="0" applyFont="1" applyFill="1" applyBorder="1" applyAlignment="1" applyProtection="1">
      <alignment horizontal="center" vertical="center" wrapText="1"/>
      <protection hidden="1"/>
    </xf>
    <xf numFmtId="0" fontId="6" fillId="6" borderId="17" xfId="0" applyFont="1" applyFill="1" applyBorder="1" applyAlignment="1" applyProtection="1">
      <alignment horizontal="center" vertical="center" wrapText="1"/>
      <protection hidden="1"/>
    </xf>
    <xf numFmtId="0" fontId="6" fillId="6" borderId="29" xfId="0" applyFont="1" applyFill="1" applyBorder="1" applyAlignment="1" applyProtection="1">
      <alignment horizontal="center" vertical="center" wrapText="1"/>
      <protection hidden="1"/>
    </xf>
    <xf numFmtId="0" fontId="6" fillId="6" borderId="25" xfId="0" applyFont="1" applyFill="1" applyBorder="1" applyAlignment="1" applyProtection="1">
      <alignment horizontal="center" vertical="center" wrapText="1"/>
      <protection hidden="1"/>
    </xf>
    <xf numFmtId="0" fontId="6" fillId="6" borderId="26" xfId="0" applyFont="1" applyFill="1" applyBorder="1" applyAlignment="1" applyProtection="1">
      <alignment horizontal="center" vertical="center" wrapText="1"/>
      <protection hidden="1"/>
    </xf>
    <xf numFmtId="166" fontId="7" fillId="6" borderId="18" xfId="0" applyNumberFormat="1" applyFont="1" applyFill="1" applyBorder="1" applyAlignment="1" applyProtection="1">
      <alignment horizontal="center" vertical="center"/>
      <protection hidden="1"/>
    </xf>
    <xf numFmtId="166" fontId="7" fillId="6" borderId="16" xfId="0" applyNumberFormat="1" applyFont="1" applyFill="1" applyBorder="1" applyAlignment="1" applyProtection="1">
      <alignment horizontal="center" vertical="center"/>
      <protection hidden="1"/>
    </xf>
    <xf numFmtId="166" fontId="7" fillId="6" borderId="19" xfId="0" applyNumberFormat="1" applyFont="1" applyFill="1" applyBorder="1" applyAlignment="1" applyProtection="1">
      <alignment horizontal="center" vertical="center"/>
      <protection hidden="1"/>
    </xf>
    <xf numFmtId="166" fontId="7" fillId="6" borderId="27" xfId="0" applyNumberFormat="1" applyFont="1" applyFill="1" applyBorder="1" applyAlignment="1" applyProtection="1">
      <alignment horizontal="center" vertical="center"/>
      <protection hidden="1"/>
    </xf>
    <xf numFmtId="166" fontId="7" fillId="6" borderId="25" xfId="0" applyNumberFormat="1" applyFont="1" applyFill="1" applyBorder="1" applyAlignment="1" applyProtection="1">
      <alignment horizontal="center" vertical="center"/>
      <protection hidden="1"/>
    </xf>
    <xf numFmtId="166" fontId="7" fillId="6" borderId="28" xfId="0" applyNumberFormat="1" applyFont="1" applyFill="1" applyBorder="1" applyAlignment="1" applyProtection="1">
      <alignment horizontal="center" vertical="center"/>
      <protection hidden="1"/>
    </xf>
    <xf numFmtId="0" fontId="7" fillId="6" borderId="18" xfId="0" applyFont="1" applyFill="1" applyBorder="1" applyAlignment="1" applyProtection="1">
      <alignment horizontal="center" vertical="center" wrapText="1"/>
      <protection hidden="1"/>
    </xf>
    <xf numFmtId="0" fontId="7" fillId="6" borderId="16" xfId="0" applyFont="1" applyFill="1" applyBorder="1" applyAlignment="1" applyProtection="1">
      <alignment horizontal="center" vertical="center" wrapText="1"/>
      <protection hidden="1"/>
    </xf>
    <xf numFmtId="0" fontId="7" fillId="6" borderId="19" xfId="0" applyFont="1" applyFill="1" applyBorder="1" applyAlignment="1" applyProtection="1">
      <alignment horizontal="center" vertical="center" wrapText="1"/>
      <protection hidden="1"/>
    </xf>
    <xf numFmtId="0" fontId="7" fillId="6" borderId="27" xfId="0" applyFont="1" applyFill="1" applyBorder="1" applyAlignment="1" applyProtection="1">
      <alignment horizontal="center" vertical="center" wrapText="1"/>
      <protection hidden="1"/>
    </xf>
    <xf numFmtId="0" fontId="7" fillId="6" borderId="25" xfId="0" applyFont="1" applyFill="1" applyBorder="1" applyAlignment="1" applyProtection="1">
      <alignment horizontal="center" vertical="center" wrapText="1"/>
      <protection hidden="1"/>
    </xf>
    <xf numFmtId="0" fontId="7" fillId="6" borderId="28" xfId="0" applyFont="1" applyFill="1" applyBorder="1" applyAlignment="1" applyProtection="1">
      <alignment horizontal="center" vertical="center" wrapText="1"/>
      <protection hidden="1"/>
    </xf>
    <xf numFmtId="0" fontId="6" fillId="6" borderId="21" xfId="0" applyFont="1" applyFill="1" applyBorder="1" applyAlignment="1" applyProtection="1">
      <alignment horizontal="center" vertical="center" wrapText="1"/>
      <protection hidden="1"/>
    </xf>
    <xf numFmtId="0" fontId="6" fillId="6" borderId="22" xfId="0" applyFont="1" applyFill="1" applyBorder="1" applyAlignment="1" applyProtection="1">
      <alignment horizontal="center" vertical="center" wrapText="1"/>
      <protection hidden="1"/>
    </xf>
    <xf numFmtId="0" fontId="6" fillId="6" borderId="30" xfId="0" applyFont="1" applyFill="1" applyBorder="1" applyAlignment="1" applyProtection="1">
      <alignment horizontal="center" vertical="center" wrapText="1"/>
      <protection hidden="1"/>
    </xf>
    <xf numFmtId="0" fontId="6" fillId="6" borderId="31" xfId="0" applyFont="1" applyFill="1" applyBorder="1" applyAlignment="1" applyProtection="1">
      <alignment horizontal="center" vertical="center" wrapText="1"/>
      <protection hidden="1"/>
    </xf>
    <xf numFmtId="0" fontId="27" fillId="8" borderId="87" xfId="0" applyFont="1" applyFill="1" applyBorder="1" applyAlignment="1" applyProtection="1">
      <alignment horizontal="center" vertical="center"/>
      <protection hidden="1"/>
    </xf>
    <xf numFmtId="22" fontId="27" fillId="8" borderId="88" xfId="0" applyNumberFormat="1" applyFont="1" applyFill="1" applyBorder="1" applyAlignment="1" applyProtection="1">
      <alignment horizontal="right" vertical="center"/>
      <protection hidden="1"/>
    </xf>
    <xf numFmtId="22" fontId="27" fillId="8" borderId="87" xfId="0" applyNumberFormat="1" applyFont="1" applyFill="1" applyBorder="1" applyAlignment="1" applyProtection="1">
      <alignment horizontal="right" vertical="center"/>
      <protection hidden="1"/>
    </xf>
    <xf numFmtId="0" fontId="27" fillId="8" borderId="87" xfId="0" applyFont="1" applyFill="1" applyBorder="1" applyAlignment="1" applyProtection="1">
      <alignment horizontal="right" vertical="center"/>
      <protection hidden="1"/>
    </xf>
    <xf numFmtId="0" fontId="27" fillId="8" borderId="87" xfId="0" applyFont="1" applyFill="1" applyBorder="1" applyAlignment="1" applyProtection="1">
      <alignment horizontal="left" vertical="center"/>
      <protection hidden="1"/>
    </xf>
    <xf numFmtId="1" fontId="27" fillId="8" borderId="87" xfId="0" applyNumberFormat="1" applyFont="1" applyFill="1" applyBorder="1" applyAlignment="1" applyProtection="1">
      <alignment horizontal="left" vertical="center"/>
      <protection hidden="1"/>
    </xf>
    <xf numFmtId="0" fontId="25" fillId="12" borderId="84" xfId="0" applyFont="1" applyFill="1" applyBorder="1" applyAlignment="1">
      <alignment horizontal="center" vertical="center"/>
    </xf>
    <xf numFmtId="0" fontId="25" fillId="12" borderId="24" xfId="0" applyFont="1" applyFill="1" applyBorder="1" applyAlignment="1">
      <alignment horizontal="center" vertical="center"/>
    </xf>
    <xf numFmtId="0" fontId="25" fillId="12" borderId="85" xfId="0" applyFont="1" applyFill="1" applyBorder="1" applyAlignment="1">
      <alignment horizontal="center" vertical="center"/>
    </xf>
    <xf numFmtId="0" fontId="25" fillId="12" borderId="86" xfId="0" applyFont="1" applyFill="1" applyBorder="1" applyAlignment="1">
      <alignment horizontal="center" vertical="center"/>
    </xf>
    <xf numFmtId="0" fontId="0" fillId="13" borderId="61" xfId="0" applyFill="1" applyBorder="1" applyAlignment="1">
      <alignment horizontal="center" vertical="center" wrapText="1"/>
    </xf>
    <xf numFmtId="0" fontId="0" fillId="13" borderId="57" xfId="0" applyFill="1" applyBorder="1" applyAlignment="1">
      <alignment horizontal="center" vertical="center" wrapText="1"/>
    </xf>
    <xf numFmtId="168" fontId="25" fillId="13" borderId="81" xfId="0" applyNumberFormat="1" applyFont="1" applyFill="1" applyBorder="1" applyAlignment="1">
      <alignment horizontal="center" vertical="center"/>
    </xf>
    <xf numFmtId="168" fontId="25" fillId="13" borderId="82" xfId="0" applyNumberFormat="1" applyFont="1" applyFill="1" applyBorder="1" applyAlignment="1">
      <alignment horizontal="center" vertical="center"/>
    </xf>
    <xf numFmtId="168" fontId="25" fillId="13" borderId="83" xfId="0" applyNumberFormat="1" applyFont="1" applyFill="1" applyBorder="1" applyAlignment="1">
      <alignment horizontal="center" vertical="center"/>
    </xf>
    <xf numFmtId="168" fontId="25" fillId="13" borderId="33" xfId="0" applyNumberFormat="1" applyFont="1" applyFill="1" applyBorder="1" applyAlignment="1">
      <alignment horizontal="center" vertical="center"/>
    </xf>
    <xf numFmtId="173" fontId="23" fillId="15" borderId="63" xfId="0" applyNumberFormat="1" applyFont="1" applyFill="1" applyBorder="1" applyAlignment="1" applyProtection="1">
      <alignment horizontal="center" vertical="center"/>
      <protection locked="0"/>
    </xf>
    <xf numFmtId="173" fontId="23" fillId="15" borderId="67" xfId="0" applyNumberFormat="1" applyFont="1" applyFill="1" applyBorder="1" applyAlignment="1" applyProtection="1">
      <alignment horizontal="center" vertical="center"/>
      <protection locked="0"/>
    </xf>
    <xf numFmtId="0" fontId="23" fillId="14" borderId="62" xfId="0" applyFont="1" applyFill="1" applyBorder="1" applyAlignment="1" applyProtection="1">
      <alignment horizontal="center" vertical="center"/>
      <protection locked="0"/>
    </xf>
    <xf numFmtId="0" fontId="23" fillId="14" borderId="63" xfId="0" applyFont="1" applyFill="1" applyBorder="1" applyAlignment="1" applyProtection="1">
      <alignment horizontal="center" vertical="center"/>
      <protection locked="0"/>
    </xf>
    <xf numFmtId="0" fontId="23" fillId="14" borderId="67" xfId="0" applyFont="1" applyFill="1" applyBorder="1" applyAlignment="1" applyProtection="1">
      <alignment horizontal="center" vertical="center"/>
      <protection locked="0"/>
    </xf>
    <xf numFmtId="0" fontId="23" fillId="14" borderId="64" xfId="0" applyFont="1" applyFill="1" applyBorder="1" applyAlignment="1">
      <alignment horizontal="center" vertical="center"/>
    </xf>
    <xf numFmtId="0" fontId="23" fillId="14" borderId="66" xfId="0" applyFont="1" applyFill="1" applyBorder="1" applyAlignment="1">
      <alignment horizontal="center" vertical="center"/>
    </xf>
    <xf numFmtId="0" fontId="23" fillId="14" borderId="68" xfId="0" applyFont="1" applyFill="1" applyBorder="1" applyAlignment="1">
      <alignment horizontal="center" vertical="center"/>
    </xf>
    <xf numFmtId="0" fontId="24" fillId="15" borderId="43" xfId="0" applyFont="1" applyFill="1" applyBorder="1" applyAlignment="1">
      <alignment horizontal="center" vertical="center"/>
    </xf>
    <xf numFmtId="0" fontId="24" fillId="15" borderId="65" xfId="0" applyFont="1" applyFill="1" applyBorder="1" applyAlignment="1">
      <alignment horizontal="center" vertical="center"/>
    </xf>
    <xf numFmtId="0" fontId="24" fillId="15" borderId="69" xfId="0" applyFont="1" applyFill="1" applyBorder="1" applyAlignment="1">
      <alignment horizontal="center" vertical="center"/>
    </xf>
    <xf numFmtId="0" fontId="0" fillId="12" borderId="60" xfId="0" applyFill="1" applyBorder="1" applyAlignment="1">
      <alignment horizontal="center" vertical="center" wrapText="1"/>
    </xf>
    <xf numFmtId="0" fontId="0" fillId="12" borderId="61" xfId="0" applyFill="1" applyBorder="1" applyAlignment="1">
      <alignment horizontal="center" vertical="center" wrapText="1"/>
    </xf>
    <xf numFmtId="44" fontId="0" fillId="15" borderId="63" xfId="0" applyNumberFormat="1" applyFill="1" applyBorder="1" applyAlignment="1">
      <alignment horizontal="center" vertical="center"/>
    </xf>
    <xf numFmtId="44" fontId="0" fillId="13" borderId="73" xfId="0" applyNumberFormat="1" applyFill="1" applyBorder="1" applyAlignment="1">
      <alignment horizontal="center" vertical="center"/>
    </xf>
    <xf numFmtId="44" fontId="0" fillId="13" borderId="71" xfId="0" applyNumberFormat="1" applyFill="1" applyBorder="1" applyAlignment="1">
      <alignment horizontal="center" vertical="center"/>
    </xf>
    <xf numFmtId="44" fontId="0" fillId="12" borderId="73" xfId="0" applyNumberFormat="1" applyFill="1" applyBorder="1" applyAlignment="1">
      <alignment horizontal="center" vertical="center"/>
    </xf>
    <xf numFmtId="44" fontId="0" fillId="11" borderId="63" xfId="0" applyNumberFormat="1" applyFill="1" applyBorder="1" applyAlignment="1" applyProtection="1">
      <alignment horizontal="center" vertical="center"/>
      <protection locked="0"/>
    </xf>
    <xf numFmtId="44" fontId="0" fillId="12" borderId="71" xfId="0" applyNumberFormat="1" applyFill="1" applyBorder="1" applyAlignment="1">
      <alignment horizontal="center" vertical="center"/>
    </xf>
    <xf numFmtId="44" fontId="0" fillId="13" borderId="74" xfId="0" applyNumberFormat="1" applyFill="1" applyBorder="1" applyAlignment="1">
      <alignment horizontal="center" vertical="center"/>
    </xf>
    <xf numFmtId="44" fontId="0" fillId="12" borderId="74" xfId="0" applyNumberFormat="1" applyFill="1" applyBorder="1" applyAlignment="1">
      <alignment horizontal="center" vertical="center"/>
    </xf>
    <xf numFmtId="0" fontId="0" fillId="0" borderId="90" xfId="0" applyBorder="1" applyAlignment="1">
      <alignment horizontal="center" vertical="center"/>
    </xf>
    <xf numFmtId="0" fontId="0" fillId="0" borderId="91" xfId="0" applyBorder="1" applyAlignment="1">
      <alignment horizontal="center" vertical="center"/>
    </xf>
    <xf numFmtId="0" fontId="0" fillId="0" borderId="92" xfId="0" applyBorder="1" applyAlignment="1">
      <alignment horizontal="center" vertical="center"/>
    </xf>
    <xf numFmtId="0" fontId="0" fillId="0" borderId="0" xfId="0" applyAlignment="1">
      <alignment horizontal="center" vertical="center"/>
    </xf>
    <xf numFmtId="0" fontId="0" fillId="0" borderId="48" xfId="0" applyBorder="1" applyAlignment="1">
      <alignment horizontal="center" vertical="center"/>
    </xf>
    <xf numFmtId="0" fontId="0" fillId="0" borderId="93" xfId="0" applyBorder="1" applyAlignment="1">
      <alignment horizontal="center" vertical="center"/>
    </xf>
    <xf numFmtId="0" fontId="0" fillId="0" borderId="94" xfId="0" applyBorder="1" applyAlignment="1">
      <alignment horizontal="center" vertical="center"/>
    </xf>
    <xf numFmtId="0" fontId="0" fillId="0" borderId="8" xfId="0" applyBorder="1" applyAlignment="1">
      <alignment horizontal="center" vertical="center"/>
    </xf>
    <xf numFmtId="171" fontId="0" fillId="0" borderId="95" xfId="0" applyNumberFormat="1" applyBorder="1" applyAlignment="1">
      <alignment vertical="center"/>
    </xf>
    <xf numFmtId="171" fontId="0" fillId="0" borderId="96" xfId="0" applyNumberFormat="1" applyBorder="1" applyAlignment="1">
      <alignment vertical="center"/>
    </xf>
    <xf numFmtId="0" fontId="0" fillId="0" borderId="97" xfId="0" applyBorder="1" applyAlignment="1">
      <alignment horizontal="center" vertical="center"/>
    </xf>
    <xf numFmtId="171" fontId="0" fillId="0" borderId="13" xfId="0" applyNumberFormat="1" applyBorder="1" applyAlignment="1">
      <alignment vertical="center"/>
    </xf>
    <xf numFmtId="171" fontId="0" fillId="0" borderId="99" xfId="0" applyNumberFormat="1" applyBorder="1" applyAlignment="1">
      <alignment vertical="center"/>
    </xf>
    <xf numFmtId="171" fontId="0" fillId="0" borderId="94" xfId="0" applyNumberFormat="1" applyBorder="1" applyAlignment="1">
      <alignment vertical="center"/>
    </xf>
    <xf numFmtId="0" fontId="0" fillId="0" borderId="98" xfId="0" applyBorder="1" applyAlignment="1">
      <alignment horizontal="center" vertical="center"/>
    </xf>
    <xf numFmtId="171" fontId="0" fillId="17" borderId="95" xfId="0" applyNumberFormat="1" applyFill="1" applyBorder="1" applyAlignment="1">
      <alignment vertical="center"/>
    </xf>
    <xf numFmtId="171" fontId="0" fillId="17" borderId="96" xfId="0" applyNumberFormat="1" applyFill="1" applyBorder="1" applyAlignment="1">
      <alignment vertical="center"/>
    </xf>
    <xf numFmtId="171" fontId="0" fillId="17" borderId="93" xfId="0" applyNumberFormat="1" applyFill="1" applyBorder="1" applyAlignment="1">
      <alignment vertical="center"/>
    </xf>
    <xf numFmtId="171" fontId="0" fillId="17" borderId="94" xfId="0" applyNumberFormat="1" applyFill="1" applyBorder="1" applyAlignment="1">
      <alignment vertical="center"/>
    </xf>
    <xf numFmtId="171" fontId="31" fillId="15" borderId="0" xfId="0" applyNumberFormat="1" applyFont="1" applyFill="1" applyAlignment="1" applyProtection="1">
      <alignment horizontal="right" vertical="center"/>
      <protection hidden="1"/>
    </xf>
    <xf numFmtId="168" fontId="32" fillId="15" borderId="2" xfId="0" applyNumberFormat="1" applyFont="1" applyFill="1" applyBorder="1" applyAlignment="1" applyProtection="1">
      <alignment horizontal="right" vertical="center"/>
      <protection hidden="1"/>
    </xf>
  </cellXfs>
  <cellStyles count="1">
    <cellStyle name="Normal" xfId="0" builtinId="0"/>
  </cellStyles>
  <dxfs count="114">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FF0000"/>
        </patternFill>
      </fill>
    </dxf>
    <dxf>
      <fill>
        <patternFill>
          <bgColor theme="9" tint="-0.24994659260841701"/>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FF0000"/>
        </patternFill>
      </fill>
    </dxf>
    <dxf>
      <fill>
        <patternFill>
          <bgColor theme="9" tint="-0.24994659260841701"/>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FF0000"/>
        </patternFill>
      </fill>
    </dxf>
    <dxf>
      <fill>
        <patternFill>
          <bgColor theme="9" tint="-0.24994659260841701"/>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FF0000"/>
        </patternFill>
      </fill>
    </dxf>
    <dxf>
      <fill>
        <patternFill>
          <bgColor theme="9" tint="-0.24994659260841701"/>
        </patternFill>
      </fill>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relativeIndent="255" justifyLastLine="0" shrinkToFit="0" mergeCell="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relativeIndent="255" justifyLastLine="0" shrinkToFit="0" mergeCell="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relativeIndent="255" justifyLastLine="0" shrinkToFit="0" mergeCell="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relativeIndent="0" justifyLastLine="0" shrinkToFit="0" mergeCell="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relativeIndent="0" justifyLastLine="0" shrinkToFit="0" mergeCell="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relativeIndent="255" justifyLastLine="0" shrinkToFit="0" mergeCell="0" readingOrder="0"/>
      <protection locked="1" hidden="1"/>
    </dxf>
    <dxf>
      <font>
        <b val="0"/>
        <i val="0"/>
        <strike val="0"/>
        <condense val="0"/>
        <extend val="0"/>
        <outline val="0"/>
        <shadow val="0"/>
        <u val="none"/>
        <vertAlign val="baseline"/>
        <sz val="10"/>
        <color auto="1"/>
        <name val="Comic Sans MS"/>
        <scheme val="none"/>
      </font>
      <numFmt numFmtId="169" formatCode="#,##0.00\ &quot;€&quot;"/>
      <alignment horizontal="center" vertical="bottom" textRotation="0" wrapText="0" indent="0" relativeIndent="255" justifyLastLine="0" shrinkToFit="0" mergeCell="0" readingOrder="0"/>
      <protection locked="1" hidden="1"/>
    </dxf>
    <dxf>
      <font>
        <b val="0"/>
        <i val="0"/>
        <strike val="0"/>
        <condense val="0"/>
        <extend val="0"/>
        <outline val="0"/>
        <shadow val="0"/>
        <u val="none"/>
        <vertAlign val="baseline"/>
        <sz val="10"/>
        <color auto="1"/>
        <name val="Comic Sans MS"/>
        <scheme val="none"/>
      </font>
      <alignment horizontal="center" vertical="bottom" textRotation="0" wrapText="0" indent="0" relativeIndent="255" justifyLastLine="0" shrinkToFit="0" mergeCell="0" readingOrder="0"/>
      <protection locked="1" hidden="1"/>
    </dxf>
    <dxf>
      <font>
        <b val="0"/>
        <i val="0"/>
        <strike val="0"/>
        <condense val="0"/>
        <extend val="0"/>
        <outline val="0"/>
        <shadow val="0"/>
        <u val="none"/>
        <vertAlign val="baseline"/>
        <sz val="10"/>
        <color auto="1"/>
        <name val="Comic Sans MS"/>
        <scheme val="none"/>
      </font>
      <numFmt numFmtId="168" formatCode="[hh]:mm"/>
      <alignment horizontal="center" vertical="bottom" textRotation="0" wrapText="0" indent="0" relativeIndent="255" justifyLastLine="0" shrinkToFit="0" mergeCell="0" readingOrder="0"/>
      <protection locked="1" hidden="1"/>
    </dxf>
    <dxf>
      <font>
        <b val="0"/>
        <i val="0"/>
        <strike val="0"/>
        <condense val="0"/>
        <extend val="0"/>
        <outline val="0"/>
        <shadow val="0"/>
        <u val="none"/>
        <vertAlign val="baseline"/>
        <sz val="10"/>
        <color auto="1"/>
        <name val="Comic Sans MS"/>
        <scheme val="none"/>
      </font>
      <numFmt numFmtId="171" formatCode="#,##0.0&quot; Km&quot;"/>
      <alignment horizontal="right" vertical="bottom" textRotation="0" wrapText="0" indent="0" relativeIndent="255" justifyLastLine="0" shrinkToFit="0" mergeCell="0" readingOrder="0"/>
      <protection locked="1" hidden="1"/>
    </dxf>
    <dxf>
      <font>
        <b val="0"/>
        <i val="0"/>
        <strike val="0"/>
        <condense val="0"/>
        <extend val="0"/>
        <outline val="0"/>
        <shadow val="0"/>
        <u val="none"/>
        <vertAlign val="baseline"/>
        <sz val="10"/>
        <color auto="1"/>
        <name val="Comic Sans MS"/>
        <scheme val="none"/>
      </font>
      <numFmt numFmtId="168" formatCode="[hh]:mm"/>
      <alignment horizontal="center" vertical="bottom" textRotation="0" wrapText="0" indent="0" relativeIndent="255" justifyLastLine="0" shrinkToFit="0" mergeCell="0" readingOrder="0"/>
      <protection locked="1" hidden="1"/>
    </dxf>
    <dxf>
      <font>
        <strike val="0"/>
        <outline val="0"/>
        <shadow val="0"/>
        <u val="none"/>
        <vertAlign val="baseline"/>
        <sz val="10"/>
        <name val="Comic Sans MS"/>
        <scheme val="none"/>
      </font>
      <numFmt numFmtId="1" formatCode="0"/>
      <alignment vertical="bottom" textRotation="0" indent="0" relativeIndent="255" justifyLastLine="0" shrinkToFit="0" mergeCell="0" readingOrder="0"/>
      <protection locked="1" hidden="1"/>
    </dxf>
    <dxf>
      <font>
        <b val="0"/>
        <i val="0"/>
        <strike val="0"/>
        <condense val="0"/>
        <extend val="0"/>
        <outline val="0"/>
        <shadow val="0"/>
        <u val="none"/>
        <vertAlign val="baseline"/>
        <sz val="10"/>
        <color auto="1"/>
        <name val="Comic Sans MS"/>
        <scheme val="none"/>
      </font>
      <numFmt numFmtId="164" formatCode="[$-F800]dddd\,\ mmmm\ dd\,\ yyyy"/>
      <alignment horizontal="center" vertical="bottom" textRotation="0" wrapText="0" indent="0" relativeIndent="255" justifyLastLine="0" shrinkToFit="0" mergeCell="0" readingOrder="0"/>
      <protection locked="1" hidden="1"/>
    </dxf>
    <dxf>
      <font>
        <b val="0"/>
        <i val="0"/>
        <strike val="0"/>
        <condense val="0"/>
        <extend val="0"/>
        <outline val="0"/>
        <shadow val="0"/>
        <u val="none"/>
        <vertAlign val="baseline"/>
        <sz val="10"/>
        <color auto="1"/>
        <name val="Comic Sans MS"/>
        <scheme val="none"/>
      </font>
      <numFmt numFmtId="164" formatCode="[$-F800]dddd\,\ mmmm\ dd\,\ yyyy"/>
      <alignment horizontal="center" vertical="bottom" textRotation="0" wrapText="0" indent="0" relativeIndent="255" justifyLastLine="0" shrinkToFit="0" mergeCell="0" readingOrder="0"/>
      <protection locked="1" hidden="1"/>
    </dxf>
    <dxf>
      <font>
        <strike val="0"/>
        <outline val="0"/>
        <shadow val="0"/>
        <u val="none"/>
        <vertAlign val="baseline"/>
        <sz val="10"/>
        <name val="Comic Sans MS"/>
        <scheme val="none"/>
      </font>
      <numFmt numFmtId="171" formatCode="#,##0.0&quot; Km&quot;"/>
      <alignment vertical="bottom" textRotation="0" indent="0" relativeIndent="255" justifyLastLine="0" shrinkToFit="0" mergeCell="0" readingOrder="0"/>
      <protection locked="1" hidden="1"/>
    </dxf>
    <dxf>
      <font>
        <strike val="0"/>
        <outline val="0"/>
        <shadow val="0"/>
        <u val="none"/>
        <vertAlign val="baseline"/>
        <sz val="10"/>
        <name val="Comic Sans MS"/>
        <scheme val="none"/>
      </font>
      <alignment vertical="bottom" textRotation="0" indent="0" relativeIndent="255" justifyLastLine="0" shrinkToFit="0" mergeCell="0" readingOrder="0"/>
      <protection locked="1" hidden="1"/>
    </dxf>
    <dxf>
      <font>
        <b val="0"/>
        <i val="0"/>
        <strike val="0"/>
        <condense val="0"/>
        <extend val="0"/>
        <outline val="0"/>
        <shadow val="0"/>
        <u val="none"/>
        <vertAlign val="baseline"/>
        <sz val="10"/>
        <color auto="1"/>
        <name val="Comic Sans MS"/>
        <scheme val="none"/>
      </font>
      <alignment horizontal="center" vertical="bottom" textRotation="0" wrapText="0" indent="0" relativeIndent="255" justifyLastLine="0" shrinkToFit="0" mergeCell="0" readingOrder="0"/>
      <protection locked="1" hidden="1"/>
    </dxf>
    <dxf>
      <font>
        <strike val="0"/>
        <outline val="0"/>
        <shadow val="0"/>
        <u val="none"/>
        <vertAlign val="baseline"/>
        <sz val="10"/>
        <color auto="1"/>
        <name val="Comic Sans MS"/>
        <scheme val="none"/>
      </font>
      <alignment horizontal="center" vertical="center" textRotation="0" indent="0" relativeIndent="255" justifyLastLine="0" shrinkToFit="0" mergeCell="0" readingOrder="0"/>
      <protection locked="1" hidden="1"/>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FF0000"/>
        </patternFill>
      </fill>
    </dxf>
    <dxf>
      <fill>
        <patternFill>
          <bgColor theme="9" tint="-0.24994659260841701"/>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theme="9" tint="-0.24994659260841701"/>
        </patternFill>
      </fill>
    </dxf>
    <dxf>
      <fill>
        <patternFill>
          <bgColor rgb="FFFF0000"/>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92D050"/>
        </patternFill>
      </fill>
    </dxf>
    <dxf>
      <fill>
        <patternFill>
          <bgColor rgb="FF00B050"/>
        </patternFill>
      </fill>
    </dxf>
    <dxf>
      <fill>
        <patternFill>
          <bgColor rgb="FFCCECFF"/>
        </patternFill>
      </fill>
    </dxf>
    <dxf>
      <fill>
        <patternFill>
          <bgColor theme="5" tint="0.39994506668294322"/>
        </patternFill>
      </fill>
    </dxf>
    <dxf>
      <fill>
        <patternFill>
          <bgColor rgb="FF00B050"/>
        </patternFill>
      </fill>
    </dxf>
    <dxf>
      <fill>
        <patternFill>
          <bgColor theme="5" tint="0.39994506668294322"/>
        </patternFill>
      </fill>
    </dxf>
    <dxf>
      <fill>
        <patternFill>
          <bgColor theme="6" tint="-0.499984740745262"/>
        </patternFill>
      </fill>
    </dxf>
    <dxf>
      <fill>
        <patternFill>
          <bgColor rgb="FF92D050"/>
        </patternFill>
      </fill>
    </dxf>
    <dxf>
      <fill>
        <patternFill>
          <bgColor rgb="FF00B050"/>
        </patternFill>
      </fill>
    </dxf>
    <dxf>
      <fill>
        <patternFill>
          <bgColor theme="5" tint="0.39994506668294322"/>
        </patternFill>
      </fill>
    </dxf>
    <dxf>
      <fill>
        <patternFill>
          <bgColor theme="6" tint="-0.499984740745262"/>
        </patternFill>
      </fill>
    </dxf>
    <dxf>
      <fill>
        <patternFill>
          <bgColor theme="6" tint="-0.499984740745262"/>
        </patternFill>
      </fill>
    </dxf>
    <dxf>
      <fill>
        <patternFill>
          <bgColor rgb="FF92D050"/>
        </patternFill>
      </fill>
    </dxf>
    <dxf>
      <fill>
        <patternFill>
          <bgColor rgb="FF00B050"/>
        </patternFill>
      </fill>
    </dxf>
    <dxf>
      <fill>
        <patternFill>
          <bgColor theme="5" tint="0.39994506668294322"/>
        </patternFill>
      </fill>
    </dxf>
    <dxf>
      <fill>
        <patternFill>
          <bgColor theme="6" tint="-0.499984740745262"/>
        </patternFill>
      </fill>
    </dxf>
    <dxf>
      <fill>
        <patternFill>
          <bgColor theme="6" tint="-0.499984740745262"/>
        </patternFill>
      </fill>
    </dxf>
    <dxf>
      <fill>
        <patternFill>
          <bgColor theme="6" tint="-0.499984740745262"/>
        </patternFill>
      </fill>
    </dxf>
    <dxf>
      <fill>
        <patternFill>
          <bgColor rgb="FF92D050"/>
        </patternFill>
      </fill>
    </dxf>
    <dxf>
      <fill>
        <patternFill>
          <bgColor rgb="FF00B050"/>
        </patternFill>
      </fill>
    </dxf>
    <dxf>
      <fill>
        <patternFill>
          <bgColor theme="5" tint="0.39994506668294322"/>
        </patternFill>
      </fill>
    </dxf>
    <dxf>
      <fill>
        <patternFill>
          <bgColor theme="6" tint="-0.499984740745262"/>
        </patternFill>
      </fill>
    </dxf>
    <dxf>
      <fill>
        <patternFill>
          <bgColor theme="6" tint="-0.499984740745262"/>
        </patternFill>
      </fill>
    </dxf>
    <dxf>
      <fill>
        <patternFill>
          <bgColor rgb="FF92D050"/>
        </patternFill>
      </fill>
    </dxf>
    <dxf>
      <fill>
        <patternFill>
          <bgColor rgb="FF00B050"/>
        </patternFill>
      </fill>
    </dxf>
    <dxf>
      <fill>
        <patternFill>
          <bgColor theme="5" tint="0.39994506668294322"/>
        </patternFill>
      </fill>
    </dxf>
    <dxf>
      <fill>
        <patternFill>
          <bgColor theme="6" tint="-0.499984740745262"/>
        </patternFill>
      </fill>
    </dxf>
    <dxf>
      <fill>
        <patternFill>
          <bgColor theme="6" tint="-0.499984740745262"/>
        </patternFill>
      </fill>
    </dxf>
    <dxf>
      <fill>
        <patternFill>
          <bgColor theme="6" tint="-0.499984740745262"/>
        </patternFill>
      </fill>
    </dxf>
    <dxf>
      <fill>
        <patternFill>
          <bgColor theme="6" tint="-0.499984740745262"/>
        </patternFill>
      </fill>
    </dxf>
    <dxf>
      <fill>
        <patternFill>
          <bgColor rgb="FF92D050"/>
        </patternFill>
      </fill>
    </dxf>
    <dxf>
      <fill>
        <patternFill>
          <bgColor rgb="FF92D050"/>
        </patternFill>
      </fill>
    </dxf>
    <dxf>
      <fill>
        <patternFill>
          <bgColor rgb="FF00B050"/>
        </patternFill>
      </fill>
    </dxf>
    <dxf>
      <fill>
        <patternFill>
          <bgColor theme="5" tint="0.39994506668294322"/>
        </patternFill>
      </fill>
    </dxf>
    <dxf>
      <fill>
        <patternFill>
          <bgColor rgb="FF92D050"/>
        </patternFill>
      </fill>
    </dxf>
    <dxf>
      <fill>
        <patternFill>
          <bgColor rgb="FF00B050"/>
        </patternFill>
      </fill>
    </dxf>
    <dxf>
      <fill>
        <patternFill>
          <bgColor theme="5" tint="0.39994506668294322"/>
        </patternFill>
      </fill>
    </dxf>
    <dxf>
      <fill>
        <patternFill>
          <bgColor rgb="FF92D050"/>
        </patternFill>
      </fill>
    </dxf>
    <dxf>
      <fill>
        <patternFill>
          <bgColor rgb="FF00B050"/>
        </patternFill>
      </fill>
    </dxf>
    <dxf>
      <fill>
        <patternFill>
          <bgColor theme="5" tint="0.39994506668294322"/>
        </patternFill>
      </fill>
    </dxf>
    <dxf>
      <fill>
        <patternFill>
          <bgColor rgb="FF92D050"/>
        </patternFill>
      </fill>
    </dxf>
    <dxf>
      <fill>
        <patternFill>
          <bgColor rgb="FF00B050"/>
        </patternFill>
      </fill>
    </dxf>
    <dxf>
      <fill>
        <patternFill>
          <bgColor theme="5" tint="0.39994506668294322"/>
        </patternFill>
      </fill>
    </dxf>
    <dxf>
      <fill>
        <patternFill>
          <bgColor rgb="FF92D050"/>
        </patternFill>
      </fill>
    </dxf>
    <dxf>
      <fill>
        <patternFill>
          <bgColor rgb="FF00B050"/>
        </patternFill>
      </fill>
    </dxf>
    <dxf>
      <fill>
        <patternFill>
          <bgColor theme="5" tint="0.39994506668294322"/>
        </patternFill>
      </fill>
    </dxf>
    <dxf>
      <fill>
        <patternFill>
          <bgColor rgb="FF92D050"/>
        </patternFill>
      </fill>
    </dxf>
    <dxf>
      <fill>
        <patternFill>
          <bgColor rgb="FF00B050"/>
        </patternFill>
      </fill>
    </dxf>
    <dxf>
      <fill>
        <patternFill>
          <bgColor theme="5" tint="0.39994506668294322"/>
        </patternFill>
      </fill>
    </dxf>
    <dxf>
      <fill>
        <patternFill>
          <bgColor rgb="FF92D050"/>
        </patternFill>
      </fill>
    </dxf>
    <dxf>
      <fill>
        <patternFill>
          <bgColor rgb="FF00B050"/>
        </patternFill>
      </fill>
    </dxf>
    <dxf>
      <fill>
        <patternFill>
          <bgColor theme="5" tint="0.39994506668294322"/>
        </patternFill>
      </fill>
    </dxf>
  </dxfs>
  <tableStyles count="0" defaultTableStyle="TableStyleMedium9" defaultPivotStyle="PivotStyleLight16"/>
  <colors>
    <mruColors>
      <color rgb="FFCCECFF"/>
      <color rgb="FFFFFF99"/>
      <color rgb="FFC0C0C0"/>
      <color rgb="FFFFFFCC"/>
    </mruColors>
  </colors>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MYMY/HEURE%20DE%20GARDE/MODELE/Mod&#232;le%202.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Base"/>
      <sheetName val="1 Enfant"/>
      <sheetName val="2 Enfants"/>
      <sheetName val="Août 2016"/>
    </sheetNames>
    <sheetDataSet>
      <sheetData sheetId="0"/>
      <sheetData sheetId="1"/>
      <sheetData sheetId="2">
        <row r="10">
          <cell r="B10">
            <v>2016</v>
          </cell>
        </row>
      </sheetData>
      <sheetData sheetId="3"/>
    </sheetDataSet>
  </externalBook>
</externalLink>
</file>

<file path=xl/tables/table1.xml><?xml version="1.0" encoding="utf-8"?>
<table xmlns="http://schemas.openxmlformats.org/spreadsheetml/2006/main" id="1" name="Tableau1" displayName="Tableau1" ref="A1:P7" totalsRowShown="0" headerRowDxfId="41" dataDxfId="40">
  <autoFilter ref="A1:P7">
    <filterColumn colId="11"/>
    <filterColumn colId="12"/>
    <filterColumn colId="14"/>
    <filterColumn colId="15"/>
  </autoFilter>
  <tableColumns count="16">
    <tableColumn id="1" name="NOM ENTREPRISE" dataDxfId="39"/>
    <tableColumn id="5" name="Km _x000a_A/R" dataDxfId="38"/>
    <tableColumn id="6" name="DATE DEBUT " dataDxfId="37"/>
    <tableColumn id="7" name="DATE FIN" dataDxfId="36"/>
    <tableColumn id="8" name="NOMBRES_x000a_JOURS" dataDxfId="35">
      <calculatedColumnFormula>SUMPRODUCT((INDIRECT(YEAR(Tableau1[[#This Row],[DATE DEBUT ]])&amp;"!$M$3:$M$368")=EMPLOI!A2)*(INDIRECT(YEAR(Tableau1[[#This Row],[DATE DEBUT ]])&amp;"!$A$3:$A$368")&gt;=EMPLOI!C2)*(INDIRECT(YEAR(Tableau1[[#This Row],[DATE FIN]])&amp;"!$A$3:$A$368")&lt;=EMPLOI!$D2))</calculatedColumnFormula>
    </tableColumn>
    <tableColumn id="9" name="NOMBRES HEURES" dataDxfId="34">
      <calculatedColumnFormula>SUMPRODUCT((INDIRECT(YEAR(Tableau1[[#This Row],[DATE DEBUT ]])&amp;"!$A$3:$A$368")&gt;=EMPLOI!C2)*(INDIRECT(YEAR(Tableau1[[#This Row],[DATE FIN]])&amp;"!$A$3:$A$368")&lt;=EMPLOI!$D2)*INDIRECT(YEAR(Tableau1[[#This Row],[DATE DEBUT ]])&amp;"!$I$3:$I$368"))</calculatedColumnFormula>
    </tableColumn>
    <tableColumn id="12" name="Km Total Période" dataDxfId="33">
      <calculatedColumnFormula>Tableau1[[#This Row],[Km 
A/R]]*Tableau1[[#This Row],[NOMBRES
JOURS]]</calculatedColumnFormula>
    </tableColumn>
    <tableColumn id="11" name="JOUR NUIT" dataDxfId="32"/>
    <tableColumn id="10" name="AGENCE" dataDxfId="31"/>
    <tableColumn id="2" name="BASE TAUX HORAIRE" dataDxfId="30"/>
    <tableColumn id="3" name="PRIME HORAIRE 1" dataDxfId="29"/>
    <tableColumn id="13" name="PRIME HORAIRE 2" dataDxfId="28">
      <calculatedColumnFormula>0.976*2</calculatedColumnFormula>
    </tableColumn>
    <tableColumn id="14" name="PRIME HORAIRE 3" dataDxfId="27"/>
    <tableColumn id="4" name="PANIER JOUR 1" dataDxfId="26"/>
    <tableColumn id="15" name="PANIER JOUR 2" dataDxfId="25"/>
    <tableColumn id="16" name="PANIER JOUR 3" dataDxfId="24"/>
  </tableColumns>
  <tableStyleInfo name="TableStyleMedium9"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sheetPr codeName="Feuil1"/>
  <dimension ref="A1:AL45"/>
  <sheetViews>
    <sheetView showGridLines="0" showRowColHeaders="0" showZeros="0" zoomScale="78" zoomScaleNormal="78" workbookViewId="0">
      <selection activeCell="AC36" sqref="AC36"/>
    </sheetView>
  </sheetViews>
  <sheetFormatPr baseColWidth="10" defaultRowHeight="15.6"/>
  <cols>
    <col min="1" max="1" width="13.1796875" style="6" customWidth="1"/>
    <col min="2" max="2" width="4" style="14" customWidth="1"/>
    <col min="3" max="32" width="4" style="6" customWidth="1"/>
    <col min="33" max="33" width="11.453125" style="6" customWidth="1"/>
    <col min="34" max="34" width="17.453125" style="6" customWidth="1"/>
    <col min="35" max="35" width="9.81640625" style="6" customWidth="1"/>
    <col min="36" max="36" width="10.90625" style="6"/>
    <col min="37" max="37" width="19.54296875" style="6" customWidth="1"/>
    <col min="38" max="38" width="25.1796875" style="24" customWidth="1"/>
    <col min="39" max="16384" width="10.90625" style="6"/>
  </cols>
  <sheetData>
    <row r="1" spans="1:38" ht="16.2">
      <c r="A1" s="173"/>
      <c r="B1" s="165"/>
      <c r="C1" s="165"/>
      <c r="D1" s="165"/>
      <c r="E1" s="165"/>
      <c r="F1" s="165"/>
      <c r="G1" s="165"/>
      <c r="H1" s="165"/>
      <c r="I1" s="165"/>
      <c r="J1" s="165"/>
      <c r="K1" s="165"/>
      <c r="L1" s="165"/>
      <c r="M1" s="165"/>
      <c r="N1" s="165"/>
      <c r="O1" s="165"/>
      <c r="P1" s="165"/>
      <c r="Q1" s="165"/>
      <c r="R1" s="165"/>
      <c r="S1" s="165"/>
      <c r="T1" s="165"/>
      <c r="U1" s="165"/>
      <c r="V1" s="165"/>
      <c r="W1" s="165"/>
      <c r="X1" s="165"/>
      <c r="Y1" s="165"/>
      <c r="Z1" s="165"/>
      <c r="AA1" s="165"/>
      <c r="AB1" s="165"/>
      <c r="AC1" s="165"/>
      <c r="AD1" s="166"/>
      <c r="AE1" s="166"/>
      <c r="AF1" s="166"/>
      <c r="AG1" s="193">
        <f ca="1">TODAY()</f>
        <v>43273</v>
      </c>
      <c r="AH1" s="193"/>
      <c r="AI1" s="193"/>
      <c r="AJ1" s="4"/>
      <c r="AK1" s="186">
        <f>A5</f>
        <v>2017</v>
      </c>
      <c r="AL1" s="187"/>
    </row>
    <row r="2" spans="1:38" ht="16.2" customHeight="1" thickBot="1">
      <c r="A2" s="4"/>
      <c r="B2" s="5"/>
      <c r="C2" s="4"/>
      <c r="D2" s="4"/>
      <c r="E2" s="4"/>
      <c r="F2" s="4"/>
      <c r="G2" s="4"/>
      <c r="H2" s="4"/>
      <c r="I2" s="4"/>
      <c r="J2" s="4"/>
      <c r="K2" s="4"/>
      <c r="L2" s="4"/>
      <c r="M2" s="4"/>
      <c r="N2" s="4"/>
      <c r="O2" s="4"/>
      <c r="P2" s="4"/>
      <c r="Q2" s="4"/>
      <c r="R2" s="4"/>
      <c r="S2" s="4"/>
      <c r="T2" s="4"/>
      <c r="U2" s="4"/>
      <c r="V2" s="4"/>
      <c r="W2" s="4"/>
      <c r="X2" s="4"/>
      <c r="Y2" s="4"/>
      <c r="Z2" s="4"/>
      <c r="AA2" s="4"/>
      <c r="AB2" s="4"/>
      <c r="AC2" s="4"/>
      <c r="AD2" s="4"/>
      <c r="AE2" s="4"/>
      <c r="AF2" s="4"/>
      <c r="AG2" s="193"/>
      <c r="AH2" s="193"/>
      <c r="AI2" s="193"/>
      <c r="AJ2" s="4"/>
      <c r="AK2" s="188" t="s">
        <v>18</v>
      </c>
      <c r="AL2" s="189"/>
    </row>
    <row r="3" spans="1:38" ht="16.2" customHeight="1" thickTop="1">
      <c r="A3" s="213" t="s">
        <v>37</v>
      </c>
      <c r="B3" s="229" t="s">
        <v>38</v>
      </c>
      <c r="C3" s="230"/>
      <c r="D3" s="230"/>
      <c r="E3" s="230"/>
      <c r="F3" s="230"/>
      <c r="G3" s="231"/>
      <c r="H3" s="235">
        <f ca="1">SUM(AG8:AG42)</f>
        <v>19.878472222222221</v>
      </c>
      <c r="I3" s="236"/>
      <c r="J3" s="236"/>
      <c r="K3" s="237"/>
      <c r="L3" s="229" t="s">
        <v>39</v>
      </c>
      <c r="M3" s="230"/>
      <c r="N3" s="230"/>
      <c r="O3" s="230"/>
      <c r="P3" s="230"/>
      <c r="Q3" s="231"/>
      <c r="R3" s="241">
        <f ca="1">SUM(AH8:AH42)</f>
        <v>65</v>
      </c>
      <c r="S3" s="242"/>
      <c r="T3" s="243"/>
      <c r="U3" s="247" t="s">
        <v>40</v>
      </c>
      <c r="V3" s="247"/>
      <c r="W3" s="247"/>
      <c r="X3" s="247"/>
      <c r="Y3" s="247"/>
      <c r="Z3" s="248"/>
      <c r="AA3" s="221">
        <f ca="1">SUM(AI8:AI42)</f>
        <v>5137.5000000000009</v>
      </c>
      <c r="AB3" s="222"/>
      <c r="AC3" s="222"/>
      <c r="AD3" s="222"/>
      <c r="AE3" s="225" t="s">
        <v>41</v>
      </c>
      <c r="AF3" s="226"/>
      <c r="AG3" s="194">
        <f ca="1">NOW()</f>
        <v>43273.796490856483</v>
      </c>
      <c r="AH3" s="195"/>
      <c r="AI3" s="195"/>
      <c r="AJ3" s="4"/>
      <c r="AK3" s="1" t="s">
        <v>19</v>
      </c>
      <c r="AL3" s="45">
        <f>DATE(AK1,1,1)</f>
        <v>42736</v>
      </c>
    </row>
    <row r="4" spans="1:38" ht="16.2" thickBot="1">
      <c r="A4" s="214"/>
      <c r="B4" s="232"/>
      <c r="C4" s="233"/>
      <c r="D4" s="233"/>
      <c r="E4" s="233"/>
      <c r="F4" s="233"/>
      <c r="G4" s="234"/>
      <c r="H4" s="238"/>
      <c r="I4" s="239"/>
      <c r="J4" s="239"/>
      <c r="K4" s="240"/>
      <c r="L4" s="232"/>
      <c r="M4" s="233"/>
      <c r="N4" s="233"/>
      <c r="O4" s="233"/>
      <c r="P4" s="233"/>
      <c r="Q4" s="234"/>
      <c r="R4" s="244"/>
      <c r="S4" s="245"/>
      <c r="T4" s="246"/>
      <c r="U4" s="249"/>
      <c r="V4" s="249"/>
      <c r="W4" s="249"/>
      <c r="X4" s="249"/>
      <c r="Y4" s="249"/>
      <c r="Z4" s="250"/>
      <c r="AA4" s="223"/>
      <c r="AB4" s="224"/>
      <c r="AC4" s="224"/>
      <c r="AD4" s="224"/>
      <c r="AE4" s="227"/>
      <c r="AF4" s="228"/>
      <c r="AG4" s="196"/>
      <c r="AH4" s="197"/>
      <c r="AI4" s="197"/>
      <c r="AJ4" s="4"/>
      <c r="AK4" s="2" t="s">
        <v>20</v>
      </c>
      <c r="AL4" s="45">
        <f>FLOOR(DATE(AK1,5,DAY(MINUTE(AK1/38)/2+56)),7)-34+7*(AK1=2079)</f>
        <v>42841</v>
      </c>
    </row>
    <row r="5" spans="1:38" ht="17.399999999999999" thickTop="1" thickBot="1">
      <c r="A5" s="211">
        <v>2017</v>
      </c>
      <c r="B5" s="252" t="s">
        <v>83</v>
      </c>
      <c r="C5" s="253"/>
      <c r="D5" s="253"/>
      <c r="E5" s="253"/>
      <c r="F5" s="172">
        <f ca="1">WEEKNUM(AG1)</f>
        <v>25</v>
      </c>
      <c r="G5" s="167"/>
      <c r="H5" s="167"/>
      <c r="I5" s="168"/>
      <c r="J5" s="168"/>
      <c r="K5" s="254">
        <f ca="1">TODAY()-DATE(YEAR(TODAY()),1,0)</f>
        <v>173</v>
      </c>
      <c r="L5" s="254"/>
      <c r="M5" s="254"/>
      <c r="N5" s="255" t="s">
        <v>84</v>
      </c>
      <c r="O5" s="255"/>
      <c r="P5" s="255"/>
      <c r="Q5" s="169"/>
      <c r="R5" s="169"/>
      <c r="S5" s="254" t="s">
        <v>85</v>
      </c>
      <c r="T5" s="254"/>
      <c r="U5" s="254"/>
      <c r="V5" s="256" t="e">
        <f ca="1">DATEDIF(AG1,AF40,"d")</f>
        <v>#NUM!</v>
      </c>
      <c r="W5" s="256"/>
      <c r="X5" s="256"/>
      <c r="Y5" s="169"/>
      <c r="Z5" s="251" t="s">
        <v>81</v>
      </c>
      <c r="AA5" s="251"/>
      <c r="AB5" s="251"/>
      <c r="AC5" s="251"/>
      <c r="AD5" s="170">
        <f ca="1">DATE(YEAR($AG$1),MONTH($AG$1)+1,0)-$AG$1</f>
        <v>8</v>
      </c>
      <c r="AE5" s="170" t="s">
        <v>82</v>
      </c>
      <c r="AF5" s="171"/>
      <c r="AG5" s="218" t="s">
        <v>42</v>
      </c>
      <c r="AH5" s="200" t="s">
        <v>43</v>
      </c>
      <c r="AI5" s="198" t="s">
        <v>41</v>
      </c>
      <c r="AJ5" s="4"/>
      <c r="AK5" s="43" t="s">
        <v>21</v>
      </c>
      <c r="AL5" s="45">
        <f>AL4+1</f>
        <v>42842</v>
      </c>
    </row>
    <row r="6" spans="1:38" s="11" customFormat="1" ht="16.8" thickTop="1" thickBot="1">
      <c r="A6" s="212"/>
      <c r="B6" s="7">
        <v>1</v>
      </c>
      <c r="C6" s="8">
        <v>2</v>
      </c>
      <c r="D6" s="8">
        <v>3</v>
      </c>
      <c r="E6" s="8">
        <v>4</v>
      </c>
      <c r="F6" s="8">
        <v>5</v>
      </c>
      <c r="G6" s="8">
        <v>6</v>
      </c>
      <c r="H6" s="8">
        <v>7</v>
      </c>
      <c r="I6" s="8">
        <v>8</v>
      </c>
      <c r="J6" s="8">
        <v>9</v>
      </c>
      <c r="K6" s="8">
        <v>10</v>
      </c>
      <c r="L6" s="8">
        <v>11</v>
      </c>
      <c r="M6" s="8">
        <v>12</v>
      </c>
      <c r="N6" s="8">
        <v>13</v>
      </c>
      <c r="O6" s="8">
        <v>14</v>
      </c>
      <c r="P6" s="8">
        <v>15</v>
      </c>
      <c r="Q6" s="8">
        <v>16</v>
      </c>
      <c r="R6" s="8">
        <v>17</v>
      </c>
      <c r="S6" s="8">
        <v>18</v>
      </c>
      <c r="T6" s="8">
        <v>19</v>
      </c>
      <c r="U6" s="8">
        <v>20</v>
      </c>
      <c r="V6" s="8">
        <v>21</v>
      </c>
      <c r="W6" s="8">
        <v>22</v>
      </c>
      <c r="X6" s="8">
        <v>23</v>
      </c>
      <c r="Y6" s="8">
        <v>24</v>
      </c>
      <c r="Z6" s="8">
        <v>25</v>
      </c>
      <c r="AA6" s="8">
        <v>26</v>
      </c>
      <c r="AB6" s="8">
        <v>27</v>
      </c>
      <c r="AC6" s="8">
        <v>28</v>
      </c>
      <c r="AD6" s="8">
        <v>29</v>
      </c>
      <c r="AE6" s="8">
        <v>30</v>
      </c>
      <c r="AF6" s="9">
        <v>31</v>
      </c>
      <c r="AG6" s="219"/>
      <c r="AH6" s="201"/>
      <c r="AI6" s="199"/>
      <c r="AJ6" s="10"/>
      <c r="AK6" s="1" t="s">
        <v>22</v>
      </c>
      <c r="AL6" s="45">
        <f>DATE(Année!U4,5,1)</f>
        <v>122</v>
      </c>
    </row>
    <row r="7" spans="1:38" s="14" customFormat="1" ht="16.2" hidden="1" thickBot="1">
      <c r="A7" s="215" t="s">
        <v>0</v>
      </c>
      <c r="B7" s="12">
        <f>DATE($A$5,1,1)</f>
        <v>42736</v>
      </c>
      <c r="C7" s="12">
        <f>B7+1</f>
        <v>42737</v>
      </c>
      <c r="D7" s="12">
        <f>C7+1</f>
        <v>42738</v>
      </c>
      <c r="E7" s="12">
        <f t="shared" ref="E7:AF7" si="0">D7+1</f>
        <v>42739</v>
      </c>
      <c r="F7" s="12">
        <f t="shared" si="0"/>
        <v>42740</v>
      </c>
      <c r="G7" s="12">
        <f t="shared" si="0"/>
        <v>42741</v>
      </c>
      <c r="H7" s="12">
        <f t="shared" si="0"/>
        <v>42742</v>
      </c>
      <c r="I7" s="12">
        <f t="shared" si="0"/>
        <v>42743</v>
      </c>
      <c r="J7" s="12">
        <f t="shared" si="0"/>
        <v>42744</v>
      </c>
      <c r="K7" s="12">
        <f t="shared" si="0"/>
        <v>42745</v>
      </c>
      <c r="L7" s="12">
        <f t="shared" si="0"/>
        <v>42746</v>
      </c>
      <c r="M7" s="12">
        <f t="shared" si="0"/>
        <v>42747</v>
      </c>
      <c r="N7" s="12">
        <f t="shared" si="0"/>
        <v>42748</v>
      </c>
      <c r="O7" s="12">
        <f t="shared" si="0"/>
        <v>42749</v>
      </c>
      <c r="P7" s="12">
        <f t="shared" si="0"/>
        <v>42750</v>
      </c>
      <c r="Q7" s="12">
        <f t="shared" si="0"/>
        <v>42751</v>
      </c>
      <c r="R7" s="12">
        <f t="shared" si="0"/>
        <v>42752</v>
      </c>
      <c r="S7" s="12">
        <f t="shared" si="0"/>
        <v>42753</v>
      </c>
      <c r="T7" s="12">
        <f t="shared" si="0"/>
        <v>42754</v>
      </c>
      <c r="U7" s="12">
        <f t="shared" si="0"/>
        <v>42755</v>
      </c>
      <c r="V7" s="12">
        <f t="shared" si="0"/>
        <v>42756</v>
      </c>
      <c r="W7" s="12">
        <f t="shared" si="0"/>
        <v>42757</v>
      </c>
      <c r="X7" s="12">
        <f t="shared" si="0"/>
        <v>42758</v>
      </c>
      <c r="Y7" s="12">
        <f t="shared" si="0"/>
        <v>42759</v>
      </c>
      <c r="Z7" s="12">
        <f t="shared" si="0"/>
        <v>42760</v>
      </c>
      <c r="AA7" s="12">
        <f t="shared" si="0"/>
        <v>42761</v>
      </c>
      <c r="AB7" s="12">
        <f t="shared" si="0"/>
        <v>42762</v>
      </c>
      <c r="AC7" s="12">
        <f t="shared" si="0"/>
        <v>42763</v>
      </c>
      <c r="AD7" s="12">
        <f t="shared" si="0"/>
        <v>42764</v>
      </c>
      <c r="AE7" s="12">
        <f t="shared" si="0"/>
        <v>42765</v>
      </c>
      <c r="AF7" s="13">
        <f t="shared" si="0"/>
        <v>42766</v>
      </c>
      <c r="AG7" s="5"/>
      <c r="AH7" s="5"/>
      <c r="AI7" s="5"/>
      <c r="AJ7" s="5"/>
      <c r="AK7" s="1" t="s">
        <v>23</v>
      </c>
      <c r="AL7" s="45">
        <f>AL4+39</f>
        <v>42880</v>
      </c>
    </row>
    <row r="8" spans="1:38" ht="16.8" thickTop="1" thickBot="1">
      <c r="A8" s="216"/>
      <c r="B8" s="15">
        <f ca="1">IFERROR(VLOOKUP(B$7,INDIRECT("'"&amp;$A$5&amp;"'!$A:$L"),10,FALSE),"")</f>
        <v>0</v>
      </c>
      <c r="C8" s="15">
        <f t="shared" ref="C8:AF8" ca="1" si="1">IFERROR(VLOOKUP(C$7,INDIRECT("'"&amp;$A$5&amp;"'!$A:$L"),10,FALSE),"")</f>
        <v>0</v>
      </c>
      <c r="D8" s="15">
        <f t="shared" ca="1" si="1"/>
        <v>0</v>
      </c>
      <c r="E8" s="15">
        <f t="shared" ca="1" si="1"/>
        <v>0</v>
      </c>
      <c r="F8" s="15">
        <f t="shared" ca="1" si="1"/>
        <v>0</v>
      </c>
      <c r="G8" s="15">
        <f t="shared" ca="1" si="1"/>
        <v>0</v>
      </c>
      <c r="H8" s="15">
        <f t="shared" ca="1" si="1"/>
        <v>0</v>
      </c>
      <c r="I8" s="15">
        <f t="shared" ca="1" si="1"/>
        <v>0</v>
      </c>
      <c r="J8" s="15">
        <f t="shared" ca="1" si="1"/>
        <v>0</v>
      </c>
      <c r="K8" s="15">
        <f t="shared" ca="1" si="1"/>
        <v>0</v>
      </c>
      <c r="L8" s="15">
        <f t="shared" ca="1" si="1"/>
        <v>0</v>
      </c>
      <c r="M8" s="15">
        <f t="shared" ca="1" si="1"/>
        <v>0</v>
      </c>
      <c r="N8" s="15">
        <f t="shared" ca="1" si="1"/>
        <v>0</v>
      </c>
      <c r="O8" s="15">
        <f t="shared" ca="1" si="1"/>
        <v>0</v>
      </c>
      <c r="P8" s="15">
        <f t="shared" ca="1" si="1"/>
        <v>0</v>
      </c>
      <c r="Q8" s="15">
        <f t="shared" ca="1" si="1"/>
        <v>0</v>
      </c>
      <c r="R8" s="15">
        <f t="shared" ca="1" si="1"/>
        <v>0</v>
      </c>
      <c r="S8" s="15">
        <f t="shared" ca="1" si="1"/>
        <v>0</v>
      </c>
      <c r="T8" s="15">
        <f t="shared" ca="1" si="1"/>
        <v>0</v>
      </c>
      <c r="U8" s="15">
        <f t="shared" ca="1" si="1"/>
        <v>0</v>
      </c>
      <c r="V8" s="15">
        <f t="shared" ca="1" si="1"/>
        <v>0</v>
      </c>
      <c r="W8" s="15">
        <f t="shared" ca="1" si="1"/>
        <v>0</v>
      </c>
      <c r="X8" s="15">
        <f t="shared" ca="1" si="1"/>
        <v>0</v>
      </c>
      <c r="Y8" s="15">
        <f t="shared" ca="1" si="1"/>
        <v>0</v>
      </c>
      <c r="Z8" s="15">
        <f t="shared" ca="1" si="1"/>
        <v>0</v>
      </c>
      <c r="AA8" s="15">
        <f t="shared" ca="1" si="1"/>
        <v>0</v>
      </c>
      <c r="AB8" s="15">
        <f t="shared" ca="1" si="1"/>
        <v>0</v>
      </c>
      <c r="AC8" s="15">
        <f t="shared" ca="1" si="1"/>
        <v>0</v>
      </c>
      <c r="AD8" s="15">
        <f t="shared" ca="1" si="1"/>
        <v>0</v>
      </c>
      <c r="AE8" s="15">
        <f t="shared" ca="1" si="1"/>
        <v>0</v>
      </c>
      <c r="AF8" s="15">
        <f t="shared" ca="1" si="1"/>
        <v>0</v>
      </c>
      <c r="AG8" s="220">
        <f ca="1">SUM(B8:AF8)</f>
        <v>0</v>
      </c>
      <c r="AH8" s="202">
        <f ca="1">COUNTIF(B8:AF8,"&gt;"&amp;0)</f>
        <v>0</v>
      </c>
      <c r="AI8" s="191">
        <f ca="1">SUM(B9:AF9)</f>
        <v>0</v>
      </c>
      <c r="AJ8" s="4"/>
      <c r="AK8" s="43" t="s">
        <v>24</v>
      </c>
      <c r="AL8" s="45">
        <f>DATE(AK1,5,8)</f>
        <v>42863</v>
      </c>
    </row>
    <row r="9" spans="1:38" ht="16.2" thickBot="1">
      <c r="A9" s="217"/>
      <c r="B9" s="63" t="str">
        <f ca="1">IFERROR(VLOOKUP(B$7,INDIRECT("'"&amp;$A$5&amp;"'!$A:$L"),11,FALSE),"")</f>
        <v/>
      </c>
      <c r="C9" s="63" t="str">
        <f t="shared" ref="C9:AF9" ca="1" si="2">IFERROR(VLOOKUP(C$7,INDIRECT("'"&amp;$A$5&amp;"'!$A:$L"),11,FALSE),"")</f>
        <v/>
      </c>
      <c r="D9" s="63" t="str">
        <f t="shared" ca="1" si="2"/>
        <v/>
      </c>
      <c r="E9" s="63" t="str">
        <f t="shared" ca="1" si="2"/>
        <v/>
      </c>
      <c r="F9" s="63" t="str">
        <f t="shared" ca="1" si="2"/>
        <v/>
      </c>
      <c r="G9" s="63" t="str">
        <f t="shared" ca="1" si="2"/>
        <v/>
      </c>
      <c r="H9" s="63" t="str">
        <f t="shared" ca="1" si="2"/>
        <v/>
      </c>
      <c r="I9" s="63" t="str">
        <f t="shared" ca="1" si="2"/>
        <v/>
      </c>
      <c r="J9" s="63" t="str">
        <f t="shared" ca="1" si="2"/>
        <v/>
      </c>
      <c r="K9" s="63" t="str">
        <f t="shared" ca="1" si="2"/>
        <v/>
      </c>
      <c r="L9" s="63" t="str">
        <f t="shared" ca="1" si="2"/>
        <v/>
      </c>
      <c r="M9" s="63" t="str">
        <f t="shared" ca="1" si="2"/>
        <v/>
      </c>
      <c r="N9" s="63" t="str">
        <f t="shared" ca="1" si="2"/>
        <v/>
      </c>
      <c r="O9" s="63" t="str">
        <f t="shared" ca="1" si="2"/>
        <v/>
      </c>
      <c r="P9" s="63" t="str">
        <f t="shared" ca="1" si="2"/>
        <v/>
      </c>
      <c r="Q9" s="63" t="str">
        <f t="shared" ca="1" si="2"/>
        <v/>
      </c>
      <c r="R9" s="63" t="str">
        <f t="shared" ca="1" si="2"/>
        <v/>
      </c>
      <c r="S9" s="63" t="str">
        <f t="shared" ca="1" si="2"/>
        <v/>
      </c>
      <c r="T9" s="63" t="str">
        <f t="shared" ca="1" si="2"/>
        <v/>
      </c>
      <c r="U9" s="63" t="str">
        <f t="shared" ca="1" si="2"/>
        <v/>
      </c>
      <c r="V9" s="63" t="str">
        <f t="shared" ca="1" si="2"/>
        <v/>
      </c>
      <c r="W9" s="63" t="str">
        <f t="shared" ca="1" si="2"/>
        <v/>
      </c>
      <c r="X9" s="63" t="str">
        <f t="shared" ca="1" si="2"/>
        <v/>
      </c>
      <c r="Y9" s="63" t="str">
        <f t="shared" ca="1" si="2"/>
        <v/>
      </c>
      <c r="Z9" s="63" t="str">
        <f t="shared" ca="1" si="2"/>
        <v/>
      </c>
      <c r="AA9" s="63" t="str">
        <f t="shared" ca="1" si="2"/>
        <v/>
      </c>
      <c r="AB9" s="63" t="str">
        <f t="shared" ca="1" si="2"/>
        <v/>
      </c>
      <c r="AC9" s="63" t="str">
        <f t="shared" ca="1" si="2"/>
        <v/>
      </c>
      <c r="AD9" s="63" t="str">
        <f t="shared" ca="1" si="2"/>
        <v/>
      </c>
      <c r="AE9" s="63" t="str">
        <f t="shared" ca="1" si="2"/>
        <v/>
      </c>
      <c r="AF9" s="63" t="str">
        <f t="shared" ca="1" si="2"/>
        <v/>
      </c>
      <c r="AG9" s="205"/>
      <c r="AH9" s="190"/>
      <c r="AI9" s="192"/>
      <c r="AJ9" s="4"/>
      <c r="AK9" s="1" t="s">
        <v>25</v>
      </c>
      <c r="AL9" s="45">
        <f>AL4+49</f>
        <v>42890</v>
      </c>
    </row>
    <row r="10" spans="1:38" s="24" customFormat="1" ht="16.2" hidden="1" thickBot="1">
      <c r="A10" s="206" t="s">
        <v>1</v>
      </c>
      <c r="B10" s="64">
        <f>DATE($A$5,2,1)</f>
        <v>42767</v>
      </c>
      <c r="C10" s="17">
        <f>B10+1</f>
        <v>42768</v>
      </c>
      <c r="D10" s="17">
        <f>C10+1</f>
        <v>42769</v>
      </c>
      <c r="E10" s="17">
        <f>D10+1</f>
        <v>42770</v>
      </c>
      <c r="F10" s="17">
        <f t="shared" ref="F10:V10" si="3">E10+1</f>
        <v>42771</v>
      </c>
      <c r="G10" s="17">
        <f t="shared" si="3"/>
        <v>42772</v>
      </c>
      <c r="H10" s="17">
        <f t="shared" si="3"/>
        <v>42773</v>
      </c>
      <c r="I10" s="17">
        <f t="shared" si="3"/>
        <v>42774</v>
      </c>
      <c r="J10" s="17">
        <f t="shared" si="3"/>
        <v>42775</v>
      </c>
      <c r="K10" s="17">
        <f t="shared" si="3"/>
        <v>42776</v>
      </c>
      <c r="L10" s="17">
        <f t="shared" si="3"/>
        <v>42777</v>
      </c>
      <c r="M10" s="17">
        <f t="shared" si="3"/>
        <v>42778</v>
      </c>
      <c r="N10" s="17">
        <f t="shared" si="3"/>
        <v>42779</v>
      </c>
      <c r="O10" s="17">
        <f t="shared" si="3"/>
        <v>42780</v>
      </c>
      <c r="P10" s="17">
        <f t="shared" si="3"/>
        <v>42781</v>
      </c>
      <c r="Q10" s="17">
        <f t="shared" si="3"/>
        <v>42782</v>
      </c>
      <c r="R10" s="17">
        <f t="shared" si="3"/>
        <v>42783</v>
      </c>
      <c r="S10" s="17">
        <f t="shared" si="3"/>
        <v>42784</v>
      </c>
      <c r="T10" s="17">
        <f t="shared" si="3"/>
        <v>42785</v>
      </c>
      <c r="U10" s="17">
        <f t="shared" si="3"/>
        <v>42786</v>
      </c>
      <c r="V10" s="17">
        <f t="shared" si="3"/>
        <v>42787</v>
      </c>
      <c r="W10" s="17">
        <f>V10+1</f>
        <v>42788</v>
      </c>
      <c r="X10" s="17">
        <f>W10+1</f>
        <v>42789</v>
      </c>
      <c r="Y10" s="17">
        <f>X10+1</f>
        <v>42790</v>
      </c>
      <c r="Z10" s="17">
        <f t="shared" ref="Z10:AC10" si="4">Y10+1</f>
        <v>42791</v>
      </c>
      <c r="AA10" s="17">
        <f t="shared" si="4"/>
        <v>42792</v>
      </c>
      <c r="AB10" s="17">
        <f t="shared" si="4"/>
        <v>42793</v>
      </c>
      <c r="AC10" s="17">
        <f t="shared" si="4"/>
        <v>42794</v>
      </c>
      <c r="AD10" s="17">
        <f>IF(OR(MONTH(AC10+1)&lt;&gt;MONTH(AC10),AC10+1&gt;=B13),0,AC10+1)</f>
        <v>0</v>
      </c>
      <c r="AE10" s="18"/>
      <c r="AF10" s="19"/>
      <c r="AG10" s="20"/>
      <c r="AH10" s="21"/>
      <c r="AI10" s="22"/>
      <c r="AJ10" s="23"/>
      <c r="AK10" s="1" t="s">
        <v>26</v>
      </c>
      <c r="AL10" s="45">
        <f>AL4+50</f>
        <v>42891</v>
      </c>
    </row>
    <row r="11" spans="1:38" ht="16.2" thickBot="1">
      <c r="A11" s="207"/>
      <c r="B11" s="15">
        <f ca="1">IFERROR(VLOOKUP(B$10,INDIRECT("'"&amp;$A$5&amp;"'!$A:$L"),10,FALSE),"")</f>
        <v>0</v>
      </c>
      <c r="C11" s="15">
        <f t="shared" ref="C11:AD11" ca="1" si="5">IFERROR(VLOOKUP(C$10,INDIRECT("'"&amp;$A$5&amp;"'!$A:$L"),10,FALSE),"")</f>
        <v>0</v>
      </c>
      <c r="D11" s="15">
        <f t="shared" ca="1" si="5"/>
        <v>0</v>
      </c>
      <c r="E11" s="15">
        <f t="shared" ca="1" si="5"/>
        <v>0</v>
      </c>
      <c r="F11" s="15">
        <f t="shared" ca="1" si="5"/>
        <v>0</v>
      </c>
      <c r="G11" s="15">
        <f t="shared" ca="1" si="5"/>
        <v>0</v>
      </c>
      <c r="H11" s="15">
        <f t="shared" ca="1" si="5"/>
        <v>0</v>
      </c>
      <c r="I11" s="15">
        <f t="shared" ca="1" si="5"/>
        <v>0</v>
      </c>
      <c r="J11" s="15">
        <f t="shared" ca="1" si="5"/>
        <v>0</v>
      </c>
      <c r="K11" s="15">
        <f t="shared" ca="1" si="5"/>
        <v>0</v>
      </c>
      <c r="L11" s="15">
        <f t="shared" ca="1" si="5"/>
        <v>0</v>
      </c>
      <c r="M11" s="15">
        <f t="shared" ca="1" si="5"/>
        <v>0</v>
      </c>
      <c r="N11" s="15">
        <f t="shared" ca="1" si="5"/>
        <v>0</v>
      </c>
      <c r="O11" s="15">
        <f t="shared" ca="1" si="5"/>
        <v>0</v>
      </c>
      <c r="P11" s="15">
        <f t="shared" ca="1" si="5"/>
        <v>0</v>
      </c>
      <c r="Q11" s="15">
        <f t="shared" ca="1" si="5"/>
        <v>0</v>
      </c>
      <c r="R11" s="15">
        <f t="shared" ca="1" si="5"/>
        <v>0</v>
      </c>
      <c r="S11" s="15">
        <f t="shared" ca="1" si="5"/>
        <v>0</v>
      </c>
      <c r="T11" s="15">
        <f t="shared" ca="1" si="5"/>
        <v>0</v>
      </c>
      <c r="U11" s="15">
        <f t="shared" ca="1" si="5"/>
        <v>0</v>
      </c>
      <c r="V11" s="15">
        <f t="shared" ca="1" si="5"/>
        <v>0</v>
      </c>
      <c r="W11" s="15">
        <f t="shared" ca="1" si="5"/>
        <v>0</v>
      </c>
      <c r="X11" s="15">
        <f t="shared" ca="1" si="5"/>
        <v>0</v>
      </c>
      <c r="Y11" s="15">
        <f t="shared" ca="1" si="5"/>
        <v>0</v>
      </c>
      <c r="Z11" s="15">
        <f t="shared" ca="1" si="5"/>
        <v>0</v>
      </c>
      <c r="AA11" s="15">
        <f t="shared" ca="1" si="5"/>
        <v>0</v>
      </c>
      <c r="AB11" s="15">
        <f t="shared" ca="1" si="5"/>
        <v>0</v>
      </c>
      <c r="AC11" s="15">
        <f t="shared" ca="1" si="5"/>
        <v>0</v>
      </c>
      <c r="AD11" s="15" t="str">
        <f t="shared" ca="1" si="5"/>
        <v/>
      </c>
      <c r="AE11" s="25"/>
      <c r="AF11" s="26"/>
      <c r="AG11" s="205">
        <f ca="1">SUM(B11:AF11)</f>
        <v>0</v>
      </c>
      <c r="AH11" s="190">
        <f ca="1">COUNTIF(B11:AF11,"&gt;"&amp;0)</f>
        <v>0</v>
      </c>
      <c r="AI11" s="192">
        <f ca="1">SUM(B12:AF12)</f>
        <v>0</v>
      </c>
      <c r="AJ11" s="4"/>
      <c r="AK11" s="43" t="s">
        <v>27</v>
      </c>
      <c r="AL11" s="45">
        <f>DATE(AK1,7,14)</f>
        <v>42930</v>
      </c>
    </row>
    <row r="12" spans="1:38" s="11" customFormat="1" ht="16.2" thickBot="1">
      <c r="A12" s="209"/>
      <c r="B12" s="30" t="str">
        <f ca="1">IFERROR(VLOOKUP(B$10,INDIRECT("'"&amp;$A$5&amp;"'!$A:$L"),11,FALSE),"")</f>
        <v/>
      </c>
      <c r="C12" s="30" t="str">
        <f t="shared" ref="C12:AD12" ca="1" si="6">IFERROR(VLOOKUP(C$10,INDIRECT("'"&amp;$A$5&amp;"'!$A:$L"),11,FALSE),"")</f>
        <v/>
      </c>
      <c r="D12" s="30" t="str">
        <f t="shared" ca="1" si="6"/>
        <v/>
      </c>
      <c r="E12" s="30" t="str">
        <f t="shared" ca="1" si="6"/>
        <v/>
      </c>
      <c r="F12" s="30" t="str">
        <f t="shared" ca="1" si="6"/>
        <v/>
      </c>
      <c r="G12" s="30" t="str">
        <f t="shared" ca="1" si="6"/>
        <v/>
      </c>
      <c r="H12" s="30" t="str">
        <f t="shared" ca="1" si="6"/>
        <v/>
      </c>
      <c r="I12" s="30" t="str">
        <f t="shared" ca="1" si="6"/>
        <v/>
      </c>
      <c r="J12" s="30" t="str">
        <f t="shared" ca="1" si="6"/>
        <v/>
      </c>
      <c r="K12" s="30" t="str">
        <f t="shared" ca="1" si="6"/>
        <v/>
      </c>
      <c r="L12" s="30" t="str">
        <f t="shared" ca="1" si="6"/>
        <v/>
      </c>
      <c r="M12" s="30" t="str">
        <f t="shared" ca="1" si="6"/>
        <v/>
      </c>
      <c r="N12" s="30" t="str">
        <f t="shared" ca="1" si="6"/>
        <v/>
      </c>
      <c r="O12" s="30" t="str">
        <f t="shared" ca="1" si="6"/>
        <v/>
      </c>
      <c r="P12" s="30" t="str">
        <f t="shared" ca="1" si="6"/>
        <v/>
      </c>
      <c r="Q12" s="30" t="str">
        <f t="shared" ca="1" si="6"/>
        <v/>
      </c>
      <c r="R12" s="30" t="str">
        <f t="shared" ca="1" si="6"/>
        <v/>
      </c>
      <c r="S12" s="30" t="str">
        <f t="shared" ca="1" si="6"/>
        <v/>
      </c>
      <c r="T12" s="30" t="str">
        <f t="shared" ca="1" si="6"/>
        <v/>
      </c>
      <c r="U12" s="30" t="str">
        <f t="shared" ca="1" si="6"/>
        <v/>
      </c>
      <c r="V12" s="30" t="str">
        <f t="shared" ca="1" si="6"/>
        <v/>
      </c>
      <c r="W12" s="30" t="str">
        <f t="shared" ca="1" si="6"/>
        <v/>
      </c>
      <c r="X12" s="30" t="str">
        <f t="shared" ca="1" si="6"/>
        <v/>
      </c>
      <c r="Y12" s="30" t="str">
        <f t="shared" ca="1" si="6"/>
        <v/>
      </c>
      <c r="Z12" s="30" t="str">
        <f t="shared" ca="1" si="6"/>
        <v/>
      </c>
      <c r="AA12" s="30" t="str">
        <f t="shared" ca="1" si="6"/>
        <v/>
      </c>
      <c r="AB12" s="30" t="str">
        <f t="shared" ca="1" si="6"/>
        <v/>
      </c>
      <c r="AC12" s="30" t="str">
        <f t="shared" ca="1" si="6"/>
        <v/>
      </c>
      <c r="AD12" s="30" t="str">
        <f t="shared" ca="1" si="6"/>
        <v/>
      </c>
      <c r="AE12" s="25"/>
      <c r="AF12" s="26"/>
      <c r="AG12" s="205"/>
      <c r="AH12" s="190"/>
      <c r="AI12" s="192"/>
      <c r="AJ12" s="10"/>
      <c r="AK12" s="1" t="s">
        <v>28</v>
      </c>
      <c r="AL12" s="45">
        <f>DATE(AK1,8,15)</f>
        <v>42962</v>
      </c>
    </row>
    <row r="13" spans="1:38" s="24" customFormat="1" ht="16.2" hidden="1" thickBot="1">
      <c r="A13" s="206" t="s">
        <v>2</v>
      </c>
      <c r="B13" s="17">
        <f>DATE($A$5,3,1)</f>
        <v>42795</v>
      </c>
      <c r="C13" s="17">
        <f>B13+1</f>
        <v>42796</v>
      </c>
      <c r="D13" s="17">
        <f>C13+1</f>
        <v>42797</v>
      </c>
      <c r="E13" s="17">
        <f>D13+1</f>
        <v>42798</v>
      </c>
      <c r="F13" s="17">
        <f>E13+1</f>
        <v>42799</v>
      </c>
      <c r="G13" s="17">
        <f>F13+1</f>
        <v>42800</v>
      </c>
      <c r="H13" s="17">
        <f t="shared" ref="H13:AE13" si="7">G13+1</f>
        <v>42801</v>
      </c>
      <c r="I13" s="17">
        <f t="shared" si="7"/>
        <v>42802</v>
      </c>
      <c r="J13" s="17">
        <f t="shared" si="7"/>
        <v>42803</v>
      </c>
      <c r="K13" s="17">
        <f t="shared" si="7"/>
        <v>42804</v>
      </c>
      <c r="L13" s="17">
        <f t="shared" si="7"/>
        <v>42805</v>
      </c>
      <c r="M13" s="17">
        <f t="shared" si="7"/>
        <v>42806</v>
      </c>
      <c r="N13" s="17">
        <f t="shared" si="7"/>
        <v>42807</v>
      </c>
      <c r="O13" s="17">
        <f t="shared" si="7"/>
        <v>42808</v>
      </c>
      <c r="P13" s="17">
        <f t="shared" si="7"/>
        <v>42809</v>
      </c>
      <c r="Q13" s="17">
        <f t="shared" si="7"/>
        <v>42810</v>
      </c>
      <c r="R13" s="17">
        <f t="shared" si="7"/>
        <v>42811</v>
      </c>
      <c r="S13" s="17">
        <f t="shared" si="7"/>
        <v>42812</v>
      </c>
      <c r="T13" s="17">
        <f t="shared" si="7"/>
        <v>42813</v>
      </c>
      <c r="U13" s="17">
        <f t="shared" si="7"/>
        <v>42814</v>
      </c>
      <c r="V13" s="17">
        <f t="shared" si="7"/>
        <v>42815</v>
      </c>
      <c r="W13" s="17">
        <f t="shared" si="7"/>
        <v>42816</v>
      </c>
      <c r="X13" s="17">
        <f t="shared" si="7"/>
        <v>42817</v>
      </c>
      <c r="Y13" s="17">
        <f t="shared" si="7"/>
        <v>42818</v>
      </c>
      <c r="Z13" s="17">
        <f t="shared" si="7"/>
        <v>42819</v>
      </c>
      <c r="AA13" s="17">
        <f t="shared" si="7"/>
        <v>42820</v>
      </c>
      <c r="AB13" s="17">
        <f t="shared" si="7"/>
        <v>42821</v>
      </c>
      <c r="AC13" s="17">
        <f t="shared" si="7"/>
        <v>42822</v>
      </c>
      <c r="AD13" s="17">
        <f t="shared" si="7"/>
        <v>42823</v>
      </c>
      <c r="AE13" s="17">
        <f t="shared" si="7"/>
        <v>42824</v>
      </c>
      <c r="AF13" s="27">
        <f>IF(OR(MONTH(AE13+1)&lt;&gt;MONTH(AE13),AE13+1&gt;=B16),0,AE13+1)</f>
        <v>42825</v>
      </c>
      <c r="AG13" s="20"/>
      <c r="AH13" s="21"/>
      <c r="AI13" s="22"/>
      <c r="AJ13" s="23"/>
      <c r="AK13" s="1" t="s">
        <v>29</v>
      </c>
      <c r="AL13" s="45">
        <f>DATE(AK1,11,1)</f>
        <v>43040</v>
      </c>
    </row>
    <row r="14" spans="1:38" ht="16.2" thickBot="1">
      <c r="A14" s="207"/>
      <c r="B14" s="15">
        <f ca="1">IFERROR(VLOOKUP(B$13,INDIRECT("'"&amp;$A$5&amp;"'!$A:$L"),10,FALSE),"")</f>
        <v>0</v>
      </c>
      <c r="C14" s="15">
        <f t="shared" ref="C14:AF14" ca="1" si="8">IFERROR(VLOOKUP(C$13,INDIRECT("'"&amp;$A$5&amp;"'!$A:$L"),10,FALSE),"")</f>
        <v>0</v>
      </c>
      <c r="D14" s="15">
        <f t="shared" ca="1" si="8"/>
        <v>0</v>
      </c>
      <c r="E14" s="15">
        <f t="shared" ca="1" si="8"/>
        <v>0</v>
      </c>
      <c r="F14" s="15">
        <f t="shared" ca="1" si="8"/>
        <v>0</v>
      </c>
      <c r="G14" s="15">
        <f t="shared" ca="1" si="8"/>
        <v>0</v>
      </c>
      <c r="H14" s="15">
        <f t="shared" ca="1" si="8"/>
        <v>0</v>
      </c>
      <c r="I14" s="15">
        <f t="shared" ca="1" si="8"/>
        <v>0</v>
      </c>
      <c r="J14" s="15">
        <f t="shared" ca="1" si="8"/>
        <v>0</v>
      </c>
      <c r="K14" s="15">
        <f t="shared" ca="1" si="8"/>
        <v>0</v>
      </c>
      <c r="L14" s="15">
        <f t="shared" ca="1" si="8"/>
        <v>0</v>
      </c>
      <c r="M14" s="15">
        <f t="shared" ca="1" si="8"/>
        <v>0</v>
      </c>
      <c r="N14" s="15">
        <f t="shared" ca="1" si="8"/>
        <v>0</v>
      </c>
      <c r="O14" s="15">
        <f t="shared" ca="1" si="8"/>
        <v>0</v>
      </c>
      <c r="P14" s="15">
        <f t="shared" ca="1" si="8"/>
        <v>0</v>
      </c>
      <c r="Q14" s="15">
        <f t="shared" ca="1" si="8"/>
        <v>0</v>
      </c>
      <c r="R14" s="15">
        <f t="shared" ca="1" si="8"/>
        <v>0</v>
      </c>
      <c r="S14" s="15">
        <f t="shared" ca="1" si="8"/>
        <v>0</v>
      </c>
      <c r="T14" s="15">
        <f t="shared" ca="1" si="8"/>
        <v>0</v>
      </c>
      <c r="U14" s="15">
        <f t="shared" ca="1" si="8"/>
        <v>0</v>
      </c>
      <c r="V14" s="15">
        <f t="shared" ca="1" si="8"/>
        <v>0</v>
      </c>
      <c r="W14" s="15">
        <f t="shared" ca="1" si="8"/>
        <v>0</v>
      </c>
      <c r="X14" s="15">
        <f t="shared" ca="1" si="8"/>
        <v>0</v>
      </c>
      <c r="Y14" s="15">
        <f t="shared" ca="1" si="8"/>
        <v>0</v>
      </c>
      <c r="Z14" s="15">
        <f t="shared" ca="1" si="8"/>
        <v>0</v>
      </c>
      <c r="AA14" s="15">
        <f t="shared" ca="1" si="8"/>
        <v>0</v>
      </c>
      <c r="AB14" s="15">
        <f t="shared" ca="1" si="8"/>
        <v>0</v>
      </c>
      <c r="AC14" s="15">
        <f t="shared" ca="1" si="8"/>
        <v>0</v>
      </c>
      <c r="AD14" s="15">
        <f t="shared" ca="1" si="8"/>
        <v>0</v>
      </c>
      <c r="AE14" s="15">
        <f t="shared" ca="1" si="8"/>
        <v>0</v>
      </c>
      <c r="AF14" s="15">
        <f t="shared" ca="1" si="8"/>
        <v>0</v>
      </c>
      <c r="AG14" s="205">
        <f ca="1">SUM(B14:AF14)</f>
        <v>0</v>
      </c>
      <c r="AH14" s="190">
        <f ca="1">COUNTIF(B14:AF14,"&gt;"&amp;0)</f>
        <v>0</v>
      </c>
      <c r="AI14" s="192">
        <f ca="1">SUM(B15:AF15)</f>
        <v>0</v>
      </c>
      <c r="AJ14" s="4"/>
      <c r="AK14" s="43" t="s">
        <v>30</v>
      </c>
      <c r="AL14" s="45">
        <f>DATE(AK1,11,11)</f>
        <v>43050</v>
      </c>
    </row>
    <row r="15" spans="1:38" s="11" customFormat="1" ht="16.2" thickBot="1">
      <c r="A15" s="209"/>
      <c r="B15" s="30" t="str">
        <f ca="1">IFERROR(VLOOKUP(B$13,INDIRECT("'"&amp;$A$5&amp;"'!$A:$L"),11,FALSE),"")</f>
        <v/>
      </c>
      <c r="C15" s="30" t="str">
        <f t="shared" ref="C15:AF15" ca="1" si="9">IFERROR(VLOOKUP(C$13,INDIRECT("'"&amp;$A$5&amp;"'!$A:$L"),11,FALSE),"")</f>
        <v/>
      </c>
      <c r="D15" s="30" t="str">
        <f t="shared" ca="1" si="9"/>
        <v/>
      </c>
      <c r="E15" s="30" t="str">
        <f t="shared" ca="1" si="9"/>
        <v/>
      </c>
      <c r="F15" s="30" t="str">
        <f t="shared" ca="1" si="9"/>
        <v/>
      </c>
      <c r="G15" s="30" t="str">
        <f t="shared" ca="1" si="9"/>
        <v/>
      </c>
      <c r="H15" s="30" t="str">
        <f t="shared" ca="1" si="9"/>
        <v/>
      </c>
      <c r="I15" s="30" t="str">
        <f t="shared" ca="1" si="9"/>
        <v/>
      </c>
      <c r="J15" s="30" t="str">
        <f t="shared" ca="1" si="9"/>
        <v/>
      </c>
      <c r="K15" s="30" t="str">
        <f t="shared" ca="1" si="9"/>
        <v/>
      </c>
      <c r="L15" s="30" t="str">
        <f t="shared" ca="1" si="9"/>
        <v/>
      </c>
      <c r="M15" s="30" t="str">
        <f t="shared" ca="1" si="9"/>
        <v/>
      </c>
      <c r="N15" s="30" t="str">
        <f t="shared" ca="1" si="9"/>
        <v/>
      </c>
      <c r="O15" s="30" t="str">
        <f t="shared" ca="1" si="9"/>
        <v/>
      </c>
      <c r="P15" s="30" t="str">
        <f t="shared" ca="1" si="9"/>
        <v/>
      </c>
      <c r="Q15" s="30" t="str">
        <f t="shared" ca="1" si="9"/>
        <v/>
      </c>
      <c r="R15" s="30" t="str">
        <f t="shared" ca="1" si="9"/>
        <v/>
      </c>
      <c r="S15" s="30" t="str">
        <f t="shared" ca="1" si="9"/>
        <v/>
      </c>
      <c r="T15" s="30" t="str">
        <f t="shared" ca="1" si="9"/>
        <v/>
      </c>
      <c r="U15" s="30" t="str">
        <f t="shared" ca="1" si="9"/>
        <v/>
      </c>
      <c r="V15" s="30" t="str">
        <f t="shared" ca="1" si="9"/>
        <v/>
      </c>
      <c r="W15" s="30" t="str">
        <f t="shared" ca="1" si="9"/>
        <v/>
      </c>
      <c r="X15" s="30" t="str">
        <f t="shared" ca="1" si="9"/>
        <v/>
      </c>
      <c r="Y15" s="30" t="str">
        <f t="shared" ca="1" si="9"/>
        <v/>
      </c>
      <c r="Z15" s="30" t="str">
        <f t="shared" ca="1" si="9"/>
        <v/>
      </c>
      <c r="AA15" s="30" t="str">
        <f t="shared" ca="1" si="9"/>
        <v/>
      </c>
      <c r="AB15" s="30" t="str">
        <f t="shared" ca="1" si="9"/>
        <v/>
      </c>
      <c r="AC15" s="30" t="str">
        <f t="shared" ca="1" si="9"/>
        <v/>
      </c>
      <c r="AD15" s="30" t="str">
        <f t="shared" ca="1" si="9"/>
        <v/>
      </c>
      <c r="AE15" s="30" t="str">
        <f t="shared" ca="1" si="9"/>
        <v/>
      </c>
      <c r="AF15" s="30" t="str">
        <f t="shared" ca="1" si="9"/>
        <v/>
      </c>
      <c r="AG15" s="205"/>
      <c r="AH15" s="190"/>
      <c r="AI15" s="192"/>
      <c r="AJ15" s="10"/>
      <c r="AK15" s="1" t="s">
        <v>31</v>
      </c>
      <c r="AL15" s="45">
        <f>DATE(AK1,12,25)</f>
        <v>43094</v>
      </c>
    </row>
    <row r="16" spans="1:38" s="24" customFormat="1" ht="16.2" hidden="1" thickBot="1">
      <c r="A16" s="206" t="s">
        <v>3</v>
      </c>
      <c r="B16" s="17">
        <f>DATE($A$5,4,1)</f>
        <v>42826</v>
      </c>
      <c r="C16" s="17">
        <f>B16+1</f>
        <v>42827</v>
      </c>
      <c r="D16" s="17">
        <f>C16+1</f>
        <v>42828</v>
      </c>
      <c r="E16" s="17">
        <f>D16+1</f>
        <v>42829</v>
      </c>
      <c r="F16" s="17">
        <f t="shared" ref="F16:AE16" si="10">E16+1</f>
        <v>42830</v>
      </c>
      <c r="G16" s="17">
        <f t="shared" si="10"/>
        <v>42831</v>
      </c>
      <c r="H16" s="17">
        <f t="shared" si="10"/>
        <v>42832</v>
      </c>
      <c r="I16" s="17">
        <f t="shared" si="10"/>
        <v>42833</v>
      </c>
      <c r="J16" s="17">
        <f t="shared" si="10"/>
        <v>42834</v>
      </c>
      <c r="K16" s="17">
        <f t="shared" si="10"/>
        <v>42835</v>
      </c>
      <c r="L16" s="17">
        <f t="shared" si="10"/>
        <v>42836</v>
      </c>
      <c r="M16" s="17">
        <f t="shared" si="10"/>
        <v>42837</v>
      </c>
      <c r="N16" s="17">
        <f t="shared" si="10"/>
        <v>42838</v>
      </c>
      <c r="O16" s="17">
        <f t="shared" si="10"/>
        <v>42839</v>
      </c>
      <c r="P16" s="17">
        <f t="shared" si="10"/>
        <v>42840</v>
      </c>
      <c r="Q16" s="17">
        <f t="shared" si="10"/>
        <v>42841</v>
      </c>
      <c r="R16" s="17">
        <f t="shared" si="10"/>
        <v>42842</v>
      </c>
      <c r="S16" s="17">
        <f t="shared" si="10"/>
        <v>42843</v>
      </c>
      <c r="T16" s="17">
        <f t="shared" si="10"/>
        <v>42844</v>
      </c>
      <c r="U16" s="17">
        <f t="shared" si="10"/>
        <v>42845</v>
      </c>
      <c r="V16" s="17">
        <f t="shared" si="10"/>
        <v>42846</v>
      </c>
      <c r="W16" s="17">
        <f t="shared" si="10"/>
        <v>42847</v>
      </c>
      <c r="X16" s="17">
        <f t="shared" si="10"/>
        <v>42848</v>
      </c>
      <c r="Y16" s="17">
        <f t="shared" si="10"/>
        <v>42849</v>
      </c>
      <c r="Z16" s="17">
        <f t="shared" si="10"/>
        <v>42850</v>
      </c>
      <c r="AA16" s="17">
        <f t="shared" si="10"/>
        <v>42851</v>
      </c>
      <c r="AB16" s="17">
        <f t="shared" si="10"/>
        <v>42852</v>
      </c>
      <c r="AC16" s="17">
        <f t="shared" si="10"/>
        <v>42853</v>
      </c>
      <c r="AD16" s="17">
        <f t="shared" si="10"/>
        <v>42854</v>
      </c>
      <c r="AE16" s="17">
        <f t="shared" si="10"/>
        <v>42855</v>
      </c>
      <c r="AF16" s="28">
        <f>IF(OR(MONTH(AE16+1)&lt;&gt;MONTH(AE16),AE16+1&gt;=B19),0,AE16+1)</f>
        <v>0</v>
      </c>
      <c r="AG16" s="20"/>
      <c r="AH16" s="21"/>
      <c r="AI16" s="22"/>
      <c r="AJ16" s="23"/>
      <c r="AK16" s="1"/>
      <c r="AL16" s="45"/>
    </row>
    <row r="17" spans="1:38" ht="16.2" thickBot="1">
      <c r="A17" s="207"/>
      <c r="B17" s="15">
        <f ca="1">IFERROR(VLOOKUP(B$16,INDIRECT("'"&amp;$A$5&amp;"'!$A:$L"),10,FALSE),"")</f>
        <v>0</v>
      </c>
      <c r="C17" s="15">
        <f t="shared" ref="C17:AF17" ca="1" si="11">IFERROR(VLOOKUP(C$16,INDIRECT("'"&amp;$A$5&amp;"'!$A:$L"),10,FALSE),"")</f>
        <v>0</v>
      </c>
      <c r="D17" s="15">
        <f t="shared" ca="1" si="11"/>
        <v>0</v>
      </c>
      <c r="E17" s="15">
        <f t="shared" ca="1" si="11"/>
        <v>0.29166666666666663</v>
      </c>
      <c r="F17" s="15">
        <f t="shared" ca="1" si="11"/>
        <v>0.29166666666666663</v>
      </c>
      <c r="G17" s="15">
        <f t="shared" ca="1" si="11"/>
        <v>0.29166666666666663</v>
      </c>
      <c r="H17" s="15">
        <f t="shared" ca="1" si="11"/>
        <v>0.29166666666666663</v>
      </c>
      <c r="I17" s="15">
        <f t="shared" ca="1" si="11"/>
        <v>0</v>
      </c>
      <c r="J17" s="15">
        <f t="shared" ca="1" si="11"/>
        <v>0</v>
      </c>
      <c r="K17" s="15">
        <f t="shared" ca="1" si="11"/>
        <v>0</v>
      </c>
      <c r="L17" s="15">
        <f t="shared" ca="1" si="11"/>
        <v>0</v>
      </c>
      <c r="M17" s="15">
        <f t="shared" ca="1" si="11"/>
        <v>0</v>
      </c>
      <c r="N17" s="15">
        <f t="shared" ca="1" si="11"/>
        <v>0</v>
      </c>
      <c r="O17" s="15">
        <f t="shared" ca="1" si="11"/>
        <v>0</v>
      </c>
      <c r="P17" s="15">
        <f ca="1">IFERROR(VLOOKUP(P$16,INDIRECT("'"&amp;$A$5&amp;"'!$A:$L"),10,FALSE),"")</f>
        <v>0</v>
      </c>
      <c r="Q17" s="15">
        <f t="shared" ca="1" si="11"/>
        <v>0</v>
      </c>
      <c r="R17" s="15">
        <f t="shared" ca="1" si="11"/>
        <v>0</v>
      </c>
      <c r="S17" s="15">
        <f t="shared" ca="1" si="11"/>
        <v>0</v>
      </c>
      <c r="T17" s="15">
        <f t="shared" ca="1" si="11"/>
        <v>0</v>
      </c>
      <c r="U17" s="15">
        <f t="shared" ca="1" si="11"/>
        <v>0</v>
      </c>
      <c r="V17" s="15">
        <f t="shared" ca="1" si="11"/>
        <v>0</v>
      </c>
      <c r="W17" s="15">
        <f t="shared" ca="1" si="11"/>
        <v>0</v>
      </c>
      <c r="X17" s="15">
        <f t="shared" ca="1" si="11"/>
        <v>0</v>
      </c>
      <c r="Y17" s="15">
        <f t="shared" ca="1" si="11"/>
        <v>0</v>
      </c>
      <c r="Z17" s="15">
        <f t="shared" ca="1" si="11"/>
        <v>0</v>
      </c>
      <c r="AA17" s="15">
        <f t="shared" ca="1" si="11"/>
        <v>0</v>
      </c>
      <c r="AB17" s="15">
        <f t="shared" ca="1" si="11"/>
        <v>0</v>
      </c>
      <c r="AC17" s="15">
        <f t="shared" ca="1" si="11"/>
        <v>0</v>
      </c>
      <c r="AD17" s="15">
        <f t="shared" ca="1" si="11"/>
        <v>0</v>
      </c>
      <c r="AE17" s="15">
        <f t="shared" ca="1" si="11"/>
        <v>0</v>
      </c>
      <c r="AF17" s="15" t="str">
        <f t="shared" ca="1" si="11"/>
        <v/>
      </c>
      <c r="AG17" s="205">
        <f ca="1">SUM(B17:AF17)</f>
        <v>1.1666666666666665</v>
      </c>
      <c r="AH17" s="190">
        <f ca="1">COUNTIF(B17:AF17,"&gt;"&amp;0)</f>
        <v>4</v>
      </c>
      <c r="AI17" s="192">
        <f ca="1">SUM(B18:AF18)</f>
        <v>282.39999999999998</v>
      </c>
      <c r="AJ17" s="4"/>
      <c r="AK17" s="43" t="s">
        <v>32</v>
      </c>
      <c r="AL17" s="45">
        <f>AL4-47</f>
        <v>42794</v>
      </c>
    </row>
    <row r="18" spans="1:38" s="62" customFormat="1" ht="16.2" thickBot="1">
      <c r="A18" s="209"/>
      <c r="B18" s="58" t="str">
        <f ca="1">IFERROR(VLOOKUP(B$16,INDIRECT("'"&amp;$A$5&amp;"'!$A:$L"),11,FALSE),"")</f>
        <v/>
      </c>
      <c r="C18" s="58" t="str">
        <f t="shared" ref="C18:AF18" ca="1" si="12">IFERROR(VLOOKUP(C$16,INDIRECT("'"&amp;$A$5&amp;"'!$A:$L"),11,FALSE),"")</f>
        <v/>
      </c>
      <c r="D18" s="58" t="str">
        <f t="shared" ca="1" si="12"/>
        <v/>
      </c>
      <c r="E18" s="58">
        <f t="shared" ca="1" si="12"/>
        <v>70.599999999999994</v>
      </c>
      <c r="F18" s="58">
        <f t="shared" ca="1" si="12"/>
        <v>70.599999999999994</v>
      </c>
      <c r="G18" s="58">
        <f t="shared" ca="1" si="12"/>
        <v>70.599999999999994</v>
      </c>
      <c r="H18" s="58">
        <f t="shared" ca="1" si="12"/>
        <v>70.599999999999994</v>
      </c>
      <c r="I18" s="58" t="str">
        <f t="shared" ca="1" si="12"/>
        <v/>
      </c>
      <c r="J18" s="58" t="str">
        <f t="shared" ca="1" si="12"/>
        <v/>
      </c>
      <c r="K18" s="58" t="str">
        <f t="shared" ca="1" si="12"/>
        <v/>
      </c>
      <c r="L18" s="58" t="str">
        <f t="shared" ca="1" si="12"/>
        <v/>
      </c>
      <c r="M18" s="58" t="str">
        <f t="shared" ca="1" si="12"/>
        <v/>
      </c>
      <c r="N18" s="58" t="str">
        <f t="shared" ca="1" si="12"/>
        <v/>
      </c>
      <c r="O18" s="58" t="str">
        <f t="shared" ca="1" si="12"/>
        <v/>
      </c>
      <c r="P18" s="58" t="str">
        <f t="shared" ca="1" si="12"/>
        <v/>
      </c>
      <c r="Q18" s="58" t="str">
        <f t="shared" ca="1" si="12"/>
        <v/>
      </c>
      <c r="R18" s="58" t="str">
        <f t="shared" ca="1" si="12"/>
        <v/>
      </c>
      <c r="S18" s="58" t="str">
        <f t="shared" ca="1" si="12"/>
        <v/>
      </c>
      <c r="T18" s="58" t="str">
        <f t="shared" ca="1" si="12"/>
        <v/>
      </c>
      <c r="U18" s="58" t="str">
        <f t="shared" ca="1" si="12"/>
        <v/>
      </c>
      <c r="V18" s="58" t="str">
        <f t="shared" ca="1" si="12"/>
        <v/>
      </c>
      <c r="W18" s="58" t="str">
        <f t="shared" ca="1" si="12"/>
        <v/>
      </c>
      <c r="X18" s="58" t="str">
        <f t="shared" ca="1" si="12"/>
        <v/>
      </c>
      <c r="Y18" s="58" t="str">
        <f t="shared" ca="1" si="12"/>
        <v/>
      </c>
      <c r="Z18" s="58" t="str">
        <f t="shared" ca="1" si="12"/>
        <v/>
      </c>
      <c r="AA18" s="58" t="str">
        <f t="shared" ca="1" si="12"/>
        <v/>
      </c>
      <c r="AB18" s="58" t="str">
        <f t="shared" ca="1" si="12"/>
        <v/>
      </c>
      <c r="AC18" s="58" t="str">
        <f t="shared" ca="1" si="12"/>
        <v/>
      </c>
      <c r="AD18" s="58" t="str">
        <f t="shared" ca="1" si="12"/>
        <v/>
      </c>
      <c r="AE18" s="58" t="str">
        <f t="shared" ca="1" si="12"/>
        <v/>
      </c>
      <c r="AF18" s="58" t="str">
        <f t="shared" ca="1" si="12"/>
        <v/>
      </c>
      <c r="AG18" s="205"/>
      <c r="AH18" s="190"/>
      <c r="AI18" s="192"/>
      <c r="AJ18" s="59"/>
      <c r="AK18" s="60" t="s">
        <v>33</v>
      </c>
      <c r="AL18" s="61">
        <f>AL4-46</f>
        <v>42795</v>
      </c>
    </row>
    <row r="19" spans="1:38" s="24" customFormat="1" ht="16.2" hidden="1" thickBot="1">
      <c r="A19" s="206" t="s">
        <v>4</v>
      </c>
      <c r="B19" s="17">
        <f>DATE($A$5,5,1)</f>
        <v>42856</v>
      </c>
      <c r="C19" s="17">
        <f>B19+1</f>
        <v>42857</v>
      </c>
      <c r="D19" s="17">
        <f t="shared" ref="D19:AE19" si="13">C19+1</f>
        <v>42858</v>
      </c>
      <c r="E19" s="17">
        <f t="shared" si="13"/>
        <v>42859</v>
      </c>
      <c r="F19" s="17">
        <f t="shared" si="13"/>
        <v>42860</v>
      </c>
      <c r="G19" s="17">
        <f t="shared" si="13"/>
        <v>42861</v>
      </c>
      <c r="H19" s="17">
        <f t="shared" si="13"/>
        <v>42862</v>
      </c>
      <c r="I19" s="17">
        <f t="shared" si="13"/>
        <v>42863</v>
      </c>
      <c r="J19" s="17">
        <f t="shared" si="13"/>
        <v>42864</v>
      </c>
      <c r="K19" s="17">
        <f t="shared" si="13"/>
        <v>42865</v>
      </c>
      <c r="L19" s="17">
        <f t="shared" si="13"/>
        <v>42866</v>
      </c>
      <c r="M19" s="17">
        <f t="shared" si="13"/>
        <v>42867</v>
      </c>
      <c r="N19" s="17">
        <f t="shared" si="13"/>
        <v>42868</v>
      </c>
      <c r="O19" s="17">
        <f t="shared" si="13"/>
        <v>42869</v>
      </c>
      <c r="P19" s="17">
        <f t="shared" si="13"/>
        <v>42870</v>
      </c>
      <c r="Q19" s="17">
        <f t="shared" si="13"/>
        <v>42871</v>
      </c>
      <c r="R19" s="17">
        <f t="shared" si="13"/>
        <v>42872</v>
      </c>
      <c r="S19" s="17">
        <f t="shared" si="13"/>
        <v>42873</v>
      </c>
      <c r="T19" s="17">
        <f t="shared" si="13"/>
        <v>42874</v>
      </c>
      <c r="U19" s="17">
        <f t="shared" si="13"/>
        <v>42875</v>
      </c>
      <c r="V19" s="17">
        <f t="shared" si="13"/>
        <v>42876</v>
      </c>
      <c r="W19" s="17">
        <f t="shared" si="13"/>
        <v>42877</v>
      </c>
      <c r="X19" s="17">
        <f t="shared" si="13"/>
        <v>42878</v>
      </c>
      <c r="Y19" s="17">
        <f t="shared" si="13"/>
        <v>42879</v>
      </c>
      <c r="Z19" s="17">
        <f t="shared" si="13"/>
        <v>42880</v>
      </c>
      <c r="AA19" s="17">
        <f t="shared" si="13"/>
        <v>42881</v>
      </c>
      <c r="AB19" s="17">
        <f t="shared" si="13"/>
        <v>42882</v>
      </c>
      <c r="AC19" s="17">
        <f t="shared" si="13"/>
        <v>42883</v>
      </c>
      <c r="AD19" s="17">
        <f t="shared" si="13"/>
        <v>42884</v>
      </c>
      <c r="AE19" s="17">
        <f t="shared" si="13"/>
        <v>42885</v>
      </c>
      <c r="AF19" s="27">
        <f>IF(OR(MONTH(AE19+1)&lt;&gt;MONTH(AE19),AE19+1&gt;=B22),0,AE19+1)</f>
        <v>42886</v>
      </c>
      <c r="AG19" s="29"/>
      <c r="AH19" s="21"/>
      <c r="AI19" s="22"/>
      <c r="AJ19" s="23"/>
      <c r="AK19" s="3" t="s">
        <v>34</v>
      </c>
      <c r="AL19" s="45">
        <f>AL4-7</f>
        <v>42834</v>
      </c>
    </row>
    <row r="20" spans="1:38" ht="16.2" thickBot="1">
      <c r="A20" s="207"/>
      <c r="B20" s="15">
        <f ca="1">IFERROR(VLOOKUP(B$19,INDIRECT("'"&amp;$A$5&amp;"'!$A:$L"),10,FALSE),"")</f>
        <v>0</v>
      </c>
      <c r="C20" s="15">
        <f t="shared" ref="C20:AF20" ca="1" si="14">IFERROR(VLOOKUP(C$19,INDIRECT("'"&amp;$A$5&amp;"'!$A:$L"),10,FALSE),"")</f>
        <v>0</v>
      </c>
      <c r="D20" s="15">
        <f t="shared" ca="1" si="14"/>
        <v>0.3125</v>
      </c>
      <c r="E20" s="15">
        <f t="shared" ca="1" si="14"/>
        <v>0.3125</v>
      </c>
      <c r="F20" s="15">
        <f t="shared" ca="1" si="14"/>
        <v>0.3125</v>
      </c>
      <c r="G20" s="15">
        <f t="shared" ca="1" si="14"/>
        <v>0</v>
      </c>
      <c r="H20" s="15">
        <f t="shared" ca="1" si="14"/>
        <v>0</v>
      </c>
      <c r="I20" s="15">
        <f t="shared" ca="1" si="14"/>
        <v>0</v>
      </c>
      <c r="J20" s="15">
        <f t="shared" ca="1" si="14"/>
        <v>0.3125</v>
      </c>
      <c r="K20" s="15">
        <f t="shared" ca="1" si="14"/>
        <v>0.3125</v>
      </c>
      <c r="L20" s="15">
        <f t="shared" ca="1" si="14"/>
        <v>0.3125</v>
      </c>
      <c r="M20" s="15">
        <f t="shared" ca="1" si="14"/>
        <v>0.3125</v>
      </c>
      <c r="N20" s="15">
        <f t="shared" ca="1" si="14"/>
        <v>0</v>
      </c>
      <c r="O20" s="15">
        <f t="shared" ca="1" si="14"/>
        <v>0</v>
      </c>
      <c r="P20" s="15">
        <f t="shared" ca="1" si="14"/>
        <v>0.35416666666666657</v>
      </c>
      <c r="Q20" s="15">
        <f t="shared" ca="1" si="14"/>
        <v>0.31249999999999994</v>
      </c>
      <c r="R20" s="15">
        <f t="shared" ca="1" si="14"/>
        <v>0.31249999999999994</v>
      </c>
      <c r="S20" s="15">
        <f t="shared" ca="1" si="14"/>
        <v>0.31249999999999994</v>
      </c>
      <c r="T20" s="15">
        <f t="shared" ca="1" si="14"/>
        <v>0.31249999999999994</v>
      </c>
      <c r="U20" s="15">
        <f t="shared" ca="1" si="14"/>
        <v>0</v>
      </c>
      <c r="V20" s="15">
        <f t="shared" ca="1" si="14"/>
        <v>0</v>
      </c>
      <c r="W20" s="15">
        <f t="shared" ca="1" si="14"/>
        <v>0.31250000000000006</v>
      </c>
      <c r="X20" s="15">
        <f t="shared" ca="1" si="14"/>
        <v>0.31250000000000006</v>
      </c>
      <c r="Y20" s="15">
        <f t="shared" ca="1" si="14"/>
        <v>0.25347222222222227</v>
      </c>
      <c r="Z20" s="15">
        <f t="shared" ca="1" si="14"/>
        <v>0</v>
      </c>
      <c r="AA20" s="15">
        <f t="shared" ca="1" si="14"/>
        <v>0</v>
      </c>
      <c r="AB20" s="15">
        <f t="shared" ca="1" si="14"/>
        <v>0</v>
      </c>
      <c r="AC20" s="15">
        <f t="shared" ca="1" si="14"/>
        <v>0</v>
      </c>
      <c r="AD20" s="15">
        <f t="shared" ca="1" si="14"/>
        <v>0.33333333333333331</v>
      </c>
      <c r="AE20" s="15">
        <f t="shared" ca="1" si="14"/>
        <v>0.31249999999999994</v>
      </c>
      <c r="AF20" s="15">
        <f t="shared" ca="1" si="14"/>
        <v>0.31249999999999994</v>
      </c>
      <c r="AG20" s="205">
        <f ca="1">SUM(B20:AF20)</f>
        <v>5.6284722222222223</v>
      </c>
      <c r="AH20" s="190">
        <f ca="1">COUNTIF(B20:AF20,"&gt;"&amp;0)</f>
        <v>18</v>
      </c>
      <c r="AI20" s="192">
        <f ca="1">SUM(B21:AF21)</f>
        <v>1434.6000000000004</v>
      </c>
      <c r="AJ20" s="4"/>
      <c r="AK20" s="3"/>
      <c r="AL20" s="45"/>
    </row>
    <row r="21" spans="1:38" s="11" customFormat="1" ht="16.2" thickBot="1">
      <c r="A21" s="209"/>
      <c r="B21" s="30" t="str">
        <f ca="1">IFERROR(VLOOKUP(B$19,INDIRECT("'"&amp;$A$5&amp;"'!$A:$L"),11,FALSE),"")</f>
        <v/>
      </c>
      <c r="C21" s="30" t="str">
        <f t="shared" ref="C21:AF21" ca="1" si="15">IFERROR(VLOOKUP(C$19,INDIRECT("'"&amp;$A$5&amp;"'!$A:$L"),11,FALSE),"")</f>
        <v/>
      </c>
      <c r="D21" s="30">
        <f t="shared" ca="1" si="15"/>
        <v>79.7</v>
      </c>
      <c r="E21" s="30">
        <f t="shared" ca="1" si="15"/>
        <v>79.7</v>
      </c>
      <c r="F21" s="30">
        <f t="shared" ca="1" si="15"/>
        <v>79.7</v>
      </c>
      <c r="G21" s="30" t="str">
        <f t="shared" ca="1" si="15"/>
        <v/>
      </c>
      <c r="H21" s="30" t="str">
        <f t="shared" ca="1" si="15"/>
        <v/>
      </c>
      <c r="I21" s="30" t="str">
        <f t="shared" ca="1" si="15"/>
        <v/>
      </c>
      <c r="J21" s="30">
        <f t="shared" ca="1" si="15"/>
        <v>79.7</v>
      </c>
      <c r="K21" s="30">
        <f t="shared" ca="1" si="15"/>
        <v>79.7</v>
      </c>
      <c r="L21" s="30">
        <f t="shared" ca="1" si="15"/>
        <v>79.7</v>
      </c>
      <c r="M21" s="30">
        <f t="shared" ca="1" si="15"/>
        <v>79.7</v>
      </c>
      <c r="N21" s="30" t="str">
        <f t="shared" ca="1" si="15"/>
        <v/>
      </c>
      <c r="O21" s="30" t="str">
        <f t="shared" ca="1" si="15"/>
        <v/>
      </c>
      <c r="P21" s="30">
        <f t="shared" ca="1" si="15"/>
        <v>79.7</v>
      </c>
      <c r="Q21" s="30">
        <f t="shared" ca="1" si="15"/>
        <v>79.7</v>
      </c>
      <c r="R21" s="30">
        <f t="shared" ca="1" si="15"/>
        <v>79.7</v>
      </c>
      <c r="S21" s="30">
        <f t="shared" ca="1" si="15"/>
        <v>79.7</v>
      </c>
      <c r="T21" s="30">
        <f t="shared" ca="1" si="15"/>
        <v>79.7</v>
      </c>
      <c r="U21" s="30" t="str">
        <f t="shared" ca="1" si="15"/>
        <v/>
      </c>
      <c r="V21" s="30" t="str">
        <f t="shared" ca="1" si="15"/>
        <v/>
      </c>
      <c r="W21" s="30">
        <f t="shared" ca="1" si="15"/>
        <v>79.7</v>
      </c>
      <c r="X21" s="30">
        <f t="shared" ca="1" si="15"/>
        <v>79.7</v>
      </c>
      <c r="Y21" s="30">
        <f t="shared" ca="1" si="15"/>
        <v>79.7</v>
      </c>
      <c r="Z21" s="30" t="str">
        <f t="shared" ca="1" si="15"/>
        <v/>
      </c>
      <c r="AA21" s="30" t="str">
        <f t="shared" ca="1" si="15"/>
        <v/>
      </c>
      <c r="AB21" s="30" t="str">
        <f t="shared" ca="1" si="15"/>
        <v/>
      </c>
      <c r="AC21" s="30" t="str">
        <f t="shared" ca="1" si="15"/>
        <v/>
      </c>
      <c r="AD21" s="30">
        <f t="shared" ca="1" si="15"/>
        <v>79.7</v>
      </c>
      <c r="AE21" s="30">
        <f t="shared" ca="1" si="15"/>
        <v>79.7</v>
      </c>
      <c r="AF21" s="30">
        <f t="shared" ca="1" si="15"/>
        <v>79.7</v>
      </c>
      <c r="AG21" s="205"/>
      <c r="AH21" s="190"/>
      <c r="AI21" s="192"/>
      <c r="AJ21" s="10"/>
      <c r="AK21" s="3" t="s">
        <v>36</v>
      </c>
      <c r="AL21" s="45">
        <f>DATE(AK1,1,1)+7-WEEKDAY(DATE(AK1,1,1),2)</f>
        <v>42736</v>
      </c>
    </row>
    <row r="22" spans="1:38" s="24" customFormat="1" ht="16.2" hidden="1" thickBot="1">
      <c r="A22" s="206" t="s">
        <v>5</v>
      </c>
      <c r="B22" s="17">
        <f>DATE($A$5,6,1)</f>
        <v>42887</v>
      </c>
      <c r="C22" s="17">
        <f>B22+1</f>
        <v>42888</v>
      </c>
      <c r="D22" s="17">
        <f>C22+1</f>
        <v>42889</v>
      </c>
      <c r="E22" s="17">
        <f t="shared" ref="E22:AE22" si="16">D22+1</f>
        <v>42890</v>
      </c>
      <c r="F22" s="17">
        <f t="shared" si="16"/>
        <v>42891</v>
      </c>
      <c r="G22" s="17">
        <f t="shared" si="16"/>
        <v>42892</v>
      </c>
      <c r="H22" s="17">
        <f t="shared" si="16"/>
        <v>42893</v>
      </c>
      <c r="I22" s="17">
        <f t="shared" si="16"/>
        <v>42894</v>
      </c>
      <c r="J22" s="17">
        <f t="shared" si="16"/>
        <v>42895</v>
      </c>
      <c r="K22" s="17">
        <f t="shared" si="16"/>
        <v>42896</v>
      </c>
      <c r="L22" s="17">
        <f t="shared" si="16"/>
        <v>42897</v>
      </c>
      <c r="M22" s="17">
        <f t="shared" si="16"/>
        <v>42898</v>
      </c>
      <c r="N22" s="17">
        <f t="shared" si="16"/>
        <v>42899</v>
      </c>
      <c r="O22" s="17">
        <f t="shared" si="16"/>
        <v>42900</v>
      </c>
      <c r="P22" s="17">
        <f t="shared" si="16"/>
        <v>42901</v>
      </c>
      <c r="Q22" s="17">
        <f t="shared" si="16"/>
        <v>42902</v>
      </c>
      <c r="R22" s="17">
        <f t="shared" si="16"/>
        <v>42903</v>
      </c>
      <c r="S22" s="17">
        <f t="shared" si="16"/>
        <v>42904</v>
      </c>
      <c r="T22" s="17">
        <f t="shared" si="16"/>
        <v>42905</v>
      </c>
      <c r="U22" s="17">
        <f t="shared" si="16"/>
        <v>42906</v>
      </c>
      <c r="V22" s="17">
        <f t="shared" si="16"/>
        <v>42907</v>
      </c>
      <c r="W22" s="17">
        <f t="shared" si="16"/>
        <v>42908</v>
      </c>
      <c r="X22" s="17">
        <f t="shared" si="16"/>
        <v>42909</v>
      </c>
      <c r="Y22" s="17">
        <f t="shared" si="16"/>
        <v>42910</v>
      </c>
      <c r="Z22" s="17">
        <f t="shared" si="16"/>
        <v>42911</v>
      </c>
      <c r="AA22" s="17">
        <f t="shared" si="16"/>
        <v>42912</v>
      </c>
      <c r="AB22" s="17">
        <f t="shared" si="16"/>
        <v>42913</v>
      </c>
      <c r="AC22" s="17">
        <f t="shared" si="16"/>
        <v>42914</v>
      </c>
      <c r="AD22" s="17">
        <f t="shared" si="16"/>
        <v>42915</v>
      </c>
      <c r="AE22" s="17">
        <f t="shared" si="16"/>
        <v>42916</v>
      </c>
      <c r="AF22" s="28">
        <f>IF(OR(MONTH(AE22+1)&lt;&gt;MONTH(AE22),AE22+1&gt;=B25),0,AE22+1)</f>
        <v>0</v>
      </c>
      <c r="AG22" s="29"/>
      <c r="AH22" s="21"/>
      <c r="AI22" s="22"/>
      <c r="AJ22" s="23"/>
      <c r="AK22" s="1"/>
      <c r="AL22" s="45"/>
    </row>
    <row r="23" spans="1:38" ht="16.2" thickBot="1">
      <c r="A23" s="207"/>
      <c r="B23" s="15">
        <f ca="1">IFERROR(VLOOKUP(B$22,INDIRECT("'"&amp;$A$5&amp;"'!$A:$L"),10,FALSE),"")</f>
        <v>0.31249999999999994</v>
      </c>
      <c r="C23" s="15">
        <f t="shared" ref="C23:AF23" ca="1" si="17">IFERROR(VLOOKUP(C$22,INDIRECT("'"&amp;$A$5&amp;"'!$A:$L"),10,FALSE),"")</f>
        <v>0.31249999999999994</v>
      </c>
      <c r="D23" s="15">
        <f t="shared" ca="1" si="17"/>
        <v>0</v>
      </c>
      <c r="E23" s="15">
        <f t="shared" ca="1" si="17"/>
        <v>0</v>
      </c>
      <c r="F23" s="15">
        <f t="shared" ca="1" si="17"/>
        <v>0</v>
      </c>
      <c r="G23" s="15">
        <f ca="1">IFERROR(VLOOKUP(G$22,INDIRECT("'"&amp;$A$5&amp;"'!$A:$L"),10,FALSE),"")</f>
        <v>0.31249999999999994</v>
      </c>
      <c r="H23" s="15">
        <f t="shared" ca="1" si="17"/>
        <v>0.32291666666666657</v>
      </c>
      <c r="I23" s="15">
        <f t="shared" ca="1" si="17"/>
        <v>0.31249999999999994</v>
      </c>
      <c r="J23" s="15">
        <f t="shared" ca="1" si="17"/>
        <v>0.31249999999999994</v>
      </c>
      <c r="K23" s="15">
        <f t="shared" ca="1" si="17"/>
        <v>0</v>
      </c>
      <c r="L23" s="15">
        <f t="shared" ca="1" si="17"/>
        <v>0</v>
      </c>
      <c r="M23" s="15">
        <f t="shared" ca="1" si="17"/>
        <v>0.31249999999999994</v>
      </c>
      <c r="N23" s="15">
        <f t="shared" ca="1" si="17"/>
        <v>0.31249999999999994</v>
      </c>
      <c r="O23" s="15">
        <f t="shared" ca="1" si="17"/>
        <v>0.31249999999999994</v>
      </c>
      <c r="P23" s="15">
        <f t="shared" ca="1" si="17"/>
        <v>0.31249999999999994</v>
      </c>
      <c r="Q23" s="15">
        <f t="shared" ca="1" si="17"/>
        <v>0.27083333333333331</v>
      </c>
      <c r="R23" s="15">
        <f t="shared" ca="1" si="17"/>
        <v>0</v>
      </c>
      <c r="S23" s="15">
        <f t="shared" ca="1" si="17"/>
        <v>0</v>
      </c>
      <c r="T23" s="15">
        <f t="shared" ca="1" si="17"/>
        <v>0.31249999999999994</v>
      </c>
      <c r="U23" s="15">
        <f t="shared" ca="1" si="17"/>
        <v>0.32291666666666669</v>
      </c>
      <c r="V23" s="15">
        <f t="shared" ca="1" si="17"/>
        <v>0.31249999999999994</v>
      </c>
      <c r="W23" s="15">
        <f t="shared" ca="1" si="17"/>
        <v>0.31249999999999994</v>
      </c>
      <c r="X23" s="15">
        <f t="shared" ca="1" si="17"/>
        <v>0.31249999999999994</v>
      </c>
      <c r="Y23" s="15">
        <f t="shared" ca="1" si="17"/>
        <v>0</v>
      </c>
      <c r="Z23" s="15">
        <f t="shared" ca="1" si="17"/>
        <v>0</v>
      </c>
      <c r="AA23" s="15">
        <f t="shared" ca="1" si="17"/>
        <v>0.31249999999999994</v>
      </c>
      <c r="AB23" s="15">
        <f t="shared" ca="1" si="17"/>
        <v>0.31249999999999994</v>
      </c>
      <c r="AC23" s="15">
        <f t="shared" ca="1" si="17"/>
        <v>0.31249999999999994</v>
      </c>
      <c r="AD23" s="15">
        <f t="shared" ca="1" si="17"/>
        <v>0.31249999999999994</v>
      </c>
      <c r="AE23" s="15">
        <f t="shared" ca="1" si="17"/>
        <v>0.31249999999999994</v>
      </c>
      <c r="AF23" s="15" t="str">
        <f t="shared" ca="1" si="17"/>
        <v/>
      </c>
      <c r="AG23" s="205">
        <f ca="1">SUM(B23:AF23)</f>
        <v>6.5416666666666661</v>
      </c>
      <c r="AH23" s="190">
        <f ca="1">COUNTIF(B23:AF23,"&gt;"&amp;0)</f>
        <v>21</v>
      </c>
      <c r="AI23" s="192">
        <f ca="1">SUM(B24:AF24)</f>
        <v>1673.7000000000005</v>
      </c>
      <c r="AJ23" s="4"/>
      <c r="AK23" s="43" t="s">
        <v>35</v>
      </c>
      <c r="AL23" s="45">
        <f>AL4+63</f>
        <v>42904</v>
      </c>
    </row>
    <row r="24" spans="1:38" s="11" customFormat="1" ht="16.2" thickBot="1">
      <c r="A24" s="209"/>
      <c r="B24" s="30">
        <f ca="1">IFERROR(VLOOKUP(B$22,INDIRECT("'"&amp;$A$5&amp;"'!$A:$L"),11,FALSE),"")</f>
        <v>79.7</v>
      </c>
      <c r="C24" s="30">
        <f t="shared" ref="C24:AF24" ca="1" si="18">IFERROR(VLOOKUP(C$22,INDIRECT("'"&amp;$A$5&amp;"'!$A:$L"),11,FALSE),"")</f>
        <v>79.7</v>
      </c>
      <c r="D24" s="30" t="str">
        <f t="shared" ca="1" si="18"/>
        <v/>
      </c>
      <c r="E24" s="30" t="str">
        <f t="shared" ca="1" si="18"/>
        <v/>
      </c>
      <c r="F24" s="30" t="str">
        <f t="shared" ca="1" si="18"/>
        <v/>
      </c>
      <c r="G24" s="30">
        <f t="shared" ca="1" si="18"/>
        <v>79.7</v>
      </c>
      <c r="H24" s="30">
        <f t="shared" ca="1" si="18"/>
        <v>79.7</v>
      </c>
      <c r="I24" s="30">
        <f t="shared" ca="1" si="18"/>
        <v>79.7</v>
      </c>
      <c r="J24" s="30">
        <f t="shared" ca="1" si="18"/>
        <v>79.7</v>
      </c>
      <c r="K24" s="30" t="str">
        <f t="shared" ca="1" si="18"/>
        <v/>
      </c>
      <c r="L24" s="30" t="str">
        <f t="shared" ca="1" si="18"/>
        <v/>
      </c>
      <c r="M24" s="30">
        <f t="shared" ca="1" si="18"/>
        <v>79.7</v>
      </c>
      <c r="N24" s="30">
        <f t="shared" ca="1" si="18"/>
        <v>79.7</v>
      </c>
      <c r="O24" s="30">
        <f t="shared" ca="1" si="18"/>
        <v>79.7</v>
      </c>
      <c r="P24" s="30">
        <f t="shared" ca="1" si="18"/>
        <v>79.7</v>
      </c>
      <c r="Q24" s="30">
        <f t="shared" ca="1" si="18"/>
        <v>79.7</v>
      </c>
      <c r="R24" s="30" t="str">
        <f t="shared" ca="1" si="18"/>
        <v/>
      </c>
      <c r="S24" s="30" t="str">
        <f t="shared" ca="1" si="18"/>
        <v/>
      </c>
      <c r="T24" s="30">
        <f t="shared" ca="1" si="18"/>
        <v>79.7</v>
      </c>
      <c r="U24" s="30">
        <f t="shared" ca="1" si="18"/>
        <v>79.7</v>
      </c>
      <c r="V24" s="30">
        <f t="shared" ca="1" si="18"/>
        <v>79.7</v>
      </c>
      <c r="W24" s="30">
        <f t="shared" ca="1" si="18"/>
        <v>79.7</v>
      </c>
      <c r="X24" s="30">
        <f t="shared" ca="1" si="18"/>
        <v>79.7</v>
      </c>
      <c r="Y24" s="30" t="str">
        <f t="shared" ca="1" si="18"/>
        <v/>
      </c>
      <c r="Z24" s="30" t="str">
        <f t="shared" ca="1" si="18"/>
        <v/>
      </c>
      <c r="AA24" s="30">
        <f t="shared" ca="1" si="18"/>
        <v>79.7</v>
      </c>
      <c r="AB24" s="30">
        <f t="shared" ca="1" si="18"/>
        <v>79.7</v>
      </c>
      <c r="AC24" s="30">
        <f t="shared" ca="1" si="18"/>
        <v>79.7</v>
      </c>
      <c r="AD24" s="30">
        <f t="shared" ca="1" si="18"/>
        <v>79.7</v>
      </c>
      <c r="AE24" s="30">
        <f t="shared" ca="1" si="18"/>
        <v>79.7</v>
      </c>
      <c r="AF24" s="30" t="str">
        <f t="shared" ca="1" si="18"/>
        <v/>
      </c>
      <c r="AG24" s="205"/>
      <c r="AH24" s="190"/>
      <c r="AI24" s="192"/>
      <c r="AJ24" s="10"/>
      <c r="AK24" s="1"/>
      <c r="AL24" s="45"/>
    </row>
    <row r="25" spans="1:38" s="24" customFormat="1" ht="16.2" hidden="1" thickBot="1">
      <c r="A25" s="206" t="s">
        <v>6</v>
      </c>
      <c r="B25" s="17">
        <f>DATE($A$5,7,1)</f>
        <v>42917</v>
      </c>
      <c r="C25" s="17">
        <f>B25+1</f>
        <v>42918</v>
      </c>
      <c r="D25" s="17">
        <f>C25+1</f>
        <v>42919</v>
      </c>
      <c r="E25" s="17">
        <f t="shared" ref="E25:AE25" si="19">D25+1</f>
        <v>42920</v>
      </c>
      <c r="F25" s="17">
        <f t="shared" si="19"/>
        <v>42921</v>
      </c>
      <c r="G25" s="17">
        <f t="shared" si="19"/>
        <v>42922</v>
      </c>
      <c r="H25" s="17">
        <f t="shared" si="19"/>
        <v>42923</v>
      </c>
      <c r="I25" s="17">
        <f t="shared" si="19"/>
        <v>42924</v>
      </c>
      <c r="J25" s="17">
        <f t="shared" si="19"/>
        <v>42925</v>
      </c>
      <c r="K25" s="17">
        <f t="shared" si="19"/>
        <v>42926</v>
      </c>
      <c r="L25" s="17">
        <f t="shared" si="19"/>
        <v>42927</v>
      </c>
      <c r="M25" s="17">
        <f t="shared" si="19"/>
        <v>42928</v>
      </c>
      <c r="N25" s="17">
        <f t="shared" si="19"/>
        <v>42929</v>
      </c>
      <c r="O25" s="17">
        <f t="shared" si="19"/>
        <v>42930</v>
      </c>
      <c r="P25" s="17">
        <f t="shared" si="19"/>
        <v>42931</v>
      </c>
      <c r="Q25" s="17">
        <f t="shared" si="19"/>
        <v>42932</v>
      </c>
      <c r="R25" s="17">
        <f t="shared" si="19"/>
        <v>42933</v>
      </c>
      <c r="S25" s="17">
        <f t="shared" si="19"/>
        <v>42934</v>
      </c>
      <c r="T25" s="17">
        <f t="shared" si="19"/>
        <v>42935</v>
      </c>
      <c r="U25" s="17">
        <f t="shared" si="19"/>
        <v>42936</v>
      </c>
      <c r="V25" s="17">
        <f t="shared" si="19"/>
        <v>42937</v>
      </c>
      <c r="W25" s="17">
        <f t="shared" si="19"/>
        <v>42938</v>
      </c>
      <c r="X25" s="17">
        <f t="shared" si="19"/>
        <v>42939</v>
      </c>
      <c r="Y25" s="17">
        <f t="shared" si="19"/>
        <v>42940</v>
      </c>
      <c r="Z25" s="17">
        <f t="shared" si="19"/>
        <v>42941</v>
      </c>
      <c r="AA25" s="17">
        <f t="shared" si="19"/>
        <v>42942</v>
      </c>
      <c r="AB25" s="17">
        <f t="shared" si="19"/>
        <v>42943</v>
      </c>
      <c r="AC25" s="17">
        <f t="shared" si="19"/>
        <v>42944</v>
      </c>
      <c r="AD25" s="17">
        <f t="shared" si="19"/>
        <v>42945</v>
      </c>
      <c r="AE25" s="17">
        <f t="shared" si="19"/>
        <v>42946</v>
      </c>
      <c r="AF25" s="27">
        <f>IF(OR(MONTH(AE25+1)&lt;&gt;MONTH(AE25),AE25+1&gt;=B28),0,AE25+1)</f>
        <v>42947</v>
      </c>
      <c r="AG25" s="29"/>
      <c r="AH25" s="21"/>
      <c r="AI25" s="22"/>
      <c r="AJ25" s="23"/>
      <c r="AK25" s="1"/>
      <c r="AL25" s="45"/>
    </row>
    <row r="26" spans="1:38" ht="16.2" thickBot="1">
      <c r="A26" s="207"/>
      <c r="B26" s="15">
        <f ca="1">IFERROR(VLOOKUP(B$25,INDIRECT("'"&amp;$A$5&amp;"'!$A:$L"),10,FALSE),"")</f>
        <v>0</v>
      </c>
      <c r="C26" s="15">
        <f t="shared" ref="C26:AF26" ca="1" si="20">IFERROR(VLOOKUP(C$25,INDIRECT("'"&amp;$A$5&amp;"'!$A:$L"),10,FALSE),"")</f>
        <v>0</v>
      </c>
      <c r="D26" s="15">
        <f t="shared" ca="1" si="20"/>
        <v>0</v>
      </c>
      <c r="E26" s="15">
        <f t="shared" ca="1" si="20"/>
        <v>0</v>
      </c>
      <c r="F26" s="15">
        <f t="shared" ca="1" si="20"/>
        <v>0</v>
      </c>
      <c r="G26" s="15">
        <f t="shared" ca="1" si="20"/>
        <v>0</v>
      </c>
      <c r="H26" s="15">
        <f t="shared" ca="1" si="20"/>
        <v>0</v>
      </c>
      <c r="I26" s="15">
        <f t="shared" ca="1" si="20"/>
        <v>0</v>
      </c>
      <c r="J26" s="15">
        <f t="shared" ca="1" si="20"/>
        <v>0</v>
      </c>
      <c r="K26" s="15">
        <f t="shared" ca="1" si="20"/>
        <v>0.29166666666666663</v>
      </c>
      <c r="L26" s="15">
        <f t="shared" ca="1" si="20"/>
        <v>0.29166666666666663</v>
      </c>
      <c r="M26" s="15">
        <f t="shared" ca="1" si="20"/>
        <v>0.29166666666666663</v>
      </c>
      <c r="N26" s="15">
        <f t="shared" ca="1" si="20"/>
        <v>0</v>
      </c>
      <c r="O26" s="15">
        <f t="shared" ca="1" si="20"/>
        <v>0.33333333333333326</v>
      </c>
      <c r="P26" s="15">
        <f t="shared" ca="1" si="20"/>
        <v>0</v>
      </c>
      <c r="Q26" s="15">
        <f t="shared" ca="1" si="20"/>
        <v>0</v>
      </c>
      <c r="R26" s="15">
        <f t="shared" ca="1" si="20"/>
        <v>0.29166666666666663</v>
      </c>
      <c r="S26" s="15">
        <f t="shared" ca="1" si="20"/>
        <v>0.29166666666666663</v>
      </c>
      <c r="T26" s="15">
        <f t="shared" ca="1" si="20"/>
        <v>0.29166666666666663</v>
      </c>
      <c r="U26" s="15">
        <f t="shared" ca="1" si="20"/>
        <v>0.29166666666666663</v>
      </c>
      <c r="V26" s="15">
        <f t="shared" ca="1" si="20"/>
        <v>0.29166666666666663</v>
      </c>
      <c r="W26" s="15">
        <f t="shared" ca="1" si="20"/>
        <v>0</v>
      </c>
      <c r="X26" s="15">
        <f t="shared" ca="1" si="20"/>
        <v>0</v>
      </c>
      <c r="Y26" s="15">
        <f t="shared" ca="1" si="20"/>
        <v>0.29166666666666663</v>
      </c>
      <c r="Z26" s="15">
        <f t="shared" ca="1" si="20"/>
        <v>0.29166666666666663</v>
      </c>
      <c r="AA26" s="15">
        <f t="shared" ca="1" si="20"/>
        <v>0.29166666666666663</v>
      </c>
      <c r="AB26" s="15">
        <f t="shared" ca="1" si="20"/>
        <v>0.29166666666666663</v>
      </c>
      <c r="AC26" s="15">
        <f t="shared" ca="1" si="20"/>
        <v>0.29166666666666663</v>
      </c>
      <c r="AD26" s="15">
        <f t="shared" ca="1" si="20"/>
        <v>0</v>
      </c>
      <c r="AE26" s="15">
        <f t="shared" ca="1" si="20"/>
        <v>0</v>
      </c>
      <c r="AF26" s="15">
        <f t="shared" ca="1" si="20"/>
        <v>0.29166666666666663</v>
      </c>
      <c r="AG26" s="205">
        <f ca="1">SUM(B26:AF26)</f>
        <v>4.4166666666666652</v>
      </c>
      <c r="AH26" s="190">
        <f ca="1">COUNTIF(B26:AF26,"&gt;"&amp;0)</f>
        <v>15</v>
      </c>
      <c r="AI26" s="192">
        <f ca="1">SUM(B27:AF27)</f>
        <v>1191</v>
      </c>
      <c r="AJ26" s="4"/>
      <c r="AK26" s="43"/>
      <c r="AL26" s="45"/>
    </row>
    <row r="27" spans="1:38" s="11" customFormat="1" ht="16.2" thickBot="1">
      <c r="A27" s="209"/>
      <c r="B27" s="30" t="str">
        <f ca="1">IFERROR(VLOOKUP(B$25,INDIRECT("'"&amp;$A$5&amp;"'!$A:$L"),11,FALSE),"")</f>
        <v/>
      </c>
      <c r="C27" s="30" t="str">
        <f t="shared" ref="C27:AF27" ca="1" si="21">IFERROR(VLOOKUP(C$25,INDIRECT("'"&amp;$A$5&amp;"'!$A:$L"),11,FALSE),"")</f>
        <v/>
      </c>
      <c r="D27" s="30" t="str">
        <f t="shared" ca="1" si="21"/>
        <v/>
      </c>
      <c r="E27" s="30" t="str">
        <f t="shared" ca="1" si="21"/>
        <v/>
      </c>
      <c r="F27" s="30" t="str">
        <f t="shared" ca="1" si="21"/>
        <v/>
      </c>
      <c r="G27" s="30" t="str">
        <f t="shared" ca="1" si="21"/>
        <v/>
      </c>
      <c r="H27" s="30" t="str">
        <f t="shared" ca="1" si="21"/>
        <v/>
      </c>
      <c r="I27" s="30" t="str">
        <f t="shared" ca="1" si="21"/>
        <v/>
      </c>
      <c r="J27" s="30" t="str">
        <f t="shared" ca="1" si="21"/>
        <v/>
      </c>
      <c r="K27" s="30">
        <f t="shared" ca="1" si="21"/>
        <v>79.400000000000006</v>
      </c>
      <c r="L27" s="30">
        <f t="shared" ca="1" si="21"/>
        <v>79.400000000000006</v>
      </c>
      <c r="M27" s="30">
        <f t="shared" ca="1" si="21"/>
        <v>79.400000000000006</v>
      </c>
      <c r="N27" s="30" t="str">
        <f t="shared" ca="1" si="21"/>
        <v/>
      </c>
      <c r="O27" s="30">
        <f t="shared" ca="1" si="21"/>
        <v>79.400000000000006</v>
      </c>
      <c r="P27" s="30" t="str">
        <f t="shared" ca="1" si="21"/>
        <v/>
      </c>
      <c r="Q27" s="30" t="str">
        <f t="shared" ca="1" si="21"/>
        <v/>
      </c>
      <c r="R27" s="30">
        <f t="shared" ca="1" si="21"/>
        <v>79.400000000000006</v>
      </c>
      <c r="S27" s="30">
        <f t="shared" ca="1" si="21"/>
        <v>79.400000000000006</v>
      </c>
      <c r="T27" s="30">
        <f t="shared" ca="1" si="21"/>
        <v>79.400000000000006</v>
      </c>
      <c r="U27" s="30">
        <f t="shared" ca="1" si="21"/>
        <v>79.400000000000006</v>
      </c>
      <c r="V27" s="30">
        <f t="shared" ca="1" si="21"/>
        <v>79.400000000000006</v>
      </c>
      <c r="W27" s="30" t="str">
        <f t="shared" ca="1" si="21"/>
        <v/>
      </c>
      <c r="X27" s="30" t="str">
        <f t="shared" ca="1" si="21"/>
        <v/>
      </c>
      <c r="Y27" s="30">
        <f t="shared" ca="1" si="21"/>
        <v>79.400000000000006</v>
      </c>
      <c r="Z27" s="30">
        <f t="shared" ca="1" si="21"/>
        <v>79.400000000000006</v>
      </c>
      <c r="AA27" s="30">
        <f t="shared" ca="1" si="21"/>
        <v>79.400000000000006</v>
      </c>
      <c r="AB27" s="30">
        <f t="shared" ca="1" si="21"/>
        <v>79.400000000000006</v>
      </c>
      <c r="AC27" s="30">
        <f t="shared" ca="1" si="21"/>
        <v>79.400000000000006</v>
      </c>
      <c r="AD27" s="30" t="str">
        <f t="shared" ca="1" si="21"/>
        <v/>
      </c>
      <c r="AE27" s="30" t="str">
        <f t="shared" ca="1" si="21"/>
        <v/>
      </c>
      <c r="AF27" s="30">
        <f t="shared" ca="1" si="21"/>
        <v>79.400000000000006</v>
      </c>
      <c r="AG27" s="205"/>
      <c r="AH27" s="190"/>
      <c r="AI27" s="192"/>
      <c r="AJ27" s="10"/>
      <c r="AK27" s="49"/>
      <c r="AL27" s="50"/>
    </row>
    <row r="28" spans="1:38" s="24" customFormat="1" ht="16.2" hidden="1" thickBot="1">
      <c r="A28" s="206" t="s">
        <v>7</v>
      </c>
      <c r="B28" s="17">
        <f>DATE($A$5,8,1)</f>
        <v>42948</v>
      </c>
      <c r="C28" s="17">
        <f>B28+1</f>
        <v>42949</v>
      </c>
      <c r="D28" s="17">
        <f t="shared" ref="D28:AE28" si="22">C28+1</f>
        <v>42950</v>
      </c>
      <c r="E28" s="17">
        <f t="shared" si="22"/>
        <v>42951</v>
      </c>
      <c r="F28" s="17">
        <f t="shared" si="22"/>
        <v>42952</v>
      </c>
      <c r="G28" s="17">
        <f t="shared" si="22"/>
        <v>42953</v>
      </c>
      <c r="H28" s="17">
        <f t="shared" si="22"/>
        <v>42954</v>
      </c>
      <c r="I28" s="17">
        <f t="shared" si="22"/>
        <v>42955</v>
      </c>
      <c r="J28" s="17">
        <f t="shared" si="22"/>
        <v>42956</v>
      </c>
      <c r="K28" s="17">
        <f t="shared" si="22"/>
        <v>42957</v>
      </c>
      <c r="L28" s="17">
        <f t="shared" si="22"/>
        <v>42958</v>
      </c>
      <c r="M28" s="17">
        <f t="shared" si="22"/>
        <v>42959</v>
      </c>
      <c r="N28" s="17">
        <f t="shared" si="22"/>
        <v>42960</v>
      </c>
      <c r="O28" s="17">
        <f t="shared" si="22"/>
        <v>42961</v>
      </c>
      <c r="P28" s="17">
        <f t="shared" si="22"/>
        <v>42962</v>
      </c>
      <c r="Q28" s="17">
        <f t="shared" si="22"/>
        <v>42963</v>
      </c>
      <c r="R28" s="17">
        <f t="shared" si="22"/>
        <v>42964</v>
      </c>
      <c r="S28" s="17">
        <f t="shared" si="22"/>
        <v>42965</v>
      </c>
      <c r="T28" s="17">
        <f t="shared" si="22"/>
        <v>42966</v>
      </c>
      <c r="U28" s="17">
        <f t="shared" si="22"/>
        <v>42967</v>
      </c>
      <c r="V28" s="17">
        <f t="shared" si="22"/>
        <v>42968</v>
      </c>
      <c r="W28" s="17">
        <f t="shared" si="22"/>
        <v>42969</v>
      </c>
      <c r="X28" s="17">
        <f t="shared" si="22"/>
        <v>42970</v>
      </c>
      <c r="Y28" s="17">
        <f t="shared" si="22"/>
        <v>42971</v>
      </c>
      <c r="Z28" s="17">
        <f t="shared" si="22"/>
        <v>42972</v>
      </c>
      <c r="AA28" s="17">
        <f t="shared" si="22"/>
        <v>42973</v>
      </c>
      <c r="AB28" s="17">
        <f t="shared" si="22"/>
        <v>42974</v>
      </c>
      <c r="AC28" s="17">
        <f t="shared" si="22"/>
        <v>42975</v>
      </c>
      <c r="AD28" s="17">
        <f t="shared" si="22"/>
        <v>42976</v>
      </c>
      <c r="AE28" s="17">
        <f t="shared" si="22"/>
        <v>42977</v>
      </c>
      <c r="AF28" s="27">
        <f>IF(OR(MONTH(AE28+1)&lt;&gt;MONTH(AE28),AE28+1&gt;=B31),0,AE28+1)</f>
        <v>42978</v>
      </c>
      <c r="AG28" s="29"/>
      <c r="AH28" s="21"/>
      <c r="AI28" s="22"/>
      <c r="AJ28" s="23"/>
      <c r="AK28" s="3"/>
      <c r="AL28" s="45"/>
    </row>
    <row r="29" spans="1:38" ht="16.2" thickBot="1">
      <c r="A29" s="207"/>
      <c r="B29" s="15">
        <f ca="1">IFERROR(VLOOKUP(B$28,INDIRECT("'"&amp;$A$5&amp;"'!$A:$L"),10,FALSE),"")</f>
        <v>0.29166666666666663</v>
      </c>
      <c r="C29" s="15">
        <f t="shared" ref="C29:AF29" ca="1" si="23">IFERROR(VLOOKUP(C$28,INDIRECT("'"&amp;$A$5&amp;"'!$A:$L"),10,FALSE),"")</f>
        <v>0.29166666666666663</v>
      </c>
      <c r="D29" s="15">
        <f t="shared" ca="1" si="23"/>
        <v>0.29166666666666663</v>
      </c>
      <c r="E29" s="15">
        <f t="shared" ca="1" si="23"/>
        <v>0.29166666666666663</v>
      </c>
      <c r="F29" s="15">
        <f t="shared" ca="1" si="23"/>
        <v>0</v>
      </c>
      <c r="G29" s="15">
        <f t="shared" ca="1" si="23"/>
        <v>0</v>
      </c>
      <c r="H29" s="15">
        <f t="shared" ca="1" si="23"/>
        <v>0</v>
      </c>
      <c r="I29" s="15">
        <f t="shared" ca="1" si="23"/>
        <v>0</v>
      </c>
      <c r="J29" s="15">
        <f t="shared" ca="1" si="23"/>
        <v>0</v>
      </c>
      <c r="K29" s="15">
        <f t="shared" ca="1" si="23"/>
        <v>0</v>
      </c>
      <c r="L29" s="15">
        <f t="shared" ca="1" si="23"/>
        <v>0</v>
      </c>
      <c r="M29" s="15">
        <f t="shared" ca="1" si="23"/>
        <v>0</v>
      </c>
      <c r="N29" s="15">
        <f t="shared" ca="1" si="23"/>
        <v>0</v>
      </c>
      <c r="O29" s="182">
        <f t="shared" ca="1" si="23"/>
        <v>0</v>
      </c>
      <c r="P29" s="182">
        <f t="shared" ca="1" si="23"/>
        <v>0</v>
      </c>
      <c r="Q29" s="182">
        <f t="shared" ca="1" si="23"/>
        <v>0</v>
      </c>
      <c r="R29" s="182">
        <f t="shared" ca="1" si="23"/>
        <v>0</v>
      </c>
      <c r="S29" s="182">
        <f t="shared" ca="1" si="23"/>
        <v>0</v>
      </c>
      <c r="T29" s="182">
        <f t="shared" ca="1" si="23"/>
        <v>0</v>
      </c>
      <c r="U29" s="182">
        <f t="shared" ca="1" si="23"/>
        <v>0</v>
      </c>
      <c r="V29" s="182">
        <f t="shared" ca="1" si="23"/>
        <v>0</v>
      </c>
      <c r="W29" s="182">
        <f t="shared" ca="1" si="23"/>
        <v>0</v>
      </c>
      <c r="X29" s="182">
        <f t="shared" ca="1" si="23"/>
        <v>0</v>
      </c>
      <c r="Y29" s="182">
        <f t="shared" ca="1" si="23"/>
        <v>0</v>
      </c>
      <c r="Z29" s="182">
        <f t="shared" ca="1" si="23"/>
        <v>0</v>
      </c>
      <c r="AA29" s="15">
        <f t="shared" ca="1" si="23"/>
        <v>0</v>
      </c>
      <c r="AB29" s="15">
        <f t="shared" ca="1" si="23"/>
        <v>0</v>
      </c>
      <c r="AC29" s="15">
        <f t="shared" ca="1" si="23"/>
        <v>0.29166666666666663</v>
      </c>
      <c r="AD29" s="15">
        <f t="shared" ca="1" si="23"/>
        <v>0</v>
      </c>
      <c r="AE29" s="15">
        <f t="shared" ca="1" si="23"/>
        <v>0.33333333333333337</v>
      </c>
      <c r="AF29" s="15">
        <f t="shared" ca="1" si="23"/>
        <v>0.33333333333333337</v>
      </c>
      <c r="AG29" s="205">
        <f ca="1">SUM(B29:AF29)</f>
        <v>2.125</v>
      </c>
      <c r="AH29" s="190">
        <f ca="1">COUNTIF(B29:AF29,"&gt;"&amp;0)</f>
        <v>7</v>
      </c>
      <c r="AI29" s="192">
        <f ca="1">SUM(B30:AF30)</f>
        <v>555.79999999999995</v>
      </c>
      <c r="AJ29" s="4"/>
      <c r="AK29" s="44"/>
      <c r="AL29" s="45"/>
    </row>
    <row r="30" spans="1:38" s="11" customFormat="1" ht="16.2" thickBot="1">
      <c r="A30" s="209"/>
      <c r="B30" s="30">
        <f ca="1">IFERROR(VLOOKUP(B$28,INDIRECT("'"&amp;$A$5&amp;"'!$A:$L"),11,FALSE),"")</f>
        <v>79.400000000000006</v>
      </c>
      <c r="C30" s="30">
        <f t="shared" ref="C30:AF30" ca="1" si="24">IFERROR(VLOOKUP(C$28,INDIRECT("'"&amp;$A$5&amp;"'!$A:$L"),11,FALSE),"")</f>
        <v>79.400000000000006</v>
      </c>
      <c r="D30" s="30">
        <f t="shared" ca="1" si="24"/>
        <v>79.400000000000006</v>
      </c>
      <c r="E30" s="30">
        <f t="shared" ca="1" si="24"/>
        <v>79.400000000000006</v>
      </c>
      <c r="F30" s="30" t="str">
        <f t="shared" ca="1" si="24"/>
        <v/>
      </c>
      <c r="G30" s="30" t="str">
        <f t="shared" ca="1" si="24"/>
        <v/>
      </c>
      <c r="H30" s="30" t="str">
        <f t="shared" ca="1" si="24"/>
        <v/>
      </c>
      <c r="I30" s="30" t="str">
        <f t="shared" ca="1" si="24"/>
        <v/>
      </c>
      <c r="J30" s="30" t="str">
        <f t="shared" ca="1" si="24"/>
        <v/>
      </c>
      <c r="K30" s="30" t="str">
        <f t="shared" ca="1" si="24"/>
        <v/>
      </c>
      <c r="L30" s="30" t="str">
        <f t="shared" ca="1" si="24"/>
        <v/>
      </c>
      <c r="M30" s="30" t="str">
        <f t="shared" ca="1" si="24"/>
        <v/>
      </c>
      <c r="N30" s="30" t="str">
        <f t="shared" ca="1" si="24"/>
        <v/>
      </c>
      <c r="O30" s="183" t="str">
        <f t="shared" ca="1" si="24"/>
        <v/>
      </c>
      <c r="P30" s="183" t="str">
        <f t="shared" ca="1" si="24"/>
        <v/>
      </c>
      <c r="Q30" s="183" t="str">
        <f t="shared" ca="1" si="24"/>
        <v/>
      </c>
      <c r="R30" s="183" t="str">
        <f t="shared" ca="1" si="24"/>
        <v/>
      </c>
      <c r="S30" s="183" t="str">
        <f t="shared" ca="1" si="24"/>
        <v/>
      </c>
      <c r="T30" s="183" t="str">
        <f t="shared" ca="1" si="24"/>
        <v/>
      </c>
      <c r="U30" s="183" t="str">
        <f t="shared" ca="1" si="24"/>
        <v/>
      </c>
      <c r="V30" s="183" t="str">
        <f t="shared" ca="1" si="24"/>
        <v/>
      </c>
      <c r="W30" s="183" t="str">
        <f t="shared" ca="1" si="24"/>
        <v/>
      </c>
      <c r="X30" s="183" t="str">
        <f t="shared" ca="1" si="24"/>
        <v/>
      </c>
      <c r="Y30" s="183" t="str">
        <f t="shared" ca="1" si="24"/>
        <v/>
      </c>
      <c r="Z30" s="183" t="str">
        <f t="shared" ca="1" si="24"/>
        <v/>
      </c>
      <c r="AA30" s="30" t="str">
        <f t="shared" ca="1" si="24"/>
        <v/>
      </c>
      <c r="AB30" s="30" t="str">
        <f t="shared" ca="1" si="24"/>
        <v/>
      </c>
      <c r="AC30" s="30">
        <f t="shared" ca="1" si="24"/>
        <v>79.400000000000006</v>
      </c>
      <c r="AD30" s="30" t="str">
        <f t="shared" ca="1" si="24"/>
        <v/>
      </c>
      <c r="AE30" s="30">
        <f t="shared" ca="1" si="24"/>
        <v>79.400000000000006</v>
      </c>
      <c r="AF30" s="30">
        <f t="shared" ca="1" si="24"/>
        <v>79.400000000000006</v>
      </c>
      <c r="AG30" s="205"/>
      <c r="AH30" s="190"/>
      <c r="AI30" s="192"/>
      <c r="AJ30" s="10"/>
    </row>
    <row r="31" spans="1:38" s="24" customFormat="1" ht="16.2" hidden="1" thickBot="1">
      <c r="A31" s="206" t="s">
        <v>8</v>
      </c>
      <c r="B31" s="17">
        <f>DATE($A$5,9,1)</f>
        <v>42979</v>
      </c>
      <c r="C31" s="17">
        <f>B31+1</f>
        <v>42980</v>
      </c>
      <c r="D31" s="17">
        <f t="shared" ref="D31:AE31" si="25">C31+1</f>
        <v>42981</v>
      </c>
      <c r="E31" s="17">
        <f t="shared" si="25"/>
        <v>42982</v>
      </c>
      <c r="F31" s="17">
        <f t="shared" si="25"/>
        <v>42983</v>
      </c>
      <c r="G31" s="17">
        <f t="shared" si="25"/>
        <v>42984</v>
      </c>
      <c r="H31" s="17">
        <f t="shared" si="25"/>
        <v>42985</v>
      </c>
      <c r="I31" s="17">
        <f t="shared" si="25"/>
        <v>42986</v>
      </c>
      <c r="J31" s="17">
        <f t="shared" si="25"/>
        <v>42987</v>
      </c>
      <c r="K31" s="17">
        <f t="shared" si="25"/>
        <v>42988</v>
      </c>
      <c r="L31" s="17">
        <f t="shared" si="25"/>
        <v>42989</v>
      </c>
      <c r="M31" s="17">
        <f t="shared" si="25"/>
        <v>42990</v>
      </c>
      <c r="N31" s="17">
        <f t="shared" si="25"/>
        <v>42991</v>
      </c>
      <c r="O31" s="17">
        <f t="shared" si="25"/>
        <v>42992</v>
      </c>
      <c r="P31" s="17">
        <f t="shared" si="25"/>
        <v>42993</v>
      </c>
      <c r="Q31" s="17">
        <f t="shared" si="25"/>
        <v>42994</v>
      </c>
      <c r="R31" s="17">
        <f t="shared" si="25"/>
        <v>42995</v>
      </c>
      <c r="S31" s="17">
        <f t="shared" si="25"/>
        <v>42996</v>
      </c>
      <c r="T31" s="17">
        <f t="shared" si="25"/>
        <v>42997</v>
      </c>
      <c r="U31" s="17">
        <f t="shared" si="25"/>
        <v>42998</v>
      </c>
      <c r="V31" s="17">
        <f t="shared" si="25"/>
        <v>42999</v>
      </c>
      <c r="W31" s="17">
        <f t="shared" si="25"/>
        <v>43000</v>
      </c>
      <c r="X31" s="17">
        <f t="shared" si="25"/>
        <v>43001</v>
      </c>
      <c r="Y31" s="17">
        <f t="shared" si="25"/>
        <v>43002</v>
      </c>
      <c r="Z31" s="17">
        <f t="shared" si="25"/>
        <v>43003</v>
      </c>
      <c r="AA31" s="17">
        <f t="shared" si="25"/>
        <v>43004</v>
      </c>
      <c r="AB31" s="17">
        <f t="shared" si="25"/>
        <v>43005</v>
      </c>
      <c r="AC31" s="17">
        <f t="shared" si="25"/>
        <v>43006</v>
      </c>
      <c r="AD31" s="17">
        <f t="shared" si="25"/>
        <v>43007</v>
      </c>
      <c r="AE31" s="17">
        <f t="shared" si="25"/>
        <v>43008</v>
      </c>
      <c r="AF31" s="28">
        <f>IF(OR(MONTH(AE31+1)&lt;&gt;MONTH(AE31),AE31+1&gt;=B34),0,AE31+1)</f>
        <v>0</v>
      </c>
      <c r="AG31" s="29"/>
      <c r="AH31" s="21"/>
      <c r="AI31" s="22"/>
      <c r="AJ31" s="23"/>
    </row>
    <row r="32" spans="1:38" ht="16.2" thickBot="1">
      <c r="A32" s="207"/>
      <c r="B32" s="15">
        <f ca="1">IFERROR(VLOOKUP(B$31,INDIRECT("'"&amp;$A$5&amp;"'!$A:$L"),10,FALSE),"")</f>
        <v>0</v>
      </c>
      <c r="C32" s="15">
        <f t="shared" ref="C32:AF32" ca="1" si="26">IFERROR(VLOOKUP(C$31,INDIRECT("'"&amp;$A$5&amp;"'!$A:$L"),10,FALSE),"")</f>
        <v>0</v>
      </c>
      <c r="D32" s="15">
        <f t="shared" ca="1" si="26"/>
        <v>0</v>
      </c>
      <c r="E32" s="15">
        <f t="shared" ca="1" si="26"/>
        <v>0</v>
      </c>
      <c r="F32" s="15">
        <f t="shared" ca="1" si="26"/>
        <v>0</v>
      </c>
      <c r="G32" s="15">
        <f t="shared" ca="1" si="26"/>
        <v>0</v>
      </c>
      <c r="H32" s="15">
        <f t="shared" ca="1" si="26"/>
        <v>0</v>
      </c>
      <c r="I32" s="15">
        <f t="shared" ca="1" si="26"/>
        <v>0</v>
      </c>
      <c r="J32" s="15">
        <f t="shared" ca="1" si="26"/>
        <v>0</v>
      </c>
      <c r="K32" s="15">
        <f t="shared" ca="1" si="26"/>
        <v>0</v>
      </c>
      <c r="L32" s="15">
        <f t="shared" ca="1" si="26"/>
        <v>0</v>
      </c>
      <c r="M32" s="15">
        <f t="shared" ca="1" si="26"/>
        <v>0</v>
      </c>
      <c r="N32" s="15">
        <f t="shared" ca="1" si="26"/>
        <v>0</v>
      </c>
      <c r="O32" s="15">
        <f t="shared" ca="1" si="26"/>
        <v>0</v>
      </c>
      <c r="P32" s="15">
        <f t="shared" ca="1" si="26"/>
        <v>0</v>
      </c>
      <c r="Q32" s="15">
        <f t="shared" ca="1" si="26"/>
        <v>0</v>
      </c>
      <c r="R32" s="15">
        <f t="shared" ca="1" si="26"/>
        <v>0</v>
      </c>
      <c r="S32" s="15">
        <f t="shared" ca="1" si="26"/>
        <v>0</v>
      </c>
      <c r="T32" s="15">
        <f t="shared" ca="1" si="26"/>
        <v>0</v>
      </c>
      <c r="U32" s="15">
        <f t="shared" ca="1" si="26"/>
        <v>0</v>
      </c>
      <c r="V32" s="15">
        <f t="shared" ca="1" si="26"/>
        <v>0</v>
      </c>
      <c r="W32" s="15">
        <f t="shared" ca="1" si="26"/>
        <v>0</v>
      </c>
      <c r="X32" s="15">
        <f t="shared" ca="1" si="26"/>
        <v>0</v>
      </c>
      <c r="Y32" s="15">
        <f t="shared" ca="1" si="26"/>
        <v>0</v>
      </c>
      <c r="Z32" s="15">
        <f t="shared" ca="1" si="26"/>
        <v>0</v>
      </c>
      <c r="AA32" s="15">
        <f t="shared" ca="1" si="26"/>
        <v>0</v>
      </c>
      <c r="AB32" s="15">
        <f t="shared" ca="1" si="26"/>
        <v>0</v>
      </c>
      <c r="AC32" s="15">
        <f t="shared" ca="1" si="26"/>
        <v>0</v>
      </c>
      <c r="AD32" s="15">
        <f t="shared" ca="1" si="26"/>
        <v>0</v>
      </c>
      <c r="AE32" s="15">
        <f t="shared" ca="1" si="26"/>
        <v>0</v>
      </c>
      <c r="AF32" s="15" t="str">
        <f t="shared" ca="1" si="26"/>
        <v/>
      </c>
      <c r="AG32" s="205">
        <f ca="1">SUM(B32:AF32)</f>
        <v>0</v>
      </c>
      <c r="AH32" s="190">
        <f ca="1">COUNTIF(B32:AF32,"&gt;"&amp;0)</f>
        <v>0</v>
      </c>
      <c r="AI32" s="192">
        <f ca="1">SUM(B33:AF33)</f>
        <v>0</v>
      </c>
      <c r="AJ32" s="4"/>
    </row>
    <row r="33" spans="1:36" s="11" customFormat="1" ht="16.2" thickBot="1">
      <c r="A33" s="209"/>
      <c r="B33" s="30" t="str">
        <f ca="1">IFERROR(VLOOKUP(B$31,INDIRECT("'"&amp;$A$5&amp;"'!$A:$L"),11,FALSE),"")</f>
        <v/>
      </c>
      <c r="C33" s="30" t="str">
        <f t="shared" ref="C33:AF33" ca="1" si="27">IFERROR(VLOOKUP(C$31,INDIRECT("'"&amp;$A$5&amp;"'!$A:$L"),11,FALSE),"")</f>
        <v/>
      </c>
      <c r="D33" s="30" t="str">
        <f t="shared" ca="1" si="27"/>
        <v/>
      </c>
      <c r="E33" s="30" t="str">
        <f t="shared" ca="1" si="27"/>
        <v/>
      </c>
      <c r="F33" s="30" t="str">
        <f t="shared" ca="1" si="27"/>
        <v/>
      </c>
      <c r="G33" s="30" t="str">
        <f t="shared" ca="1" si="27"/>
        <v/>
      </c>
      <c r="H33" s="30" t="str">
        <f t="shared" ca="1" si="27"/>
        <v/>
      </c>
      <c r="I33" s="30" t="str">
        <f t="shared" ca="1" si="27"/>
        <v/>
      </c>
      <c r="J33" s="30" t="str">
        <f t="shared" ca="1" si="27"/>
        <v/>
      </c>
      <c r="K33" s="30" t="str">
        <f t="shared" ca="1" si="27"/>
        <v/>
      </c>
      <c r="L33" s="30" t="str">
        <f t="shared" ca="1" si="27"/>
        <v/>
      </c>
      <c r="M33" s="30" t="str">
        <f t="shared" ca="1" si="27"/>
        <v/>
      </c>
      <c r="N33" s="30" t="str">
        <f t="shared" ca="1" si="27"/>
        <v/>
      </c>
      <c r="O33" s="30" t="str">
        <f t="shared" ca="1" si="27"/>
        <v/>
      </c>
      <c r="P33" s="30" t="str">
        <f t="shared" ca="1" si="27"/>
        <v/>
      </c>
      <c r="Q33" s="30" t="str">
        <f t="shared" ca="1" si="27"/>
        <v/>
      </c>
      <c r="R33" s="30" t="str">
        <f t="shared" ca="1" si="27"/>
        <v/>
      </c>
      <c r="S33" s="30" t="str">
        <f t="shared" ca="1" si="27"/>
        <v/>
      </c>
      <c r="T33" s="30" t="str">
        <f t="shared" ca="1" si="27"/>
        <v/>
      </c>
      <c r="U33" s="30" t="str">
        <f t="shared" ca="1" si="27"/>
        <v/>
      </c>
      <c r="V33" s="30" t="str">
        <f t="shared" ca="1" si="27"/>
        <v/>
      </c>
      <c r="W33" s="30" t="str">
        <f t="shared" ca="1" si="27"/>
        <v/>
      </c>
      <c r="X33" s="30" t="str">
        <f t="shared" ca="1" si="27"/>
        <v/>
      </c>
      <c r="Y33" s="30" t="str">
        <f t="shared" ca="1" si="27"/>
        <v/>
      </c>
      <c r="Z33" s="30" t="str">
        <f t="shared" ca="1" si="27"/>
        <v/>
      </c>
      <c r="AA33" s="30" t="str">
        <f t="shared" ca="1" si="27"/>
        <v/>
      </c>
      <c r="AB33" s="30" t="str">
        <f t="shared" ca="1" si="27"/>
        <v/>
      </c>
      <c r="AC33" s="30" t="str">
        <f t="shared" ca="1" si="27"/>
        <v/>
      </c>
      <c r="AD33" s="30" t="str">
        <f t="shared" ca="1" si="27"/>
        <v/>
      </c>
      <c r="AE33" s="30" t="str">
        <f t="shared" ca="1" si="27"/>
        <v/>
      </c>
      <c r="AF33" s="30" t="str">
        <f t="shared" ca="1" si="27"/>
        <v/>
      </c>
      <c r="AG33" s="205"/>
      <c r="AH33" s="190"/>
      <c r="AI33" s="192"/>
      <c r="AJ33" s="10"/>
    </row>
    <row r="34" spans="1:36" s="24" customFormat="1" ht="16.2" hidden="1" thickBot="1">
      <c r="A34" s="206" t="s">
        <v>9</v>
      </c>
      <c r="B34" s="17">
        <f>DATE($A$5,10,1)</f>
        <v>43009</v>
      </c>
      <c r="C34" s="17">
        <f>B34+1</f>
        <v>43010</v>
      </c>
      <c r="D34" s="17">
        <f t="shared" ref="D34:AE34" si="28">C34+1</f>
        <v>43011</v>
      </c>
      <c r="E34" s="17">
        <f t="shared" si="28"/>
        <v>43012</v>
      </c>
      <c r="F34" s="17">
        <f t="shared" si="28"/>
        <v>43013</v>
      </c>
      <c r="G34" s="17">
        <f t="shared" si="28"/>
        <v>43014</v>
      </c>
      <c r="H34" s="17">
        <f t="shared" si="28"/>
        <v>43015</v>
      </c>
      <c r="I34" s="17">
        <f t="shared" si="28"/>
        <v>43016</v>
      </c>
      <c r="J34" s="17">
        <f t="shared" si="28"/>
        <v>43017</v>
      </c>
      <c r="K34" s="17">
        <f t="shared" si="28"/>
        <v>43018</v>
      </c>
      <c r="L34" s="17">
        <f t="shared" si="28"/>
        <v>43019</v>
      </c>
      <c r="M34" s="17">
        <f t="shared" si="28"/>
        <v>43020</v>
      </c>
      <c r="N34" s="17">
        <f t="shared" si="28"/>
        <v>43021</v>
      </c>
      <c r="O34" s="17">
        <f t="shared" si="28"/>
        <v>43022</v>
      </c>
      <c r="P34" s="17">
        <f t="shared" si="28"/>
        <v>43023</v>
      </c>
      <c r="Q34" s="17">
        <f t="shared" si="28"/>
        <v>43024</v>
      </c>
      <c r="R34" s="17">
        <f t="shared" si="28"/>
        <v>43025</v>
      </c>
      <c r="S34" s="17">
        <f t="shared" si="28"/>
        <v>43026</v>
      </c>
      <c r="T34" s="17">
        <f t="shared" si="28"/>
        <v>43027</v>
      </c>
      <c r="U34" s="17">
        <f t="shared" si="28"/>
        <v>43028</v>
      </c>
      <c r="V34" s="17">
        <f t="shared" si="28"/>
        <v>43029</v>
      </c>
      <c r="W34" s="17">
        <f t="shared" si="28"/>
        <v>43030</v>
      </c>
      <c r="X34" s="17">
        <f t="shared" si="28"/>
        <v>43031</v>
      </c>
      <c r="Y34" s="17">
        <f t="shared" si="28"/>
        <v>43032</v>
      </c>
      <c r="Z34" s="17">
        <f t="shared" si="28"/>
        <v>43033</v>
      </c>
      <c r="AA34" s="17">
        <f t="shared" si="28"/>
        <v>43034</v>
      </c>
      <c r="AB34" s="17">
        <f t="shared" si="28"/>
        <v>43035</v>
      </c>
      <c r="AC34" s="17">
        <f t="shared" si="28"/>
        <v>43036</v>
      </c>
      <c r="AD34" s="17">
        <f t="shared" si="28"/>
        <v>43037</v>
      </c>
      <c r="AE34" s="17">
        <f t="shared" si="28"/>
        <v>43038</v>
      </c>
      <c r="AF34" s="27">
        <f>IF(OR(MONTH(AE34+1)&lt;&gt;MONTH(AE34),AE34+1&gt;=B37),0,AE34+1)</f>
        <v>43039</v>
      </c>
      <c r="AG34" s="29"/>
      <c r="AH34" s="21"/>
      <c r="AI34" s="22"/>
      <c r="AJ34" s="23"/>
    </row>
    <row r="35" spans="1:36" ht="16.2" thickBot="1">
      <c r="A35" s="207"/>
      <c r="B35" s="15">
        <f ca="1">IFERROR(VLOOKUP(B$34,INDIRECT("'"&amp;$A$5&amp;"'!$A:$L"),10,FALSE),"")</f>
        <v>0</v>
      </c>
      <c r="C35" s="15">
        <f t="shared" ref="C35:AF35" ca="1" si="29">IFERROR(VLOOKUP(C$34,INDIRECT("'"&amp;$A$5&amp;"'!$A:$L"),10,FALSE),"")</f>
        <v>0</v>
      </c>
      <c r="D35" s="15">
        <f t="shared" ca="1" si="29"/>
        <v>0</v>
      </c>
      <c r="E35" s="15">
        <f t="shared" ca="1" si="29"/>
        <v>0</v>
      </c>
      <c r="F35" s="15">
        <f t="shared" ca="1" si="29"/>
        <v>0</v>
      </c>
      <c r="G35" s="15">
        <f t="shared" ca="1" si="29"/>
        <v>0</v>
      </c>
      <c r="H35" s="15">
        <f t="shared" ca="1" si="29"/>
        <v>0</v>
      </c>
      <c r="I35" s="15">
        <f t="shared" ca="1" si="29"/>
        <v>0</v>
      </c>
      <c r="J35" s="15">
        <f t="shared" ca="1" si="29"/>
        <v>0</v>
      </c>
      <c r="K35" s="15">
        <f t="shared" ca="1" si="29"/>
        <v>0</v>
      </c>
      <c r="L35" s="15">
        <f t="shared" ca="1" si="29"/>
        <v>0</v>
      </c>
      <c r="M35" s="15">
        <f t="shared" ca="1" si="29"/>
        <v>0</v>
      </c>
      <c r="N35" s="15">
        <f t="shared" ca="1" si="29"/>
        <v>0</v>
      </c>
      <c r="O35" s="15">
        <f t="shared" ca="1" si="29"/>
        <v>0</v>
      </c>
      <c r="P35" s="15">
        <f t="shared" ca="1" si="29"/>
        <v>0</v>
      </c>
      <c r="Q35" s="15">
        <f t="shared" ca="1" si="29"/>
        <v>0</v>
      </c>
      <c r="R35" s="15">
        <f t="shared" ca="1" si="29"/>
        <v>0</v>
      </c>
      <c r="S35" s="15">
        <f t="shared" ca="1" si="29"/>
        <v>0</v>
      </c>
      <c r="T35" s="15">
        <f t="shared" ca="1" si="29"/>
        <v>0</v>
      </c>
      <c r="U35" s="15">
        <f t="shared" ca="1" si="29"/>
        <v>0</v>
      </c>
      <c r="V35" s="15">
        <f t="shared" ca="1" si="29"/>
        <v>0</v>
      </c>
      <c r="W35" s="15">
        <f t="shared" ca="1" si="29"/>
        <v>0</v>
      </c>
      <c r="X35" s="15">
        <f t="shared" ca="1" si="29"/>
        <v>0</v>
      </c>
      <c r="Y35" s="15">
        <f t="shared" ca="1" si="29"/>
        <v>0</v>
      </c>
      <c r="Z35" s="15">
        <f t="shared" ca="1" si="29"/>
        <v>0</v>
      </c>
      <c r="AA35" s="15">
        <f t="shared" ca="1" si="29"/>
        <v>0</v>
      </c>
      <c r="AB35" s="15">
        <f t="shared" ca="1" si="29"/>
        <v>0</v>
      </c>
      <c r="AC35" s="15">
        <f t="shared" ca="1" si="29"/>
        <v>0</v>
      </c>
      <c r="AD35" s="15">
        <f t="shared" ca="1" si="29"/>
        <v>0</v>
      </c>
      <c r="AE35" s="15">
        <f t="shared" ca="1" si="29"/>
        <v>0</v>
      </c>
      <c r="AF35" s="15">
        <f t="shared" ca="1" si="29"/>
        <v>0</v>
      </c>
      <c r="AG35" s="205">
        <f ca="1">SUM(B35:AF35)</f>
        <v>0</v>
      </c>
      <c r="AH35" s="190">
        <f ca="1">COUNTIF(B35:AF35,"&gt;"&amp;0)</f>
        <v>0</v>
      </c>
      <c r="AI35" s="192">
        <f ca="1">SUM(B36:AF36)</f>
        <v>0</v>
      </c>
      <c r="AJ35" s="4"/>
    </row>
    <row r="36" spans="1:36" s="11" customFormat="1" ht="16.2" thickBot="1">
      <c r="A36" s="209"/>
      <c r="B36" s="30" t="str">
        <f ca="1">IFERROR(VLOOKUP(B$34,INDIRECT("'"&amp;$A$5&amp;"'!$A:$L"),11,FALSE),"")</f>
        <v/>
      </c>
      <c r="C36" s="30" t="str">
        <f t="shared" ref="C36:AF36" ca="1" si="30">IFERROR(VLOOKUP(C$34,INDIRECT("'"&amp;$A$5&amp;"'!$A:$L"),11,FALSE),"")</f>
        <v/>
      </c>
      <c r="D36" s="30" t="str">
        <f t="shared" ca="1" si="30"/>
        <v/>
      </c>
      <c r="E36" s="30" t="str">
        <f t="shared" ca="1" si="30"/>
        <v/>
      </c>
      <c r="F36" s="30" t="str">
        <f t="shared" ca="1" si="30"/>
        <v/>
      </c>
      <c r="G36" s="30" t="str">
        <f t="shared" ca="1" si="30"/>
        <v/>
      </c>
      <c r="H36" s="30" t="str">
        <f t="shared" ca="1" si="30"/>
        <v/>
      </c>
      <c r="I36" s="30" t="str">
        <f t="shared" ca="1" si="30"/>
        <v/>
      </c>
      <c r="J36" s="30" t="str">
        <f t="shared" ca="1" si="30"/>
        <v/>
      </c>
      <c r="K36" s="30" t="str">
        <f t="shared" ca="1" si="30"/>
        <v/>
      </c>
      <c r="L36" s="30" t="str">
        <f t="shared" ca="1" si="30"/>
        <v/>
      </c>
      <c r="M36" s="30" t="str">
        <f t="shared" ca="1" si="30"/>
        <v/>
      </c>
      <c r="N36" s="30" t="str">
        <f t="shared" ca="1" si="30"/>
        <v/>
      </c>
      <c r="O36" s="30" t="str">
        <f t="shared" ca="1" si="30"/>
        <v/>
      </c>
      <c r="P36" s="30" t="str">
        <f t="shared" ca="1" si="30"/>
        <v/>
      </c>
      <c r="Q36" s="30" t="str">
        <f t="shared" ca="1" si="30"/>
        <v/>
      </c>
      <c r="R36" s="30" t="str">
        <f t="shared" ca="1" si="30"/>
        <v/>
      </c>
      <c r="S36" s="30" t="str">
        <f t="shared" ca="1" si="30"/>
        <v/>
      </c>
      <c r="T36" s="30" t="str">
        <f t="shared" ca="1" si="30"/>
        <v/>
      </c>
      <c r="U36" s="30" t="str">
        <f t="shared" ca="1" si="30"/>
        <v/>
      </c>
      <c r="V36" s="30" t="str">
        <f t="shared" ca="1" si="30"/>
        <v/>
      </c>
      <c r="W36" s="30" t="str">
        <f t="shared" ca="1" si="30"/>
        <v/>
      </c>
      <c r="X36" s="30" t="str">
        <f t="shared" ca="1" si="30"/>
        <v/>
      </c>
      <c r="Y36" s="30" t="str">
        <f t="shared" ca="1" si="30"/>
        <v/>
      </c>
      <c r="Z36" s="30" t="str">
        <f t="shared" ca="1" si="30"/>
        <v/>
      </c>
      <c r="AA36" s="30" t="str">
        <f t="shared" ca="1" si="30"/>
        <v/>
      </c>
      <c r="AB36" s="30" t="str">
        <f t="shared" ca="1" si="30"/>
        <v/>
      </c>
      <c r="AC36" s="30" t="str">
        <f t="shared" ca="1" si="30"/>
        <v/>
      </c>
      <c r="AD36" s="30" t="str">
        <f t="shared" ca="1" si="30"/>
        <v/>
      </c>
      <c r="AE36" s="30" t="str">
        <f t="shared" ca="1" si="30"/>
        <v/>
      </c>
      <c r="AF36" s="30" t="str">
        <f t="shared" ca="1" si="30"/>
        <v/>
      </c>
      <c r="AG36" s="205"/>
      <c r="AH36" s="190"/>
      <c r="AI36" s="192"/>
      <c r="AJ36" s="10"/>
    </row>
    <row r="37" spans="1:36" s="24" customFormat="1" ht="16.2" hidden="1" thickBot="1">
      <c r="A37" s="206" t="s">
        <v>10</v>
      </c>
      <c r="B37" s="17">
        <f>DATE($A$5,11,1)</f>
        <v>43040</v>
      </c>
      <c r="C37" s="17">
        <f>B37+1</f>
        <v>43041</v>
      </c>
      <c r="D37" s="17">
        <f t="shared" ref="D37:AE37" si="31">C37+1</f>
        <v>43042</v>
      </c>
      <c r="E37" s="17">
        <f t="shared" si="31"/>
        <v>43043</v>
      </c>
      <c r="F37" s="17">
        <f t="shared" si="31"/>
        <v>43044</v>
      </c>
      <c r="G37" s="17">
        <f t="shared" si="31"/>
        <v>43045</v>
      </c>
      <c r="H37" s="17">
        <f t="shared" si="31"/>
        <v>43046</v>
      </c>
      <c r="I37" s="17">
        <f t="shared" si="31"/>
        <v>43047</v>
      </c>
      <c r="J37" s="17">
        <f t="shared" si="31"/>
        <v>43048</v>
      </c>
      <c r="K37" s="17">
        <f t="shared" si="31"/>
        <v>43049</v>
      </c>
      <c r="L37" s="17">
        <f t="shared" si="31"/>
        <v>43050</v>
      </c>
      <c r="M37" s="17">
        <f t="shared" si="31"/>
        <v>43051</v>
      </c>
      <c r="N37" s="17">
        <f t="shared" si="31"/>
        <v>43052</v>
      </c>
      <c r="O37" s="17">
        <f t="shared" si="31"/>
        <v>43053</v>
      </c>
      <c r="P37" s="17">
        <f t="shared" si="31"/>
        <v>43054</v>
      </c>
      <c r="Q37" s="17">
        <f t="shared" si="31"/>
        <v>43055</v>
      </c>
      <c r="R37" s="17">
        <f t="shared" si="31"/>
        <v>43056</v>
      </c>
      <c r="S37" s="17">
        <f t="shared" si="31"/>
        <v>43057</v>
      </c>
      <c r="T37" s="17">
        <f t="shared" si="31"/>
        <v>43058</v>
      </c>
      <c r="U37" s="17">
        <f t="shared" si="31"/>
        <v>43059</v>
      </c>
      <c r="V37" s="17">
        <f t="shared" si="31"/>
        <v>43060</v>
      </c>
      <c r="W37" s="17">
        <f t="shared" si="31"/>
        <v>43061</v>
      </c>
      <c r="X37" s="17">
        <f t="shared" si="31"/>
        <v>43062</v>
      </c>
      <c r="Y37" s="17">
        <f t="shared" si="31"/>
        <v>43063</v>
      </c>
      <c r="Z37" s="17">
        <f t="shared" si="31"/>
        <v>43064</v>
      </c>
      <c r="AA37" s="17">
        <f t="shared" si="31"/>
        <v>43065</v>
      </c>
      <c r="AB37" s="17">
        <f t="shared" si="31"/>
        <v>43066</v>
      </c>
      <c r="AC37" s="17">
        <f t="shared" si="31"/>
        <v>43067</v>
      </c>
      <c r="AD37" s="17">
        <f t="shared" si="31"/>
        <v>43068</v>
      </c>
      <c r="AE37" s="17">
        <f t="shared" si="31"/>
        <v>43069</v>
      </c>
      <c r="AF37" s="28">
        <f>IF(OR(MONTH(AE37+1)&lt;&gt;MONTH(AE37),AE37+1&gt;=B40),0,AE37+1)</f>
        <v>0</v>
      </c>
      <c r="AG37" s="29"/>
      <c r="AH37" s="21"/>
      <c r="AI37" s="22"/>
      <c r="AJ37" s="23"/>
    </row>
    <row r="38" spans="1:36" ht="16.2" thickBot="1">
      <c r="A38" s="207"/>
      <c r="B38" s="15">
        <f ca="1">IFERROR(VLOOKUP(B$37,INDIRECT("'"&amp;$A$5&amp;"'!$A:$L"),10,FALSE),"")</f>
        <v>0</v>
      </c>
      <c r="C38" s="15">
        <f t="shared" ref="C38:AF38" ca="1" si="32">IFERROR(VLOOKUP(C$37,INDIRECT("'"&amp;$A$5&amp;"'!$A:$L"),10,FALSE),"")</f>
        <v>0</v>
      </c>
      <c r="D38" s="15">
        <f t="shared" ca="1" si="32"/>
        <v>0</v>
      </c>
      <c r="E38" s="15">
        <f t="shared" ca="1" si="32"/>
        <v>0</v>
      </c>
      <c r="F38" s="15">
        <f t="shared" ca="1" si="32"/>
        <v>0</v>
      </c>
      <c r="G38" s="15">
        <f t="shared" ca="1" si="32"/>
        <v>0</v>
      </c>
      <c r="H38" s="15">
        <f t="shared" ca="1" si="32"/>
        <v>0</v>
      </c>
      <c r="I38" s="15">
        <f t="shared" ca="1" si="32"/>
        <v>0</v>
      </c>
      <c r="J38" s="15">
        <f t="shared" ca="1" si="32"/>
        <v>0</v>
      </c>
      <c r="K38" s="15">
        <f t="shared" ca="1" si="32"/>
        <v>0</v>
      </c>
      <c r="L38" s="15">
        <f t="shared" ca="1" si="32"/>
        <v>0</v>
      </c>
      <c r="M38" s="15">
        <f t="shared" ca="1" si="32"/>
        <v>0</v>
      </c>
      <c r="N38" s="15">
        <f t="shared" ca="1" si="32"/>
        <v>0</v>
      </c>
      <c r="O38" s="15">
        <f t="shared" ca="1" si="32"/>
        <v>0</v>
      </c>
      <c r="P38" s="15">
        <f t="shared" ca="1" si="32"/>
        <v>0</v>
      </c>
      <c r="Q38" s="15">
        <f t="shared" ca="1" si="32"/>
        <v>0</v>
      </c>
      <c r="R38" s="15">
        <f t="shared" ca="1" si="32"/>
        <v>0</v>
      </c>
      <c r="S38" s="15">
        <f t="shared" ca="1" si="32"/>
        <v>0</v>
      </c>
      <c r="T38" s="15">
        <f t="shared" ca="1" si="32"/>
        <v>0</v>
      </c>
      <c r="U38" s="15">
        <f t="shared" ca="1" si="32"/>
        <v>0</v>
      </c>
      <c r="V38" s="15">
        <f t="shared" ca="1" si="32"/>
        <v>0</v>
      </c>
      <c r="W38" s="15">
        <f t="shared" ca="1" si="32"/>
        <v>0</v>
      </c>
      <c r="X38" s="15">
        <f t="shared" ca="1" si="32"/>
        <v>0</v>
      </c>
      <c r="Y38" s="15">
        <f t="shared" ca="1" si="32"/>
        <v>0</v>
      </c>
      <c r="Z38" s="15">
        <f t="shared" ca="1" si="32"/>
        <v>0</v>
      </c>
      <c r="AA38" s="15">
        <f t="shared" ca="1" si="32"/>
        <v>0</v>
      </c>
      <c r="AB38" s="15">
        <f t="shared" ca="1" si="32"/>
        <v>0</v>
      </c>
      <c r="AC38" s="15">
        <f t="shared" ca="1" si="32"/>
        <v>0</v>
      </c>
      <c r="AD38" s="15">
        <f t="shared" ca="1" si="32"/>
        <v>0</v>
      </c>
      <c r="AE38" s="15">
        <f t="shared" ca="1" si="32"/>
        <v>0</v>
      </c>
      <c r="AF38" s="15" t="str">
        <f t="shared" ca="1" si="32"/>
        <v/>
      </c>
      <c r="AG38" s="205">
        <f ca="1">SUM(B38:AF38)</f>
        <v>0</v>
      </c>
      <c r="AH38" s="190">
        <f ca="1">COUNTIF(B38:AF38,"&gt;"&amp;0)</f>
        <v>0</v>
      </c>
      <c r="AI38" s="192">
        <f ca="1">SUM(B39:AF39)</f>
        <v>0</v>
      </c>
      <c r="AJ38" s="4"/>
    </row>
    <row r="39" spans="1:36" ht="16.2" thickBot="1">
      <c r="A39" s="209"/>
      <c r="B39" s="16" t="str">
        <f ca="1">IFERROR(VLOOKUP(B$37,INDIRECT("'"&amp;$A$5&amp;"'!$A:$L"),11,FALSE),"")</f>
        <v/>
      </c>
      <c r="C39" s="16" t="str">
        <f t="shared" ref="C39:AF39" ca="1" si="33">IFERROR(VLOOKUP(C$37,INDIRECT("'"&amp;$A$5&amp;"'!$A:$L"),11,FALSE),"")</f>
        <v/>
      </c>
      <c r="D39" s="16" t="str">
        <f t="shared" ca="1" si="33"/>
        <v/>
      </c>
      <c r="E39" s="16" t="str">
        <f t="shared" ca="1" si="33"/>
        <v/>
      </c>
      <c r="F39" s="16" t="str">
        <f t="shared" ca="1" si="33"/>
        <v/>
      </c>
      <c r="G39" s="16" t="str">
        <f t="shared" ca="1" si="33"/>
        <v/>
      </c>
      <c r="H39" s="16" t="str">
        <f t="shared" ca="1" si="33"/>
        <v/>
      </c>
      <c r="I39" s="16" t="str">
        <f t="shared" ca="1" si="33"/>
        <v/>
      </c>
      <c r="J39" s="16" t="str">
        <f t="shared" ca="1" si="33"/>
        <v/>
      </c>
      <c r="K39" s="16" t="str">
        <f t="shared" ca="1" si="33"/>
        <v/>
      </c>
      <c r="L39" s="16" t="str">
        <f t="shared" ca="1" si="33"/>
        <v/>
      </c>
      <c r="M39" s="16" t="str">
        <f t="shared" ca="1" si="33"/>
        <v/>
      </c>
      <c r="N39" s="16" t="str">
        <f t="shared" ca="1" si="33"/>
        <v/>
      </c>
      <c r="O39" s="16" t="str">
        <f t="shared" ca="1" si="33"/>
        <v/>
      </c>
      <c r="P39" s="16" t="str">
        <f t="shared" ca="1" si="33"/>
        <v/>
      </c>
      <c r="Q39" s="16" t="str">
        <f t="shared" ca="1" si="33"/>
        <v/>
      </c>
      <c r="R39" s="16" t="str">
        <f t="shared" ca="1" si="33"/>
        <v/>
      </c>
      <c r="S39" s="16" t="str">
        <f t="shared" ca="1" si="33"/>
        <v/>
      </c>
      <c r="T39" s="16" t="str">
        <f t="shared" ca="1" si="33"/>
        <v/>
      </c>
      <c r="U39" s="16" t="str">
        <f t="shared" ca="1" si="33"/>
        <v/>
      </c>
      <c r="V39" s="16" t="str">
        <f t="shared" ca="1" si="33"/>
        <v/>
      </c>
      <c r="W39" s="16" t="str">
        <f t="shared" ca="1" si="33"/>
        <v/>
      </c>
      <c r="X39" s="16" t="str">
        <f t="shared" ca="1" si="33"/>
        <v/>
      </c>
      <c r="Y39" s="16" t="str">
        <f t="shared" ca="1" si="33"/>
        <v/>
      </c>
      <c r="Z39" s="16" t="str">
        <f t="shared" ca="1" si="33"/>
        <v/>
      </c>
      <c r="AA39" s="16" t="str">
        <f t="shared" ca="1" si="33"/>
        <v/>
      </c>
      <c r="AB39" s="16" t="str">
        <f t="shared" ca="1" si="33"/>
        <v/>
      </c>
      <c r="AC39" s="16" t="str">
        <f t="shared" ca="1" si="33"/>
        <v/>
      </c>
      <c r="AD39" s="16" t="str">
        <f t="shared" ca="1" si="33"/>
        <v/>
      </c>
      <c r="AE39" s="16" t="str">
        <f t="shared" ca="1" si="33"/>
        <v/>
      </c>
      <c r="AF39" s="16" t="str">
        <f t="shared" ca="1" si="33"/>
        <v/>
      </c>
      <c r="AG39" s="205"/>
      <c r="AH39" s="190"/>
      <c r="AI39" s="192"/>
      <c r="AJ39" s="4"/>
    </row>
    <row r="40" spans="1:36" s="24" customFormat="1" ht="16.2" hidden="1" thickBot="1">
      <c r="A40" s="206" t="s">
        <v>11</v>
      </c>
      <c r="B40" s="17">
        <f>DATE($A$5,12,1)</f>
        <v>43070</v>
      </c>
      <c r="C40" s="17">
        <f>B40+1</f>
        <v>43071</v>
      </c>
      <c r="D40" s="17">
        <f t="shared" ref="D40:AF40" si="34">C40+1</f>
        <v>43072</v>
      </c>
      <c r="E40" s="17">
        <f t="shared" si="34"/>
        <v>43073</v>
      </c>
      <c r="F40" s="17">
        <f t="shared" si="34"/>
        <v>43074</v>
      </c>
      <c r="G40" s="17">
        <f t="shared" si="34"/>
        <v>43075</v>
      </c>
      <c r="H40" s="17">
        <f t="shared" si="34"/>
        <v>43076</v>
      </c>
      <c r="I40" s="17">
        <f t="shared" si="34"/>
        <v>43077</v>
      </c>
      <c r="J40" s="17">
        <f t="shared" si="34"/>
        <v>43078</v>
      </c>
      <c r="K40" s="17">
        <f t="shared" si="34"/>
        <v>43079</v>
      </c>
      <c r="L40" s="17">
        <f t="shared" si="34"/>
        <v>43080</v>
      </c>
      <c r="M40" s="17">
        <f t="shared" si="34"/>
        <v>43081</v>
      </c>
      <c r="N40" s="17">
        <f t="shared" si="34"/>
        <v>43082</v>
      </c>
      <c r="O40" s="17">
        <f t="shared" si="34"/>
        <v>43083</v>
      </c>
      <c r="P40" s="17">
        <f t="shared" si="34"/>
        <v>43084</v>
      </c>
      <c r="Q40" s="17">
        <f t="shared" si="34"/>
        <v>43085</v>
      </c>
      <c r="R40" s="17">
        <f t="shared" si="34"/>
        <v>43086</v>
      </c>
      <c r="S40" s="17">
        <f t="shared" si="34"/>
        <v>43087</v>
      </c>
      <c r="T40" s="17">
        <f t="shared" si="34"/>
        <v>43088</v>
      </c>
      <c r="U40" s="17">
        <f t="shared" si="34"/>
        <v>43089</v>
      </c>
      <c r="V40" s="17">
        <f t="shared" si="34"/>
        <v>43090</v>
      </c>
      <c r="W40" s="17">
        <f t="shared" si="34"/>
        <v>43091</v>
      </c>
      <c r="X40" s="17">
        <f t="shared" si="34"/>
        <v>43092</v>
      </c>
      <c r="Y40" s="17">
        <f t="shared" si="34"/>
        <v>43093</v>
      </c>
      <c r="Z40" s="17">
        <f t="shared" si="34"/>
        <v>43094</v>
      </c>
      <c r="AA40" s="17">
        <f t="shared" si="34"/>
        <v>43095</v>
      </c>
      <c r="AB40" s="17">
        <f t="shared" si="34"/>
        <v>43096</v>
      </c>
      <c r="AC40" s="17">
        <f t="shared" si="34"/>
        <v>43097</v>
      </c>
      <c r="AD40" s="17">
        <f t="shared" si="34"/>
        <v>43098</v>
      </c>
      <c r="AE40" s="17">
        <f t="shared" si="34"/>
        <v>43099</v>
      </c>
      <c r="AF40" s="27">
        <f t="shared" si="34"/>
        <v>43100</v>
      </c>
      <c r="AG40" s="29"/>
      <c r="AH40" s="21"/>
      <c r="AI40" s="22"/>
      <c r="AJ40" s="23"/>
    </row>
    <row r="41" spans="1:36" ht="16.2" thickBot="1">
      <c r="A41" s="207"/>
      <c r="B41" s="15">
        <f ca="1">IFERROR(VLOOKUP(B$40,INDIRECT("'"&amp;$A$5&amp;"'!$A:$L"),10,FALSE),"")</f>
        <v>0</v>
      </c>
      <c r="C41" s="15">
        <f t="shared" ref="C41:AF41" ca="1" si="35">IFERROR(VLOOKUP(C$40,INDIRECT("'"&amp;$A$5&amp;"'!$A:$L"),10,FALSE),"")</f>
        <v>0</v>
      </c>
      <c r="D41" s="15">
        <f t="shared" ca="1" si="35"/>
        <v>0</v>
      </c>
      <c r="E41" s="15">
        <f t="shared" ca="1" si="35"/>
        <v>0</v>
      </c>
      <c r="F41" s="15">
        <f t="shared" ca="1" si="35"/>
        <v>0</v>
      </c>
      <c r="G41" s="15">
        <f t="shared" ca="1" si="35"/>
        <v>0</v>
      </c>
      <c r="H41" s="15">
        <f t="shared" ca="1" si="35"/>
        <v>0</v>
      </c>
      <c r="I41" s="15">
        <f t="shared" ca="1" si="35"/>
        <v>0</v>
      </c>
      <c r="J41" s="15">
        <f t="shared" ca="1" si="35"/>
        <v>0</v>
      </c>
      <c r="K41" s="15">
        <f t="shared" ca="1" si="35"/>
        <v>0</v>
      </c>
      <c r="L41" s="15">
        <f t="shared" ca="1" si="35"/>
        <v>0</v>
      </c>
      <c r="M41" s="15">
        <f t="shared" ca="1" si="35"/>
        <v>0</v>
      </c>
      <c r="N41" s="15">
        <f t="shared" ca="1" si="35"/>
        <v>0</v>
      </c>
      <c r="O41" s="15">
        <f t="shared" ca="1" si="35"/>
        <v>0</v>
      </c>
      <c r="P41" s="15">
        <f t="shared" ca="1" si="35"/>
        <v>0</v>
      </c>
      <c r="Q41" s="15">
        <f t="shared" ca="1" si="35"/>
        <v>0</v>
      </c>
      <c r="R41" s="15">
        <f t="shared" ca="1" si="35"/>
        <v>0</v>
      </c>
      <c r="S41" s="15">
        <f t="shared" ca="1" si="35"/>
        <v>0</v>
      </c>
      <c r="T41" s="15">
        <f t="shared" ca="1" si="35"/>
        <v>0</v>
      </c>
      <c r="U41" s="15">
        <f t="shared" ca="1" si="35"/>
        <v>0</v>
      </c>
      <c r="V41" s="15">
        <f t="shared" ca="1" si="35"/>
        <v>0</v>
      </c>
      <c r="W41" s="15">
        <f t="shared" ca="1" si="35"/>
        <v>0</v>
      </c>
      <c r="X41" s="15">
        <f t="shared" ca="1" si="35"/>
        <v>0</v>
      </c>
      <c r="Y41" s="15">
        <f t="shared" ca="1" si="35"/>
        <v>0</v>
      </c>
      <c r="Z41" s="15">
        <f t="shared" ca="1" si="35"/>
        <v>0</v>
      </c>
      <c r="AA41" s="15">
        <f t="shared" ca="1" si="35"/>
        <v>0</v>
      </c>
      <c r="AB41" s="15">
        <f t="shared" ca="1" si="35"/>
        <v>0</v>
      </c>
      <c r="AC41" s="15">
        <f t="shared" ca="1" si="35"/>
        <v>0</v>
      </c>
      <c r="AD41" s="15">
        <f t="shared" ca="1" si="35"/>
        <v>0</v>
      </c>
      <c r="AE41" s="15">
        <f t="shared" ca="1" si="35"/>
        <v>0</v>
      </c>
      <c r="AF41" s="15">
        <f t="shared" ca="1" si="35"/>
        <v>0</v>
      </c>
      <c r="AG41" s="205">
        <f ca="1">SUM(B41:AF41)</f>
        <v>0</v>
      </c>
      <c r="AH41" s="190">
        <f ca="1">COUNTIF(B41:AF41,"&gt;"&amp;0)</f>
        <v>0</v>
      </c>
      <c r="AI41" s="192">
        <f ca="1">SUM(B42:AF42)</f>
        <v>0</v>
      </c>
      <c r="AJ41" s="4"/>
    </row>
    <row r="42" spans="1:36" ht="16.2" thickBot="1">
      <c r="A42" s="208"/>
      <c r="B42" s="69" t="str">
        <f ca="1">IFERROR(VLOOKUP(B$40,INDIRECT("'"&amp;$A$5&amp;"'!$A:$L"),11,FALSE),"")</f>
        <v/>
      </c>
      <c r="C42" s="69" t="str">
        <f t="shared" ref="C42:AF42" ca="1" si="36">IFERROR(VLOOKUP(C$40,INDIRECT("'"&amp;$A$5&amp;"'!$A:$L"),11,FALSE),"")</f>
        <v/>
      </c>
      <c r="D42" s="69" t="str">
        <f t="shared" ca="1" si="36"/>
        <v/>
      </c>
      <c r="E42" s="69" t="str">
        <f t="shared" ca="1" si="36"/>
        <v/>
      </c>
      <c r="F42" s="69" t="str">
        <f t="shared" ca="1" si="36"/>
        <v/>
      </c>
      <c r="G42" s="69" t="str">
        <f t="shared" ca="1" si="36"/>
        <v/>
      </c>
      <c r="H42" s="69" t="str">
        <f t="shared" ca="1" si="36"/>
        <v/>
      </c>
      <c r="I42" s="69" t="str">
        <f t="shared" ca="1" si="36"/>
        <v/>
      </c>
      <c r="J42" s="69" t="str">
        <f t="shared" ca="1" si="36"/>
        <v/>
      </c>
      <c r="K42" s="69" t="str">
        <f t="shared" ca="1" si="36"/>
        <v/>
      </c>
      <c r="L42" s="69" t="str">
        <f t="shared" ca="1" si="36"/>
        <v/>
      </c>
      <c r="M42" s="69" t="str">
        <f t="shared" ca="1" si="36"/>
        <v/>
      </c>
      <c r="N42" s="69" t="str">
        <f t="shared" ca="1" si="36"/>
        <v/>
      </c>
      <c r="O42" s="69" t="str">
        <f t="shared" ca="1" si="36"/>
        <v/>
      </c>
      <c r="P42" s="69" t="str">
        <f t="shared" ca="1" si="36"/>
        <v/>
      </c>
      <c r="Q42" s="69" t="str">
        <f t="shared" ca="1" si="36"/>
        <v/>
      </c>
      <c r="R42" s="69" t="str">
        <f t="shared" ca="1" si="36"/>
        <v/>
      </c>
      <c r="S42" s="69" t="str">
        <f t="shared" ca="1" si="36"/>
        <v/>
      </c>
      <c r="T42" s="69" t="str">
        <f t="shared" ca="1" si="36"/>
        <v/>
      </c>
      <c r="U42" s="69" t="str">
        <f t="shared" ca="1" si="36"/>
        <v/>
      </c>
      <c r="V42" s="69" t="str">
        <f t="shared" ca="1" si="36"/>
        <v/>
      </c>
      <c r="W42" s="69" t="str">
        <f t="shared" ca="1" si="36"/>
        <v/>
      </c>
      <c r="X42" s="69" t="str">
        <f t="shared" ca="1" si="36"/>
        <v/>
      </c>
      <c r="Y42" s="69" t="str">
        <f t="shared" ca="1" si="36"/>
        <v/>
      </c>
      <c r="Z42" s="69" t="str">
        <f t="shared" ca="1" si="36"/>
        <v/>
      </c>
      <c r="AA42" s="69" t="str">
        <f t="shared" ca="1" si="36"/>
        <v/>
      </c>
      <c r="AB42" s="69" t="str">
        <f t="shared" ca="1" si="36"/>
        <v/>
      </c>
      <c r="AC42" s="69" t="str">
        <f t="shared" ca="1" si="36"/>
        <v/>
      </c>
      <c r="AD42" s="69" t="str">
        <f t="shared" ca="1" si="36"/>
        <v/>
      </c>
      <c r="AE42" s="69" t="str">
        <f t="shared" ca="1" si="36"/>
        <v/>
      </c>
      <c r="AF42" s="69" t="str">
        <f t="shared" ca="1" si="36"/>
        <v/>
      </c>
      <c r="AG42" s="210"/>
      <c r="AH42" s="204"/>
      <c r="AI42" s="203"/>
      <c r="AJ42" s="4"/>
    </row>
    <row r="43" spans="1:36" ht="16.8" thickTop="1" thickBot="1">
      <c r="A43" s="4"/>
      <c r="B43" s="70">
        <v>1</v>
      </c>
      <c r="C43" s="71">
        <v>2</v>
      </c>
      <c r="D43" s="72">
        <v>3</v>
      </c>
      <c r="E43" s="71">
        <v>4</v>
      </c>
      <c r="F43" s="72">
        <v>5</v>
      </c>
      <c r="G43" s="71">
        <v>6</v>
      </c>
      <c r="H43" s="72">
        <v>7</v>
      </c>
      <c r="I43" s="71">
        <v>8</v>
      </c>
      <c r="J43" s="72">
        <v>9</v>
      </c>
      <c r="K43" s="71">
        <v>10</v>
      </c>
      <c r="L43" s="72">
        <v>11</v>
      </c>
      <c r="M43" s="71">
        <v>12</v>
      </c>
      <c r="N43" s="72">
        <v>13</v>
      </c>
      <c r="O43" s="71">
        <v>14</v>
      </c>
      <c r="P43" s="72">
        <v>15</v>
      </c>
      <c r="Q43" s="71">
        <v>16</v>
      </c>
      <c r="R43" s="72">
        <v>17</v>
      </c>
      <c r="S43" s="71">
        <v>18</v>
      </c>
      <c r="T43" s="72">
        <v>19</v>
      </c>
      <c r="U43" s="71">
        <v>20</v>
      </c>
      <c r="V43" s="72">
        <v>21</v>
      </c>
      <c r="W43" s="71">
        <v>22</v>
      </c>
      <c r="X43" s="72">
        <v>23</v>
      </c>
      <c r="Y43" s="71">
        <v>24</v>
      </c>
      <c r="Z43" s="72">
        <v>25</v>
      </c>
      <c r="AA43" s="71">
        <v>26</v>
      </c>
      <c r="AB43" s="72">
        <v>27</v>
      </c>
      <c r="AC43" s="71">
        <v>28</v>
      </c>
      <c r="AD43" s="72">
        <v>29</v>
      </c>
      <c r="AE43" s="71">
        <v>30</v>
      </c>
      <c r="AF43" s="73">
        <v>31</v>
      </c>
      <c r="AG43" s="4"/>
      <c r="AH43" s="4"/>
      <c r="AI43" s="4"/>
      <c r="AJ43" s="4"/>
    </row>
    <row r="44" spans="1:36" ht="16.2" thickTop="1">
      <c r="A44" s="4"/>
      <c r="B44" s="5"/>
      <c r="C44" s="4"/>
      <c r="D44" s="4"/>
      <c r="E44" s="4"/>
      <c r="F44" s="4"/>
      <c r="G44" s="4"/>
      <c r="H44" s="4"/>
      <c r="I44" s="4"/>
      <c r="J44" s="4"/>
      <c r="K44" s="4"/>
      <c r="L44" s="4"/>
      <c r="M44" s="4"/>
      <c r="N44" s="4"/>
      <c r="O44" s="4"/>
      <c r="P44" s="4"/>
      <c r="Q44" s="4"/>
      <c r="R44" s="4"/>
      <c r="S44" s="4"/>
      <c r="T44" s="4"/>
      <c r="U44" s="4"/>
      <c r="V44" s="4"/>
      <c r="W44" s="4"/>
      <c r="X44" s="4"/>
      <c r="Y44" s="4"/>
      <c r="Z44" s="4"/>
      <c r="AA44" s="4"/>
      <c r="AB44" s="4"/>
      <c r="AC44" s="4"/>
      <c r="AD44" s="4"/>
      <c r="AE44" s="4"/>
      <c r="AF44" s="4"/>
      <c r="AG44" s="4"/>
      <c r="AH44" s="4"/>
      <c r="AI44" s="4"/>
      <c r="AJ44" s="4"/>
    </row>
    <row r="45" spans="1:36">
      <c r="A45" s="4"/>
      <c r="B45" s="5"/>
      <c r="C45" s="4"/>
      <c r="D45" s="4"/>
      <c r="E45" s="4"/>
      <c r="F45" s="4"/>
      <c r="G45" s="4"/>
      <c r="H45" s="4"/>
      <c r="I45" s="4"/>
      <c r="J45" s="4"/>
      <c r="K45" s="4"/>
      <c r="L45" s="4"/>
      <c r="M45" s="4"/>
      <c r="N45" s="4"/>
      <c r="O45" s="4"/>
      <c r="P45" s="4"/>
      <c r="Q45" s="4"/>
      <c r="R45" s="4"/>
      <c r="S45" s="4"/>
      <c r="T45" s="4"/>
      <c r="U45" s="4"/>
      <c r="V45" s="4"/>
      <c r="W45" s="4"/>
      <c r="X45" s="4"/>
      <c r="Y45" s="4"/>
      <c r="Z45" s="4"/>
      <c r="AA45" s="4"/>
      <c r="AB45" s="4"/>
      <c r="AC45" s="4"/>
      <c r="AD45" s="4"/>
      <c r="AE45" s="4"/>
      <c r="AF45" s="4"/>
      <c r="AG45" s="4"/>
      <c r="AH45" s="4"/>
      <c r="AI45" s="4"/>
      <c r="AJ45" s="4"/>
    </row>
  </sheetData>
  <sheetProtection selectLockedCells="1"/>
  <mergeCells count="70">
    <mergeCell ref="Z5:AC5"/>
    <mergeCell ref="B5:E5"/>
    <mergeCell ref="K5:M5"/>
    <mergeCell ref="N5:P5"/>
    <mergeCell ref="V5:X5"/>
    <mergeCell ref="S5:U5"/>
    <mergeCell ref="A16:A18"/>
    <mergeCell ref="A19:A21"/>
    <mergeCell ref="AG26:AG27"/>
    <mergeCell ref="AG17:AG18"/>
    <mergeCell ref="AG20:AG21"/>
    <mergeCell ref="A5:A6"/>
    <mergeCell ref="A3:A4"/>
    <mergeCell ref="AG14:AG15"/>
    <mergeCell ref="A7:A9"/>
    <mergeCell ref="A10:A12"/>
    <mergeCell ref="A13:A15"/>
    <mergeCell ref="AG5:AG6"/>
    <mergeCell ref="AG8:AG9"/>
    <mergeCell ref="AG11:AG12"/>
    <mergeCell ref="AA3:AD4"/>
    <mergeCell ref="AE3:AF4"/>
    <mergeCell ref="B3:G4"/>
    <mergeCell ref="H3:K4"/>
    <mergeCell ref="L3:Q4"/>
    <mergeCell ref="R3:T4"/>
    <mergeCell ref="U3:Z4"/>
    <mergeCell ref="AG29:AG30"/>
    <mergeCell ref="AG32:AG33"/>
    <mergeCell ref="AG23:AG24"/>
    <mergeCell ref="A22:A24"/>
    <mergeCell ref="A25:A27"/>
    <mergeCell ref="A28:A30"/>
    <mergeCell ref="A31:A33"/>
    <mergeCell ref="AG35:AG36"/>
    <mergeCell ref="A40:A42"/>
    <mergeCell ref="A37:A39"/>
    <mergeCell ref="AG38:AG39"/>
    <mergeCell ref="AG41:AG42"/>
    <mergeCell ref="A34:A36"/>
    <mergeCell ref="AH26:AH27"/>
    <mergeCell ref="AH8:AH9"/>
    <mergeCell ref="AH11:AH12"/>
    <mergeCell ref="AI38:AI39"/>
    <mergeCell ref="AI41:AI42"/>
    <mergeCell ref="AH14:AH15"/>
    <mergeCell ref="AH35:AH36"/>
    <mergeCell ref="AH38:AH39"/>
    <mergeCell ref="AH41:AH42"/>
    <mergeCell ref="AH29:AH30"/>
    <mergeCell ref="AH32:AH33"/>
    <mergeCell ref="AI23:AI24"/>
    <mergeCell ref="AI26:AI27"/>
    <mergeCell ref="AI29:AI30"/>
    <mergeCell ref="AI32:AI33"/>
    <mergeCell ref="AI35:AI36"/>
    <mergeCell ref="AK1:AL1"/>
    <mergeCell ref="AK2:AL2"/>
    <mergeCell ref="AH20:AH21"/>
    <mergeCell ref="AH23:AH24"/>
    <mergeCell ref="AI8:AI9"/>
    <mergeCell ref="AI11:AI12"/>
    <mergeCell ref="AI14:AI15"/>
    <mergeCell ref="AI17:AI18"/>
    <mergeCell ref="AI20:AI21"/>
    <mergeCell ref="AH17:AH18"/>
    <mergeCell ref="AG1:AI2"/>
    <mergeCell ref="AG3:AI4"/>
    <mergeCell ref="AI5:AI6"/>
    <mergeCell ref="AH5:AH6"/>
  </mergeCells>
  <conditionalFormatting sqref="B7:AF9">
    <cfRule type="expression" dxfId="113" priority="51">
      <formula>COUNTIF(Férié,B$7:B$9)&gt;0</formula>
    </cfRule>
    <cfRule type="expression" dxfId="112" priority="77">
      <formula>WEEKDAY(B$7,2)&gt;6</formula>
    </cfRule>
    <cfRule type="expression" dxfId="111" priority="78">
      <formula>WEEKDAY(B$7,2)&gt;5</formula>
    </cfRule>
  </conditionalFormatting>
  <conditionalFormatting sqref="B13:AF15">
    <cfRule type="expression" dxfId="110" priority="46">
      <formula>COUNTIF(Férié,B$13:B$15)&gt;0</formula>
    </cfRule>
    <cfRule type="expression" dxfId="109" priority="75">
      <formula>WEEKDAY(B$13,2)&gt;6</formula>
    </cfRule>
    <cfRule type="expression" dxfId="108" priority="76">
      <formula>WEEKDAY(B$13,2)&gt;5</formula>
    </cfRule>
  </conditionalFormatting>
  <conditionalFormatting sqref="B19:AF21">
    <cfRule type="expression" dxfId="107" priority="30">
      <formula>COUNTIF(Férié,B$19:B$21)&gt;0</formula>
    </cfRule>
    <cfRule type="expression" dxfId="106" priority="61">
      <formula>WEEKDAY(B$19,2)&gt;6</formula>
    </cfRule>
    <cfRule type="expression" dxfId="105" priority="69">
      <formula>WEEKDAY(B$19,2)&gt;5</formula>
    </cfRule>
  </conditionalFormatting>
  <conditionalFormatting sqref="B25:AF27">
    <cfRule type="expression" dxfId="104" priority="32">
      <formula>COUNTIF(Férié,B$25:B$27)&gt;0</formula>
    </cfRule>
    <cfRule type="expression" dxfId="103" priority="59">
      <formula>WEEKDAY(B$25,2)&gt;6</formula>
    </cfRule>
    <cfRule type="expression" dxfId="102" priority="67">
      <formula>WEEKDAY(B$25,2)&gt;5</formula>
    </cfRule>
  </conditionalFormatting>
  <conditionalFormatting sqref="B28:AF30">
    <cfRule type="expression" dxfId="101" priority="33">
      <formula>COUNTIF(Férié,B$28:B$30)&gt;0</formula>
    </cfRule>
    <cfRule type="expression" dxfId="100" priority="58">
      <formula>WEEKDAY(B$28,2)&gt;6</formula>
    </cfRule>
    <cfRule type="expression" dxfId="99" priority="66">
      <formula>WEEKDAY(B$28,2)&gt;5</formula>
    </cfRule>
  </conditionalFormatting>
  <conditionalFormatting sqref="B34:AF36">
    <cfRule type="expression" dxfId="98" priority="35">
      <formula>COUNTIF(Férié,B$34:B$36)&gt;0</formula>
    </cfRule>
    <cfRule type="expression" dxfId="97" priority="56">
      <formula>WEEKDAY(B$34,2)&gt;6</formula>
    </cfRule>
    <cfRule type="expression" dxfId="96" priority="64">
      <formula>WEEKDAY(B$34,2)&gt;5</formula>
    </cfRule>
  </conditionalFormatting>
  <conditionalFormatting sqref="B40:AF42">
    <cfRule type="expression" dxfId="95" priority="37">
      <formula>COUNTIF(Férié,B$40:B$42)&gt;0</formula>
    </cfRule>
    <cfRule type="expression" dxfId="94" priority="54">
      <formula>WEEKDAY(B$40,2)&gt;6</formula>
    </cfRule>
    <cfRule type="expression" dxfId="93" priority="62">
      <formula>WEEKDAY(B$40,2)&gt;5</formula>
    </cfRule>
  </conditionalFormatting>
  <conditionalFormatting sqref="B10:AD12">
    <cfRule type="expression" dxfId="92" priority="82">
      <formula>WEEKDAY(B$10,2)&gt;5</formula>
    </cfRule>
  </conditionalFormatting>
  <conditionalFormatting sqref="AD10:AD12">
    <cfRule type="expression" dxfId="91" priority="21">
      <formula>DAY(DATE(A$5,2,29))=1</formula>
    </cfRule>
  </conditionalFormatting>
  <conditionalFormatting sqref="AF7:AF9">
    <cfRule type="expression" dxfId="90" priority="14">
      <formula>DAY(DATE(A$5,1,31))=1</formula>
    </cfRule>
  </conditionalFormatting>
  <conditionalFormatting sqref="AF16:AF18">
    <cfRule type="expression" dxfId="89" priority="13">
      <formula>DAY(DATE(A$5,4,31))=1</formula>
    </cfRule>
  </conditionalFormatting>
  <conditionalFormatting sqref="AF13:AF15">
    <cfRule type="expression" dxfId="88" priority="12">
      <formula>DAY(DATE(A$5,3,31))=1</formula>
    </cfRule>
  </conditionalFormatting>
  <conditionalFormatting sqref="B16:AF18">
    <cfRule type="expression" dxfId="87" priority="29">
      <formula>COUNTIF(Férié,B$16:B$18)&gt;0</formula>
    </cfRule>
    <cfRule type="expression" dxfId="86" priority="73">
      <formula>WEEKDAY(B$16,2)&gt;6</formula>
    </cfRule>
    <cfRule type="expression" dxfId="85" priority="74">
      <formula>WEEKDAY(B$16,2)&gt;5</formula>
    </cfRule>
  </conditionalFormatting>
  <conditionalFormatting sqref="AF19:AF21">
    <cfRule type="expression" dxfId="84" priority="11">
      <formula>DAY(DATE(A$5,5,31))=1</formula>
    </cfRule>
  </conditionalFormatting>
  <conditionalFormatting sqref="AF22:AF24">
    <cfRule type="expression" dxfId="83" priority="10">
      <formula>DAY(DATE(A$5,6,31))=1</formula>
    </cfRule>
  </conditionalFormatting>
  <conditionalFormatting sqref="B22:AF24">
    <cfRule type="expression" dxfId="82" priority="31">
      <formula>COUNTIF(Férié,B$22:B$24)&gt;0</formula>
    </cfRule>
    <cfRule type="expression" dxfId="81" priority="60">
      <formula>WEEKDAY(B$22,2)&gt;6</formula>
    </cfRule>
    <cfRule type="expression" dxfId="80" priority="68">
      <formula>WEEKDAY(B$22,2)&gt;5</formula>
    </cfRule>
  </conditionalFormatting>
  <conditionalFormatting sqref="AF25:AF27">
    <cfRule type="expression" dxfId="79" priority="9">
      <formula>DAY(DATE(A$5,7,31))=1</formula>
    </cfRule>
  </conditionalFormatting>
  <conditionalFormatting sqref="AF28:AF30">
    <cfRule type="expression" dxfId="78" priority="8">
      <formula>DAY(DATE(A$5,8,31))=1</formula>
    </cfRule>
  </conditionalFormatting>
  <conditionalFormatting sqref="AF31:AF33">
    <cfRule type="expression" dxfId="77" priority="7">
      <formula>DAY(DATE(A$5,9,31))=1</formula>
    </cfRule>
  </conditionalFormatting>
  <conditionalFormatting sqref="B31:AF33">
    <cfRule type="expression" dxfId="76" priority="34">
      <formula>COUNTIF(Férié,B$31:B$33)&gt;0</formula>
    </cfRule>
    <cfRule type="expression" dxfId="75" priority="57">
      <formula>WEEKDAY(B$31,2)&gt;6</formula>
    </cfRule>
    <cfRule type="expression" dxfId="74" priority="65">
      <formula>WEEKDAY(B$31,2)&gt;5</formula>
    </cfRule>
  </conditionalFormatting>
  <conditionalFormatting sqref="AF34:AF36">
    <cfRule type="expression" dxfId="73" priority="6">
      <formula>DAY(DATE(A$5,10,31))=1</formula>
    </cfRule>
  </conditionalFormatting>
  <conditionalFormatting sqref="AF37:AF39">
    <cfRule type="expression" dxfId="72" priority="5">
      <formula>DAY(DATE(A$5,11,31))=1</formula>
    </cfRule>
  </conditionalFormatting>
  <conditionalFormatting sqref="B37:AF39">
    <cfRule type="expression" dxfId="71" priority="36">
      <formula>COUNTIF(Férié,B$37:B$39)&gt;0</formula>
    </cfRule>
    <cfRule type="expression" dxfId="70" priority="55">
      <formula>WEEKDAY(B$37,2)&gt;6</formula>
    </cfRule>
    <cfRule type="expression" dxfId="69" priority="63">
      <formula>WEEKDAY(B$37,2)&gt;5</formula>
    </cfRule>
  </conditionalFormatting>
  <conditionalFormatting sqref="AF40:AF42">
    <cfRule type="expression" dxfId="68" priority="4">
      <formula>DAY(DATE(A$5,12,31))=1</formula>
    </cfRule>
  </conditionalFormatting>
  <conditionalFormatting sqref="B10:AD12">
    <cfRule type="expression" dxfId="67" priority="80">
      <formula>COUNTIF(Férié,B$10:B$12)&gt;0</formula>
    </cfRule>
  </conditionalFormatting>
  <conditionalFormatting sqref="B10:AD12">
    <cfRule type="expression" dxfId="66" priority="81">
      <formula>WEEKDAY(B$10,2)&gt;6</formula>
    </cfRule>
  </conditionalFormatting>
  <pageMargins left="0.7" right="0.7" top="0.75" bottom="0.75" header="0.3" footer="0.3"/>
  <pageSetup paperSize="9" orientation="portrait" horizontalDpi="0" verticalDpi="0" r:id="rId1"/>
  <legacyDrawing r:id="rId2"/>
</worksheet>
</file>

<file path=xl/worksheets/sheet2.xml><?xml version="1.0" encoding="utf-8"?>
<worksheet xmlns="http://schemas.openxmlformats.org/spreadsheetml/2006/main" xmlns:r="http://schemas.openxmlformats.org/officeDocument/2006/relationships">
  <sheetPr codeName="Feuil2"/>
  <dimension ref="A1:R369"/>
  <sheetViews>
    <sheetView showZeros="0" topLeftCell="A227" zoomScale="80" zoomScaleNormal="80" workbookViewId="0">
      <selection activeCell="C246" sqref="C246"/>
    </sheetView>
  </sheetViews>
  <sheetFormatPr baseColWidth="10" defaultRowHeight="15.6"/>
  <cols>
    <col min="1" max="1" width="5.36328125" style="68" customWidth="1"/>
    <col min="2" max="2" width="22.54296875" style="36" customWidth="1"/>
    <col min="3" max="4" width="10.90625" style="6"/>
    <col min="5" max="5" width="10.90625" style="37" hidden="1" customWidth="1"/>
    <col min="6" max="7" width="10.90625" style="6"/>
    <col min="8" max="8" width="10.90625" style="31" hidden="1" customWidth="1"/>
    <col min="9" max="9" width="10.90625" style="184"/>
    <col min="10" max="10" width="10.90625" style="37"/>
    <col min="11" max="11" width="10.90625" style="46" customWidth="1"/>
    <col min="12" max="12" width="10.1796875" style="6" customWidth="1"/>
    <col min="13" max="13" width="17.36328125" style="31" customWidth="1"/>
    <col min="14" max="14" width="9.81640625" style="31" customWidth="1"/>
    <col min="15" max="15" width="7.26953125" style="31" customWidth="1"/>
    <col min="16" max="16" width="10.90625" style="31"/>
    <col min="17" max="17" width="20.90625" style="31" customWidth="1"/>
    <col min="18" max="18" width="24.453125" style="31" customWidth="1"/>
    <col min="19" max="16384" width="10.90625" style="31"/>
  </cols>
  <sheetData>
    <row r="1" spans="1:18">
      <c r="C1" s="140">
        <f ca="1">COUNTIF(L:M,B1)</f>
        <v>37</v>
      </c>
    </row>
    <row r="2" spans="1:18">
      <c r="C2" s="32" t="s">
        <v>12</v>
      </c>
      <c r="D2" s="32" t="s">
        <v>13</v>
      </c>
      <c r="E2" s="33" t="s">
        <v>49</v>
      </c>
      <c r="F2" s="32" t="s">
        <v>12</v>
      </c>
      <c r="G2" s="32" t="s">
        <v>13</v>
      </c>
      <c r="H2" s="32" t="s">
        <v>50</v>
      </c>
      <c r="I2" s="34" t="s">
        <v>14</v>
      </c>
      <c r="J2" s="33" t="s">
        <v>15</v>
      </c>
      <c r="K2" s="48">
        <v>1.1574074074074073E-5</v>
      </c>
      <c r="L2" s="32"/>
      <c r="M2" s="32" t="s">
        <v>44</v>
      </c>
      <c r="N2" s="32"/>
      <c r="O2" s="32" t="s">
        <v>16</v>
      </c>
      <c r="P2" s="35" t="s">
        <v>17</v>
      </c>
      <c r="Q2" s="186">
        <f>YEAR(B3)</f>
        <v>2017</v>
      </c>
      <c r="R2" s="187"/>
    </row>
    <row r="3" spans="1:18" ht="16.2">
      <c r="A3" s="68">
        <f>DATE(2017,1,1)</f>
        <v>42736</v>
      </c>
      <c r="B3" s="38">
        <f>DATE(2017,1,1)</f>
        <v>42736</v>
      </c>
      <c r="C3" s="41"/>
      <c r="D3" s="41"/>
      <c r="E3" s="40"/>
      <c r="F3" s="39"/>
      <c r="G3" s="39"/>
      <c r="H3" s="40">
        <f>MOD(G3-F3,1)</f>
        <v>0</v>
      </c>
      <c r="I3" s="185"/>
      <c r="J3" s="37">
        <f>SUM(E3+H3)</f>
        <v>0</v>
      </c>
      <c r="K3" s="46" t="str">
        <f>IFERROR(VLOOKUP(M3,EMPLOI!A:R,2,0),"")</f>
        <v/>
      </c>
      <c r="L3" s="37" t="str">
        <f t="shared" ref="L3:L66" ca="1" si="0">IF(WEEKDAY(B3)=7,SUM(OFFSET(B3,0,8,-7,1)),"")</f>
        <v/>
      </c>
      <c r="M3" s="31" t="str">
        <f t="array" ref="M3">IF(OR($K$2&gt;J3),"",IFERROR(INDEX(Tableau1[],MATCH(1,('2017'!B3&gt;=Tableau1[[DATE DEBUT ]])*(Tableau1[DATE FIN]&gt;='2017'!B3),0),1),""))</f>
        <v/>
      </c>
      <c r="N3" s="6"/>
      <c r="Q3" s="188" t="s">
        <v>18</v>
      </c>
      <c r="R3" s="189"/>
    </row>
    <row r="4" spans="1:18" ht="16.2">
      <c r="A4" s="68">
        <f>A3+1</f>
        <v>42737</v>
      </c>
      <c r="B4" s="38">
        <f>B3+1</f>
        <v>42737</v>
      </c>
      <c r="C4" s="41"/>
      <c r="D4" s="41"/>
      <c r="E4" s="40"/>
      <c r="F4" s="41"/>
      <c r="G4" s="41"/>
      <c r="H4" s="40">
        <f t="shared" ref="H4:H67" si="1">MOD(G4-F4,1)</f>
        <v>0</v>
      </c>
      <c r="I4" s="185"/>
      <c r="J4" s="37">
        <f>SUM(E4+H4)</f>
        <v>0</v>
      </c>
      <c r="K4" s="46" t="str">
        <f>IFERROR(VLOOKUP(M4,EMPLOI!A:R,2,0),"")</f>
        <v/>
      </c>
      <c r="L4" s="37" t="str">
        <f t="shared" ca="1" si="0"/>
        <v/>
      </c>
      <c r="M4" s="31" t="str">
        <f t="array" ref="M4">IF(OR($K$2&gt;J4),"",IFERROR(INDEX(Tableau1[],MATCH(1,('2017'!B4&gt;=Tableau1[[DATE DEBUT ]])*(Tableau1[DATE FIN]&gt;='2017'!B4),0),1),""))</f>
        <v/>
      </c>
      <c r="N4" s="6"/>
      <c r="Q4" s="1" t="s">
        <v>19</v>
      </c>
      <c r="R4" s="45">
        <f>DATE(Q2,1,1)</f>
        <v>42736</v>
      </c>
    </row>
    <row r="5" spans="1:18" ht="16.2">
      <c r="A5" s="68">
        <f>A4+1</f>
        <v>42738</v>
      </c>
      <c r="B5" s="38">
        <f>B4+1</f>
        <v>42738</v>
      </c>
      <c r="C5" s="41"/>
      <c r="D5" s="41"/>
      <c r="E5" s="40"/>
      <c r="F5" s="41"/>
      <c r="G5" s="41"/>
      <c r="H5" s="40">
        <f t="shared" si="1"/>
        <v>0</v>
      </c>
      <c r="I5" s="185"/>
      <c r="J5" s="37">
        <f>IFERROR(SUM(E5,H5),"")</f>
        <v>0</v>
      </c>
      <c r="K5" s="46" t="str">
        <f>IFERROR(VLOOKUP(M5,EMPLOI!A:R,2,0),"")</f>
        <v/>
      </c>
      <c r="L5" s="37" t="str">
        <f t="shared" ca="1" si="0"/>
        <v/>
      </c>
      <c r="M5" s="31" t="str">
        <f t="array" ref="M5">IF(OR($K$2&gt;J5),"",IFERROR(INDEX(Tableau1[],MATCH(1,('2017'!B5&gt;=Tableau1[[DATE DEBUT ]])*(Tableau1[DATE FIN]&gt;='2017'!B5),0),1),""))</f>
        <v/>
      </c>
      <c r="N5" s="6"/>
      <c r="Q5" s="2" t="s">
        <v>20</v>
      </c>
      <c r="R5" s="45">
        <f>FLOOR(DATE(Q2,5,DAY(MINUTE(Q2/38)/2+56)),7)-34+7*(Q2=2079)</f>
        <v>42841</v>
      </c>
    </row>
    <row r="6" spans="1:18" ht="16.2">
      <c r="A6" s="68">
        <f t="shared" ref="A6:B69" si="2">A5+1</f>
        <v>42739</v>
      </c>
      <c r="B6" s="38">
        <f t="shared" si="2"/>
        <v>42739</v>
      </c>
      <c r="C6" s="41"/>
      <c r="D6" s="41"/>
      <c r="E6" s="40"/>
      <c r="F6" s="41"/>
      <c r="G6" s="41"/>
      <c r="H6" s="40">
        <f t="shared" si="1"/>
        <v>0</v>
      </c>
      <c r="I6" s="185"/>
      <c r="J6" s="37">
        <f t="shared" ref="J6:J68" si="3">SUM(E6+H6)</f>
        <v>0</v>
      </c>
      <c r="K6" s="46" t="str">
        <f>IFERROR(VLOOKUP(M6,EMPLOI!A:R,2,0),"")</f>
        <v/>
      </c>
      <c r="L6" s="37" t="str">
        <f t="shared" ca="1" si="0"/>
        <v/>
      </c>
      <c r="M6" s="31" t="str">
        <f t="array" ref="M6">IF(OR($K$2&gt;J6),"",IFERROR(INDEX(Tableau1[],MATCH(1,('2017'!B6&gt;=Tableau1[[DATE DEBUT ]])*(Tableau1[DATE FIN]&gt;='2017'!B6),0),1),""))</f>
        <v/>
      </c>
      <c r="N6" s="6"/>
      <c r="Q6" s="43" t="s">
        <v>21</v>
      </c>
      <c r="R6" s="45">
        <f>R5+1</f>
        <v>42842</v>
      </c>
    </row>
    <row r="7" spans="1:18" ht="16.2">
      <c r="A7" s="68">
        <f t="shared" si="2"/>
        <v>42740</v>
      </c>
      <c r="B7" s="38">
        <f t="shared" si="2"/>
        <v>42740</v>
      </c>
      <c r="C7" s="41"/>
      <c r="D7" s="41"/>
      <c r="E7" s="40"/>
      <c r="F7" s="41"/>
      <c r="G7" s="41"/>
      <c r="H7" s="40">
        <f t="shared" si="1"/>
        <v>0</v>
      </c>
      <c r="I7" s="185"/>
      <c r="J7" s="37">
        <f t="shared" si="3"/>
        <v>0</v>
      </c>
      <c r="K7" s="46" t="str">
        <f>IFERROR(VLOOKUP(M7,EMPLOI!A:R,2,0),"")</f>
        <v/>
      </c>
      <c r="L7" s="37" t="str">
        <f t="shared" ca="1" si="0"/>
        <v/>
      </c>
      <c r="M7" s="31" t="str">
        <f t="array" ref="M7">IF(OR($K$2&gt;J7),"",IFERROR(INDEX(Tableau1[],MATCH(1,('2017'!B7&gt;=Tableau1[[DATE DEBUT ]])*(Tableau1[DATE FIN]&gt;='2017'!B7),0),1),""))</f>
        <v/>
      </c>
      <c r="N7" s="6"/>
      <c r="Q7" s="1" t="s">
        <v>22</v>
      </c>
      <c r="R7" s="45">
        <f>DATE(Année!A5,5,1)</f>
        <v>42856</v>
      </c>
    </row>
    <row r="8" spans="1:18" ht="16.2">
      <c r="A8" s="68">
        <f t="shared" si="2"/>
        <v>42741</v>
      </c>
      <c r="B8" s="38">
        <f t="shared" si="2"/>
        <v>42741</v>
      </c>
      <c r="C8" s="41"/>
      <c r="D8" s="41"/>
      <c r="E8" s="40"/>
      <c r="F8" s="42"/>
      <c r="G8" s="42"/>
      <c r="H8" s="40">
        <f t="shared" si="1"/>
        <v>0</v>
      </c>
      <c r="I8" s="185"/>
      <c r="J8" s="37">
        <f t="shared" si="3"/>
        <v>0</v>
      </c>
      <c r="K8" s="46" t="str">
        <f>IFERROR(VLOOKUP(M8,EMPLOI!A:R,2,0),"")</f>
        <v/>
      </c>
      <c r="L8" s="37" t="str">
        <f t="shared" ca="1" si="0"/>
        <v/>
      </c>
      <c r="M8" s="31" t="str">
        <f t="array" ref="M8">IF(OR($K$2&gt;J8),"",IFERROR(INDEX(Tableau1[],MATCH(1,('2017'!B8&gt;=Tableau1[[DATE DEBUT ]])*(Tableau1[DATE FIN]&gt;='2017'!B8),0),1),""))</f>
        <v/>
      </c>
      <c r="N8" s="6"/>
      <c r="Q8" s="1" t="s">
        <v>23</v>
      </c>
      <c r="R8" s="45">
        <f>R5+39</f>
        <v>42880</v>
      </c>
    </row>
    <row r="9" spans="1:18" ht="16.2">
      <c r="A9" s="68">
        <f t="shared" si="2"/>
        <v>42742</v>
      </c>
      <c r="B9" s="38">
        <f t="shared" si="2"/>
        <v>42742</v>
      </c>
      <c r="C9" s="42"/>
      <c r="D9" s="42"/>
      <c r="E9" s="40">
        <f t="shared" ref="E9:E67" si="4">MOD(D9-C9,1)</f>
        <v>0</v>
      </c>
      <c r="F9" s="42"/>
      <c r="G9" s="42"/>
      <c r="H9" s="40">
        <f t="shared" si="1"/>
        <v>0</v>
      </c>
      <c r="I9" s="185"/>
      <c r="J9" s="37">
        <f t="shared" si="3"/>
        <v>0</v>
      </c>
      <c r="K9" s="46" t="str">
        <f>IFERROR(VLOOKUP(M9,EMPLOI!A:R,2,0),"")</f>
        <v/>
      </c>
      <c r="L9" s="37">
        <f t="shared" ca="1" si="0"/>
        <v>0</v>
      </c>
      <c r="M9" s="31" t="str">
        <f t="array" ref="M9">IF(OR($K$2&gt;J9),"",IFERROR(INDEX(Tableau1[],MATCH(1,('2017'!B9&gt;=Tableau1[[DATE DEBUT ]])*(Tableau1[DATE FIN]&gt;='2017'!B9),0),1),""))</f>
        <v/>
      </c>
      <c r="N9" s="6"/>
      <c r="Q9" s="43" t="s">
        <v>24</v>
      </c>
      <c r="R9" s="45">
        <f>DATE(Q2,5,8)</f>
        <v>42863</v>
      </c>
    </row>
    <row r="10" spans="1:18" ht="16.2">
      <c r="A10" s="68">
        <f t="shared" si="2"/>
        <v>42743</v>
      </c>
      <c r="B10" s="38">
        <f t="shared" si="2"/>
        <v>42743</v>
      </c>
      <c r="C10" s="42"/>
      <c r="D10" s="42"/>
      <c r="E10" s="40">
        <f t="shared" si="4"/>
        <v>0</v>
      </c>
      <c r="F10" s="42"/>
      <c r="G10" s="42"/>
      <c r="H10" s="40">
        <f t="shared" si="1"/>
        <v>0</v>
      </c>
      <c r="I10" s="185"/>
      <c r="J10" s="37">
        <f t="shared" si="3"/>
        <v>0</v>
      </c>
      <c r="K10" s="46" t="str">
        <f>IFERROR(VLOOKUP(M10,EMPLOI!A:R,2,0),"")</f>
        <v/>
      </c>
      <c r="L10" s="37" t="str">
        <f t="shared" ca="1" si="0"/>
        <v/>
      </c>
      <c r="M10" s="31" t="str">
        <f t="array" ref="M10">IF(OR($K$2&gt;J10),"",IFERROR(INDEX(Tableau1[],MATCH(1,('2017'!B10&gt;=Tableau1[[DATE DEBUT ]])*(Tableau1[DATE FIN]&gt;='2017'!B10),0),1),""))</f>
        <v/>
      </c>
      <c r="N10" s="6"/>
      <c r="Q10" s="1" t="s">
        <v>25</v>
      </c>
      <c r="R10" s="45">
        <f>R5+49</f>
        <v>42890</v>
      </c>
    </row>
    <row r="11" spans="1:18" ht="16.2">
      <c r="A11" s="68">
        <f t="shared" si="2"/>
        <v>42744</v>
      </c>
      <c r="B11" s="38">
        <f t="shared" si="2"/>
        <v>42744</v>
      </c>
      <c r="C11" s="42"/>
      <c r="D11" s="42"/>
      <c r="E11" s="40">
        <f t="shared" si="4"/>
        <v>0</v>
      </c>
      <c r="F11" s="42"/>
      <c r="G11" s="42"/>
      <c r="H11" s="40">
        <f t="shared" si="1"/>
        <v>0</v>
      </c>
      <c r="I11" s="185"/>
      <c r="J11" s="37">
        <f t="shared" si="3"/>
        <v>0</v>
      </c>
      <c r="K11" s="46" t="str">
        <f>IFERROR(VLOOKUP(M11,EMPLOI!A:R,2,0),"")</f>
        <v/>
      </c>
      <c r="L11" s="37" t="str">
        <f t="shared" ca="1" si="0"/>
        <v/>
      </c>
      <c r="M11" s="31" t="str">
        <f t="array" ref="M11">IF(OR($K$2&gt;J11),"",IFERROR(INDEX(Tableau1[],MATCH(1,('2017'!B11&gt;=Tableau1[[DATE DEBUT ]])*(Tableau1[DATE FIN]&gt;='2017'!B11),0),1),""))</f>
        <v/>
      </c>
      <c r="N11" s="6"/>
      <c r="Q11" s="1" t="s">
        <v>26</v>
      </c>
      <c r="R11" s="45">
        <f>R5+50</f>
        <v>42891</v>
      </c>
    </row>
    <row r="12" spans="1:18" ht="16.2">
      <c r="A12" s="68">
        <f t="shared" si="2"/>
        <v>42745</v>
      </c>
      <c r="B12" s="38">
        <f t="shared" si="2"/>
        <v>42745</v>
      </c>
      <c r="C12" s="42"/>
      <c r="D12" s="42"/>
      <c r="E12" s="40">
        <f t="shared" si="4"/>
        <v>0</v>
      </c>
      <c r="F12" s="42"/>
      <c r="G12" s="42"/>
      <c r="H12" s="40">
        <f t="shared" si="1"/>
        <v>0</v>
      </c>
      <c r="I12" s="185"/>
      <c r="J12" s="37">
        <f t="shared" si="3"/>
        <v>0</v>
      </c>
      <c r="K12" s="46" t="str">
        <f>IFERROR(VLOOKUP(M12,EMPLOI!A:R,2,0),"")</f>
        <v/>
      </c>
      <c r="L12" s="37" t="str">
        <f t="shared" ca="1" si="0"/>
        <v/>
      </c>
      <c r="M12" s="31" t="str">
        <f t="array" ref="M12">IF(OR($K$2&gt;J12),"",IFERROR(INDEX(Tableau1[],MATCH(1,('2017'!B12&gt;=Tableau1[[DATE DEBUT ]])*(Tableau1[DATE FIN]&gt;='2017'!B12),0),1),""))</f>
        <v/>
      </c>
      <c r="N12" s="6"/>
      <c r="Q12" s="43" t="s">
        <v>27</v>
      </c>
      <c r="R12" s="45">
        <f>DATE(Q2,7,14)</f>
        <v>42930</v>
      </c>
    </row>
    <row r="13" spans="1:18" ht="16.2">
      <c r="A13" s="68">
        <f t="shared" si="2"/>
        <v>42746</v>
      </c>
      <c r="B13" s="38">
        <f t="shared" si="2"/>
        <v>42746</v>
      </c>
      <c r="C13" s="42"/>
      <c r="D13" s="42"/>
      <c r="E13" s="40">
        <f t="shared" si="4"/>
        <v>0</v>
      </c>
      <c r="F13" s="42"/>
      <c r="G13" s="42"/>
      <c r="H13" s="40">
        <f t="shared" si="1"/>
        <v>0</v>
      </c>
      <c r="I13" s="185"/>
      <c r="J13" s="37">
        <f t="shared" si="3"/>
        <v>0</v>
      </c>
      <c r="K13" s="46" t="str">
        <f>IFERROR(VLOOKUP(M13,EMPLOI!A:R,2,0),"")</f>
        <v/>
      </c>
      <c r="L13" s="37" t="str">
        <f t="shared" ca="1" si="0"/>
        <v/>
      </c>
      <c r="M13" s="31" t="str">
        <f t="array" ref="M13">IF(OR($K$2&gt;J13),"",IFERROR(INDEX(Tableau1[],MATCH(1,('2017'!B13&gt;=Tableau1[[DATE DEBUT ]])*(Tableau1[DATE FIN]&gt;='2017'!B13),0),1),""))</f>
        <v/>
      </c>
      <c r="N13" s="6"/>
      <c r="Q13" s="1" t="s">
        <v>28</v>
      </c>
      <c r="R13" s="45">
        <f>DATE(Q2,8,15)</f>
        <v>42962</v>
      </c>
    </row>
    <row r="14" spans="1:18" ht="16.2">
      <c r="A14" s="68">
        <f t="shared" si="2"/>
        <v>42747</v>
      </c>
      <c r="B14" s="38">
        <f t="shared" si="2"/>
        <v>42747</v>
      </c>
      <c r="C14" s="42"/>
      <c r="D14" s="42"/>
      <c r="E14" s="40">
        <f t="shared" si="4"/>
        <v>0</v>
      </c>
      <c r="F14" s="42"/>
      <c r="G14" s="42"/>
      <c r="H14" s="40">
        <f t="shared" si="1"/>
        <v>0</v>
      </c>
      <c r="I14" s="185"/>
      <c r="J14" s="37">
        <f t="shared" si="3"/>
        <v>0</v>
      </c>
      <c r="K14" s="46" t="str">
        <f>IFERROR(VLOOKUP(M14,EMPLOI!A:R,2,0),"")</f>
        <v/>
      </c>
      <c r="L14" s="37" t="str">
        <f t="shared" ca="1" si="0"/>
        <v/>
      </c>
      <c r="M14" s="31" t="str">
        <f t="array" ref="M14">IF(OR($K$2&gt;J14),"",IFERROR(INDEX(Tableau1[],MATCH(1,('2017'!B14&gt;=Tableau1[[DATE DEBUT ]])*(Tableau1[DATE FIN]&gt;='2017'!B14),0),1),""))</f>
        <v/>
      </c>
      <c r="N14" s="6"/>
      <c r="Q14" s="1" t="s">
        <v>29</v>
      </c>
      <c r="R14" s="45">
        <f>DATE(Q2,11,1)</f>
        <v>43040</v>
      </c>
    </row>
    <row r="15" spans="1:18" ht="16.2">
      <c r="A15" s="68">
        <f t="shared" si="2"/>
        <v>42748</v>
      </c>
      <c r="B15" s="38">
        <f t="shared" si="2"/>
        <v>42748</v>
      </c>
      <c r="C15" s="42"/>
      <c r="D15" s="42"/>
      <c r="E15" s="40">
        <f t="shared" si="4"/>
        <v>0</v>
      </c>
      <c r="F15" s="42"/>
      <c r="G15" s="42"/>
      <c r="H15" s="40">
        <f t="shared" si="1"/>
        <v>0</v>
      </c>
      <c r="I15" s="185"/>
      <c r="J15" s="37">
        <f t="shared" si="3"/>
        <v>0</v>
      </c>
      <c r="K15" s="46" t="str">
        <f>IFERROR(VLOOKUP(M15,EMPLOI!A:R,2,0),"")</f>
        <v/>
      </c>
      <c r="L15" s="37" t="str">
        <f t="shared" ca="1" si="0"/>
        <v/>
      </c>
      <c r="M15" s="31" t="str">
        <f t="array" ref="M15">IF(OR($K$2&gt;J15),"",IFERROR(INDEX(Tableau1[],MATCH(1,('2017'!B15&gt;=Tableau1[[DATE DEBUT ]])*(Tableau1[DATE FIN]&gt;='2017'!B15),0),1),""))</f>
        <v/>
      </c>
      <c r="N15" s="6"/>
      <c r="Q15" s="43" t="s">
        <v>30</v>
      </c>
      <c r="R15" s="45">
        <f>DATE(Q2,11,11)</f>
        <v>43050</v>
      </c>
    </row>
    <row r="16" spans="1:18" ht="16.2">
      <c r="A16" s="68">
        <f t="shared" si="2"/>
        <v>42749</v>
      </c>
      <c r="B16" s="38">
        <f t="shared" si="2"/>
        <v>42749</v>
      </c>
      <c r="C16" s="42"/>
      <c r="D16" s="42"/>
      <c r="E16" s="40">
        <f t="shared" si="4"/>
        <v>0</v>
      </c>
      <c r="F16" s="42"/>
      <c r="G16" s="42"/>
      <c r="H16" s="40">
        <f t="shared" si="1"/>
        <v>0</v>
      </c>
      <c r="I16" s="185"/>
      <c r="J16" s="37">
        <f t="shared" si="3"/>
        <v>0</v>
      </c>
      <c r="K16" s="46" t="str">
        <f>IFERROR(VLOOKUP(M16,EMPLOI!A:R,2,0),"")</f>
        <v/>
      </c>
      <c r="L16" s="37">
        <f t="shared" ca="1" si="0"/>
        <v>0</v>
      </c>
      <c r="M16" s="31" t="str">
        <f t="array" ref="M16">IF(OR($K$2&gt;J16),"",IFERROR(INDEX(Tableau1[],MATCH(1,('2017'!B16&gt;=Tableau1[[DATE DEBUT ]])*(Tableau1[DATE FIN]&gt;='2017'!B16),0),1),""))</f>
        <v/>
      </c>
      <c r="N16" s="6"/>
      <c r="Q16" s="1" t="s">
        <v>31</v>
      </c>
      <c r="R16" s="45">
        <f>DATE(Q2,12,25)</f>
        <v>43094</v>
      </c>
    </row>
    <row r="17" spans="1:18" ht="16.2">
      <c r="A17" s="68">
        <f t="shared" si="2"/>
        <v>42750</v>
      </c>
      <c r="B17" s="38">
        <f t="shared" si="2"/>
        <v>42750</v>
      </c>
      <c r="C17" s="42"/>
      <c r="D17" s="42"/>
      <c r="E17" s="40">
        <f t="shared" si="4"/>
        <v>0</v>
      </c>
      <c r="F17" s="42"/>
      <c r="G17" s="42"/>
      <c r="H17" s="40">
        <f t="shared" si="1"/>
        <v>0</v>
      </c>
      <c r="I17" s="185"/>
      <c r="J17" s="37">
        <f t="shared" si="3"/>
        <v>0</v>
      </c>
      <c r="K17" s="46" t="str">
        <f>IFERROR(VLOOKUP(M17,EMPLOI!A:R,2,0),"")</f>
        <v/>
      </c>
      <c r="L17" s="37" t="str">
        <f t="shared" ca="1" si="0"/>
        <v/>
      </c>
      <c r="M17" s="31" t="str">
        <f t="array" ref="M17">IF(OR($K$2&gt;J17),"",IFERROR(INDEX(Tableau1[],MATCH(1,('2017'!B17&gt;=Tableau1[[DATE DEBUT ]])*(Tableau1[DATE FIN]&gt;='2017'!B17),0),1),""))</f>
        <v/>
      </c>
      <c r="N17" s="6"/>
      <c r="Q17" s="1"/>
      <c r="R17" s="45"/>
    </row>
    <row r="18" spans="1:18" ht="16.2">
      <c r="A18" s="68">
        <f t="shared" si="2"/>
        <v>42751</v>
      </c>
      <c r="B18" s="38">
        <f t="shared" si="2"/>
        <v>42751</v>
      </c>
      <c r="C18" s="42"/>
      <c r="D18" s="42"/>
      <c r="E18" s="40">
        <f t="shared" si="4"/>
        <v>0</v>
      </c>
      <c r="F18" s="42"/>
      <c r="G18" s="42"/>
      <c r="H18" s="40">
        <f t="shared" si="1"/>
        <v>0</v>
      </c>
      <c r="I18" s="185"/>
      <c r="J18" s="37">
        <f t="shared" si="3"/>
        <v>0</v>
      </c>
      <c r="K18" s="46" t="str">
        <f>IFERROR(VLOOKUP(M18,EMPLOI!A:R,2,0),"")</f>
        <v/>
      </c>
      <c r="L18" s="37" t="str">
        <f t="shared" ca="1" si="0"/>
        <v/>
      </c>
      <c r="M18" s="31" t="str">
        <f t="array" ref="M18">IF(OR($K$2&gt;J18),"",IFERROR(INDEX(Tableau1[],MATCH(1,('2017'!B18&gt;=Tableau1[[DATE DEBUT ]])*(Tableau1[DATE FIN]&gt;='2017'!B18),0),1),""))</f>
        <v/>
      </c>
      <c r="N18" s="6"/>
      <c r="Q18" s="43" t="s">
        <v>32</v>
      </c>
      <c r="R18" s="45">
        <f>R5-47</f>
        <v>42794</v>
      </c>
    </row>
    <row r="19" spans="1:18" ht="16.2">
      <c r="A19" s="68">
        <f t="shared" si="2"/>
        <v>42752</v>
      </c>
      <c r="B19" s="38">
        <f t="shared" si="2"/>
        <v>42752</v>
      </c>
      <c r="C19" s="42"/>
      <c r="D19" s="42"/>
      <c r="E19" s="40">
        <f t="shared" si="4"/>
        <v>0</v>
      </c>
      <c r="F19" s="42"/>
      <c r="G19" s="42"/>
      <c r="H19" s="40">
        <f t="shared" si="1"/>
        <v>0</v>
      </c>
      <c r="I19" s="185"/>
      <c r="J19" s="37">
        <f t="shared" si="3"/>
        <v>0</v>
      </c>
      <c r="K19" s="46" t="str">
        <f>IFERROR(VLOOKUP(M19,EMPLOI!A:R,2,0),"")</f>
        <v/>
      </c>
      <c r="L19" s="37" t="str">
        <f t="shared" ca="1" si="0"/>
        <v/>
      </c>
      <c r="M19" s="31" t="str">
        <f t="array" ref="M19">IF(OR($K$2&gt;J19),"",IFERROR(INDEX(Tableau1[],MATCH(1,('2017'!B19&gt;=Tableau1[[DATE DEBUT ]])*(Tableau1[DATE FIN]&gt;='2017'!B19),0),1),""))</f>
        <v/>
      </c>
      <c r="N19" s="6"/>
      <c r="Q19" s="3" t="s">
        <v>33</v>
      </c>
      <c r="R19" s="45">
        <f>R5-46</f>
        <v>42795</v>
      </c>
    </row>
    <row r="20" spans="1:18" ht="16.2">
      <c r="A20" s="68">
        <f t="shared" si="2"/>
        <v>42753</v>
      </c>
      <c r="B20" s="38">
        <f t="shared" si="2"/>
        <v>42753</v>
      </c>
      <c r="C20" s="42"/>
      <c r="D20" s="42"/>
      <c r="E20" s="40">
        <f t="shared" si="4"/>
        <v>0</v>
      </c>
      <c r="F20" s="42"/>
      <c r="G20" s="42"/>
      <c r="H20" s="40">
        <f t="shared" si="1"/>
        <v>0</v>
      </c>
      <c r="I20" s="185"/>
      <c r="J20" s="37">
        <f t="shared" si="3"/>
        <v>0</v>
      </c>
      <c r="K20" s="46" t="str">
        <f>IFERROR(VLOOKUP(M20,EMPLOI!A:R,2,0),"")</f>
        <v/>
      </c>
      <c r="L20" s="37" t="str">
        <f t="shared" ca="1" si="0"/>
        <v/>
      </c>
      <c r="M20" s="31" t="str">
        <f t="array" ref="M20">IF(OR($K$2&gt;J20),"",IFERROR(INDEX(Tableau1[],MATCH(1,('2017'!B20&gt;=Tableau1[[DATE DEBUT ]])*(Tableau1[DATE FIN]&gt;='2017'!B20),0),1),""))</f>
        <v/>
      </c>
      <c r="N20" s="6"/>
      <c r="Q20" s="3" t="s">
        <v>34</v>
      </c>
      <c r="R20" s="45">
        <f>R5-7</f>
        <v>42834</v>
      </c>
    </row>
    <row r="21" spans="1:18" ht="16.2">
      <c r="A21" s="68">
        <f t="shared" si="2"/>
        <v>42754</v>
      </c>
      <c r="B21" s="38">
        <f t="shared" si="2"/>
        <v>42754</v>
      </c>
      <c r="C21" s="42"/>
      <c r="D21" s="42"/>
      <c r="E21" s="40">
        <f t="shared" si="4"/>
        <v>0</v>
      </c>
      <c r="F21" s="42"/>
      <c r="G21" s="42"/>
      <c r="H21" s="40">
        <f t="shared" si="1"/>
        <v>0</v>
      </c>
      <c r="I21" s="185"/>
      <c r="J21" s="37">
        <f t="shared" si="3"/>
        <v>0</v>
      </c>
      <c r="K21" s="46" t="str">
        <f>IFERROR(VLOOKUP(M21,EMPLOI!A:R,2,0),"")</f>
        <v/>
      </c>
      <c r="L21" s="37" t="str">
        <f t="shared" ca="1" si="0"/>
        <v/>
      </c>
      <c r="M21" s="31" t="str">
        <f t="array" ref="M21">IF(OR($K$2&gt;J21),"",IFERROR(INDEX(Tableau1[],MATCH(1,('2017'!B21&gt;=Tableau1[[DATE DEBUT ]])*(Tableau1[DATE FIN]&gt;='2017'!B21),0),1),""))</f>
        <v/>
      </c>
      <c r="N21" s="6"/>
      <c r="Q21" s="3"/>
      <c r="R21" s="45"/>
    </row>
    <row r="22" spans="1:18" ht="16.2">
      <c r="A22" s="68">
        <f t="shared" si="2"/>
        <v>42755</v>
      </c>
      <c r="B22" s="38">
        <f t="shared" si="2"/>
        <v>42755</v>
      </c>
      <c r="C22" s="42"/>
      <c r="D22" s="42"/>
      <c r="E22" s="40">
        <f t="shared" si="4"/>
        <v>0</v>
      </c>
      <c r="F22" s="42"/>
      <c r="G22" s="42"/>
      <c r="H22" s="40">
        <f t="shared" si="1"/>
        <v>0</v>
      </c>
      <c r="I22" s="185"/>
      <c r="J22" s="37">
        <f t="shared" si="3"/>
        <v>0</v>
      </c>
      <c r="K22" s="46" t="str">
        <f>IFERROR(VLOOKUP(M22,EMPLOI!A:R,2,0),"")</f>
        <v/>
      </c>
      <c r="L22" s="37" t="str">
        <f t="shared" ca="1" si="0"/>
        <v/>
      </c>
      <c r="M22" s="31" t="str">
        <f t="array" ref="M22">IF(OR($K$2&gt;J22),"",IFERROR(INDEX(Tableau1[],MATCH(1,('2017'!B22&gt;=Tableau1[[DATE DEBUT ]])*(Tableau1[DATE FIN]&gt;='2017'!B22),0),1),""))</f>
        <v/>
      </c>
      <c r="N22" s="6"/>
      <c r="Q22" s="3" t="s">
        <v>36</v>
      </c>
      <c r="R22" s="45">
        <f>DATE(Q2,1,1)+7-WEEKDAY(DATE(Q2,1,1),2)</f>
        <v>42736</v>
      </c>
    </row>
    <row r="23" spans="1:18" ht="16.2">
      <c r="A23" s="68">
        <f t="shared" si="2"/>
        <v>42756</v>
      </c>
      <c r="B23" s="38">
        <f t="shared" si="2"/>
        <v>42756</v>
      </c>
      <c r="C23" s="42"/>
      <c r="D23" s="42"/>
      <c r="E23" s="40">
        <f t="shared" si="4"/>
        <v>0</v>
      </c>
      <c r="F23" s="42"/>
      <c r="G23" s="42"/>
      <c r="H23" s="40">
        <f t="shared" si="1"/>
        <v>0</v>
      </c>
      <c r="I23" s="185"/>
      <c r="J23" s="37">
        <f t="shared" si="3"/>
        <v>0</v>
      </c>
      <c r="K23" s="46" t="str">
        <f>IFERROR(VLOOKUP(M23,EMPLOI!A:R,2,0),"")</f>
        <v/>
      </c>
      <c r="L23" s="37">
        <f t="shared" ca="1" si="0"/>
        <v>0</v>
      </c>
      <c r="M23" s="31" t="str">
        <f t="array" ref="M23">IF(OR($K$2&gt;J23),"",IFERROR(INDEX(Tableau1[],MATCH(1,('2017'!B23&gt;=Tableau1[[DATE DEBUT ]])*(Tableau1[DATE FIN]&gt;='2017'!B23),0),1),""))</f>
        <v/>
      </c>
      <c r="N23" s="6"/>
      <c r="Q23" s="1"/>
      <c r="R23" s="45"/>
    </row>
    <row r="24" spans="1:18" ht="16.2">
      <c r="A24" s="68">
        <f t="shared" si="2"/>
        <v>42757</v>
      </c>
      <c r="B24" s="38">
        <f t="shared" si="2"/>
        <v>42757</v>
      </c>
      <c r="C24" s="42"/>
      <c r="D24" s="42"/>
      <c r="E24" s="40">
        <f t="shared" si="4"/>
        <v>0</v>
      </c>
      <c r="F24" s="42"/>
      <c r="G24" s="42"/>
      <c r="H24" s="40">
        <f t="shared" si="1"/>
        <v>0</v>
      </c>
      <c r="I24" s="185"/>
      <c r="J24" s="37">
        <f t="shared" si="3"/>
        <v>0</v>
      </c>
      <c r="K24" s="46" t="str">
        <f>IFERROR(VLOOKUP(M24,EMPLOI!A:R,2,0),"")</f>
        <v/>
      </c>
      <c r="L24" s="37" t="str">
        <f t="shared" ca="1" si="0"/>
        <v/>
      </c>
      <c r="M24" s="31" t="str">
        <f t="array" ref="M24">IF(OR($K$2&gt;J24),"",IFERROR(INDEX(Tableau1[],MATCH(1,('2017'!B24&gt;=Tableau1[[DATE DEBUT ]])*(Tableau1[DATE FIN]&gt;='2017'!B24),0),1),""))</f>
        <v/>
      </c>
      <c r="N24" s="6"/>
      <c r="Q24" s="43" t="s">
        <v>35</v>
      </c>
      <c r="R24" s="45">
        <f>R5+63</f>
        <v>42904</v>
      </c>
    </row>
    <row r="25" spans="1:18" ht="16.2">
      <c r="A25" s="68">
        <f t="shared" si="2"/>
        <v>42758</v>
      </c>
      <c r="B25" s="38">
        <f t="shared" si="2"/>
        <v>42758</v>
      </c>
      <c r="C25" s="42"/>
      <c r="D25" s="42"/>
      <c r="E25" s="40">
        <f t="shared" si="4"/>
        <v>0</v>
      </c>
      <c r="F25" s="42"/>
      <c r="G25" s="42"/>
      <c r="H25" s="40">
        <f t="shared" si="1"/>
        <v>0</v>
      </c>
      <c r="I25" s="185"/>
      <c r="J25" s="37">
        <f t="shared" si="3"/>
        <v>0</v>
      </c>
      <c r="K25" s="46" t="str">
        <f>IFERROR(VLOOKUP(M25,EMPLOI!A:R,2,0),"")</f>
        <v/>
      </c>
      <c r="L25" s="37" t="str">
        <f t="shared" ca="1" si="0"/>
        <v/>
      </c>
      <c r="M25" s="31" t="str">
        <f t="array" ref="M25">IF(OR($K$2&gt;J25),"",IFERROR(INDEX(Tableau1[],MATCH(1,('2017'!B25&gt;=Tableau1[[DATE DEBUT ]])*(Tableau1[DATE FIN]&gt;='2017'!B25),0),1),""))</f>
        <v/>
      </c>
      <c r="N25" s="6"/>
      <c r="Q25" s="1"/>
      <c r="R25" s="45"/>
    </row>
    <row r="26" spans="1:18" ht="16.2">
      <c r="A26" s="68">
        <f t="shared" si="2"/>
        <v>42759</v>
      </c>
      <c r="B26" s="38">
        <f t="shared" si="2"/>
        <v>42759</v>
      </c>
      <c r="C26" s="42"/>
      <c r="D26" s="42"/>
      <c r="E26" s="40">
        <f t="shared" si="4"/>
        <v>0</v>
      </c>
      <c r="F26" s="42"/>
      <c r="G26" s="42"/>
      <c r="H26" s="40">
        <f t="shared" si="1"/>
        <v>0</v>
      </c>
      <c r="I26" s="185"/>
      <c r="J26" s="37">
        <f t="shared" si="3"/>
        <v>0</v>
      </c>
      <c r="K26" s="46" t="str">
        <f>IFERROR(VLOOKUP(M26,EMPLOI!A:R,2,0),"")</f>
        <v/>
      </c>
      <c r="L26" s="37" t="str">
        <f t="shared" ca="1" si="0"/>
        <v/>
      </c>
      <c r="M26" s="31" t="str">
        <f t="array" ref="M26">IF(OR($K$2&gt;J26),"",IFERROR(INDEX(Tableau1[],MATCH(1,('2017'!B26&gt;=Tableau1[[DATE DEBUT ]])*(Tableau1[DATE FIN]&gt;='2017'!B26),0),1),""))</f>
        <v/>
      </c>
      <c r="N26" s="6"/>
      <c r="Q26" s="1"/>
      <c r="R26" s="45"/>
    </row>
    <row r="27" spans="1:18" ht="16.2">
      <c r="A27" s="68">
        <f t="shared" si="2"/>
        <v>42760</v>
      </c>
      <c r="B27" s="38">
        <f t="shared" si="2"/>
        <v>42760</v>
      </c>
      <c r="C27" s="42"/>
      <c r="D27" s="42"/>
      <c r="E27" s="40">
        <f t="shared" si="4"/>
        <v>0</v>
      </c>
      <c r="F27" s="42"/>
      <c r="G27" s="42"/>
      <c r="H27" s="40">
        <f t="shared" si="1"/>
        <v>0</v>
      </c>
      <c r="I27" s="185"/>
      <c r="J27" s="37">
        <f t="shared" si="3"/>
        <v>0</v>
      </c>
      <c r="K27" s="46" t="str">
        <f>IFERROR(VLOOKUP(M27,EMPLOI!A:R,2,0),"")</f>
        <v/>
      </c>
      <c r="L27" s="37" t="str">
        <f t="shared" ca="1" si="0"/>
        <v/>
      </c>
      <c r="M27" s="31" t="str">
        <f t="array" ref="M27">IF(OR($K$2&gt;J27),"",IFERROR(INDEX(Tableau1[],MATCH(1,('2017'!B27&gt;=Tableau1[[DATE DEBUT ]])*(Tableau1[DATE FIN]&gt;='2017'!B27),0),1),""))</f>
        <v/>
      </c>
      <c r="N27" s="6"/>
      <c r="Q27" s="43"/>
      <c r="R27" s="45"/>
    </row>
    <row r="28" spans="1:18" ht="16.2">
      <c r="A28" s="68">
        <f t="shared" si="2"/>
        <v>42761</v>
      </c>
      <c r="B28" s="38">
        <f t="shared" si="2"/>
        <v>42761</v>
      </c>
      <c r="C28" s="42"/>
      <c r="D28" s="42"/>
      <c r="E28" s="40">
        <f t="shared" si="4"/>
        <v>0</v>
      </c>
      <c r="F28" s="42"/>
      <c r="G28" s="42"/>
      <c r="H28" s="40">
        <f t="shared" si="1"/>
        <v>0</v>
      </c>
      <c r="I28" s="185"/>
      <c r="J28" s="37">
        <f t="shared" si="3"/>
        <v>0</v>
      </c>
      <c r="K28" s="46" t="str">
        <f>IFERROR(VLOOKUP(M28,EMPLOI!A:R,2,0),"")</f>
        <v/>
      </c>
      <c r="L28" s="37" t="str">
        <f t="shared" ca="1" si="0"/>
        <v/>
      </c>
      <c r="M28" s="31" t="str">
        <f t="array" ref="M28">IF(OR($K$2&gt;J28),"",IFERROR(INDEX(Tableau1[],MATCH(1,('2017'!B28&gt;=Tableau1[[DATE DEBUT ]])*(Tableau1[DATE FIN]&gt;='2017'!B28),0),1),""))</f>
        <v/>
      </c>
      <c r="N28" s="6"/>
      <c r="Q28" s="49"/>
      <c r="R28" s="50"/>
    </row>
    <row r="29" spans="1:18" ht="16.2">
      <c r="A29" s="68">
        <f t="shared" si="2"/>
        <v>42762</v>
      </c>
      <c r="B29" s="38">
        <f t="shared" si="2"/>
        <v>42762</v>
      </c>
      <c r="C29" s="42"/>
      <c r="D29" s="42"/>
      <c r="E29" s="40">
        <f t="shared" si="4"/>
        <v>0</v>
      </c>
      <c r="F29" s="42"/>
      <c r="G29" s="42"/>
      <c r="H29" s="40">
        <f t="shared" si="1"/>
        <v>0</v>
      </c>
      <c r="I29" s="185"/>
      <c r="J29" s="37">
        <f t="shared" si="3"/>
        <v>0</v>
      </c>
      <c r="K29" s="46" t="str">
        <f>IFERROR(VLOOKUP(M29,EMPLOI!A:R,2,0),"")</f>
        <v/>
      </c>
      <c r="L29" s="37" t="str">
        <f t="shared" ca="1" si="0"/>
        <v/>
      </c>
      <c r="M29" s="31" t="str">
        <f t="array" ref="M29">IF(OR($K$2&gt;J29),"",IFERROR(INDEX(Tableau1[],MATCH(1,('2017'!B29&gt;=Tableau1[[DATE DEBUT ]])*(Tableau1[DATE FIN]&gt;='2017'!B29),0),1),""))</f>
        <v/>
      </c>
      <c r="N29" s="6"/>
      <c r="Q29" s="3"/>
      <c r="R29" s="45"/>
    </row>
    <row r="30" spans="1:18" ht="16.2">
      <c r="A30" s="68">
        <f t="shared" si="2"/>
        <v>42763</v>
      </c>
      <c r="B30" s="38">
        <f t="shared" si="2"/>
        <v>42763</v>
      </c>
      <c r="C30" s="42"/>
      <c r="D30" s="42"/>
      <c r="E30" s="40">
        <f t="shared" si="4"/>
        <v>0</v>
      </c>
      <c r="F30" s="42"/>
      <c r="G30" s="42"/>
      <c r="H30" s="40">
        <f t="shared" si="1"/>
        <v>0</v>
      </c>
      <c r="I30" s="185"/>
      <c r="J30" s="37">
        <f t="shared" si="3"/>
        <v>0</v>
      </c>
      <c r="K30" s="46" t="str">
        <f>IFERROR(VLOOKUP(M30,EMPLOI!A:R,2,0),"")</f>
        <v/>
      </c>
      <c r="L30" s="37">
        <f t="shared" ca="1" si="0"/>
        <v>0</v>
      </c>
      <c r="M30" s="31" t="str">
        <f t="array" ref="M30">IF(OR($K$2&gt;J30),"",IFERROR(INDEX(Tableau1[],MATCH(1,('2017'!B30&gt;=Tableau1[[DATE DEBUT ]])*(Tableau1[DATE FIN]&gt;='2017'!B30),0),1),""))</f>
        <v/>
      </c>
      <c r="N30" s="6"/>
      <c r="Q30" s="44"/>
      <c r="R30" s="45"/>
    </row>
    <row r="31" spans="1:18" ht="16.2">
      <c r="A31" s="68">
        <f t="shared" si="2"/>
        <v>42764</v>
      </c>
      <c r="B31" s="38">
        <f t="shared" si="2"/>
        <v>42764</v>
      </c>
      <c r="C31" s="42"/>
      <c r="D31" s="42"/>
      <c r="E31" s="40">
        <f t="shared" si="4"/>
        <v>0</v>
      </c>
      <c r="F31" s="42"/>
      <c r="G31" s="42"/>
      <c r="H31" s="40">
        <f t="shared" si="1"/>
        <v>0</v>
      </c>
      <c r="I31" s="185"/>
      <c r="J31" s="37">
        <f t="shared" si="3"/>
        <v>0</v>
      </c>
      <c r="K31" s="46" t="str">
        <f>IFERROR(VLOOKUP(M31,EMPLOI!A:R,2,0),"")</f>
        <v/>
      </c>
      <c r="L31" s="37" t="str">
        <f t="shared" ca="1" si="0"/>
        <v/>
      </c>
      <c r="M31" s="31" t="str">
        <f t="array" ref="M31">IF(OR($K$2&gt;J31),"",IFERROR(INDEX(Tableau1[],MATCH(1,('2017'!B31&gt;=Tableau1[[DATE DEBUT ]])*(Tableau1[DATE FIN]&gt;='2017'!B31),0),1),""))</f>
        <v/>
      </c>
      <c r="N31" s="6"/>
    </row>
    <row r="32" spans="1:18" ht="16.2">
      <c r="A32" s="68">
        <f t="shared" si="2"/>
        <v>42765</v>
      </c>
      <c r="B32" s="38">
        <f t="shared" si="2"/>
        <v>42765</v>
      </c>
      <c r="C32" s="42"/>
      <c r="D32" s="42"/>
      <c r="E32" s="40">
        <f t="shared" si="4"/>
        <v>0</v>
      </c>
      <c r="F32" s="42"/>
      <c r="G32" s="42"/>
      <c r="H32" s="40">
        <f t="shared" si="1"/>
        <v>0</v>
      </c>
      <c r="I32" s="185"/>
      <c r="J32" s="37">
        <f t="shared" si="3"/>
        <v>0</v>
      </c>
      <c r="K32" s="46" t="str">
        <f>IFERROR(VLOOKUP(M32,EMPLOI!A:R,2,0),"")</f>
        <v/>
      </c>
      <c r="L32" s="37" t="str">
        <f t="shared" ca="1" si="0"/>
        <v/>
      </c>
      <c r="M32" s="31" t="str">
        <f t="array" ref="M32">IF(OR($K$2&gt;J32),"",IFERROR(INDEX(Tableau1[],MATCH(1,('2017'!B32&gt;=Tableau1[[DATE DEBUT ]])*(Tableau1[DATE FIN]&gt;='2017'!B32),0),1),""))</f>
        <v/>
      </c>
      <c r="N32" s="6"/>
    </row>
    <row r="33" spans="1:14" ht="16.2">
      <c r="A33" s="68">
        <f t="shared" si="2"/>
        <v>42766</v>
      </c>
      <c r="B33" s="38">
        <f t="shared" si="2"/>
        <v>42766</v>
      </c>
      <c r="C33" s="41"/>
      <c r="D33" s="41"/>
      <c r="E33" s="40">
        <f t="shared" si="4"/>
        <v>0</v>
      </c>
      <c r="F33" s="42"/>
      <c r="G33" s="42"/>
      <c r="H33" s="40">
        <f t="shared" si="1"/>
        <v>0</v>
      </c>
      <c r="I33" s="185"/>
      <c r="J33" s="37">
        <f t="shared" si="3"/>
        <v>0</v>
      </c>
      <c r="K33" s="46" t="str">
        <f>IFERROR(VLOOKUP(M33,EMPLOI!A:R,2,0),"")</f>
        <v/>
      </c>
      <c r="L33" s="37" t="str">
        <f t="shared" ca="1" si="0"/>
        <v/>
      </c>
      <c r="M33" s="31" t="str">
        <f t="array" ref="M33">IF(OR($K$2&gt;J33),"",IFERROR(INDEX(Tableau1[],MATCH(1,('2017'!B33&gt;=Tableau1[[DATE DEBUT ]])*(Tableau1[DATE FIN]&gt;='2017'!B33),0),1),""))</f>
        <v/>
      </c>
      <c r="N33" s="6"/>
    </row>
    <row r="34" spans="1:14" ht="16.2">
      <c r="A34" s="68">
        <f t="shared" si="2"/>
        <v>42767</v>
      </c>
      <c r="B34" s="38">
        <f t="shared" si="2"/>
        <v>42767</v>
      </c>
      <c r="C34" s="41"/>
      <c r="D34" s="41"/>
      <c r="E34" s="40">
        <f t="shared" si="4"/>
        <v>0</v>
      </c>
      <c r="F34" s="42"/>
      <c r="G34" s="42"/>
      <c r="H34" s="40">
        <f t="shared" si="1"/>
        <v>0</v>
      </c>
      <c r="I34" s="185"/>
      <c r="J34" s="37">
        <f t="shared" si="3"/>
        <v>0</v>
      </c>
      <c r="K34" s="46" t="str">
        <f>IFERROR(VLOOKUP(M34,EMPLOI!A:R,2,0),"")</f>
        <v/>
      </c>
      <c r="L34" s="37" t="str">
        <f t="shared" ca="1" si="0"/>
        <v/>
      </c>
      <c r="M34" s="31" t="str">
        <f t="array" ref="M34">IF(OR($K$2&gt;J34),"",IFERROR(INDEX(Tableau1[],MATCH(1,('2017'!B34&gt;=Tableau1[[DATE DEBUT ]])*(Tableau1[DATE FIN]&gt;='2017'!B34),0),1),""))</f>
        <v/>
      </c>
      <c r="N34" s="6"/>
    </row>
    <row r="35" spans="1:14" ht="16.2">
      <c r="A35" s="68">
        <f t="shared" si="2"/>
        <v>42768</v>
      </c>
      <c r="B35" s="38">
        <f t="shared" si="2"/>
        <v>42768</v>
      </c>
      <c r="C35" s="42"/>
      <c r="D35" s="42"/>
      <c r="E35" s="40">
        <f t="shared" si="4"/>
        <v>0</v>
      </c>
      <c r="F35" s="42"/>
      <c r="G35" s="42"/>
      <c r="H35" s="40">
        <f t="shared" si="1"/>
        <v>0</v>
      </c>
      <c r="I35" s="185"/>
      <c r="J35" s="37">
        <f t="shared" si="3"/>
        <v>0</v>
      </c>
      <c r="K35" s="46" t="str">
        <f>IFERROR(VLOOKUP(M35,EMPLOI!A:R,2,0),"")</f>
        <v/>
      </c>
      <c r="L35" s="37" t="str">
        <f t="shared" ca="1" si="0"/>
        <v/>
      </c>
      <c r="M35" s="31" t="str">
        <f t="array" ref="M35">IF(OR($K$2&gt;J35),"",IFERROR(INDEX(Tableau1[],MATCH(1,('2017'!B35&gt;=Tableau1[[DATE DEBUT ]])*(Tableau1[DATE FIN]&gt;='2017'!B35),0),1),""))</f>
        <v/>
      </c>
      <c r="N35" s="6"/>
    </row>
    <row r="36" spans="1:14" ht="16.2">
      <c r="A36" s="68">
        <f t="shared" si="2"/>
        <v>42769</v>
      </c>
      <c r="B36" s="38">
        <f t="shared" si="2"/>
        <v>42769</v>
      </c>
      <c r="C36" s="42"/>
      <c r="D36" s="42"/>
      <c r="E36" s="40">
        <f t="shared" si="4"/>
        <v>0</v>
      </c>
      <c r="F36" s="42"/>
      <c r="G36" s="42"/>
      <c r="H36" s="40">
        <f t="shared" si="1"/>
        <v>0</v>
      </c>
      <c r="I36" s="185"/>
      <c r="J36" s="37">
        <f t="shared" si="3"/>
        <v>0</v>
      </c>
      <c r="K36" s="46" t="str">
        <f>IFERROR(VLOOKUP(M36,EMPLOI!A:R,2,0),"")</f>
        <v/>
      </c>
      <c r="L36" s="37" t="str">
        <f t="shared" ca="1" si="0"/>
        <v/>
      </c>
      <c r="M36" s="31" t="str">
        <f t="array" ref="M36">IF(OR($K$2&gt;J36),"",IFERROR(INDEX(Tableau1[],MATCH(1,('2017'!B36&gt;=Tableau1[[DATE DEBUT ]])*(Tableau1[DATE FIN]&gt;='2017'!B36),0),1),""))</f>
        <v/>
      </c>
      <c r="N36" s="6"/>
    </row>
    <row r="37" spans="1:14" ht="16.2">
      <c r="A37" s="68">
        <f t="shared" si="2"/>
        <v>42770</v>
      </c>
      <c r="B37" s="38">
        <f t="shared" si="2"/>
        <v>42770</v>
      </c>
      <c r="C37" s="42"/>
      <c r="D37" s="42"/>
      <c r="E37" s="40">
        <f t="shared" si="4"/>
        <v>0</v>
      </c>
      <c r="F37" s="42"/>
      <c r="G37" s="42"/>
      <c r="H37" s="40">
        <f t="shared" si="1"/>
        <v>0</v>
      </c>
      <c r="I37" s="185"/>
      <c r="J37" s="37">
        <f t="shared" si="3"/>
        <v>0</v>
      </c>
      <c r="K37" s="46" t="str">
        <f>IFERROR(VLOOKUP(M37,EMPLOI!A:R,2,0),"")</f>
        <v/>
      </c>
      <c r="L37" s="37">
        <f t="shared" ca="1" si="0"/>
        <v>0</v>
      </c>
      <c r="M37" s="31" t="str">
        <f t="array" ref="M37">IF(OR($K$2&gt;J37),"",IFERROR(INDEX(Tableau1[],MATCH(1,('2017'!B37&gt;=Tableau1[[DATE DEBUT ]])*(Tableau1[DATE FIN]&gt;='2017'!B37),0),1),""))</f>
        <v/>
      </c>
      <c r="N37" s="6"/>
    </row>
    <row r="38" spans="1:14" ht="16.2">
      <c r="A38" s="68">
        <f t="shared" si="2"/>
        <v>42771</v>
      </c>
      <c r="B38" s="38">
        <f t="shared" si="2"/>
        <v>42771</v>
      </c>
      <c r="C38" s="42"/>
      <c r="D38" s="42"/>
      <c r="E38" s="40">
        <f t="shared" si="4"/>
        <v>0</v>
      </c>
      <c r="F38" s="42"/>
      <c r="G38" s="42"/>
      <c r="H38" s="40">
        <f t="shared" si="1"/>
        <v>0</v>
      </c>
      <c r="I38" s="185"/>
      <c r="J38" s="37">
        <f t="shared" si="3"/>
        <v>0</v>
      </c>
      <c r="K38" s="46" t="str">
        <f>IFERROR(VLOOKUP(M38,EMPLOI!A:R,2,0),"")</f>
        <v/>
      </c>
      <c r="L38" s="37" t="str">
        <f t="shared" ca="1" si="0"/>
        <v/>
      </c>
      <c r="M38" s="31" t="str">
        <f t="array" ref="M38">IF(OR($K$2&gt;J38),"",IFERROR(INDEX(Tableau1[],MATCH(1,('2017'!B38&gt;=Tableau1[[DATE DEBUT ]])*(Tableau1[DATE FIN]&gt;='2017'!B38),0),1),""))</f>
        <v/>
      </c>
      <c r="N38" s="6"/>
    </row>
    <row r="39" spans="1:14" ht="16.2">
      <c r="A39" s="68">
        <f t="shared" si="2"/>
        <v>42772</v>
      </c>
      <c r="B39" s="38">
        <f t="shared" si="2"/>
        <v>42772</v>
      </c>
      <c r="C39" s="42"/>
      <c r="D39" s="42"/>
      <c r="E39" s="40">
        <f t="shared" si="4"/>
        <v>0</v>
      </c>
      <c r="F39" s="42"/>
      <c r="G39" s="42"/>
      <c r="H39" s="40">
        <f t="shared" si="1"/>
        <v>0</v>
      </c>
      <c r="I39" s="185"/>
      <c r="J39" s="37">
        <f t="shared" si="3"/>
        <v>0</v>
      </c>
      <c r="K39" s="46" t="str">
        <f>IFERROR(VLOOKUP(M39,EMPLOI!A:R,2,0),"")</f>
        <v/>
      </c>
      <c r="L39" s="37" t="str">
        <f t="shared" ca="1" si="0"/>
        <v/>
      </c>
      <c r="M39" s="31" t="str">
        <f t="array" ref="M39">IF(OR($K$2&gt;J39),"",IFERROR(INDEX(Tableau1[],MATCH(1,('2017'!B39&gt;=Tableau1[[DATE DEBUT ]])*(Tableau1[DATE FIN]&gt;='2017'!B39),0),1),""))</f>
        <v/>
      </c>
      <c r="N39" s="6"/>
    </row>
    <row r="40" spans="1:14" ht="16.8" thickBot="1">
      <c r="A40" s="68">
        <f t="shared" si="2"/>
        <v>42773</v>
      </c>
      <c r="B40" s="38">
        <f t="shared" si="2"/>
        <v>42773</v>
      </c>
      <c r="C40" s="42"/>
      <c r="D40" s="42"/>
      <c r="E40" s="40">
        <f t="shared" si="4"/>
        <v>0</v>
      </c>
      <c r="F40" s="42"/>
      <c r="G40" s="42"/>
      <c r="H40" s="40">
        <f t="shared" si="1"/>
        <v>0</v>
      </c>
      <c r="I40" s="185"/>
      <c r="J40" s="37">
        <f t="shared" si="3"/>
        <v>0</v>
      </c>
      <c r="K40" s="46" t="str">
        <f>IFERROR(VLOOKUP(M40,EMPLOI!A:R,2,0),"")</f>
        <v/>
      </c>
      <c r="L40" s="37" t="str">
        <f t="shared" ca="1" si="0"/>
        <v/>
      </c>
      <c r="M40" s="31" t="str">
        <f t="array" ref="M40">IF(OR($K$2&gt;J40),"",IFERROR(INDEX(Tableau1[],MATCH(1,('2017'!B40&gt;=Tableau1[[DATE DEBUT ]])*(Tableau1[DATE FIN]&gt;='2017'!B40),0),1),""))</f>
        <v/>
      </c>
      <c r="N40" s="6"/>
    </row>
    <row r="41" spans="1:14" ht="16.8" thickBot="1">
      <c r="A41" s="68">
        <f t="shared" si="2"/>
        <v>42774</v>
      </c>
      <c r="B41" s="38">
        <f t="shared" si="2"/>
        <v>42774</v>
      </c>
      <c r="C41" s="42"/>
      <c r="D41" s="42"/>
      <c r="E41" s="40">
        <f t="shared" si="4"/>
        <v>0</v>
      </c>
      <c r="F41" s="42"/>
      <c r="G41" s="42"/>
      <c r="H41" s="40">
        <f t="shared" si="1"/>
        <v>0</v>
      </c>
      <c r="I41" s="185"/>
      <c r="J41" s="37">
        <f t="shared" si="3"/>
        <v>0</v>
      </c>
      <c r="K41" s="46" t="str">
        <f>IFERROR(VLOOKUP(M41,EMPLOI!A:R,2,0),"")</f>
        <v/>
      </c>
      <c r="L41" s="37" t="str">
        <f t="shared" ca="1" si="0"/>
        <v/>
      </c>
      <c r="M41" s="31" t="str">
        <f t="array" ref="M41">IF(OR($K$2&gt;J41),"",IFERROR(INDEX(Tableau1[],MATCH(1,('2017'!B41&gt;=Tableau1[[DATE DEBUT ]])*(Tableau1[DATE FIN]&gt;='2017'!B41),0),1),""))</f>
        <v/>
      </c>
      <c r="N41" s="74"/>
    </row>
    <row r="42" spans="1:14" ht="16.8" thickTop="1">
      <c r="A42" s="68">
        <f t="shared" si="2"/>
        <v>42775</v>
      </c>
      <c r="B42" s="38">
        <f t="shared" si="2"/>
        <v>42775</v>
      </c>
      <c r="C42" s="42"/>
      <c r="D42" s="42"/>
      <c r="E42" s="40">
        <f t="shared" si="4"/>
        <v>0</v>
      </c>
      <c r="F42" s="42"/>
      <c r="G42" s="42"/>
      <c r="H42" s="40">
        <f t="shared" si="1"/>
        <v>0</v>
      </c>
      <c r="I42" s="185"/>
      <c r="J42" s="37">
        <f t="shared" si="3"/>
        <v>0</v>
      </c>
      <c r="K42" s="46" t="str">
        <f>IFERROR(VLOOKUP(M42,EMPLOI!A:R,2,0),"")</f>
        <v/>
      </c>
      <c r="L42" s="37" t="str">
        <f t="shared" ca="1" si="0"/>
        <v/>
      </c>
      <c r="M42" s="31" t="str">
        <f t="array" ref="M42">IF(OR($K$2&gt;J42),"",IFERROR(INDEX(Tableau1[],MATCH(1,('2017'!B42&gt;=Tableau1[[DATE DEBUT ]])*(Tableau1[DATE FIN]&gt;='2017'!B42),0),1),""))</f>
        <v/>
      </c>
      <c r="N42" s="6"/>
    </row>
    <row r="43" spans="1:14" ht="16.2">
      <c r="A43" s="68">
        <f t="shared" si="2"/>
        <v>42776</v>
      </c>
      <c r="B43" s="38">
        <f t="shared" si="2"/>
        <v>42776</v>
      </c>
      <c r="C43" s="42"/>
      <c r="D43" s="42"/>
      <c r="E43" s="40">
        <f t="shared" si="4"/>
        <v>0</v>
      </c>
      <c r="F43" s="42"/>
      <c r="G43" s="42"/>
      <c r="H43" s="40">
        <f t="shared" si="1"/>
        <v>0</v>
      </c>
      <c r="I43" s="185"/>
      <c r="J43" s="37">
        <f t="shared" si="3"/>
        <v>0</v>
      </c>
      <c r="K43" s="46" t="str">
        <f>IFERROR(VLOOKUP(M43,EMPLOI!A:R,2,0),"")</f>
        <v/>
      </c>
      <c r="L43" s="37" t="str">
        <f t="shared" ca="1" si="0"/>
        <v/>
      </c>
      <c r="M43" s="31" t="str">
        <f t="array" ref="M43">IF(OR($K$2&gt;J43),"",IFERROR(INDEX(Tableau1[],MATCH(1,('2017'!B43&gt;=Tableau1[[DATE DEBUT ]])*(Tableau1[DATE FIN]&gt;='2017'!B43),0),1),""))</f>
        <v/>
      </c>
      <c r="N43" s="6"/>
    </row>
    <row r="44" spans="1:14" ht="16.2">
      <c r="A44" s="68">
        <f t="shared" si="2"/>
        <v>42777</v>
      </c>
      <c r="B44" s="38">
        <f t="shared" si="2"/>
        <v>42777</v>
      </c>
      <c r="C44" s="42"/>
      <c r="D44" s="42"/>
      <c r="E44" s="40">
        <f t="shared" si="4"/>
        <v>0</v>
      </c>
      <c r="F44" s="42"/>
      <c r="G44" s="42"/>
      <c r="H44" s="40">
        <f t="shared" si="1"/>
        <v>0</v>
      </c>
      <c r="I44" s="185"/>
      <c r="J44" s="37">
        <f t="shared" si="3"/>
        <v>0</v>
      </c>
      <c r="K44" s="46" t="str">
        <f>IFERROR(VLOOKUP(M44,EMPLOI!A:R,2,0),"")</f>
        <v/>
      </c>
      <c r="L44" s="37">
        <f t="shared" ca="1" si="0"/>
        <v>0</v>
      </c>
      <c r="M44" s="31" t="str">
        <f t="array" ref="M44">IF(OR($K$2&gt;J44),"",IFERROR(INDEX(Tableau1[],MATCH(1,('2017'!B44&gt;=Tableau1[[DATE DEBUT ]])*(Tableau1[DATE FIN]&gt;='2017'!B44),0),1),""))</f>
        <v/>
      </c>
      <c r="N44" s="6"/>
    </row>
    <row r="45" spans="1:14" ht="16.2">
      <c r="A45" s="68">
        <f t="shared" si="2"/>
        <v>42778</v>
      </c>
      <c r="B45" s="38">
        <f t="shared" si="2"/>
        <v>42778</v>
      </c>
      <c r="C45" s="42"/>
      <c r="D45" s="42"/>
      <c r="E45" s="40">
        <f t="shared" si="4"/>
        <v>0</v>
      </c>
      <c r="F45" s="42"/>
      <c r="G45" s="42"/>
      <c r="H45" s="40">
        <f t="shared" si="1"/>
        <v>0</v>
      </c>
      <c r="I45" s="185"/>
      <c r="J45" s="37">
        <f t="shared" si="3"/>
        <v>0</v>
      </c>
      <c r="K45" s="46" t="str">
        <f>IFERROR(VLOOKUP(M45,EMPLOI!A:R,2,0),"")</f>
        <v/>
      </c>
      <c r="L45" s="37" t="str">
        <f t="shared" ca="1" si="0"/>
        <v/>
      </c>
      <c r="M45" s="31" t="str">
        <f t="array" ref="M45">IF(OR($K$2&gt;J45),"",IFERROR(INDEX(Tableau1[],MATCH(1,('2017'!B45&gt;=Tableau1[[DATE DEBUT ]])*(Tableau1[DATE FIN]&gt;='2017'!B45),0),1),""))</f>
        <v/>
      </c>
      <c r="N45" s="6"/>
    </row>
    <row r="46" spans="1:14" ht="16.2">
      <c r="A46" s="68">
        <f t="shared" si="2"/>
        <v>42779</v>
      </c>
      <c r="B46" s="38">
        <f t="shared" si="2"/>
        <v>42779</v>
      </c>
      <c r="C46" s="42"/>
      <c r="D46" s="42"/>
      <c r="E46" s="40">
        <f t="shared" si="4"/>
        <v>0</v>
      </c>
      <c r="F46" s="42"/>
      <c r="G46" s="42"/>
      <c r="H46" s="40">
        <f t="shared" si="1"/>
        <v>0</v>
      </c>
      <c r="I46" s="185"/>
      <c r="J46" s="37">
        <f t="shared" si="3"/>
        <v>0</v>
      </c>
      <c r="K46" s="46" t="str">
        <f>IFERROR(VLOOKUP(M46,EMPLOI!A:R,2,0),"")</f>
        <v/>
      </c>
      <c r="L46" s="37" t="str">
        <f t="shared" ca="1" si="0"/>
        <v/>
      </c>
      <c r="M46" s="31" t="str">
        <f t="array" ref="M46">IF(OR($K$2&gt;J46),"",IFERROR(INDEX(Tableau1[],MATCH(1,('2017'!B46&gt;=Tableau1[[DATE DEBUT ]])*(Tableau1[DATE FIN]&gt;='2017'!B46),0),1),""))</f>
        <v/>
      </c>
      <c r="N46" s="6"/>
    </row>
    <row r="47" spans="1:14" ht="16.2">
      <c r="A47" s="68">
        <f t="shared" si="2"/>
        <v>42780</v>
      </c>
      <c r="B47" s="38">
        <f t="shared" si="2"/>
        <v>42780</v>
      </c>
      <c r="C47" s="42"/>
      <c r="D47" s="42"/>
      <c r="E47" s="40">
        <f t="shared" si="4"/>
        <v>0</v>
      </c>
      <c r="F47" s="42"/>
      <c r="G47" s="42"/>
      <c r="H47" s="40">
        <f t="shared" si="1"/>
        <v>0</v>
      </c>
      <c r="I47" s="185"/>
      <c r="J47" s="37">
        <f t="shared" si="3"/>
        <v>0</v>
      </c>
      <c r="K47" s="46" t="str">
        <f>IFERROR(VLOOKUP(M47,EMPLOI!A:R,2,0),"")</f>
        <v/>
      </c>
      <c r="L47" s="37" t="str">
        <f t="shared" ca="1" si="0"/>
        <v/>
      </c>
      <c r="M47" s="31" t="str">
        <f t="array" ref="M47">IF(OR($K$2&gt;J47),"",IFERROR(INDEX(Tableau1[],MATCH(1,('2017'!B47&gt;=Tableau1[[DATE DEBUT ]])*(Tableau1[DATE FIN]&gt;='2017'!B47),0),1),""))</f>
        <v/>
      </c>
      <c r="N47" s="6"/>
    </row>
    <row r="48" spans="1:14" ht="16.2">
      <c r="A48" s="68">
        <f t="shared" si="2"/>
        <v>42781</v>
      </c>
      <c r="B48" s="38">
        <f t="shared" si="2"/>
        <v>42781</v>
      </c>
      <c r="C48" s="42"/>
      <c r="D48" s="42"/>
      <c r="E48" s="40">
        <f t="shared" si="4"/>
        <v>0</v>
      </c>
      <c r="F48" s="42"/>
      <c r="G48" s="42"/>
      <c r="H48" s="40">
        <f t="shared" si="1"/>
        <v>0</v>
      </c>
      <c r="I48" s="185"/>
      <c r="J48" s="37">
        <f t="shared" si="3"/>
        <v>0</v>
      </c>
      <c r="K48" s="46" t="str">
        <f>IFERROR(VLOOKUP(M48,EMPLOI!A:R,2,0),"")</f>
        <v/>
      </c>
      <c r="L48" s="37" t="str">
        <f t="shared" ca="1" si="0"/>
        <v/>
      </c>
      <c r="M48" s="31" t="str">
        <f t="array" ref="M48">IF(OR($K$2&gt;J48),"",IFERROR(INDEX(Tableau1[],MATCH(1,('2017'!B48&gt;=Tableau1[[DATE DEBUT ]])*(Tableau1[DATE FIN]&gt;='2017'!B48),0),1),""))</f>
        <v/>
      </c>
      <c r="N48" s="6"/>
    </row>
    <row r="49" spans="1:14" ht="16.2">
      <c r="A49" s="68">
        <f t="shared" si="2"/>
        <v>42782</v>
      </c>
      <c r="B49" s="38">
        <f t="shared" si="2"/>
        <v>42782</v>
      </c>
      <c r="C49" s="42"/>
      <c r="D49" s="42"/>
      <c r="E49" s="40">
        <f t="shared" si="4"/>
        <v>0</v>
      </c>
      <c r="F49" s="42"/>
      <c r="G49" s="42"/>
      <c r="H49" s="40">
        <f t="shared" si="1"/>
        <v>0</v>
      </c>
      <c r="I49" s="185"/>
      <c r="J49" s="37">
        <f t="shared" si="3"/>
        <v>0</v>
      </c>
      <c r="K49" s="46" t="str">
        <f>IFERROR(VLOOKUP(M49,EMPLOI!A:R,2,0),"")</f>
        <v/>
      </c>
      <c r="L49" s="37" t="str">
        <f t="shared" ca="1" si="0"/>
        <v/>
      </c>
      <c r="M49" s="31" t="str">
        <f t="array" ref="M49">IF(OR($K$2&gt;J49),"",IFERROR(INDEX(Tableau1[],MATCH(1,('2017'!B49&gt;=Tableau1[[DATE DEBUT ]])*(Tableau1[DATE FIN]&gt;='2017'!B49),0),1),""))</f>
        <v/>
      </c>
      <c r="N49" s="6"/>
    </row>
    <row r="50" spans="1:14" ht="16.2">
      <c r="A50" s="68">
        <f t="shared" si="2"/>
        <v>42783</v>
      </c>
      <c r="B50" s="38">
        <f t="shared" si="2"/>
        <v>42783</v>
      </c>
      <c r="C50" s="42"/>
      <c r="D50" s="42"/>
      <c r="E50" s="40">
        <f t="shared" si="4"/>
        <v>0</v>
      </c>
      <c r="F50" s="42"/>
      <c r="G50" s="42"/>
      <c r="H50" s="40">
        <f t="shared" si="1"/>
        <v>0</v>
      </c>
      <c r="I50" s="185"/>
      <c r="J50" s="37">
        <f t="shared" si="3"/>
        <v>0</v>
      </c>
      <c r="K50" s="46" t="str">
        <f>IFERROR(VLOOKUP(M50,EMPLOI!A:R,2,0),"")</f>
        <v/>
      </c>
      <c r="L50" s="37" t="str">
        <f t="shared" ca="1" si="0"/>
        <v/>
      </c>
      <c r="M50" s="31" t="str">
        <f t="array" ref="M50">IF(OR($K$2&gt;J50),"",IFERROR(INDEX(Tableau1[],MATCH(1,('2017'!B50&gt;=Tableau1[[DATE DEBUT ]])*(Tableau1[DATE FIN]&gt;='2017'!B50),0),1),""))</f>
        <v/>
      </c>
      <c r="N50" s="6"/>
    </row>
    <row r="51" spans="1:14" ht="16.2">
      <c r="A51" s="68">
        <f t="shared" si="2"/>
        <v>42784</v>
      </c>
      <c r="B51" s="38">
        <f t="shared" si="2"/>
        <v>42784</v>
      </c>
      <c r="C51" s="42"/>
      <c r="D51" s="42"/>
      <c r="E51" s="40">
        <f t="shared" si="4"/>
        <v>0</v>
      </c>
      <c r="F51" s="42"/>
      <c r="G51" s="42"/>
      <c r="H51" s="40">
        <f t="shared" si="1"/>
        <v>0</v>
      </c>
      <c r="I51" s="185"/>
      <c r="J51" s="37">
        <f t="shared" si="3"/>
        <v>0</v>
      </c>
      <c r="K51" s="46" t="str">
        <f>IFERROR(VLOOKUP(M51,EMPLOI!A:R,2,0),"")</f>
        <v/>
      </c>
      <c r="L51" s="37">
        <f t="shared" ca="1" si="0"/>
        <v>0</v>
      </c>
      <c r="M51" s="31" t="str">
        <f t="array" ref="M51">IF(OR($K$2&gt;J51),"",IFERROR(INDEX(Tableau1[],MATCH(1,('2017'!B51&gt;=Tableau1[[DATE DEBUT ]])*(Tableau1[DATE FIN]&gt;='2017'!B51),0),1),""))</f>
        <v/>
      </c>
      <c r="N51" s="6"/>
    </row>
    <row r="52" spans="1:14" ht="16.2">
      <c r="A52" s="68">
        <f t="shared" si="2"/>
        <v>42785</v>
      </c>
      <c r="B52" s="38">
        <f t="shared" si="2"/>
        <v>42785</v>
      </c>
      <c r="C52" s="42"/>
      <c r="D52" s="42"/>
      <c r="E52" s="40">
        <f t="shared" si="4"/>
        <v>0</v>
      </c>
      <c r="F52" s="42"/>
      <c r="G52" s="42"/>
      <c r="H52" s="40">
        <f t="shared" si="1"/>
        <v>0</v>
      </c>
      <c r="I52" s="185"/>
      <c r="J52" s="37">
        <f t="shared" si="3"/>
        <v>0</v>
      </c>
      <c r="K52" s="46" t="str">
        <f>IFERROR(VLOOKUP(M52,EMPLOI!A:R,2,0),"")</f>
        <v/>
      </c>
      <c r="L52" s="37" t="str">
        <f t="shared" ca="1" si="0"/>
        <v/>
      </c>
      <c r="M52" s="31" t="str">
        <f t="array" ref="M52">IF(OR($K$2&gt;J52),"",IFERROR(INDEX(Tableau1[],MATCH(1,('2017'!B52&gt;=Tableau1[[DATE DEBUT ]])*(Tableau1[DATE FIN]&gt;='2017'!B52),0),1),""))</f>
        <v/>
      </c>
      <c r="N52" s="6"/>
    </row>
    <row r="53" spans="1:14" ht="16.2">
      <c r="A53" s="68">
        <f t="shared" si="2"/>
        <v>42786</v>
      </c>
      <c r="B53" s="38">
        <f t="shared" si="2"/>
        <v>42786</v>
      </c>
      <c r="C53" s="42"/>
      <c r="D53" s="42"/>
      <c r="E53" s="40">
        <f t="shared" si="4"/>
        <v>0</v>
      </c>
      <c r="F53" s="42"/>
      <c r="G53" s="42"/>
      <c r="H53" s="40">
        <f t="shared" si="1"/>
        <v>0</v>
      </c>
      <c r="I53" s="185"/>
      <c r="J53" s="37">
        <f t="shared" si="3"/>
        <v>0</v>
      </c>
      <c r="K53" s="46" t="str">
        <f>IFERROR(VLOOKUP(M53,EMPLOI!A:R,2,0),"")</f>
        <v/>
      </c>
      <c r="L53" s="37" t="str">
        <f t="shared" ca="1" si="0"/>
        <v/>
      </c>
      <c r="M53" s="31" t="str">
        <f t="array" ref="M53">IF(OR($K$2&gt;J53),"",IFERROR(INDEX(Tableau1[],MATCH(1,('2017'!B53&gt;=Tableau1[[DATE DEBUT ]])*(Tableau1[DATE FIN]&gt;='2017'!B53),0),1),""))</f>
        <v/>
      </c>
      <c r="N53" s="6"/>
    </row>
    <row r="54" spans="1:14" ht="16.2">
      <c r="A54" s="68">
        <f t="shared" si="2"/>
        <v>42787</v>
      </c>
      <c r="B54" s="38">
        <f t="shared" si="2"/>
        <v>42787</v>
      </c>
      <c r="C54" s="42"/>
      <c r="D54" s="42"/>
      <c r="E54" s="40">
        <f t="shared" si="4"/>
        <v>0</v>
      </c>
      <c r="F54" s="42"/>
      <c r="G54" s="42"/>
      <c r="H54" s="40">
        <f t="shared" si="1"/>
        <v>0</v>
      </c>
      <c r="I54" s="185"/>
      <c r="J54" s="37">
        <f t="shared" si="3"/>
        <v>0</v>
      </c>
      <c r="K54" s="46" t="str">
        <f>IFERROR(VLOOKUP(M54,EMPLOI!A:R,2,0),"")</f>
        <v/>
      </c>
      <c r="L54" s="37" t="str">
        <f t="shared" ca="1" si="0"/>
        <v/>
      </c>
      <c r="M54" s="31" t="str">
        <f t="array" ref="M54">IF(OR($K$2&gt;J54),"",IFERROR(INDEX(Tableau1[],MATCH(1,('2017'!B54&gt;=Tableau1[[DATE DEBUT ]])*(Tableau1[DATE FIN]&gt;='2017'!B54),0),1),""))</f>
        <v/>
      </c>
      <c r="N54" s="6"/>
    </row>
    <row r="55" spans="1:14" ht="16.2">
      <c r="A55" s="68">
        <f t="shared" si="2"/>
        <v>42788</v>
      </c>
      <c r="B55" s="38">
        <f t="shared" si="2"/>
        <v>42788</v>
      </c>
      <c r="C55" s="42"/>
      <c r="D55" s="42"/>
      <c r="E55" s="40">
        <f t="shared" si="4"/>
        <v>0</v>
      </c>
      <c r="F55" s="42"/>
      <c r="G55" s="42"/>
      <c r="H55" s="40">
        <f t="shared" si="1"/>
        <v>0</v>
      </c>
      <c r="I55" s="185"/>
      <c r="J55" s="37">
        <f t="shared" si="3"/>
        <v>0</v>
      </c>
      <c r="K55" s="46" t="str">
        <f>IFERROR(VLOOKUP(M55,EMPLOI!A:R,2,0),"")</f>
        <v/>
      </c>
      <c r="L55" s="37" t="str">
        <f t="shared" ca="1" si="0"/>
        <v/>
      </c>
      <c r="M55" s="31" t="str">
        <f t="array" ref="M55">IF(OR($K$2&gt;J55),"",IFERROR(INDEX(Tableau1[],MATCH(1,('2017'!B55&gt;=Tableau1[[DATE DEBUT ]])*(Tableau1[DATE FIN]&gt;='2017'!B55),0),1),""))</f>
        <v/>
      </c>
      <c r="N55" s="6"/>
    </row>
    <row r="56" spans="1:14" ht="16.2">
      <c r="A56" s="68">
        <f t="shared" si="2"/>
        <v>42789</v>
      </c>
      <c r="B56" s="38">
        <f t="shared" si="2"/>
        <v>42789</v>
      </c>
      <c r="C56" s="42"/>
      <c r="D56" s="42"/>
      <c r="E56" s="40">
        <f t="shared" si="4"/>
        <v>0</v>
      </c>
      <c r="F56" s="42"/>
      <c r="G56" s="42"/>
      <c r="H56" s="40">
        <f t="shared" si="1"/>
        <v>0</v>
      </c>
      <c r="I56" s="185"/>
      <c r="J56" s="37">
        <f t="shared" si="3"/>
        <v>0</v>
      </c>
      <c r="K56" s="46" t="str">
        <f>IFERROR(VLOOKUP(M56,EMPLOI!A:R,2,0),"")</f>
        <v/>
      </c>
      <c r="L56" s="37" t="str">
        <f t="shared" ca="1" si="0"/>
        <v/>
      </c>
      <c r="M56" s="31" t="str">
        <f t="array" ref="M56">IF(OR($K$2&gt;J56),"",IFERROR(INDEX(Tableau1[],MATCH(1,('2017'!B56&gt;=Tableau1[[DATE DEBUT ]])*(Tableau1[DATE FIN]&gt;='2017'!B56),0),1),""))</f>
        <v/>
      </c>
      <c r="N56" s="6"/>
    </row>
    <row r="57" spans="1:14" ht="16.2">
      <c r="A57" s="68">
        <f t="shared" si="2"/>
        <v>42790</v>
      </c>
      <c r="B57" s="38">
        <f t="shared" si="2"/>
        <v>42790</v>
      </c>
      <c r="C57" s="42"/>
      <c r="D57" s="42"/>
      <c r="E57" s="40">
        <f t="shared" si="4"/>
        <v>0</v>
      </c>
      <c r="F57" s="42"/>
      <c r="G57" s="42"/>
      <c r="H57" s="40">
        <f t="shared" si="1"/>
        <v>0</v>
      </c>
      <c r="I57" s="185"/>
      <c r="J57" s="37">
        <f t="shared" si="3"/>
        <v>0</v>
      </c>
      <c r="K57" s="46" t="str">
        <f>IFERROR(VLOOKUP(M57,EMPLOI!A:R,2,0),"")</f>
        <v/>
      </c>
      <c r="L57" s="37" t="str">
        <f t="shared" ca="1" si="0"/>
        <v/>
      </c>
      <c r="M57" s="31" t="str">
        <f t="array" ref="M57">IF(OR($K$2&gt;J57),"",IFERROR(INDEX(Tableau1[],MATCH(1,('2017'!B57&gt;=Tableau1[[DATE DEBUT ]])*(Tableau1[DATE FIN]&gt;='2017'!B57),0),1),""))</f>
        <v/>
      </c>
      <c r="N57" s="6"/>
    </row>
    <row r="58" spans="1:14" ht="16.2">
      <c r="A58" s="68">
        <f t="shared" si="2"/>
        <v>42791</v>
      </c>
      <c r="B58" s="38">
        <f t="shared" si="2"/>
        <v>42791</v>
      </c>
      <c r="C58" s="42"/>
      <c r="D58" s="42"/>
      <c r="E58" s="40">
        <f t="shared" si="4"/>
        <v>0</v>
      </c>
      <c r="F58" s="42"/>
      <c r="G58" s="42"/>
      <c r="H58" s="40">
        <f t="shared" si="1"/>
        <v>0</v>
      </c>
      <c r="I58" s="185"/>
      <c r="J58" s="37">
        <f t="shared" si="3"/>
        <v>0</v>
      </c>
      <c r="K58" s="46" t="str">
        <f>IFERROR(VLOOKUP(M58,EMPLOI!A:R,2,0),"")</f>
        <v/>
      </c>
      <c r="L58" s="37">
        <f t="shared" ca="1" si="0"/>
        <v>0</v>
      </c>
      <c r="M58" s="31" t="str">
        <f t="array" ref="M58">IF(OR($K$2&gt;J58),"",IFERROR(INDEX(Tableau1[],MATCH(1,('2017'!B58&gt;=Tableau1[[DATE DEBUT ]])*(Tableau1[DATE FIN]&gt;='2017'!B58),0),1),""))</f>
        <v/>
      </c>
      <c r="N58" s="6"/>
    </row>
    <row r="59" spans="1:14" ht="16.2">
      <c r="A59" s="68">
        <f t="shared" si="2"/>
        <v>42792</v>
      </c>
      <c r="B59" s="38">
        <f t="shared" si="2"/>
        <v>42792</v>
      </c>
      <c r="C59" s="41"/>
      <c r="D59" s="41"/>
      <c r="E59" s="40">
        <f t="shared" si="4"/>
        <v>0</v>
      </c>
      <c r="F59" s="42"/>
      <c r="G59" s="42"/>
      <c r="H59" s="40">
        <f t="shared" si="1"/>
        <v>0</v>
      </c>
      <c r="I59" s="185"/>
      <c r="J59" s="37">
        <f t="shared" si="3"/>
        <v>0</v>
      </c>
      <c r="K59" s="46" t="str">
        <f>IFERROR(VLOOKUP(M59,EMPLOI!A:R,2,0),"")</f>
        <v/>
      </c>
      <c r="L59" s="37" t="str">
        <f t="shared" ca="1" si="0"/>
        <v/>
      </c>
      <c r="M59" s="31" t="str">
        <f t="array" ref="M59">IF(OR($K$2&gt;J59),"",IFERROR(INDEX(Tableau1[],MATCH(1,('2017'!B59&gt;=Tableau1[[DATE DEBUT ]])*(Tableau1[DATE FIN]&gt;='2017'!B59),0),1),""))</f>
        <v/>
      </c>
      <c r="N59" s="6"/>
    </row>
    <row r="60" spans="1:14" ht="16.2">
      <c r="A60" s="68">
        <f t="shared" si="2"/>
        <v>42793</v>
      </c>
      <c r="B60" s="38">
        <f t="shared" si="2"/>
        <v>42793</v>
      </c>
      <c r="C60" s="41"/>
      <c r="D60" s="41"/>
      <c r="E60" s="40">
        <f t="shared" si="4"/>
        <v>0</v>
      </c>
      <c r="F60" s="42"/>
      <c r="G60" s="42"/>
      <c r="H60" s="40">
        <f t="shared" si="1"/>
        <v>0</v>
      </c>
      <c r="I60" s="185"/>
      <c r="J60" s="37">
        <f t="shared" si="3"/>
        <v>0</v>
      </c>
      <c r="K60" s="46" t="str">
        <f>IFERROR(VLOOKUP(M60,EMPLOI!A:R,2,0),"")</f>
        <v/>
      </c>
      <c r="L60" s="37" t="str">
        <f t="shared" ca="1" si="0"/>
        <v/>
      </c>
      <c r="M60" s="31" t="str">
        <f t="array" ref="M60">IF(OR($K$2&gt;J60),"",IFERROR(INDEX(Tableau1[],MATCH(1,('2017'!B60&gt;=Tableau1[[DATE DEBUT ]])*(Tableau1[DATE FIN]&gt;='2017'!B60),0),1),""))</f>
        <v/>
      </c>
      <c r="N60" s="6"/>
    </row>
    <row r="61" spans="1:14" ht="16.2">
      <c r="A61" s="68">
        <f t="shared" si="2"/>
        <v>42794</v>
      </c>
      <c r="B61" s="38">
        <f t="shared" si="2"/>
        <v>42794</v>
      </c>
      <c r="C61" s="41"/>
      <c r="D61" s="41"/>
      <c r="E61" s="40">
        <f t="shared" si="4"/>
        <v>0</v>
      </c>
      <c r="F61" s="42"/>
      <c r="G61" s="42"/>
      <c r="H61" s="40">
        <f t="shared" si="1"/>
        <v>0</v>
      </c>
      <c r="I61" s="185"/>
      <c r="J61" s="37">
        <f t="shared" si="3"/>
        <v>0</v>
      </c>
      <c r="K61" s="46" t="str">
        <f>IFERROR(VLOOKUP(M61,EMPLOI!A:R,2,0),"")</f>
        <v/>
      </c>
      <c r="L61" s="37" t="str">
        <f t="shared" ca="1" si="0"/>
        <v/>
      </c>
      <c r="M61" s="31" t="str">
        <f t="array" ref="M61">IF(OR($K$2&gt;J61),"",IFERROR(INDEX(Tableau1[],MATCH(1,('2017'!B61&gt;=Tableau1[[DATE DEBUT ]])*(Tableau1[DATE FIN]&gt;='2017'!B61),0),1),""))</f>
        <v/>
      </c>
      <c r="N61" s="6"/>
    </row>
    <row r="62" spans="1:14" ht="16.2">
      <c r="A62" s="68">
        <f t="shared" si="2"/>
        <v>42795</v>
      </c>
      <c r="B62" s="38">
        <f t="shared" si="2"/>
        <v>42795</v>
      </c>
      <c r="C62" s="41"/>
      <c r="D62" s="41"/>
      <c r="E62" s="40">
        <f t="shared" si="4"/>
        <v>0</v>
      </c>
      <c r="F62" s="42"/>
      <c r="G62" s="42"/>
      <c r="H62" s="40">
        <f t="shared" si="1"/>
        <v>0</v>
      </c>
      <c r="I62" s="185"/>
      <c r="J62" s="37">
        <f t="shared" si="3"/>
        <v>0</v>
      </c>
      <c r="K62" s="46" t="str">
        <f>IFERROR(VLOOKUP(M62,EMPLOI!A:R,2,0),"")</f>
        <v/>
      </c>
      <c r="L62" s="37" t="str">
        <f t="shared" ca="1" si="0"/>
        <v/>
      </c>
      <c r="M62" s="31" t="str">
        <f t="array" ref="M62">IF(OR($K$2&gt;J62),"",IFERROR(INDEX(Tableau1[],MATCH(1,('2017'!B62&gt;=Tableau1[[DATE DEBUT ]])*(Tableau1[DATE FIN]&gt;='2017'!B62),0),1),""))</f>
        <v/>
      </c>
      <c r="N62" s="6"/>
    </row>
    <row r="63" spans="1:14" ht="16.2">
      <c r="A63" s="68">
        <f t="shared" si="2"/>
        <v>42796</v>
      </c>
      <c r="B63" s="38">
        <f t="shared" si="2"/>
        <v>42796</v>
      </c>
      <c r="C63" s="41"/>
      <c r="D63" s="41"/>
      <c r="E63" s="40">
        <f t="shared" si="4"/>
        <v>0</v>
      </c>
      <c r="F63" s="42"/>
      <c r="G63" s="42"/>
      <c r="H63" s="40">
        <f t="shared" si="1"/>
        <v>0</v>
      </c>
      <c r="I63" s="185"/>
      <c r="J63" s="37">
        <f t="shared" si="3"/>
        <v>0</v>
      </c>
      <c r="K63" s="46" t="str">
        <f>IFERROR(VLOOKUP(M63,EMPLOI!A:R,2,0),"")</f>
        <v/>
      </c>
      <c r="L63" s="37" t="str">
        <f t="shared" ca="1" si="0"/>
        <v/>
      </c>
      <c r="M63" s="31" t="str">
        <f t="array" ref="M63">IF(OR($K$2&gt;J63),"",IFERROR(INDEX(Tableau1[],MATCH(1,('2017'!B63&gt;=Tableau1[[DATE DEBUT ]])*(Tableau1[DATE FIN]&gt;='2017'!B63),0),1),""))</f>
        <v/>
      </c>
      <c r="N63" s="6"/>
    </row>
    <row r="64" spans="1:14" ht="16.2">
      <c r="A64" s="68">
        <f t="shared" si="2"/>
        <v>42797</v>
      </c>
      <c r="B64" s="38">
        <f t="shared" si="2"/>
        <v>42797</v>
      </c>
      <c r="C64" s="41"/>
      <c r="D64" s="41"/>
      <c r="E64" s="40">
        <f t="shared" si="4"/>
        <v>0</v>
      </c>
      <c r="F64" s="42"/>
      <c r="G64" s="42"/>
      <c r="H64" s="40">
        <f t="shared" si="1"/>
        <v>0</v>
      </c>
      <c r="I64" s="185"/>
      <c r="J64" s="37">
        <f t="shared" si="3"/>
        <v>0</v>
      </c>
      <c r="K64" s="46" t="str">
        <f>IFERROR(VLOOKUP(M64,EMPLOI!A:R,2,0),"")</f>
        <v/>
      </c>
      <c r="L64" s="37" t="str">
        <f t="shared" ca="1" si="0"/>
        <v/>
      </c>
      <c r="M64" s="31" t="str">
        <f t="array" ref="M64">IF(OR($K$2&gt;J64),"",IFERROR(INDEX(Tableau1[],MATCH(1,('2017'!B64&gt;=Tableau1[[DATE DEBUT ]])*(Tableau1[DATE FIN]&gt;='2017'!B64),0),1),""))</f>
        <v/>
      </c>
      <c r="N64" s="6"/>
    </row>
    <row r="65" spans="1:14" ht="16.2">
      <c r="A65" s="68">
        <f t="shared" si="2"/>
        <v>42798</v>
      </c>
      <c r="B65" s="38">
        <f t="shared" si="2"/>
        <v>42798</v>
      </c>
      <c r="C65" s="42"/>
      <c r="D65" s="42"/>
      <c r="E65" s="40">
        <f t="shared" si="4"/>
        <v>0</v>
      </c>
      <c r="F65" s="42"/>
      <c r="G65" s="42"/>
      <c r="H65" s="40">
        <f t="shared" si="1"/>
        <v>0</v>
      </c>
      <c r="I65" s="185"/>
      <c r="J65" s="37">
        <f t="shared" si="3"/>
        <v>0</v>
      </c>
      <c r="K65" s="46" t="str">
        <f>IFERROR(VLOOKUP(M65,EMPLOI!A:R,2,0),"")</f>
        <v/>
      </c>
      <c r="L65" s="37">
        <f t="shared" ca="1" si="0"/>
        <v>0</v>
      </c>
      <c r="M65" s="31" t="str">
        <f t="array" ref="M65">IF(OR($K$2&gt;J65),"",IFERROR(INDEX(Tableau1[],MATCH(1,('2017'!B65&gt;=Tableau1[[DATE DEBUT ]])*(Tableau1[DATE FIN]&gt;='2017'!B65),0),1),""))</f>
        <v/>
      </c>
      <c r="N65" s="6"/>
    </row>
    <row r="66" spans="1:14" ht="16.2">
      <c r="A66" s="68">
        <f t="shared" si="2"/>
        <v>42799</v>
      </c>
      <c r="B66" s="38">
        <f t="shared" si="2"/>
        <v>42799</v>
      </c>
      <c r="C66" s="42"/>
      <c r="D66" s="42"/>
      <c r="E66" s="40">
        <f t="shared" si="4"/>
        <v>0</v>
      </c>
      <c r="F66" s="42"/>
      <c r="G66" s="42"/>
      <c r="H66" s="40">
        <f t="shared" si="1"/>
        <v>0</v>
      </c>
      <c r="I66" s="185"/>
      <c r="J66" s="37">
        <f t="shared" si="3"/>
        <v>0</v>
      </c>
      <c r="K66" s="46" t="str">
        <f>IFERROR(VLOOKUP(M66,EMPLOI!A:R,2,0),"")</f>
        <v/>
      </c>
      <c r="L66" s="37" t="str">
        <f t="shared" ca="1" si="0"/>
        <v/>
      </c>
      <c r="M66" s="31" t="str">
        <f t="array" ref="M66">IF(OR($K$2&gt;J66),"",IFERROR(INDEX(Tableau1[],MATCH(1,('2017'!B66&gt;=Tableau1[[DATE DEBUT ]])*(Tableau1[DATE FIN]&gt;='2017'!B66),0),1),""))</f>
        <v/>
      </c>
      <c r="N66" s="6"/>
    </row>
    <row r="67" spans="1:14" ht="16.2">
      <c r="A67" s="68">
        <f t="shared" si="2"/>
        <v>42800</v>
      </c>
      <c r="B67" s="38">
        <f t="shared" si="2"/>
        <v>42800</v>
      </c>
      <c r="C67" s="42"/>
      <c r="D67" s="42"/>
      <c r="E67" s="40">
        <f t="shared" si="4"/>
        <v>0</v>
      </c>
      <c r="F67" s="42"/>
      <c r="G67" s="42"/>
      <c r="H67" s="40">
        <f t="shared" si="1"/>
        <v>0</v>
      </c>
      <c r="I67" s="185"/>
      <c r="J67" s="37">
        <f t="shared" si="3"/>
        <v>0</v>
      </c>
      <c r="K67" s="46" t="str">
        <f>IFERROR(VLOOKUP(M67,EMPLOI!A:R,2,0),"")</f>
        <v/>
      </c>
      <c r="L67" s="37" t="str">
        <f t="shared" ref="L67:L130" ca="1" si="5">IF(WEEKDAY(B67)=7,SUM(OFFSET(B67,0,8,-7,1)),"")</f>
        <v/>
      </c>
      <c r="M67" s="31" t="str">
        <f t="array" ref="M67">IF(OR($K$2&gt;J67),"",IFERROR(INDEX(Tableau1[],MATCH(1,('2017'!B67&gt;=Tableau1[[DATE DEBUT ]])*(Tableau1[DATE FIN]&gt;='2017'!B67),0),1),""))</f>
        <v/>
      </c>
      <c r="N67" s="6"/>
    </row>
    <row r="68" spans="1:14" ht="16.2">
      <c r="A68" s="68">
        <f t="shared" si="2"/>
        <v>42801</v>
      </c>
      <c r="B68" s="38">
        <f t="shared" si="2"/>
        <v>42801</v>
      </c>
      <c r="C68" s="42"/>
      <c r="D68" s="42"/>
      <c r="E68" s="40">
        <f t="shared" ref="E68:E131" si="6">MOD(D68-C68,1)</f>
        <v>0</v>
      </c>
      <c r="F68" s="42"/>
      <c r="G68" s="42"/>
      <c r="H68" s="40">
        <f t="shared" ref="H68:H99" si="7">MOD(G68-F68,1)</f>
        <v>0</v>
      </c>
      <c r="I68" s="185"/>
      <c r="J68" s="37">
        <f t="shared" si="3"/>
        <v>0</v>
      </c>
      <c r="K68" s="46" t="str">
        <f>IFERROR(VLOOKUP(M68,EMPLOI!A:R,2,0),"")</f>
        <v/>
      </c>
      <c r="L68" s="37" t="str">
        <f t="shared" ca="1" si="5"/>
        <v/>
      </c>
      <c r="M68" s="31" t="str">
        <f t="array" ref="M68">IF(OR($K$2&gt;J68),"",IFERROR(INDEX(Tableau1[],MATCH(1,('2017'!B68&gt;=Tableau1[[DATE DEBUT ]])*(Tableau1[DATE FIN]&gt;='2017'!B68),0),1),""))</f>
        <v/>
      </c>
      <c r="N68" s="6"/>
    </row>
    <row r="69" spans="1:14" ht="16.2">
      <c r="A69" s="68">
        <f t="shared" si="2"/>
        <v>42802</v>
      </c>
      <c r="B69" s="38">
        <f t="shared" si="2"/>
        <v>42802</v>
      </c>
      <c r="C69" s="42"/>
      <c r="D69" s="42"/>
      <c r="E69" s="40">
        <f t="shared" si="6"/>
        <v>0</v>
      </c>
      <c r="F69" s="42"/>
      <c r="G69" s="42"/>
      <c r="H69" s="40">
        <f t="shared" si="7"/>
        <v>0</v>
      </c>
      <c r="I69" s="185"/>
      <c r="J69" s="37">
        <f t="shared" ref="J69:J132" si="8">SUM(E69+H69)</f>
        <v>0</v>
      </c>
      <c r="K69" s="46" t="str">
        <f>IFERROR(VLOOKUP(M69,EMPLOI!A:R,2,0),"")</f>
        <v/>
      </c>
      <c r="L69" s="37" t="str">
        <f t="shared" ca="1" si="5"/>
        <v/>
      </c>
      <c r="M69" s="31" t="str">
        <f t="array" ref="M69">IF(OR($K$2&gt;J69),"",IFERROR(INDEX(Tableau1[],MATCH(1,('2017'!B69&gt;=Tableau1[[DATE DEBUT ]])*(Tableau1[DATE FIN]&gt;='2017'!B69),0),1),""))</f>
        <v/>
      </c>
      <c r="N69" s="6"/>
    </row>
    <row r="70" spans="1:14" ht="16.2">
      <c r="A70" s="68">
        <f t="shared" ref="A70:B133" si="9">A69+1</f>
        <v>42803</v>
      </c>
      <c r="B70" s="38">
        <f t="shared" si="9"/>
        <v>42803</v>
      </c>
      <c r="C70" s="42"/>
      <c r="D70" s="42"/>
      <c r="E70" s="40">
        <f t="shared" si="6"/>
        <v>0</v>
      </c>
      <c r="F70" s="42"/>
      <c r="G70" s="42"/>
      <c r="H70" s="40">
        <f t="shared" si="7"/>
        <v>0</v>
      </c>
      <c r="I70" s="185"/>
      <c r="J70" s="37">
        <f t="shared" si="8"/>
        <v>0</v>
      </c>
      <c r="K70" s="46" t="str">
        <f>IFERROR(VLOOKUP(M70,EMPLOI!A:R,2,0),"")</f>
        <v/>
      </c>
      <c r="L70" s="37" t="str">
        <f t="shared" ca="1" si="5"/>
        <v/>
      </c>
      <c r="M70" s="31" t="str">
        <f t="array" ref="M70">IF(OR($K$2&gt;J70),"",IFERROR(INDEX(Tableau1[],MATCH(1,('2017'!B70&gt;=Tableau1[[DATE DEBUT ]])*(Tableau1[DATE FIN]&gt;='2017'!B70),0),1),""))</f>
        <v/>
      </c>
      <c r="N70" s="6"/>
    </row>
    <row r="71" spans="1:14" ht="16.2">
      <c r="A71" s="68">
        <f t="shared" si="9"/>
        <v>42804</v>
      </c>
      <c r="B71" s="38">
        <f t="shared" si="9"/>
        <v>42804</v>
      </c>
      <c r="C71" s="42"/>
      <c r="D71" s="42"/>
      <c r="E71" s="40">
        <f t="shared" si="6"/>
        <v>0</v>
      </c>
      <c r="F71" s="42"/>
      <c r="G71" s="42"/>
      <c r="H71" s="40">
        <f t="shared" si="7"/>
        <v>0</v>
      </c>
      <c r="I71" s="185"/>
      <c r="J71" s="37">
        <f t="shared" si="8"/>
        <v>0</v>
      </c>
      <c r="K71" s="46" t="str">
        <f>IFERROR(VLOOKUP(M71,EMPLOI!A:R,2,0),"")</f>
        <v/>
      </c>
      <c r="L71" s="37" t="str">
        <f t="shared" ca="1" si="5"/>
        <v/>
      </c>
      <c r="M71" s="31" t="str">
        <f t="array" ref="M71">IF(OR($K$2&gt;J71),"",IFERROR(INDEX(Tableau1[],MATCH(1,('2017'!B71&gt;=Tableau1[[DATE DEBUT ]])*(Tableau1[DATE FIN]&gt;='2017'!B71),0),1),""))</f>
        <v/>
      </c>
      <c r="N71" s="6"/>
    </row>
    <row r="72" spans="1:14" ht="16.2">
      <c r="A72" s="68">
        <f t="shared" si="9"/>
        <v>42805</v>
      </c>
      <c r="B72" s="38">
        <f t="shared" si="9"/>
        <v>42805</v>
      </c>
      <c r="C72" s="42"/>
      <c r="D72" s="42"/>
      <c r="E72" s="40">
        <f t="shared" si="6"/>
        <v>0</v>
      </c>
      <c r="F72" s="42"/>
      <c r="G72" s="42"/>
      <c r="H72" s="40">
        <f t="shared" si="7"/>
        <v>0</v>
      </c>
      <c r="I72" s="185"/>
      <c r="J72" s="37">
        <f t="shared" si="8"/>
        <v>0</v>
      </c>
      <c r="K72" s="46" t="str">
        <f>IFERROR(VLOOKUP(M72,EMPLOI!A:R,2,0),"")</f>
        <v/>
      </c>
      <c r="L72" s="37">
        <f t="shared" ca="1" si="5"/>
        <v>0</v>
      </c>
      <c r="M72" s="31" t="str">
        <f t="array" ref="M72">IF(OR($K$2&gt;J72),"",IFERROR(INDEX(Tableau1[],MATCH(1,('2017'!B72&gt;=Tableau1[[DATE DEBUT ]])*(Tableau1[DATE FIN]&gt;='2017'!B72),0),1),""))</f>
        <v/>
      </c>
      <c r="N72" s="6"/>
    </row>
    <row r="73" spans="1:14" ht="16.2">
      <c r="A73" s="68">
        <f t="shared" si="9"/>
        <v>42806</v>
      </c>
      <c r="B73" s="38">
        <f t="shared" si="9"/>
        <v>42806</v>
      </c>
      <c r="C73" s="42"/>
      <c r="D73" s="42"/>
      <c r="E73" s="40">
        <f t="shared" si="6"/>
        <v>0</v>
      </c>
      <c r="F73" s="42"/>
      <c r="G73" s="42"/>
      <c r="H73" s="40">
        <f t="shared" si="7"/>
        <v>0</v>
      </c>
      <c r="I73" s="185"/>
      <c r="J73" s="37">
        <f t="shared" si="8"/>
        <v>0</v>
      </c>
      <c r="K73" s="46" t="str">
        <f>IFERROR(VLOOKUP(M73,EMPLOI!A:R,2,0),"")</f>
        <v/>
      </c>
      <c r="L73" s="37" t="str">
        <f t="shared" ca="1" si="5"/>
        <v/>
      </c>
      <c r="M73" s="31" t="str">
        <f t="array" ref="M73">IF(OR($K$2&gt;J73),"",IFERROR(INDEX(Tableau1[],MATCH(1,('2017'!B73&gt;=Tableau1[[DATE DEBUT ]])*(Tableau1[DATE FIN]&gt;='2017'!B73),0),1),""))</f>
        <v/>
      </c>
      <c r="N73" s="6"/>
    </row>
    <row r="74" spans="1:14" ht="16.2">
      <c r="A74" s="68">
        <f t="shared" si="9"/>
        <v>42807</v>
      </c>
      <c r="B74" s="38">
        <f t="shared" si="9"/>
        <v>42807</v>
      </c>
      <c r="C74" s="42"/>
      <c r="D74" s="42"/>
      <c r="E74" s="40">
        <f t="shared" si="6"/>
        <v>0</v>
      </c>
      <c r="F74" s="42"/>
      <c r="G74" s="42"/>
      <c r="H74" s="40">
        <f t="shared" si="7"/>
        <v>0</v>
      </c>
      <c r="I74" s="185"/>
      <c r="J74" s="37">
        <f t="shared" si="8"/>
        <v>0</v>
      </c>
      <c r="K74" s="46" t="str">
        <f>IFERROR(VLOOKUP(M74,EMPLOI!A:R,2,0),"")</f>
        <v/>
      </c>
      <c r="L74" s="37" t="str">
        <f t="shared" ca="1" si="5"/>
        <v/>
      </c>
      <c r="M74" s="31" t="str">
        <f t="array" ref="M74">IF(OR($K$2&gt;J74),"",IFERROR(INDEX(Tableau1[],MATCH(1,('2017'!B74&gt;=Tableau1[[DATE DEBUT ]])*(Tableau1[DATE FIN]&gt;='2017'!B74),0),1),""))</f>
        <v/>
      </c>
      <c r="N74" s="6"/>
    </row>
    <row r="75" spans="1:14" ht="16.2">
      <c r="A75" s="68">
        <f t="shared" si="9"/>
        <v>42808</v>
      </c>
      <c r="B75" s="38">
        <f t="shared" si="9"/>
        <v>42808</v>
      </c>
      <c r="C75" s="42"/>
      <c r="D75" s="42"/>
      <c r="E75" s="40">
        <f t="shared" si="6"/>
        <v>0</v>
      </c>
      <c r="F75" s="42"/>
      <c r="G75" s="42"/>
      <c r="H75" s="40">
        <f t="shared" si="7"/>
        <v>0</v>
      </c>
      <c r="I75" s="185"/>
      <c r="J75" s="37">
        <f t="shared" si="8"/>
        <v>0</v>
      </c>
      <c r="K75" s="46" t="str">
        <f>IFERROR(VLOOKUP(M75,EMPLOI!A:R,2,0),"")</f>
        <v/>
      </c>
      <c r="L75" s="37" t="str">
        <f t="shared" ca="1" si="5"/>
        <v/>
      </c>
      <c r="M75" s="31" t="str">
        <f t="array" ref="M75">IF(OR($K$2&gt;J75),"",IFERROR(INDEX(Tableau1[],MATCH(1,('2017'!B75&gt;=Tableau1[[DATE DEBUT ]])*(Tableau1[DATE FIN]&gt;='2017'!B75),0),1),""))</f>
        <v/>
      </c>
      <c r="N75" s="6"/>
    </row>
    <row r="76" spans="1:14" ht="16.2">
      <c r="A76" s="68">
        <f t="shared" si="9"/>
        <v>42809</v>
      </c>
      <c r="B76" s="38">
        <f t="shared" si="9"/>
        <v>42809</v>
      </c>
      <c r="C76" s="42"/>
      <c r="D76" s="42"/>
      <c r="E76" s="40">
        <f t="shared" si="6"/>
        <v>0</v>
      </c>
      <c r="F76" s="42"/>
      <c r="G76" s="42"/>
      <c r="H76" s="40">
        <f t="shared" si="7"/>
        <v>0</v>
      </c>
      <c r="I76" s="185"/>
      <c r="J76" s="37">
        <f t="shared" si="8"/>
        <v>0</v>
      </c>
      <c r="K76" s="46" t="str">
        <f>IFERROR(VLOOKUP(M76,EMPLOI!A:R,2,0),"")</f>
        <v/>
      </c>
      <c r="L76" s="37" t="str">
        <f t="shared" ca="1" si="5"/>
        <v/>
      </c>
      <c r="M76" s="31" t="str">
        <f t="array" ref="M76">IF(OR($K$2&gt;J76),"",IFERROR(INDEX(Tableau1[],MATCH(1,('2017'!B76&gt;=Tableau1[[DATE DEBUT ]])*(Tableau1[DATE FIN]&gt;='2017'!B76),0),1),""))</f>
        <v/>
      </c>
      <c r="N76" s="6"/>
    </row>
    <row r="77" spans="1:14" ht="16.2">
      <c r="A77" s="68">
        <f t="shared" si="9"/>
        <v>42810</v>
      </c>
      <c r="B77" s="38">
        <f t="shared" si="9"/>
        <v>42810</v>
      </c>
      <c r="C77" s="42"/>
      <c r="D77" s="42"/>
      <c r="E77" s="40">
        <f t="shared" si="6"/>
        <v>0</v>
      </c>
      <c r="F77" s="42"/>
      <c r="G77" s="42"/>
      <c r="H77" s="40">
        <f t="shared" si="7"/>
        <v>0</v>
      </c>
      <c r="I77" s="185"/>
      <c r="J77" s="37">
        <f t="shared" si="8"/>
        <v>0</v>
      </c>
      <c r="K77" s="46" t="str">
        <f>IFERROR(VLOOKUP(M77,EMPLOI!A:R,2,0),"")</f>
        <v/>
      </c>
      <c r="L77" s="37" t="str">
        <f t="shared" ca="1" si="5"/>
        <v/>
      </c>
      <c r="M77" s="31" t="str">
        <f t="array" ref="M77">IF(OR($K$2&gt;J77),"",IFERROR(INDEX(Tableau1[],MATCH(1,('2017'!B77&gt;=Tableau1[[DATE DEBUT ]])*(Tableau1[DATE FIN]&gt;='2017'!B77),0),1),""))</f>
        <v/>
      </c>
      <c r="N77" s="6"/>
    </row>
    <row r="78" spans="1:14" ht="16.2">
      <c r="A78" s="68">
        <f t="shared" si="9"/>
        <v>42811</v>
      </c>
      <c r="B78" s="38">
        <f t="shared" si="9"/>
        <v>42811</v>
      </c>
      <c r="C78" s="42"/>
      <c r="D78" s="42"/>
      <c r="E78" s="40">
        <f t="shared" si="6"/>
        <v>0</v>
      </c>
      <c r="F78" s="42"/>
      <c r="G78" s="42"/>
      <c r="H78" s="40">
        <f t="shared" si="7"/>
        <v>0</v>
      </c>
      <c r="I78" s="185"/>
      <c r="J78" s="37">
        <f t="shared" si="8"/>
        <v>0</v>
      </c>
      <c r="K78" s="46" t="str">
        <f>IFERROR(VLOOKUP(M78,EMPLOI!A:R,2,0),"")</f>
        <v/>
      </c>
      <c r="L78" s="37" t="str">
        <f t="shared" ca="1" si="5"/>
        <v/>
      </c>
      <c r="M78" s="31" t="str">
        <f t="array" ref="M78">IF(OR($K$2&gt;J78),"",IFERROR(INDEX(Tableau1[],MATCH(1,('2017'!B78&gt;=Tableau1[[DATE DEBUT ]])*(Tableau1[DATE FIN]&gt;='2017'!B78),0),1),""))</f>
        <v/>
      </c>
      <c r="N78" s="6"/>
    </row>
    <row r="79" spans="1:14" ht="16.2">
      <c r="A79" s="68">
        <f t="shared" si="9"/>
        <v>42812</v>
      </c>
      <c r="B79" s="38">
        <f t="shared" si="9"/>
        <v>42812</v>
      </c>
      <c r="C79" s="42"/>
      <c r="D79" s="42"/>
      <c r="E79" s="40">
        <f t="shared" si="6"/>
        <v>0</v>
      </c>
      <c r="F79" s="42"/>
      <c r="G79" s="42"/>
      <c r="H79" s="40">
        <f t="shared" si="7"/>
        <v>0</v>
      </c>
      <c r="I79" s="185"/>
      <c r="J79" s="37">
        <f t="shared" si="8"/>
        <v>0</v>
      </c>
      <c r="K79" s="46" t="str">
        <f>IFERROR(VLOOKUP(M79,EMPLOI!A:R,2,0),"")</f>
        <v/>
      </c>
      <c r="L79" s="37">
        <f t="shared" ca="1" si="5"/>
        <v>0</v>
      </c>
      <c r="M79" s="31" t="str">
        <f t="array" ref="M79">IF(OR($K$2&gt;J79),"",IFERROR(INDEX(Tableau1[],MATCH(1,('2017'!B79&gt;=Tableau1[[DATE DEBUT ]])*(Tableau1[DATE FIN]&gt;='2017'!B79),0),1),""))</f>
        <v/>
      </c>
      <c r="N79" s="6"/>
    </row>
    <row r="80" spans="1:14" ht="16.2">
      <c r="A80" s="68">
        <f t="shared" si="9"/>
        <v>42813</v>
      </c>
      <c r="B80" s="38">
        <f t="shared" si="9"/>
        <v>42813</v>
      </c>
      <c r="C80" s="42"/>
      <c r="D80" s="42"/>
      <c r="E80" s="40">
        <f t="shared" si="6"/>
        <v>0</v>
      </c>
      <c r="F80" s="42"/>
      <c r="G80" s="42"/>
      <c r="H80" s="40">
        <f t="shared" si="7"/>
        <v>0</v>
      </c>
      <c r="I80" s="185"/>
      <c r="J80" s="37">
        <f t="shared" si="8"/>
        <v>0</v>
      </c>
      <c r="K80" s="46" t="str">
        <f>IFERROR(VLOOKUP(M80,EMPLOI!A:R,2,0),"")</f>
        <v/>
      </c>
      <c r="L80" s="37" t="str">
        <f t="shared" ca="1" si="5"/>
        <v/>
      </c>
      <c r="M80" s="31" t="str">
        <f t="array" ref="M80">IF(OR($K$2&gt;J80),"",IFERROR(INDEX(Tableau1[],MATCH(1,('2017'!B80&gt;=Tableau1[[DATE DEBUT ]])*(Tableau1[DATE FIN]&gt;='2017'!B80),0),1),""))</f>
        <v/>
      </c>
      <c r="N80" s="6"/>
    </row>
    <row r="81" spans="1:14" ht="16.2">
      <c r="A81" s="68">
        <f t="shared" si="9"/>
        <v>42814</v>
      </c>
      <c r="B81" s="38">
        <f t="shared" si="9"/>
        <v>42814</v>
      </c>
      <c r="C81" s="42"/>
      <c r="D81" s="42"/>
      <c r="E81" s="40">
        <f t="shared" si="6"/>
        <v>0</v>
      </c>
      <c r="F81" s="42"/>
      <c r="G81" s="42"/>
      <c r="H81" s="40">
        <f t="shared" si="7"/>
        <v>0</v>
      </c>
      <c r="I81" s="185"/>
      <c r="J81" s="37">
        <f t="shared" si="8"/>
        <v>0</v>
      </c>
      <c r="K81" s="46" t="str">
        <f>IFERROR(VLOOKUP(M81,EMPLOI!A:R,2,0),"")</f>
        <v/>
      </c>
      <c r="L81" s="37" t="str">
        <f t="shared" ca="1" si="5"/>
        <v/>
      </c>
      <c r="M81" s="31" t="str">
        <f t="array" ref="M81">IF(OR($K$2&gt;J81),"",IFERROR(INDEX(Tableau1[],MATCH(1,('2017'!B81&gt;=Tableau1[[DATE DEBUT ]])*(Tableau1[DATE FIN]&gt;='2017'!B81),0),1),""))</f>
        <v/>
      </c>
      <c r="N81" s="6"/>
    </row>
    <row r="82" spans="1:14" ht="16.2">
      <c r="A82" s="68">
        <f t="shared" si="9"/>
        <v>42815</v>
      </c>
      <c r="B82" s="38">
        <f t="shared" si="9"/>
        <v>42815</v>
      </c>
      <c r="C82" s="42"/>
      <c r="D82" s="42"/>
      <c r="E82" s="40">
        <f t="shared" si="6"/>
        <v>0</v>
      </c>
      <c r="F82" s="42"/>
      <c r="G82" s="42"/>
      <c r="H82" s="40">
        <f t="shared" si="7"/>
        <v>0</v>
      </c>
      <c r="I82" s="185"/>
      <c r="J82" s="37">
        <f t="shared" si="8"/>
        <v>0</v>
      </c>
      <c r="K82" s="46" t="str">
        <f>IFERROR(VLOOKUP(M82,EMPLOI!A:R,2,0),"")</f>
        <v/>
      </c>
      <c r="L82" s="37" t="str">
        <f t="shared" ca="1" si="5"/>
        <v/>
      </c>
      <c r="M82" s="31" t="str">
        <f t="array" ref="M82">IF(OR($K$2&gt;J82),"",IFERROR(INDEX(Tableau1[],MATCH(1,('2017'!B82&gt;=Tableau1[[DATE DEBUT ]])*(Tableau1[DATE FIN]&gt;='2017'!B82),0),1),""))</f>
        <v/>
      </c>
      <c r="N82" s="6"/>
    </row>
    <row r="83" spans="1:14" ht="16.2">
      <c r="A83" s="68">
        <f t="shared" si="9"/>
        <v>42816</v>
      </c>
      <c r="B83" s="38">
        <f t="shared" si="9"/>
        <v>42816</v>
      </c>
      <c r="C83" s="42"/>
      <c r="D83" s="42"/>
      <c r="E83" s="40">
        <f t="shared" si="6"/>
        <v>0</v>
      </c>
      <c r="F83" s="42"/>
      <c r="G83" s="42"/>
      <c r="H83" s="40">
        <f t="shared" si="7"/>
        <v>0</v>
      </c>
      <c r="I83" s="185"/>
      <c r="J83" s="37">
        <f t="shared" si="8"/>
        <v>0</v>
      </c>
      <c r="K83" s="46" t="str">
        <f>IFERROR(VLOOKUP(M83,EMPLOI!A:R,2,0),"")</f>
        <v/>
      </c>
      <c r="L83" s="37" t="str">
        <f t="shared" ca="1" si="5"/>
        <v/>
      </c>
      <c r="M83" s="31" t="str">
        <f t="array" ref="M83">IF(OR($K$2&gt;J83),"",IFERROR(INDEX(Tableau1[],MATCH(1,('2017'!B83&gt;=Tableau1[[DATE DEBUT ]])*(Tableau1[DATE FIN]&gt;='2017'!B83),0),1),""))</f>
        <v/>
      </c>
      <c r="N83" s="6"/>
    </row>
    <row r="84" spans="1:14" ht="16.2">
      <c r="A84" s="68">
        <f t="shared" si="9"/>
        <v>42817</v>
      </c>
      <c r="B84" s="38">
        <f t="shared" si="9"/>
        <v>42817</v>
      </c>
      <c r="C84" s="42"/>
      <c r="D84" s="42"/>
      <c r="E84" s="40">
        <f t="shared" si="6"/>
        <v>0</v>
      </c>
      <c r="F84" s="42"/>
      <c r="G84" s="42"/>
      <c r="H84" s="40">
        <f t="shared" si="7"/>
        <v>0</v>
      </c>
      <c r="I84" s="185"/>
      <c r="J84" s="37">
        <f t="shared" si="8"/>
        <v>0</v>
      </c>
      <c r="K84" s="46" t="str">
        <f>IFERROR(VLOOKUP(M84,EMPLOI!A:R,2,0),"")</f>
        <v/>
      </c>
      <c r="L84" s="37" t="str">
        <f t="shared" ca="1" si="5"/>
        <v/>
      </c>
      <c r="M84" s="31" t="str">
        <f t="array" ref="M84">IF(OR($K$2&gt;J84),"",IFERROR(INDEX(Tableau1[],MATCH(1,('2017'!B84&gt;=Tableau1[[DATE DEBUT ]])*(Tableau1[DATE FIN]&gt;='2017'!B84),0),1),""))</f>
        <v/>
      </c>
      <c r="N84" s="6"/>
    </row>
    <row r="85" spans="1:14" ht="16.2">
      <c r="A85" s="68">
        <f t="shared" si="9"/>
        <v>42818</v>
      </c>
      <c r="B85" s="38">
        <f t="shared" si="9"/>
        <v>42818</v>
      </c>
      <c r="C85" s="42"/>
      <c r="D85" s="42"/>
      <c r="E85" s="40">
        <f t="shared" si="6"/>
        <v>0</v>
      </c>
      <c r="F85" s="42"/>
      <c r="G85" s="42"/>
      <c r="H85" s="40">
        <f t="shared" si="7"/>
        <v>0</v>
      </c>
      <c r="I85" s="185"/>
      <c r="J85" s="37">
        <f t="shared" si="8"/>
        <v>0</v>
      </c>
      <c r="K85" s="46" t="str">
        <f>IFERROR(VLOOKUP(M85,EMPLOI!A:R,2,0),"")</f>
        <v/>
      </c>
      <c r="L85" s="37" t="str">
        <f t="shared" ca="1" si="5"/>
        <v/>
      </c>
      <c r="M85" s="31" t="str">
        <f t="array" ref="M85">IF(OR($K$2&gt;J85),"",IFERROR(INDEX(Tableau1[],MATCH(1,('2017'!B85&gt;=Tableau1[[DATE DEBUT ]])*(Tableau1[DATE FIN]&gt;='2017'!B85),0),1),""))</f>
        <v/>
      </c>
      <c r="N85" s="6"/>
    </row>
    <row r="86" spans="1:14" ht="16.2">
      <c r="A86" s="68">
        <f t="shared" si="9"/>
        <v>42819</v>
      </c>
      <c r="B86" s="38">
        <f t="shared" si="9"/>
        <v>42819</v>
      </c>
      <c r="C86" s="42"/>
      <c r="D86" s="42"/>
      <c r="E86" s="40">
        <f t="shared" si="6"/>
        <v>0</v>
      </c>
      <c r="F86" s="42"/>
      <c r="G86" s="42"/>
      <c r="H86" s="40">
        <f t="shared" si="7"/>
        <v>0</v>
      </c>
      <c r="I86" s="185"/>
      <c r="J86" s="37">
        <f t="shared" si="8"/>
        <v>0</v>
      </c>
      <c r="K86" s="46" t="str">
        <f>IFERROR(VLOOKUP(M86,EMPLOI!A:R,2,0),"")</f>
        <v/>
      </c>
      <c r="L86" s="37">
        <f t="shared" ca="1" si="5"/>
        <v>0</v>
      </c>
      <c r="M86" s="31" t="str">
        <f t="array" ref="M86">IF(OR($K$2&gt;J86),"",IFERROR(INDEX(Tableau1[],MATCH(1,('2017'!B86&gt;=Tableau1[[DATE DEBUT ]])*(Tableau1[DATE FIN]&gt;='2017'!B86),0),1),""))</f>
        <v/>
      </c>
      <c r="N86" s="6"/>
    </row>
    <row r="87" spans="1:14" ht="16.2">
      <c r="A87" s="68">
        <f t="shared" si="9"/>
        <v>42820</v>
      </c>
      <c r="B87" s="38">
        <f t="shared" si="9"/>
        <v>42820</v>
      </c>
      <c r="C87" s="42"/>
      <c r="D87" s="42"/>
      <c r="E87" s="40">
        <f t="shared" si="6"/>
        <v>0</v>
      </c>
      <c r="F87" s="42"/>
      <c r="G87" s="42"/>
      <c r="H87" s="40">
        <f t="shared" si="7"/>
        <v>0</v>
      </c>
      <c r="I87" s="185"/>
      <c r="J87" s="37">
        <f t="shared" si="8"/>
        <v>0</v>
      </c>
      <c r="K87" s="46" t="str">
        <f>IFERROR(VLOOKUP(M87,EMPLOI!A:R,2,0),"")</f>
        <v/>
      </c>
      <c r="L87" s="37" t="str">
        <f t="shared" ca="1" si="5"/>
        <v/>
      </c>
      <c r="M87" s="31" t="str">
        <f t="array" ref="M87">IF(OR($K$2&gt;J87),"",IFERROR(INDEX(Tableau1[],MATCH(1,('2017'!B87&gt;=Tableau1[[DATE DEBUT ]])*(Tableau1[DATE FIN]&gt;='2017'!B87),0),1),""))</f>
        <v/>
      </c>
      <c r="N87" s="6"/>
    </row>
    <row r="88" spans="1:14" ht="16.2">
      <c r="A88" s="68">
        <f t="shared" si="9"/>
        <v>42821</v>
      </c>
      <c r="B88" s="38">
        <f t="shared" si="9"/>
        <v>42821</v>
      </c>
      <c r="C88" s="42"/>
      <c r="D88" s="42"/>
      <c r="E88" s="40">
        <f t="shared" si="6"/>
        <v>0</v>
      </c>
      <c r="F88" s="42"/>
      <c r="G88" s="42"/>
      <c r="H88" s="40">
        <f t="shared" si="7"/>
        <v>0</v>
      </c>
      <c r="I88" s="185"/>
      <c r="J88" s="37">
        <f t="shared" si="8"/>
        <v>0</v>
      </c>
      <c r="K88" s="46" t="str">
        <f>IFERROR(VLOOKUP(M88,EMPLOI!A:R,2,0),"")</f>
        <v/>
      </c>
      <c r="L88" s="37" t="str">
        <f t="shared" ca="1" si="5"/>
        <v/>
      </c>
      <c r="M88" s="31" t="str">
        <f t="array" ref="M88">IF(OR($K$2&gt;J88),"",IFERROR(INDEX(Tableau1[],MATCH(1,('2017'!B88&gt;=Tableau1[[DATE DEBUT ]])*(Tableau1[DATE FIN]&gt;='2017'!B88),0),1),""))</f>
        <v/>
      </c>
      <c r="N88" s="6"/>
    </row>
    <row r="89" spans="1:14" ht="16.2">
      <c r="A89" s="68">
        <f t="shared" si="9"/>
        <v>42822</v>
      </c>
      <c r="B89" s="38">
        <f t="shared" si="9"/>
        <v>42822</v>
      </c>
      <c r="C89" s="42"/>
      <c r="D89" s="42"/>
      <c r="E89" s="40">
        <f t="shared" si="6"/>
        <v>0</v>
      </c>
      <c r="F89" s="42"/>
      <c r="G89" s="42"/>
      <c r="H89" s="40">
        <f t="shared" si="7"/>
        <v>0</v>
      </c>
      <c r="I89" s="185"/>
      <c r="J89" s="37">
        <f t="shared" si="8"/>
        <v>0</v>
      </c>
      <c r="K89" s="46" t="str">
        <f>IFERROR(VLOOKUP(M89,EMPLOI!A:R,2,0),"")</f>
        <v/>
      </c>
      <c r="L89" s="37" t="str">
        <f t="shared" ca="1" si="5"/>
        <v/>
      </c>
      <c r="M89" s="31" t="str">
        <f t="array" ref="M89">IF(OR($K$2&gt;J89),"",IFERROR(INDEX(Tableau1[],MATCH(1,('2017'!B89&gt;=Tableau1[[DATE DEBUT ]])*(Tableau1[DATE FIN]&gt;='2017'!B89),0),1),""))</f>
        <v/>
      </c>
      <c r="N89" s="6"/>
    </row>
    <row r="90" spans="1:14" ht="16.2">
      <c r="A90" s="68">
        <f t="shared" si="9"/>
        <v>42823</v>
      </c>
      <c r="B90" s="38">
        <f t="shared" si="9"/>
        <v>42823</v>
      </c>
      <c r="C90" s="42"/>
      <c r="D90" s="42"/>
      <c r="E90" s="40">
        <f t="shared" si="6"/>
        <v>0</v>
      </c>
      <c r="F90" s="42"/>
      <c r="G90" s="42"/>
      <c r="H90" s="40">
        <f t="shared" si="7"/>
        <v>0</v>
      </c>
      <c r="I90" s="185"/>
      <c r="J90" s="37">
        <f t="shared" si="8"/>
        <v>0</v>
      </c>
      <c r="K90" s="46" t="str">
        <f>IFERROR(VLOOKUP(M90,EMPLOI!A:R,2,0),"")</f>
        <v/>
      </c>
      <c r="L90" s="37" t="str">
        <f t="shared" ca="1" si="5"/>
        <v/>
      </c>
      <c r="M90" s="31" t="str">
        <f t="array" ref="M90">IF(OR($K$2&gt;J90),"",IFERROR(INDEX(Tableau1[],MATCH(1,('2017'!B90&gt;=Tableau1[[DATE DEBUT ]])*(Tableau1[DATE FIN]&gt;='2017'!B90),0),1),""))</f>
        <v/>
      </c>
      <c r="N90" s="6"/>
    </row>
    <row r="91" spans="1:14" ht="16.2">
      <c r="A91" s="68">
        <f t="shared" si="9"/>
        <v>42824</v>
      </c>
      <c r="B91" s="38">
        <f t="shared" si="9"/>
        <v>42824</v>
      </c>
      <c r="C91" s="42"/>
      <c r="D91" s="42"/>
      <c r="E91" s="40">
        <f t="shared" si="6"/>
        <v>0</v>
      </c>
      <c r="F91" s="42"/>
      <c r="G91" s="42"/>
      <c r="H91" s="40">
        <f t="shared" si="7"/>
        <v>0</v>
      </c>
      <c r="I91" s="185"/>
      <c r="J91" s="37">
        <f t="shared" si="8"/>
        <v>0</v>
      </c>
      <c r="K91" s="46" t="str">
        <f>IFERROR(VLOOKUP(M91,EMPLOI!A:R,2,0),"")</f>
        <v/>
      </c>
      <c r="L91" s="37" t="str">
        <f t="shared" ca="1" si="5"/>
        <v/>
      </c>
      <c r="M91" s="31" t="str">
        <f t="array" ref="M91">IF(OR($K$2&gt;J91),"",IFERROR(INDEX(Tableau1[],MATCH(1,('2017'!B91&gt;=Tableau1[[DATE DEBUT ]])*(Tableau1[DATE FIN]&gt;='2017'!B91),0),1),""))</f>
        <v/>
      </c>
      <c r="N91" s="6"/>
    </row>
    <row r="92" spans="1:14" ht="16.2">
      <c r="A92" s="68">
        <f t="shared" si="9"/>
        <v>42825</v>
      </c>
      <c r="B92" s="38">
        <f t="shared" si="9"/>
        <v>42825</v>
      </c>
      <c r="C92" s="41"/>
      <c r="D92" s="41"/>
      <c r="E92" s="40">
        <f t="shared" si="6"/>
        <v>0</v>
      </c>
      <c r="F92" s="42"/>
      <c r="G92" s="42"/>
      <c r="H92" s="40">
        <f t="shared" si="7"/>
        <v>0</v>
      </c>
      <c r="I92" s="185"/>
      <c r="J92" s="37">
        <f t="shared" si="8"/>
        <v>0</v>
      </c>
      <c r="K92" s="46" t="str">
        <f>IFERROR(VLOOKUP(M92,EMPLOI!A:R,2,0),"")</f>
        <v/>
      </c>
      <c r="L92" s="37" t="str">
        <f t="shared" ca="1" si="5"/>
        <v/>
      </c>
      <c r="M92" s="31" t="str">
        <f t="array" ref="M92">IF(OR($K$2&gt;J92),"",IFERROR(INDEX(Tableau1[],MATCH(1,('2017'!B92&gt;=Tableau1[[DATE DEBUT ]])*(Tableau1[DATE FIN]&gt;='2017'!B92),0),1),""))</f>
        <v/>
      </c>
      <c r="N92" s="6"/>
    </row>
    <row r="93" spans="1:14" ht="16.2">
      <c r="A93" s="68">
        <f t="shared" si="9"/>
        <v>42826</v>
      </c>
      <c r="B93" s="38">
        <f t="shared" si="9"/>
        <v>42826</v>
      </c>
      <c r="C93" s="41"/>
      <c r="D93" s="41"/>
      <c r="E93" s="40">
        <f t="shared" si="6"/>
        <v>0</v>
      </c>
      <c r="F93" s="42"/>
      <c r="G93" s="42"/>
      <c r="H93" s="40">
        <f t="shared" si="7"/>
        <v>0</v>
      </c>
      <c r="I93" s="185"/>
      <c r="J93" s="37">
        <f t="shared" si="8"/>
        <v>0</v>
      </c>
      <c r="K93" s="46" t="str">
        <f>IFERROR(VLOOKUP(M93,EMPLOI!A:R,2,0),"")</f>
        <v/>
      </c>
      <c r="L93" s="37">
        <f t="shared" ca="1" si="5"/>
        <v>0</v>
      </c>
      <c r="M93" s="31" t="str">
        <f t="array" ref="M93">IF(OR($K$2&gt;J93),"",IFERROR(INDEX(Tableau1[],MATCH(1,('2017'!B93&gt;=Tableau1[[DATE DEBUT ]])*(Tableau1[DATE FIN]&gt;='2017'!B93),0),1),""))</f>
        <v/>
      </c>
      <c r="N93" s="6"/>
    </row>
    <row r="94" spans="1:14" ht="16.2">
      <c r="A94" s="68">
        <f t="shared" si="9"/>
        <v>42827</v>
      </c>
      <c r="B94" s="38">
        <f t="shared" si="9"/>
        <v>42827</v>
      </c>
      <c r="C94" s="41"/>
      <c r="D94" s="41"/>
      <c r="E94" s="40">
        <f t="shared" si="6"/>
        <v>0</v>
      </c>
      <c r="F94" s="42"/>
      <c r="G94" s="42"/>
      <c r="H94" s="40">
        <f t="shared" si="7"/>
        <v>0</v>
      </c>
      <c r="I94" s="185"/>
      <c r="J94" s="37">
        <f t="shared" si="8"/>
        <v>0</v>
      </c>
      <c r="K94" s="46" t="str">
        <f>IFERROR(VLOOKUP(M94,EMPLOI!A:R,2,0),"")</f>
        <v/>
      </c>
      <c r="L94" s="37" t="str">
        <f t="shared" ca="1" si="5"/>
        <v/>
      </c>
      <c r="M94" s="31" t="str">
        <f t="array" ref="M94">IF(OR($K$2&gt;J94),"",IFERROR(INDEX(Tableau1[],MATCH(1,('2017'!B94&gt;=Tableau1[[DATE DEBUT ]])*(Tableau1[DATE FIN]&gt;='2017'!B94),0),1),""))</f>
        <v/>
      </c>
      <c r="N94" s="6"/>
    </row>
    <row r="95" spans="1:14" ht="16.2">
      <c r="A95" s="68">
        <f t="shared" si="9"/>
        <v>42828</v>
      </c>
      <c r="B95" s="38">
        <f t="shared" si="9"/>
        <v>42828</v>
      </c>
      <c r="C95" s="41"/>
      <c r="D95" s="41"/>
      <c r="E95" s="40">
        <f t="shared" si="6"/>
        <v>0</v>
      </c>
      <c r="F95" s="42"/>
      <c r="G95" s="42"/>
      <c r="H95" s="40">
        <f t="shared" si="7"/>
        <v>0</v>
      </c>
      <c r="I95" s="185"/>
      <c r="J95" s="37">
        <f t="shared" si="8"/>
        <v>0</v>
      </c>
      <c r="K95" s="46" t="str">
        <f>IFERROR(VLOOKUP(M95,EMPLOI!A:R,2,0),"")</f>
        <v/>
      </c>
      <c r="L95" s="37" t="str">
        <f t="shared" ca="1" si="5"/>
        <v/>
      </c>
      <c r="M95" s="31" t="str">
        <f t="array" ref="M95">IF(OR($K$2&gt;J95),"",IFERROR(INDEX(Tableau1[],MATCH(1,('2017'!B95&gt;=Tableau1[[DATE DEBUT ]])*(Tableau1[DATE FIN]&gt;='2017'!B95),0),1),""))</f>
        <v/>
      </c>
      <c r="N95" s="6"/>
    </row>
    <row r="96" spans="1:14" ht="16.2">
      <c r="A96" s="68">
        <f t="shared" si="9"/>
        <v>42829</v>
      </c>
      <c r="B96" s="38">
        <f t="shared" si="9"/>
        <v>42829</v>
      </c>
      <c r="C96" s="41">
        <v>0.33333333333333331</v>
      </c>
      <c r="D96" s="41">
        <v>0.48958333333333331</v>
      </c>
      <c r="E96" s="40">
        <f t="shared" si="6"/>
        <v>0.15625</v>
      </c>
      <c r="F96" s="41">
        <v>0.53125</v>
      </c>
      <c r="G96" s="41">
        <v>0.66666666666666663</v>
      </c>
      <c r="H96" s="40">
        <f t="shared" si="7"/>
        <v>0.13541666666666663</v>
      </c>
      <c r="I96" s="185"/>
      <c r="J96" s="37">
        <f t="shared" si="8"/>
        <v>0.29166666666666663</v>
      </c>
      <c r="K96" s="46">
        <f>IFERROR(VLOOKUP(M96,EMPLOI!A:R,2,0),"")</f>
        <v>70.599999999999994</v>
      </c>
      <c r="L96" s="37" t="str">
        <f t="shared" ca="1" si="5"/>
        <v/>
      </c>
      <c r="M96" s="31" t="str">
        <f t="array" ref="M96">IF(OR($K$2&gt;J96),"",IFERROR(INDEX(Tableau1[],MATCH(1,('2017'!B96&gt;=Tableau1[[DATE DEBUT ]])*(Tableau1[DATE FIN]&gt;='2017'!B96),0),1),""))</f>
        <v>A</v>
      </c>
      <c r="N96" s="6"/>
    </row>
    <row r="97" spans="1:14" ht="16.2">
      <c r="A97" s="68">
        <f t="shared" si="9"/>
        <v>42830</v>
      </c>
      <c r="B97" s="38">
        <f t="shared" si="9"/>
        <v>42830</v>
      </c>
      <c r="C97" s="41">
        <v>0.33333333333333331</v>
      </c>
      <c r="D97" s="41">
        <v>0.48958333333333331</v>
      </c>
      <c r="E97" s="40">
        <f t="shared" si="6"/>
        <v>0.15625</v>
      </c>
      <c r="F97" s="41">
        <v>0.53125</v>
      </c>
      <c r="G97" s="41">
        <v>0.66666666666666663</v>
      </c>
      <c r="H97" s="40">
        <f t="shared" si="7"/>
        <v>0.13541666666666663</v>
      </c>
      <c r="I97" s="185"/>
      <c r="J97" s="37">
        <f t="shared" si="8"/>
        <v>0.29166666666666663</v>
      </c>
      <c r="K97" s="46">
        <f>IFERROR(VLOOKUP(M97,EMPLOI!A:R,2,0),"")</f>
        <v>70.599999999999994</v>
      </c>
      <c r="L97" s="37" t="str">
        <f t="shared" ca="1" si="5"/>
        <v/>
      </c>
      <c r="M97" s="31" t="str">
        <f t="array" ref="M97">IF(OR($K$2&gt;J97),"",IFERROR(INDEX(Tableau1[],MATCH(1,('2017'!B97&gt;=Tableau1[[DATE DEBUT ]])*(Tableau1[DATE FIN]&gt;='2017'!B97),0),1),""))</f>
        <v>A</v>
      </c>
      <c r="N97" s="6"/>
    </row>
    <row r="98" spans="1:14" ht="16.2">
      <c r="A98" s="68">
        <f t="shared" si="9"/>
        <v>42831</v>
      </c>
      <c r="B98" s="38">
        <f t="shared" si="9"/>
        <v>42831</v>
      </c>
      <c r="C98" s="41">
        <v>0.33333333333333331</v>
      </c>
      <c r="D98" s="41">
        <v>0.48958333333333331</v>
      </c>
      <c r="E98" s="40">
        <f t="shared" si="6"/>
        <v>0.15625</v>
      </c>
      <c r="F98" s="41">
        <v>0.53125</v>
      </c>
      <c r="G98" s="41">
        <v>0.66666666666666663</v>
      </c>
      <c r="H98" s="40">
        <f t="shared" si="7"/>
        <v>0.13541666666666663</v>
      </c>
      <c r="I98" s="185"/>
      <c r="J98" s="37">
        <f t="shared" si="8"/>
        <v>0.29166666666666663</v>
      </c>
      <c r="K98" s="46">
        <f>IFERROR(VLOOKUP(M98,EMPLOI!A:R,2,0),"")</f>
        <v>70.599999999999994</v>
      </c>
      <c r="L98" s="37" t="str">
        <f t="shared" ca="1" si="5"/>
        <v/>
      </c>
      <c r="M98" s="31" t="str">
        <f t="array" ref="M98">IF(OR($K$2&gt;J98),"",IFERROR(INDEX(Tableau1[],MATCH(1,('2017'!B98&gt;=Tableau1[[DATE DEBUT ]])*(Tableau1[DATE FIN]&gt;='2017'!B98),0),1),""))</f>
        <v>A</v>
      </c>
      <c r="N98" s="6"/>
    </row>
    <row r="99" spans="1:14" ht="16.2">
      <c r="A99" s="68">
        <f t="shared" si="9"/>
        <v>42832</v>
      </c>
      <c r="B99" s="38">
        <f t="shared" si="9"/>
        <v>42832</v>
      </c>
      <c r="C99" s="41">
        <v>0.33333333333333331</v>
      </c>
      <c r="D99" s="41">
        <v>0.48958333333333331</v>
      </c>
      <c r="E99" s="40">
        <f t="shared" si="6"/>
        <v>0.15625</v>
      </c>
      <c r="F99" s="41">
        <v>0.53125</v>
      </c>
      <c r="G99" s="41">
        <v>0.66666666666666663</v>
      </c>
      <c r="H99" s="40">
        <f t="shared" si="7"/>
        <v>0.13541666666666663</v>
      </c>
      <c r="I99" s="185"/>
      <c r="J99" s="37">
        <f t="shared" si="8"/>
        <v>0.29166666666666663</v>
      </c>
      <c r="K99" s="46">
        <f>IFERROR(VLOOKUP(M99,EMPLOI!A:R,2,0),"")</f>
        <v>70.599999999999994</v>
      </c>
      <c r="L99" s="37" t="str">
        <f t="shared" ca="1" si="5"/>
        <v/>
      </c>
      <c r="M99" s="31" t="str">
        <f t="array" ref="M99">IF(OR($K$2&gt;J99),"",IFERROR(INDEX(Tableau1[],MATCH(1,('2017'!B99&gt;=Tableau1[[DATE DEBUT ]])*(Tableau1[DATE FIN]&gt;='2017'!B99),0),1),""))</f>
        <v>A</v>
      </c>
      <c r="N99" s="6"/>
    </row>
    <row r="100" spans="1:14" ht="16.2">
      <c r="A100" s="68">
        <f t="shared" si="9"/>
        <v>42833</v>
      </c>
      <c r="B100" s="38">
        <f t="shared" si="9"/>
        <v>42833</v>
      </c>
      <c r="C100" s="42"/>
      <c r="D100" s="42"/>
      <c r="E100" s="40">
        <f t="shared" si="6"/>
        <v>0</v>
      </c>
      <c r="F100" s="42"/>
      <c r="G100" s="42"/>
      <c r="H100" s="40">
        <f>MOD(G100-F100,1)</f>
        <v>0</v>
      </c>
      <c r="I100" s="185"/>
      <c r="J100" s="37">
        <f t="shared" si="8"/>
        <v>0</v>
      </c>
      <c r="K100" s="46" t="str">
        <f>IFERROR(VLOOKUP(M100,EMPLOI!A:R,2,0),"")</f>
        <v/>
      </c>
      <c r="L100" s="37">
        <f t="shared" ca="1" si="5"/>
        <v>1.1666666666666665</v>
      </c>
      <c r="M100" s="31" t="str">
        <f t="array" ref="M100">IF(OR($K$2&gt;J100),"",IFERROR(INDEX(Tableau1[],MATCH(1,('2017'!B100&gt;=Tableau1[[DATE DEBUT ]])*(Tableau1[DATE FIN]&gt;='2017'!B100),0),1),""))</f>
        <v/>
      </c>
      <c r="N100" s="6"/>
    </row>
    <row r="101" spans="1:14" ht="16.2">
      <c r="A101" s="68">
        <f t="shared" si="9"/>
        <v>42834</v>
      </c>
      <c r="B101" s="38">
        <f t="shared" si="9"/>
        <v>42834</v>
      </c>
      <c r="C101" s="42"/>
      <c r="D101" s="42"/>
      <c r="E101" s="40">
        <f t="shared" si="6"/>
        <v>0</v>
      </c>
      <c r="F101" s="42"/>
      <c r="G101" s="42"/>
      <c r="H101" s="40">
        <f t="shared" ref="H101:H164" si="10">MOD(G101-F101,1)</f>
        <v>0</v>
      </c>
      <c r="I101" s="185"/>
      <c r="J101" s="37">
        <f t="shared" si="8"/>
        <v>0</v>
      </c>
      <c r="K101" s="46" t="str">
        <f>IFERROR(VLOOKUP(M101,EMPLOI!A:R,2,0),"")</f>
        <v/>
      </c>
      <c r="L101" s="37" t="str">
        <f t="shared" ca="1" si="5"/>
        <v/>
      </c>
      <c r="M101" s="31" t="str">
        <f t="array" ref="M101">IF(OR($K$2&gt;J101),"",IFERROR(INDEX(Tableau1[],MATCH(1,('2017'!B101&gt;=Tableau1[[DATE DEBUT ]])*(Tableau1[DATE FIN]&gt;='2017'!B101),0),1),""))</f>
        <v/>
      </c>
      <c r="N101" s="6"/>
    </row>
    <row r="102" spans="1:14" ht="16.2">
      <c r="A102" s="68">
        <f t="shared" si="9"/>
        <v>42835</v>
      </c>
      <c r="B102" s="38">
        <f t="shared" si="9"/>
        <v>42835</v>
      </c>
      <c r="C102" s="41"/>
      <c r="D102" s="41"/>
      <c r="E102" s="40">
        <f t="shared" si="6"/>
        <v>0</v>
      </c>
      <c r="F102" s="42"/>
      <c r="G102" s="42"/>
      <c r="H102" s="40">
        <f t="shared" si="10"/>
        <v>0</v>
      </c>
      <c r="I102" s="185"/>
      <c r="J102" s="37">
        <f t="shared" si="8"/>
        <v>0</v>
      </c>
      <c r="K102" s="46" t="str">
        <f>IFERROR(VLOOKUP(M102,EMPLOI!A:R,2,0),"")</f>
        <v/>
      </c>
      <c r="L102" s="37" t="str">
        <f t="shared" ca="1" si="5"/>
        <v/>
      </c>
      <c r="M102" s="31" t="str">
        <f t="array" ref="M102">IF(OR($K$2&gt;J102),"",IFERROR(INDEX(Tableau1[],MATCH(1,('2017'!B102&gt;=Tableau1[[DATE DEBUT ]])*(Tableau1[DATE FIN]&gt;='2017'!B102),0),1),""))</f>
        <v/>
      </c>
      <c r="N102" s="6"/>
    </row>
    <row r="103" spans="1:14" ht="16.2">
      <c r="A103" s="68">
        <f t="shared" si="9"/>
        <v>42836</v>
      </c>
      <c r="B103" s="38">
        <f t="shared" si="9"/>
        <v>42836</v>
      </c>
      <c r="C103" s="42"/>
      <c r="D103" s="42"/>
      <c r="E103" s="40">
        <f t="shared" si="6"/>
        <v>0</v>
      </c>
      <c r="F103" s="42"/>
      <c r="G103" s="42"/>
      <c r="H103" s="40">
        <f t="shared" si="10"/>
        <v>0</v>
      </c>
      <c r="I103" s="185"/>
      <c r="J103" s="37">
        <f t="shared" si="8"/>
        <v>0</v>
      </c>
      <c r="K103" s="46" t="str">
        <f>IFERROR(VLOOKUP(M103,EMPLOI!A:R,2,0),"")</f>
        <v/>
      </c>
      <c r="L103" s="37" t="str">
        <f t="shared" ca="1" si="5"/>
        <v/>
      </c>
      <c r="M103" s="31" t="str">
        <f t="array" ref="M103">IF(OR($K$2&gt;J103),"",IFERROR(INDEX(Tableau1[],MATCH(1,('2017'!B103&gt;=Tableau1[[DATE DEBUT ]])*(Tableau1[DATE FIN]&gt;='2017'!B103),0),1),""))</f>
        <v/>
      </c>
      <c r="N103" s="6"/>
    </row>
    <row r="104" spans="1:14" ht="16.2">
      <c r="A104" s="68">
        <f t="shared" si="9"/>
        <v>42837</v>
      </c>
      <c r="B104" s="38">
        <f t="shared" si="9"/>
        <v>42837</v>
      </c>
      <c r="C104" s="42"/>
      <c r="D104" s="42"/>
      <c r="E104" s="40">
        <f t="shared" si="6"/>
        <v>0</v>
      </c>
      <c r="F104" s="42"/>
      <c r="G104" s="42"/>
      <c r="H104" s="40">
        <f t="shared" si="10"/>
        <v>0</v>
      </c>
      <c r="I104" s="185"/>
      <c r="J104" s="37">
        <f t="shared" si="8"/>
        <v>0</v>
      </c>
      <c r="K104" s="46" t="str">
        <f>IFERROR(VLOOKUP(M104,EMPLOI!A:R,2,0),"")</f>
        <v/>
      </c>
      <c r="L104" s="37" t="str">
        <f t="shared" ca="1" si="5"/>
        <v/>
      </c>
      <c r="M104" s="31" t="str">
        <f t="array" ref="M104">IF(OR($K$2&gt;J104),"",IFERROR(INDEX(Tableau1[],MATCH(1,('2017'!B104&gt;=Tableau1[[DATE DEBUT ]])*(Tableau1[DATE FIN]&gt;='2017'!B104),0),1),""))</f>
        <v/>
      </c>
      <c r="N104" s="6"/>
    </row>
    <row r="105" spans="1:14" ht="16.2">
      <c r="A105" s="68">
        <f t="shared" si="9"/>
        <v>42838</v>
      </c>
      <c r="B105" s="38">
        <f t="shared" si="9"/>
        <v>42838</v>
      </c>
      <c r="C105" s="42"/>
      <c r="D105" s="42"/>
      <c r="E105" s="40">
        <f t="shared" si="6"/>
        <v>0</v>
      </c>
      <c r="F105" s="42"/>
      <c r="G105" s="42"/>
      <c r="H105" s="40">
        <f t="shared" si="10"/>
        <v>0</v>
      </c>
      <c r="I105" s="185"/>
      <c r="J105" s="37">
        <f t="shared" si="8"/>
        <v>0</v>
      </c>
      <c r="K105" s="46" t="str">
        <f>IFERROR(VLOOKUP(M105,EMPLOI!A:R,2,0),"")</f>
        <v/>
      </c>
      <c r="L105" s="37" t="str">
        <f t="shared" ca="1" si="5"/>
        <v/>
      </c>
      <c r="M105" s="31" t="str">
        <f t="array" ref="M105">IF(OR($K$2&gt;J105),"",IFERROR(INDEX(Tableau1[],MATCH(1,('2017'!B105&gt;=Tableau1[[DATE DEBUT ]])*(Tableau1[DATE FIN]&gt;='2017'!B105),0),1),""))</f>
        <v/>
      </c>
      <c r="N105" s="6"/>
    </row>
    <row r="106" spans="1:14" ht="16.2">
      <c r="A106" s="68">
        <f t="shared" si="9"/>
        <v>42839</v>
      </c>
      <c r="B106" s="38">
        <f t="shared" si="9"/>
        <v>42839</v>
      </c>
      <c r="C106" s="42"/>
      <c r="D106" s="42"/>
      <c r="E106" s="40">
        <f t="shared" si="6"/>
        <v>0</v>
      </c>
      <c r="F106" s="42"/>
      <c r="G106" s="42"/>
      <c r="H106" s="40">
        <f t="shared" si="10"/>
        <v>0</v>
      </c>
      <c r="I106" s="185"/>
      <c r="J106" s="37">
        <f t="shared" si="8"/>
        <v>0</v>
      </c>
      <c r="K106" s="46" t="str">
        <f>IFERROR(VLOOKUP(M106,EMPLOI!A:R,2,0),"")</f>
        <v/>
      </c>
      <c r="L106" s="37" t="str">
        <f t="shared" ca="1" si="5"/>
        <v/>
      </c>
      <c r="M106" s="31" t="str">
        <f t="array" ref="M106">IF(OR($K$2&gt;J106),"",IFERROR(INDEX(Tableau1[],MATCH(1,('2017'!B106&gt;=Tableau1[[DATE DEBUT ]])*(Tableau1[DATE FIN]&gt;='2017'!B106),0),1),""))</f>
        <v/>
      </c>
      <c r="N106" s="6"/>
    </row>
    <row r="107" spans="1:14" ht="16.2">
      <c r="A107" s="68">
        <f t="shared" si="9"/>
        <v>42840</v>
      </c>
      <c r="B107" s="38">
        <f t="shared" si="9"/>
        <v>42840</v>
      </c>
      <c r="C107" s="42"/>
      <c r="D107" s="42"/>
      <c r="E107" s="40">
        <f t="shared" si="6"/>
        <v>0</v>
      </c>
      <c r="F107" s="42"/>
      <c r="G107" s="42"/>
      <c r="H107" s="40">
        <f t="shared" si="10"/>
        <v>0</v>
      </c>
      <c r="I107" s="185"/>
      <c r="J107" s="37">
        <f t="shared" si="8"/>
        <v>0</v>
      </c>
      <c r="K107" s="46" t="str">
        <f>IFERROR(VLOOKUP(M107,EMPLOI!A:R,2,0),"")</f>
        <v/>
      </c>
      <c r="L107" s="37">
        <f t="shared" ca="1" si="5"/>
        <v>0</v>
      </c>
      <c r="M107" s="31" t="str">
        <f t="array" ref="M107">IF(OR($K$2&gt;J107),"",IFERROR(INDEX(Tableau1[],MATCH(1,('2017'!B107&gt;=Tableau1[[DATE DEBUT ]])*(Tableau1[DATE FIN]&gt;='2017'!B107),0),1),""))</f>
        <v/>
      </c>
      <c r="N107" s="6"/>
    </row>
    <row r="108" spans="1:14" ht="16.2">
      <c r="A108" s="68">
        <f t="shared" si="9"/>
        <v>42841</v>
      </c>
      <c r="B108" s="38">
        <f t="shared" si="9"/>
        <v>42841</v>
      </c>
      <c r="C108" s="42"/>
      <c r="D108" s="42"/>
      <c r="E108" s="40">
        <f t="shared" si="6"/>
        <v>0</v>
      </c>
      <c r="F108" s="42"/>
      <c r="G108" s="42"/>
      <c r="H108" s="40">
        <f t="shared" si="10"/>
        <v>0</v>
      </c>
      <c r="I108" s="185"/>
      <c r="J108" s="37">
        <f t="shared" si="8"/>
        <v>0</v>
      </c>
      <c r="K108" s="46" t="str">
        <f>IFERROR(VLOOKUP(M108,EMPLOI!A:R,2,0),"")</f>
        <v/>
      </c>
      <c r="L108" s="37" t="str">
        <f t="shared" ca="1" si="5"/>
        <v/>
      </c>
      <c r="M108" s="31" t="str">
        <f t="array" ref="M108">IF(OR($K$2&gt;J108),"",IFERROR(INDEX(Tableau1[],MATCH(1,('2017'!B108&gt;=Tableau1[[DATE DEBUT ]])*(Tableau1[DATE FIN]&gt;='2017'!B108),0),1),""))</f>
        <v/>
      </c>
      <c r="N108" s="6"/>
    </row>
    <row r="109" spans="1:14" ht="16.2">
      <c r="A109" s="68">
        <f t="shared" si="9"/>
        <v>42842</v>
      </c>
      <c r="B109" s="38">
        <f t="shared" si="9"/>
        <v>42842</v>
      </c>
      <c r="C109" s="42"/>
      <c r="D109" s="42"/>
      <c r="E109" s="40">
        <f t="shared" si="6"/>
        <v>0</v>
      </c>
      <c r="F109" s="42"/>
      <c r="G109" s="42"/>
      <c r="H109" s="40">
        <f t="shared" si="10"/>
        <v>0</v>
      </c>
      <c r="I109" s="185"/>
      <c r="J109" s="37">
        <f t="shared" si="8"/>
        <v>0</v>
      </c>
      <c r="K109" s="46" t="str">
        <f>IFERROR(VLOOKUP(M109,EMPLOI!A:R,2,0),"")</f>
        <v/>
      </c>
      <c r="L109" s="37" t="str">
        <f t="shared" ca="1" si="5"/>
        <v/>
      </c>
      <c r="M109" s="31" t="str">
        <f t="array" ref="M109">IF(OR($K$2&gt;J109),"",IFERROR(INDEX(Tableau1[],MATCH(1,('2017'!B109&gt;=Tableau1[[DATE DEBUT ]])*(Tableau1[DATE FIN]&gt;='2017'!B109),0),1),""))</f>
        <v/>
      </c>
      <c r="N109" s="6"/>
    </row>
    <row r="110" spans="1:14" ht="16.2">
      <c r="A110" s="68">
        <f t="shared" si="9"/>
        <v>42843</v>
      </c>
      <c r="B110" s="38">
        <f t="shared" si="9"/>
        <v>42843</v>
      </c>
      <c r="C110" s="42"/>
      <c r="D110" s="42"/>
      <c r="E110" s="40">
        <f t="shared" si="6"/>
        <v>0</v>
      </c>
      <c r="F110" s="42"/>
      <c r="G110" s="42"/>
      <c r="H110" s="40">
        <f t="shared" si="10"/>
        <v>0</v>
      </c>
      <c r="I110" s="185"/>
      <c r="J110" s="37">
        <f t="shared" si="8"/>
        <v>0</v>
      </c>
      <c r="K110" s="46" t="str">
        <f>IFERROR(VLOOKUP(M110,EMPLOI!A:R,2,0),"")</f>
        <v/>
      </c>
      <c r="L110" s="37" t="str">
        <f t="shared" ca="1" si="5"/>
        <v/>
      </c>
      <c r="M110" s="31" t="str">
        <f t="array" ref="M110">IF(OR($K$2&gt;J110),"",IFERROR(INDEX(Tableau1[],MATCH(1,('2017'!B110&gt;=Tableau1[[DATE DEBUT ]])*(Tableau1[DATE FIN]&gt;='2017'!B110),0),1),""))</f>
        <v/>
      </c>
      <c r="N110" s="6"/>
    </row>
    <row r="111" spans="1:14" ht="16.2">
      <c r="A111" s="68">
        <f t="shared" si="9"/>
        <v>42844</v>
      </c>
      <c r="B111" s="38">
        <f t="shared" si="9"/>
        <v>42844</v>
      </c>
      <c r="C111" s="42"/>
      <c r="D111" s="42"/>
      <c r="E111" s="40">
        <f t="shared" si="6"/>
        <v>0</v>
      </c>
      <c r="F111" s="42"/>
      <c r="G111" s="42"/>
      <c r="H111" s="40">
        <f t="shared" si="10"/>
        <v>0</v>
      </c>
      <c r="I111" s="185"/>
      <c r="J111" s="37">
        <f t="shared" si="8"/>
        <v>0</v>
      </c>
      <c r="K111" s="46" t="str">
        <f>IFERROR(VLOOKUP(M111,EMPLOI!A:R,2,0),"")</f>
        <v/>
      </c>
      <c r="L111" s="37" t="str">
        <f t="shared" ca="1" si="5"/>
        <v/>
      </c>
      <c r="M111" s="31" t="str">
        <f t="array" ref="M111">IF(OR($K$2&gt;J111),"",IFERROR(INDEX(Tableau1[],MATCH(1,('2017'!B111&gt;=Tableau1[[DATE DEBUT ]])*(Tableau1[DATE FIN]&gt;='2017'!B111),0),1),""))</f>
        <v/>
      </c>
      <c r="N111" s="6"/>
    </row>
    <row r="112" spans="1:14" ht="16.2">
      <c r="A112" s="68">
        <f t="shared" si="9"/>
        <v>42845</v>
      </c>
      <c r="B112" s="38">
        <f t="shared" si="9"/>
        <v>42845</v>
      </c>
      <c r="C112" s="42"/>
      <c r="D112" s="42"/>
      <c r="E112" s="40">
        <f t="shared" si="6"/>
        <v>0</v>
      </c>
      <c r="F112" s="42"/>
      <c r="G112" s="42"/>
      <c r="H112" s="40">
        <f t="shared" si="10"/>
        <v>0</v>
      </c>
      <c r="I112" s="185"/>
      <c r="J112" s="37">
        <f t="shared" si="8"/>
        <v>0</v>
      </c>
      <c r="K112" s="46" t="str">
        <f>IFERROR(VLOOKUP(M112,EMPLOI!A:R,2,0),"")</f>
        <v/>
      </c>
      <c r="L112" s="37" t="str">
        <f t="shared" ca="1" si="5"/>
        <v/>
      </c>
      <c r="M112" s="31" t="str">
        <f t="array" ref="M112">IF(OR($K$2&gt;J112),"",IFERROR(INDEX(Tableau1[],MATCH(1,('2017'!B112&gt;=Tableau1[[DATE DEBUT ]])*(Tableau1[DATE FIN]&gt;='2017'!B112),0),1),""))</f>
        <v/>
      </c>
      <c r="N112" s="6"/>
    </row>
    <row r="113" spans="1:14" ht="16.2">
      <c r="A113" s="68">
        <f t="shared" si="9"/>
        <v>42846</v>
      </c>
      <c r="B113" s="38">
        <f t="shared" si="9"/>
        <v>42846</v>
      </c>
      <c r="C113" s="42"/>
      <c r="D113" s="42"/>
      <c r="E113" s="40">
        <f t="shared" si="6"/>
        <v>0</v>
      </c>
      <c r="F113" s="42"/>
      <c r="G113" s="42"/>
      <c r="H113" s="40">
        <f t="shared" si="10"/>
        <v>0</v>
      </c>
      <c r="I113" s="185"/>
      <c r="J113" s="37">
        <f t="shared" si="8"/>
        <v>0</v>
      </c>
      <c r="K113" s="46" t="str">
        <f>IFERROR(VLOOKUP(M113,EMPLOI!A:R,2,0),"")</f>
        <v/>
      </c>
      <c r="L113" s="37" t="str">
        <f t="shared" ca="1" si="5"/>
        <v/>
      </c>
      <c r="M113" s="31" t="str">
        <f t="array" ref="M113">IF(OR($K$2&gt;J113),"",IFERROR(INDEX(Tableau1[],MATCH(1,('2017'!B113&gt;=Tableau1[[DATE DEBUT ]])*(Tableau1[DATE FIN]&gt;='2017'!B113),0),1),""))</f>
        <v/>
      </c>
      <c r="N113" s="6"/>
    </row>
    <row r="114" spans="1:14" ht="16.2">
      <c r="A114" s="68">
        <f t="shared" si="9"/>
        <v>42847</v>
      </c>
      <c r="B114" s="38">
        <f t="shared" si="9"/>
        <v>42847</v>
      </c>
      <c r="C114" s="42"/>
      <c r="D114" s="42"/>
      <c r="E114" s="40">
        <f t="shared" si="6"/>
        <v>0</v>
      </c>
      <c r="F114" s="42"/>
      <c r="G114" s="42"/>
      <c r="H114" s="40">
        <f t="shared" si="10"/>
        <v>0</v>
      </c>
      <c r="I114" s="185"/>
      <c r="J114" s="37">
        <f t="shared" si="8"/>
        <v>0</v>
      </c>
      <c r="K114" s="46" t="str">
        <f>IFERROR(VLOOKUP(M114,EMPLOI!A:R,2,0),"")</f>
        <v/>
      </c>
      <c r="L114" s="37">
        <f t="shared" ca="1" si="5"/>
        <v>0</v>
      </c>
      <c r="M114" s="31" t="str">
        <f t="array" ref="M114">IF(OR($K$2&gt;J114),"",IFERROR(INDEX(Tableau1[],MATCH(1,('2017'!B114&gt;=Tableau1[[DATE DEBUT ]])*(Tableau1[DATE FIN]&gt;='2017'!B114),0),1),""))</f>
        <v/>
      </c>
      <c r="N114" s="6"/>
    </row>
    <row r="115" spans="1:14" ht="16.2">
      <c r="A115" s="68">
        <f t="shared" si="9"/>
        <v>42848</v>
      </c>
      <c r="B115" s="38">
        <f t="shared" si="9"/>
        <v>42848</v>
      </c>
      <c r="C115" s="42"/>
      <c r="D115" s="42"/>
      <c r="E115" s="40">
        <f t="shared" si="6"/>
        <v>0</v>
      </c>
      <c r="F115" s="42"/>
      <c r="G115" s="42"/>
      <c r="H115" s="40">
        <f t="shared" si="10"/>
        <v>0</v>
      </c>
      <c r="I115" s="185"/>
      <c r="J115" s="37">
        <f t="shared" si="8"/>
        <v>0</v>
      </c>
      <c r="K115" s="46" t="str">
        <f>IFERROR(VLOOKUP(M115,EMPLOI!A:R,2,0),"")</f>
        <v/>
      </c>
      <c r="L115" s="37" t="str">
        <f t="shared" ca="1" si="5"/>
        <v/>
      </c>
      <c r="M115" s="31" t="str">
        <f t="array" ref="M115">IF(OR($K$2&gt;J115),"",IFERROR(INDEX(Tableau1[],MATCH(1,('2017'!B115&gt;=Tableau1[[DATE DEBUT ]])*(Tableau1[DATE FIN]&gt;='2017'!B115),0),1),""))</f>
        <v/>
      </c>
      <c r="N115" s="6"/>
    </row>
    <row r="116" spans="1:14" ht="16.2">
      <c r="A116" s="68">
        <f t="shared" si="9"/>
        <v>42849</v>
      </c>
      <c r="B116" s="38">
        <f t="shared" si="9"/>
        <v>42849</v>
      </c>
      <c r="C116" s="42"/>
      <c r="D116" s="42"/>
      <c r="E116" s="40">
        <f t="shared" si="6"/>
        <v>0</v>
      </c>
      <c r="F116" s="42"/>
      <c r="G116" s="42"/>
      <c r="H116" s="40">
        <f t="shared" si="10"/>
        <v>0</v>
      </c>
      <c r="I116" s="185"/>
      <c r="J116" s="37">
        <f t="shared" si="8"/>
        <v>0</v>
      </c>
      <c r="K116" s="46" t="str">
        <f>IFERROR(VLOOKUP(M116,EMPLOI!A:R,2,0),"")</f>
        <v/>
      </c>
      <c r="L116" s="37" t="str">
        <f t="shared" ca="1" si="5"/>
        <v/>
      </c>
      <c r="M116" s="31" t="str">
        <f t="array" ref="M116">IF(OR($K$2&gt;J116),"",IFERROR(INDEX(Tableau1[],MATCH(1,('2017'!B116&gt;=Tableau1[[DATE DEBUT ]])*(Tableau1[DATE FIN]&gt;='2017'!B116),0),1),""))</f>
        <v/>
      </c>
      <c r="N116" s="6"/>
    </row>
    <row r="117" spans="1:14" ht="16.2">
      <c r="A117" s="68">
        <f t="shared" si="9"/>
        <v>42850</v>
      </c>
      <c r="B117" s="38">
        <f t="shared" si="9"/>
        <v>42850</v>
      </c>
      <c r="C117" s="42"/>
      <c r="D117" s="42"/>
      <c r="E117" s="40">
        <f t="shared" si="6"/>
        <v>0</v>
      </c>
      <c r="F117" s="42"/>
      <c r="G117" s="42"/>
      <c r="H117" s="40">
        <f t="shared" si="10"/>
        <v>0</v>
      </c>
      <c r="I117" s="185"/>
      <c r="J117" s="37">
        <f t="shared" si="8"/>
        <v>0</v>
      </c>
      <c r="K117" s="46" t="str">
        <f>IFERROR(VLOOKUP(M117,EMPLOI!A:R,2,0),"")</f>
        <v/>
      </c>
      <c r="L117" s="37" t="str">
        <f t="shared" ca="1" si="5"/>
        <v/>
      </c>
      <c r="M117" s="31" t="str">
        <f t="array" ref="M117">IF(OR($K$2&gt;J117),"",IFERROR(INDEX(Tableau1[],MATCH(1,('2017'!B117&gt;=Tableau1[[DATE DEBUT ]])*(Tableau1[DATE FIN]&gt;='2017'!B117),0),1),""))</f>
        <v/>
      </c>
      <c r="N117" s="6"/>
    </row>
    <row r="118" spans="1:14" ht="16.2">
      <c r="A118" s="68">
        <f t="shared" si="9"/>
        <v>42851</v>
      </c>
      <c r="B118" s="38">
        <f t="shared" si="9"/>
        <v>42851</v>
      </c>
      <c r="C118" s="42"/>
      <c r="D118" s="42"/>
      <c r="E118" s="40">
        <f t="shared" si="6"/>
        <v>0</v>
      </c>
      <c r="F118" s="42"/>
      <c r="G118" s="42"/>
      <c r="H118" s="40">
        <f t="shared" si="10"/>
        <v>0</v>
      </c>
      <c r="I118" s="185"/>
      <c r="J118" s="37">
        <f t="shared" si="8"/>
        <v>0</v>
      </c>
      <c r="K118" s="46" t="str">
        <f>IFERROR(VLOOKUP(M118,EMPLOI!A:R,2,0),"")</f>
        <v/>
      </c>
      <c r="L118" s="37" t="str">
        <f t="shared" ca="1" si="5"/>
        <v/>
      </c>
      <c r="M118" s="31" t="str">
        <f t="array" ref="M118">IF(OR($K$2&gt;J118),"",IFERROR(INDEX(Tableau1[],MATCH(1,('2017'!B118&gt;=Tableau1[[DATE DEBUT ]])*(Tableau1[DATE FIN]&gt;='2017'!B118),0),1),""))</f>
        <v/>
      </c>
      <c r="N118" s="6"/>
    </row>
    <row r="119" spans="1:14" ht="16.2">
      <c r="A119" s="68">
        <f t="shared" si="9"/>
        <v>42852</v>
      </c>
      <c r="B119" s="38">
        <f t="shared" si="9"/>
        <v>42852</v>
      </c>
      <c r="C119" s="42"/>
      <c r="D119" s="42"/>
      <c r="E119" s="40">
        <f t="shared" si="6"/>
        <v>0</v>
      </c>
      <c r="F119" s="42"/>
      <c r="G119" s="42"/>
      <c r="H119" s="40">
        <f t="shared" si="10"/>
        <v>0</v>
      </c>
      <c r="I119" s="185"/>
      <c r="J119" s="37">
        <f t="shared" si="8"/>
        <v>0</v>
      </c>
      <c r="K119" s="46" t="str">
        <f>IFERROR(VLOOKUP(M119,EMPLOI!A:R,2,0),"")</f>
        <v/>
      </c>
      <c r="L119" s="37" t="str">
        <f t="shared" ca="1" si="5"/>
        <v/>
      </c>
      <c r="M119" s="31" t="str">
        <f t="array" ref="M119">IF(OR($K$2&gt;J119),"",IFERROR(INDEX(Tableau1[],MATCH(1,('2017'!B119&gt;=Tableau1[[DATE DEBUT ]])*(Tableau1[DATE FIN]&gt;='2017'!B119),0),1),""))</f>
        <v/>
      </c>
      <c r="N119" s="6"/>
    </row>
    <row r="120" spans="1:14" ht="16.2">
      <c r="A120" s="68">
        <f t="shared" si="9"/>
        <v>42853</v>
      </c>
      <c r="B120" s="38">
        <f t="shared" si="9"/>
        <v>42853</v>
      </c>
      <c r="C120" s="42"/>
      <c r="D120" s="42"/>
      <c r="E120" s="40">
        <f t="shared" si="6"/>
        <v>0</v>
      </c>
      <c r="F120" s="42"/>
      <c r="G120" s="42"/>
      <c r="H120" s="40">
        <f t="shared" si="10"/>
        <v>0</v>
      </c>
      <c r="I120" s="185"/>
      <c r="J120" s="37">
        <f t="shared" si="8"/>
        <v>0</v>
      </c>
      <c r="K120" s="46" t="str">
        <f>IFERROR(VLOOKUP(M120,EMPLOI!A:R,2,0),"")</f>
        <v/>
      </c>
      <c r="L120" s="37" t="str">
        <f t="shared" ca="1" si="5"/>
        <v/>
      </c>
      <c r="M120" s="31" t="str">
        <f t="array" ref="M120">IF(OR($K$2&gt;J120),"",IFERROR(INDEX(Tableau1[],MATCH(1,('2017'!B120&gt;=Tableau1[[DATE DEBUT ]])*(Tableau1[DATE FIN]&gt;='2017'!B120),0),1),""))</f>
        <v/>
      </c>
      <c r="N120" s="6"/>
    </row>
    <row r="121" spans="1:14" ht="16.2">
      <c r="A121" s="68">
        <f t="shared" si="9"/>
        <v>42854</v>
      </c>
      <c r="B121" s="38">
        <f t="shared" si="9"/>
        <v>42854</v>
      </c>
      <c r="C121" s="41"/>
      <c r="D121" s="41"/>
      <c r="E121" s="40">
        <f t="shared" si="6"/>
        <v>0</v>
      </c>
      <c r="F121" s="42"/>
      <c r="G121" s="42"/>
      <c r="H121" s="40">
        <f t="shared" si="10"/>
        <v>0</v>
      </c>
      <c r="I121" s="185"/>
      <c r="J121" s="37">
        <f t="shared" si="8"/>
        <v>0</v>
      </c>
      <c r="K121" s="46" t="str">
        <f>IFERROR(VLOOKUP(M121,EMPLOI!A:R,2,0),"")</f>
        <v/>
      </c>
      <c r="L121" s="37">
        <f t="shared" ca="1" si="5"/>
        <v>0</v>
      </c>
      <c r="M121" s="31" t="str">
        <f t="array" ref="M121">IF(OR($K$2&gt;J121),"",IFERROR(INDEX(Tableau1[],MATCH(1,('2017'!B121&gt;=Tableau1[[DATE DEBUT ]])*(Tableau1[DATE FIN]&gt;='2017'!B121),0),1),""))</f>
        <v/>
      </c>
      <c r="N121" s="6"/>
    </row>
    <row r="122" spans="1:14" ht="16.2">
      <c r="A122" s="68">
        <f t="shared" si="9"/>
        <v>42855</v>
      </c>
      <c r="B122" s="38">
        <f t="shared" si="9"/>
        <v>42855</v>
      </c>
      <c r="C122" s="41"/>
      <c r="D122" s="41"/>
      <c r="E122" s="40">
        <f t="shared" si="6"/>
        <v>0</v>
      </c>
      <c r="F122" s="42"/>
      <c r="G122" s="42"/>
      <c r="H122" s="40">
        <f t="shared" si="10"/>
        <v>0</v>
      </c>
      <c r="I122" s="185"/>
      <c r="J122" s="37">
        <f t="shared" si="8"/>
        <v>0</v>
      </c>
      <c r="K122" s="46" t="str">
        <f>IFERROR(VLOOKUP(M122,EMPLOI!A:R,2,0),"")</f>
        <v/>
      </c>
      <c r="L122" s="37" t="str">
        <f t="shared" ca="1" si="5"/>
        <v/>
      </c>
      <c r="M122" s="31" t="str">
        <f t="array" ref="M122">IF(OR($K$2&gt;J122),"",IFERROR(INDEX(Tableau1[],MATCH(1,('2017'!B122&gt;=Tableau1[[DATE DEBUT ]])*(Tableau1[DATE FIN]&gt;='2017'!B122),0),1),""))</f>
        <v/>
      </c>
      <c r="N122" s="6"/>
    </row>
    <row r="123" spans="1:14" ht="16.2">
      <c r="A123" s="68">
        <f t="shared" si="9"/>
        <v>42856</v>
      </c>
      <c r="B123" s="38">
        <f t="shared" si="9"/>
        <v>42856</v>
      </c>
      <c r="C123" s="41"/>
      <c r="D123" s="41"/>
      <c r="E123" s="40">
        <f t="shared" si="6"/>
        <v>0</v>
      </c>
      <c r="F123" s="42"/>
      <c r="G123" s="42"/>
      <c r="H123" s="40">
        <f t="shared" si="10"/>
        <v>0</v>
      </c>
      <c r="I123" s="185"/>
      <c r="J123" s="37">
        <f t="shared" si="8"/>
        <v>0</v>
      </c>
      <c r="K123" s="46" t="str">
        <f>IFERROR(VLOOKUP(M123,EMPLOI!A:R,2,0),"")</f>
        <v/>
      </c>
      <c r="L123" s="37" t="str">
        <f t="shared" ca="1" si="5"/>
        <v/>
      </c>
      <c r="M123" s="31" t="str">
        <f t="array" ref="M123">IF(OR($K$2&gt;J123),"",IFERROR(INDEX(Tableau1[],MATCH(1,('2017'!B123&gt;=Tableau1[[DATE DEBUT ]])*(Tableau1[DATE FIN]&gt;='2017'!B123),0),1),""))</f>
        <v/>
      </c>
      <c r="N123" s="6"/>
    </row>
    <row r="124" spans="1:14" ht="16.2">
      <c r="A124" s="68">
        <f t="shared" si="9"/>
        <v>42857</v>
      </c>
      <c r="B124" s="38">
        <f t="shared" si="9"/>
        <v>42857</v>
      </c>
      <c r="C124" s="41"/>
      <c r="D124" s="41"/>
      <c r="E124" s="40">
        <f t="shared" si="6"/>
        <v>0</v>
      </c>
      <c r="F124" s="41"/>
      <c r="G124" s="41"/>
      <c r="H124" s="40">
        <f t="shared" si="10"/>
        <v>0</v>
      </c>
      <c r="I124" s="185"/>
      <c r="J124" s="37">
        <f t="shared" si="8"/>
        <v>0</v>
      </c>
      <c r="K124" s="46" t="str">
        <f>IFERROR(VLOOKUP(M124,EMPLOI!A:R,2,0),"")</f>
        <v/>
      </c>
      <c r="L124" s="37" t="str">
        <f t="shared" ca="1" si="5"/>
        <v/>
      </c>
      <c r="M124" s="31" t="str">
        <f t="array" ref="M124">IF(OR($K$2&gt;J124),"",IFERROR(INDEX(Tableau1[],MATCH(1,('2017'!B124&gt;=Tableau1[[DATE DEBUT ]])*(Tableau1[DATE FIN]&gt;='2017'!B124),0),1),""))</f>
        <v/>
      </c>
      <c r="N124" s="6"/>
    </row>
    <row r="125" spans="1:14" ht="16.2">
      <c r="A125" s="68">
        <f t="shared" si="9"/>
        <v>42858</v>
      </c>
      <c r="B125" s="38">
        <f t="shared" si="9"/>
        <v>42858</v>
      </c>
      <c r="C125" s="41">
        <v>0.375</v>
      </c>
      <c r="D125" s="41">
        <v>0.54166666666666663</v>
      </c>
      <c r="E125" s="40">
        <f t="shared" si="6"/>
        <v>0.16666666666666663</v>
      </c>
      <c r="F125" s="41">
        <v>0.5625</v>
      </c>
      <c r="G125" s="41">
        <v>0.70833333333333337</v>
      </c>
      <c r="H125" s="40">
        <f t="shared" si="10"/>
        <v>0.14583333333333337</v>
      </c>
      <c r="I125" s="185"/>
      <c r="J125" s="37">
        <f t="shared" si="8"/>
        <v>0.3125</v>
      </c>
      <c r="K125" s="46">
        <f>IFERROR(VLOOKUP(M125,EMPLOI!A:R,2,0),"")</f>
        <v>79.7</v>
      </c>
      <c r="L125" s="37" t="str">
        <f t="shared" ca="1" si="5"/>
        <v/>
      </c>
      <c r="M125" s="31" t="str">
        <f t="array" ref="M125">IF(OR($K$2&gt;J125),"",IFERROR(INDEX(Tableau1[],MATCH(1,('2017'!B125&gt;=Tableau1[[DATE DEBUT ]])*(Tableau1[DATE FIN]&gt;='2017'!B125),0),1),""))</f>
        <v>B</v>
      </c>
      <c r="N125" s="6"/>
    </row>
    <row r="126" spans="1:14" ht="16.2">
      <c r="A126" s="68">
        <f t="shared" si="9"/>
        <v>42859</v>
      </c>
      <c r="B126" s="38">
        <f t="shared" si="9"/>
        <v>42859</v>
      </c>
      <c r="C126" s="41">
        <v>0.375</v>
      </c>
      <c r="D126" s="41">
        <v>0.54166666666666663</v>
      </c>
      <c r="E126" s="40">
        <f t="shared" si="6"/>
        <v>0.16666666666666663</v>
      </c>
      <c r="F126" s="41">
        <v>0.5625</v>
      </c>
      <c r="G126" s="41">
        <v>0.70833333333333337</v>
      </c>
      <c r="H126" s="40">
        <f t="shared" si="10"/>
        <v>0.14583333333333337</v>
      </c>
      <c r="I126" s="185"/>
      <c r="J126" s="37">
        <f t="shared" si="8"/>
        <v>0.3125</v>
      </c>
      <c r="K126" s="46">
        <f>IFERROR(VLOOKUP(M126,EMPLOI!A:R,2,0),"")</f>
        <v>79.7</v>
      </c>
      <c r="L126" s="37" t="str">
        <f t="shared" ca="1" si="5"/>
        <v/>
      </c>
      <c r="M126" s="31" t="str">
        <f t="array" ref="M126">IF(OR($K$2&gt;J126),"",IFERROR(INDEX(Tableau1[],MATCH(1,('2017'!B126&gt;=Tableau1[[DATE DEBUT ]])*(Tableau1[DATE FIN]&gt;='2017'!B126),0),1),""))</f>
        <v>B</v>
      </c>
      <c r="N126" s="6"/>
    </row>
    <row r="127" spans="1:14" ht="16.2">
      <c r="A127" s="68">
        <f t="shared" si="9"/>
        <v>42860</v>
      </c>
      <c r="B127" s="38">
        <f t="shared" si="9"/>
        <v>42860</v>
      </c>
      <c r="C127" s="41">
        <v>0.375</v>
      </c>
      <c r="D127" s="41">
        <v>0.54166666666666663</v>
      </c>
      <c r="E127" s="40">
        <f t="shared" si="6"/>
        <v>0.16666666666666663</v>
      </c>
      <c r="F127" s="41">
        <v>0.5625</v>
      </c>
      <c r="G127" s="41">
        <v>0.70833333333333337</v>
      </c>
      <c r="H127" s="40">
        <f t="shared" si="10"/>
        <v>0.14583333333333337</v>
      </c>
      <c r="I127" s="185"/>
      <c r="J127" s="37">
        <f t="shared" si="8"/>
        <v>0.3125</v>
      </c>
      <c r="K127" s="46">
        <f>IFERROR(VLOOKUP(M127,EMPLOI!A:R,2,0),"")</f>
        <v>79.7</v>
      </c>
      <c r="L127" s="37" t="str">
        <f t="shared" ca="1" si="5"/>
        <v/>
      </c>
      <c r="M127" s="31" t="str">
        <f t="array" ref="M127">IF(OR($K$2&gt;J127),"",IFERROR(INDEX(Tableau1[],MATCH(1,('2017'!B127&gt;=Tableau1[[DATE DEBUT ]])*(Tableau1[DATE FIN]&gt;='2017'!B127),0),1),""))</f>
        <v>B</v>
      </c>
      <c r="N127" s="6"/>
    </row>
    <row r="128" spans="1:14" ht="16.2">
      <c r="A128" s="68">
        <f t="shared" si="9"/>
        <v>42861</v>
      </c>
      <c r="B128" s="38">
        <f t="shared" si="9"/>
        <v>42861</v>
      </c>
      <c r="C128" s="41"/>
      <c r="D128" s="41"/>
      <c r="E128" s="40"/>
      <c r="F128" s="41"/>
      <c r="G128" s="41"/>
      <c r="H128" s="40">
        <f t="shared" si="10"/>
        <v>0</v>
      </c>
      <c r="I128" s="185"/>
      <c r="J128" s="37">
        <f t="shared" si="8"/>
        <v>0</v>
      </c>
      <c r="K128" s="46" t="str">
        <f>IFERROR(VLOOKUP(M128,EMPLOI!A:R,2,0),"")</f>
        <v/>
      </c>
      <c r="L128" s="37">
        <f t="shared" ca="1" si="5"/>
        <v>0.9375</v>
      </c>
      <c r="M128" s="31" t="str">
        <f t="array" ref="M128">IF(OR($K$2&gt;J128),"",IFERROR(INDEX(Tableau1[],MATCH(1,('2017'!B128&gt;=Tableau1[[DATE DEBUT ]])*(Tableau1[DATE FIN]&gt;='2017'!B128),0),1),""))</f>
        <v/>
      </c>
      <c r="N128" s="6"/>
    </row>
    <row r="129" spans="1:14" ht="16.2">
      <c r="A129" s="68">
        <f t="shared" si="9"/>
        <v>42862</v>
      </c>
      <c r="B129" s="38">
        <f t="shared" si="9"/>
        <v>42862</v>
      </c>
      <c r="C129" s="41"/>
      <c r="D129" s="41"/>
      <c r="E129" s="40"/>
      <c r="F129" s="41"/>
      <c r="G129" s="41"/>
      <c r="H129" s="40">
        <f t="shared" si="10"/>
        <v>0</v>
      </c>
      <c r="I129" s="185"/>
      <c r="J129" s="37">
        <f t="shared" si="8"/>
        <v>0</v>
      </c>
      <c r="K129" s="46" t="str">
        <f>IFERROR(VLOOKUP(M129,EMPLOI!A:R,2,0),"")</f>
        <v/>
      </c>
      <c r="L129" s="37" t="str">
        <f t="shared" ca="1" si="5"/>
        <v/>
      </c>
      <c r="M129" s="31" t="str">
        <f t="array" ref="M129">IF(OR($K$2&gt;J129),"",IFERROR(INDEX(Tableau1[],MATCH(1,('2017'!B129&gt;=Tableau1[[DATE DEBUT ]])*(Tableau1[DATE FIN]&gt;='2017'!B129),0),1),""))</f>
        <v/>
      </c>
      <c r="N129" s="6"/>
    </row>
    <row r="130" spans="1:14" ht="16.2">
      <c r="A130" s="68">
        <f t="shared" si="9"/>
        <v>42863</v>
      </c>
      <c r="B130" s="38">
        <f t="shared" si="9"/>
        <v>42863</v>
      </c>
      <c r="C130" s="41"/>
      <c r="D130" s="41"/>
      <c r="E130" s="40"/>
      <c r="F130" s="41"/>
      <c r="G130" s="41"/>
      <c r="H130" s="40">
        <f t="shared" si="10"/>
        <v>0</v>
      </c>
      <c r="I130" s="185"/>
      <c r="J130" s="37">
        <f t="shared" si="8"/>
        <v>0</v>
      </c>
      <c r="K130" s="46" t="str">
        <f>IFERROR(VLOOKUP(M130,EMPLOI!A:R,2,0),"")</f>
        <v/>
      </c>
      <c r="L130" s="37" t="str">
        <f t="shared" ca="1" si="5"/>
        <v/>
      </c>
      <c r="M130" s="31" t="str">
        <f t="array" ref="M130">IF(OR($K$2&gt;J130),"",IFERROR(INDEX(Tableau1[],MATCH(1,('2017'!B130&gt;=Tableau1[[DATE DEBUT ]])*(Tableau1[DATE FIN]&gt;='2017'!B130),0),1),""))</f>
        <v/>
      </c>
      <c r="N130" s="6"/>
    </row>
    <row r="131" spans="1:14" ht="16.2">
      <c r="A131" s="68">
        <f t="shared" si="9"/>
        <v>42864</v>
      </c>
      <c r="B131" s="38">
        <f t="shared" si="9"/>
        <v>42864</v>
      </c>
      <c r="C131" s="41">
        <v>0.375</v>
      </c>
      <c r="D131" s="41">
        <v>0.54166666666666663</v>
      </c>
      <c r="E131" s="40">
        <f t="shared" si="6"/>
        <v>0.16666666666666663</v>
      </c>
      <c r="F131" s="41">
        <v>0.5625</v>
      </c>
      <c r="G131" s="41">
        <v>0.70833333333333337</v>
      </c>
      <c r="H131" s="40">
        <f t="shared" si="10"/>
        <v>0.14583333333333337</v>
      </c>
      <c r="I131" s="185"/>
      <c r="J131" s="37">
        <f t="shared" si="8"/>
        <v>0.3125</v>
      </c>
      <c r="K131" s="46">
        <f>IFERROR(VLOOKUP(M131,EMPLOI!A:R,2,0),"")</f>
        <v>79.7</v>
      </c>
      <c r="L131" s="37" t="str">
        <f t="shared" ref="L131:L134" ca="1" si="11">IF(WEEKDAY(B131)=7,SUM(OFFSET(B131,0,8,-7,1)),"")</f>
        <v/>
      </c>
      <c r="M131" s="31" t="str">
        <f t="array" ref="M131">IF(OR($K$2&gt;J131),"",IFERROR(INDEX(Tableau1[],MATCH(1,('2017'!B131&gt;=Tableau1[[DATE DEBUT ]])*(Tableau1[DATE FIN]&gt;='2017'!B131),0),1),""))</f>
        <v>B</v>
      </c>
      <c r="N131" s="6"/>
    </row>
    <row r="132" spans="1:14" ht="16.2">
      <c r="A132" s="68">
        <f t="shared" si="9"/>
        <v>42865</v>
      </c>
      <c r="B132" s="38">
        <f t="shared" si="9"/>
        <v>42865</v>
      </c>
      <c r="C132" s="41">
        <v>0.375</v>
      </c>
      <c r="D132" s="41">
        <v>0.54166666666666663</v>
      </c>
      <c r="E132" s="40">
        <f t="shared" ref="E132:E195" si="12">MOD(D132-C132,1)</f>
        <v>0.16666666666666663</v>
      </c>
      <c r="F132" s="41">
        <v>0.5625</v>
      </c>
      <c r="G132" s="41">
        <v>0.70833333333333337</v>
      </c>
      <c r="H132" s="40">
        <f t="shared" si="10"/>
        <v>0.14583333333333337</v>
      </c>
      <c r="I132" s="185"/>
      <c r="J132" s="37">
        <f t="shared" si="8"/>
        <v>0.3125</v>
      </c>
      <c r="K132" s="46">
        <f>IFERROR(VLOOKUP(M132,EMPLOI!A:R,2,0),"")</f>
        <v>79.7</v>
      </c>
      <c r="L132" s="37" t="str">
        <f t="shared" ca="1" si="11"/>
        <v/>
      </c>
      <c r="M132" s="31" t="str">
        <f t="array" ref="M132">IF(OR($K$2&gt;J132),"",IFERROR(INDEX(Tableau1[],MATCH(1,('2017'!B132&gt;=Tableau1[[DATE DEBUT ]])*(Tableau1[DATE FIN]&gt;='2017'!B132),0),1),""))</f>
        <v>B</v>
      </c>
      <c r="N132" s="6"/>
    </row>
    <row r="133" spans="1:14" ht="16.2">
      <c r="A133" s="68">
        <f t="shared" si="9"/>
        <v>42866</v>
      </c>
      <c r="B133" s="38">
        <f t="shared" si="9"/>
        <v>42866</v>
      </c>
      <c r="C133" s="41">
        <v>0.375</v>
      </c>
      <c r="D133" s="41">
        <v>0.54166666666666663</v>
      </c>
      <c r="E133" s="40">
        <f t="shared" si="12"/>
        <v>0.16666666666666663</v>
      </c>
      <c r="F133" s="41">
        <v>0.5625</v>
      </c>
      <c r="G133" s="41">
        <v>0.70833333333333337</v>
      </c>
      <c r="H133" s="40">
        <f t="shared" si="10"/>
        <v>0.14583333333333337</v>
      </c>
      <c r="I133" s="185"/>
      <c r="J133" s="37">
        <f t="shared" ref="J133:J196" si="13">SUM(E133+H133)</f>
        <v>0.3125</v>
      </c>
      <c r="K133" s="46">
        <f>IFERROR(VLOOKUP(M133,EMPLOI!A:R,2,0),"")</f>
        <v>79.7</v>
      </c>
      <c r="L133" s="37" t="str">
        <f t="shared" ca="1" si="11"/>
        <v/>
      </c>
      <c r="M133" s="31" t="str">
        <f t="array" ref="M133">IF(OR($K$2&gt;J133),"",IFERROR(INDEX(Tableau1[],MATCH(1,('2017'!B133&gt;=Tableau1[[DATE DEBUT ]])*(Tableau1[DATE FIN]&gt;='2017'!B133),0),1),""))</f>
        <v>B</v>
      </c>
      <c r="N133" s="6"/>
    </row>
    <row r="134" spans="1:14" ht="16.2">
      <c r="A134" s="68">
        <f t="shared" ref="A134:B197" si="14">A133+1</f>
        <v>42867</v>
      </c>
      <c r="B134" s="38">
        <f t="shared" si="14"/>
        <v>42867</v>
      </c>
      <c r="C134" s="41">
        <v>0.375</v>
      </c>
      <c r="D134" s="41">
        <v>0.54166666666666663</v>
      </c>
      <c r="E134" s="40">
        <f t="shared" si="12"/>
        <v>0.16666666666666663</v>
      </c>
      <c r="F134" s="41">
        <v>0.5625</v>
      </c>
      <c r="G134" s="41">
        <v>0.70833333333333337</v>
      </c>
      <c r="H134" s="40">
        <f t="shared" si="10"/>
        <v>0.14583333333333337</v>
      </c>
      <c r="I134" s="185"/>
      <c r="J134" s="37">
        <f t="shared" si="13"/>
        <v>0.3125</v>
      </c>
      <c r="K134" s="46">
        <f>IFERROR(VLOOKUP(M134,EMPLOI!A:R,2,0),"")</f>
        <v>79.7</v>
      </c>
      <c r="L134" s="37" t="str">
        <f t="shared" ca="1" si="11"/>
        <v/>
      </c>
      <c r="M134" s="31" t="str">
        <f t="array" ref="M134">IF(OR($K$2&gt;J134),"",IFERROR(INDEX(Tableau1[],MATCH(1,('2017'!B134&gt;=Tableau1[[DATE DEBUT ]])*(Tableau1[DATE FIN]&gt;='2017'!B134),0),1),""))</f>
        <v>B</v>
      </c>
      <c r="N134" s="6"/>
    </row>
    <row r="135" spans="1:14" ht="16.2">
      <c r="A135" s="68">
        <f t="shared" si="14"/>
        <v>42868</v>
      </c>
      <c r="B135" s="38">
        <f t="shared" si="14"/>
        <v>42868</v>
      </c>
      <c r="C135" s="41"/>
      <c r="D135" s="41"/>
      <c r="E135" s="40"/>
      <c r="F135" s="41"/>
      <c r="G135" s="41"/>
      <c r="H135" s="40">
        <f t="shared" si="10"/>
        <v>0</v>
      </c>
      <c r="I135" s="185"/>
      <c r="J135" s="37">
        <f t="shared" si="13"/>
        <v>0</v>
      </c>
      <c r="K135" s="46" t="str">
        <f>IFERROR(VLOOKUP(M135,EMPLOI!A:R,2,0),"")</f>
        <v/>
      </c>
      <c r="L135" s="37">
        <f ca="1">IF(WEEKDAY(B135)=7,SUM(OFFSET(B135,0,8,-7,1)),"")</f>
        <v>1.25</v>
      </c>
      <c r="M135" s="31" t="str">
        <f t="array" ref="M135">IF(OR($K$2&gt;J135),"",IFERROR(INDEX(Tableau1[],MATCH(1,('2017'!B135&gt;=Tableau1[[DATE DEBUT ]])*(Tableau1[DATE FIN]&gt;='2017'!B135),0),1),""))</f>
        <v/>
      </c>
      <c r="N135" s="6"/>
    </row>
    <row r="136" spans="1:14" ht="16.2">
      <c r="A136" s="68">
        <f t="shared" si="14"/>
        <v>42869</v>
      </c>
      <c r="B136" s="38">
        <f t="shared" si="14"/>
        <v>42869</v>
      </c>
      <c r="C136" s="42"/>
      <c r="D136" s="42"/>
      <c r="E136" s="40">
        <f t="shared" si="12"/>
        <v>0</v>
      </c>
      <c r="F136" s="42"/>
      <c r="G136" s="42"/>
      <c r="H136" s="40">
        <f t="shared" si="10"/>
        <v>0</v>
      </c>
      <c r="I136" s="185"/>
      <c r="J136" s="37">
        <f t="shared" si="13"/>
        <v>0</v>
      </c>
      <c r="K136" s="46" t="str">
        <f>IFERROR(VLOOKUP(M136,EMPLOI!A:R,2,0),"")</f>
        <v/>
      </c>
      <c r="L136" s="37" t="str">
        <f t="shared" ref="L136:L199" ca="1" si="15">IF(WEEKDAY(B136)=7,SUM(OFFSET(B136,0,8,-7,1)),"")</f>
        <v/>
      </c>
      <c r="M136" s="31" t="str">
        <f t="array" ref="M136">IF(OR($K$2&gt;J136),"",IFERROR(INDEX(Tableau1[],MATCH(1,('2017'!B136&gt;=Tableau1[[DATE DEBUT ]])*(Tableau1[DATE FIN]&gt;='2017'!B136),0),1),""))</f>
        <v/>
      </c>
      <c r="N136" s="6"/>
    </row>
    <row r="137" spans="1:14" ht="16.2">
      <c r="A137" s="68">
        <f t="shared" si="14"/>
        <v>42870</v>
      </c>
      <c r="B137" s="38">
        <f t="shared" si="14"/>
        <v>42870</v>
      </c>
      <c r="C137" s="41">
        <v>0.29166666666666669</v>
      </c>
      <c r="D137" s="41">
        <v>0.5</v>
      </c>
      <c r="E137" s="40">
        <f t="shared" si="12"/>
        <v>0.20833333333333331</v>
      </c>
      <c r="F137" s="41">
        <v>0.52083333333333337</v>
      </c>
      <c r="G137" s="41">
        <v>0.66666666666666663</v>
      </c>
      <c r="H137" s="40">
        <f t="shared" si="10"/>
        <v>0.14583333333333326</v>
      </c>
      <c r="I137" s="185"/>
      <c r="J137" s="37">
        <f t="shared" si="13"/>
        <v>0.35416666666666657</v>
      </c>
      <c r="K137" s="46">
        <f>IFERROR(VLOOKUP(M137,EMPLOI!A:R,2,0),"")</f>
        <v>79.7</v>
      </c>
      <c r="L137" s="37" t="str">
        <f t="shared" ca="1" si="15"/>
        <v/>
      </c>
      <c r="M137" s="31" t="str">
        <f t="array" ref="M137">IF(OR($K$2&gt;J137),"",IFERROR(INDEX(Tableau1[],MATCH(1,('2017'!B137&gt;=Tableau1[[DATE DEBUT ]])*(Tableau1[DATE FIN]&gt;='2017'!B137),0),1),""))</f>
        <v>B</v>
      </c>
      <c r="N137" s="6"/>
    </row>
    <row r="138" spans="1:14" ht="16.2">
      <c r="A138" s="68">
        <f t="shared" si="14"/>
        <v>42871</v>
      </c>
      <c r="B138" s="38">
        <f t="shared" si="14"/>
        <v>42871</v>
      </c>
      <c r="C138" s="41">
        <v>0.29166666666666669</v>
      </c>
      <c r="D138" s="41">
        <v>0.5</v>
      </c>
      <c r="E138" s="40">
        <f t="shared" si="12"/>
        <v>0.20833333333333331</v>
      </c>
      <c r="F138" s="41">
        <v>0.52083333333333337</v>
      </c>
      <c r="G138" s="41">
        <v>0.625</v>
      </c>
      <c r="H138" s="40">
        <f t="shared" si="10"/>
        <v>0.10416666666666663</v>
      </c>
      <c r="I138" s="185"/>
      <c r="J138" s="37">
        <f t="shared" si="13"/>
        <v>0.31249999999999994</v>
      </c>
      <c r="K138" s="46">
        <f>IFERROR(VLOOKUP(M138,EMPLOI!A:R,2,0),"")</f>
        <v>79.7</v>
      </c>
      <c r="L138" s="37" t="str">
        <f t="shared" ca="1" si="15"/>
        <v/>
      </c>
      <c r="M138" s="31" t="str">
        <f t="array" ref="M138">IF(OR($K$2&gt;J138),"",IFERROR(INDEX(Tableau1[],MATCH(1,('2017'!B138&gt;=Tableau1[[DATE DEBUT ]])*(Tableau1[DATE FIN]&gt;='2017'!B138),0),1),""))</f>
        <v>B</v>
      </c>
      <c r="N138" s="6"/>
    </row>
    <row r="139" spans="1:14" ht="16.2">
      <c r="A139" s="68">
        <f t="shared" si="14"/>
        <v>42872</v>
      </c>
      <c r="B139" s="38">
        <f t="shared" si="14"/>
        <v>42872</v>
      </c>
      <c r="C139" s="41">
        <v>0.29166666666666669</v>
      </c>
      <c r="D139" s="41">
        <v>0.5</v>
      </c>
      <c r="E139" s="40">
        <f t="shared" si="12"/>
        <v>0.20833333333333331</v>
      </c>
      <c r="F139" s="41">
        <v>0.52083333333333337</v>
      </c>
      <c r="G139" s="41">
        <v>0.625</v>
      </c>
      <c r="H139" s="40">
        <f t="shared" si="10"/>
        <v>0.10416666666666663</v>
      </c>
      <c r="I139" s="185"/>
      <c r="J139" s="37">
        <f t="shared" si="13"/>
        <v>0.31249999999999994</v>
      </c>
      <c r="K139" s="46">
        <f>IFERROR(VLOOKUP(M139,EMPLOI!A:R,2,0),"")</f>
        <v>79.7</v>
      </c>
      <c r="L139" s="37" t="str">
        <f t="shared" ca="1" si="15"/>
        <v/>
      </c>
      <c r="M139" s="31" t="str">
        <f t="array" ref="M139">IF(OR($K$2&gt;J139),"",IFERROR(INDEX(Tableau1[],MATCH(1,('2017'!B139&gt;=Tableau1[[DATE DEBUT ]])*(Tableau1[DATE FIN]&gt;='2017'!B139),0),1),""))</f>
        <v>B</v>
      </c>
      <c r="N139" s="6"/>
    </row>
    <row r="140" spans="1:14" ht="16.2">
      <c r="A140" s="68">
        <f t="shared" si="14"/>
        <v>42873</v>
      </c>
      <c r="B140" s="38">
        <f t="shared" si="14"/>
        <v>42873</v>
      </c>
      <c r="C140" s="41">
        <v>0.29166666666666669</v>
      </c>
      <c r="D140" s="41">
        <v>0.5</v>
      </c>
      <c r="E140" s="40">
        <f t="shared" si="12"/>
        <v>0.20833333333333331</v>
      </c>
      <c r="F140" s="41">
        <v>0.52083333333333337</v>
      </c>
      <c r="G140" s="41">
        <v>0.625</v>
      </c>
      <c r="H140" s="40">
        <f t="shared" si="10"/>
        <v>0.10416666666666663</v>
      </c>
      <c r="I140" s="185"/>
      <c r="J140" s="37">
        <f t="shared" si="13"/>
        <v>0.31249999999999994</v>
      </c>
      <c r="K140" s="46">
        <f>IFERROR(VLOOKUP(M140,EMPLOI!A:R,2,0),"")</f>
        <v>79.7</v>
      </c>
      <c r="L140" s="37" t="str">
        <f t="shared" ca="1" si="15"/>
        <v/>
      </c>
      <c r="M140" s="31" t="str">
        <f t="array" ref="M140">IF(OR($K$2&gt;J140),"",IFERROR(INDEX(Tableau1[],MATCH(1,('2017'!B140&gt;=Tableau1[[DATE DEBUT ]])*(Tableau1[DATE FIN]&gt;='2017'!B140),0),1),""))</f>
        <v>B</v>
      </c>
      <c r="N140" s="6"/>
    </row>
    <row r="141" spans="1:14" ht="16.2">
      <c r="A141" s="68">
        <f t="shared" si="14"/>
        <v>42874</v>
      </c>
      <c r="B141" s="38">
        <f t="shared" si="14"/>
        <v>42874</v>
      </c>
      <c r="C141" s="41">
        <v>0.29166666666666669</v>
      </c>
      <c r="D141" s="41">
        <v>0.5</v>
      </c>
      <c r="E141" s="40">
        <f t="shared" si="12"/>
        <v>0.20833333333333331</v>
      </c>
      <c r="F141" s="41">
        <v>0.52083333333333337</v>
      </c>
      <c r="G141" s="41">
        <v>0.625</v>
      </c>
      <c r="H141" s="40">
        <f t="shared" si="10"/>
        <v>0.10416666666666663</v>
      </c>
      <c r="I141" s="185"/>
      <c r="J141" s="37">
        <f t="shared" si="13"/>
        <v>0.31249999999999994</v>
      </c>
      <c r="K141" s="46">
        <f>IFERROR(VLOOKUP(M141,EMPLOI!A:R,2,0),"")</f>
        <v>79.7</v>
      </c>
      <c r="L141" s="37" t="str">
        <f t="shared" ca="1" si="15"/>
        <v/>
      </c>
      <c r="M141" s="31" t="str">
        <f t="array" ref="M141">IF(OR($K$2&gt;J141),"",IFERROR(INDEX(Tableau1[],MATCH(1,('2017'!B141&gt;=Tableau1[[DATE DEBUT ]])*(Tableau1[DATE FIN]&gt;='2017'!B141),0),1),""))</f>
        <v>B</v>
      </c>
      <c r="N141" s="6"/>
    </row>
    <row r="142" spans="1:14" ht="16.2">
      <c r="A142" s="68">
        <f t="shared" si="14"/>
        <v>42875</v>
      </c>
      <c r="B142" s="38">
        <f t="shared" si="14"/>
        <v>42875</v>
      </c>
      <c r="C142" s="42"/>
      <c r="D142" s="42"/>
      <c r="E142" s="40">
        <f t="shared" si="12"/>
        <v>0</v>
      </c>
      <c r="F142" s="42"/>
      <c r="G142" s="42"/>
      <c r="H142" s="40">
        <f t="shared" si="10"/>
        <v>0</v>
      </c>
      <c r="I142" s="185"/>
      <c r="J142" s="37">
        <f t="shared" si="13"/>
        <v>0</v>
      </c>
      <c r="K142" s="46" t="str">
        <f>IFERROR(VLOOKUP(M142,EMPLOI!A:R,2,0),"")</f>
        <v/>
      </c>
      <c r="L142" s="37">
        <f t="shared" ca="1" si="15"/>
        <v>1.6041666666666665</v>
      </c>
      <c r="M142" s="31" t="str">
        <f t="array" ref="M142">IF(OR($K$2&gt;J142),"",IFERROR(INDEX(Tableau1[],MATCH(1,('2017'!B142&gt;=Tableau1[[DATE DEBUT ]])*(Tableau1[DATE FIN]&gt;='2017'!B142),0),1),""))</f>
        <v/>
      </c>
      <c r="N142" s="6"/>
    </row>
    <row r="143" spans="1:14" ht="16.2">
      <c r="A143" s="68">
        <f t="shared" si="14"/>
        <v>42876</v>
      </c>
      <c r="B143" s="38">
        <f t="shared" si="14"/>
        <v>42876</v>
      </c>
      <c r="C143" s="42"/>
      <c r="D143" s="42"/>
      <c r="E143" s="40">
        <f t="shared" si="12"/>
        <v>0</v>
      </c>
      <c r="F143" s="42"/>
      <c r="G143" s="42"/>
      <c r="H143" s="40">
        <f t="shared" si="10"/>
        <v>0</v>
      </c>
      <c r="I143" s="185"/>
      <c r="J143" s="37">
        <f t="shared" si="13"/>
        <v>0</v>
      </c>
      <c r="K143" s="46" t="str">
        <f>IFERROR(VLOOKUP(M143,EMPLOI!A:R,2,0),"")</f>
        <v/>
      </c>
      <c r="L143" s="37" t="str">
        <f t="shared" ca="1" si="15"/>
        <v/>
      </c>
      <c r="M143" s="31" t="str">
        <f t="array" ref="M143">IF(OR($K$2&gt;J143),"",IFERROR(INDEX(Tableau1[],MATCH(1,('2017'!B143&gt;=Tableau1[[DATE DEBUT ]])*(Tableau1[DATE FIN]&gt;='2017'!B143),0),1),""))</f>
        <v/>
      </c>
      <c r="N143" s="6"/>
    </row>
    <row r="144" spans="1:14" ht="16.2">
      <c r="A144" s="68">
        <f t="shared" si="14"/>
        <v>42877</v>
      </c>
      <c r="B144" s="38">
        <f t="shared" si="14"/>
        <v>42877</v>
      </c>
      <c r="C144" s="41">
        <v>0.45833333333333331</v>
      </c>
      <c r="D144" s="41">
        <v>0.58333333333333337</v>
      </c>
      <c r="E144" s="40">
        <f t="shared" si="12"/>
        <v>0.12500000000000006</v>
      </c>
      <c r="F144" s="41">
        <v>0.60416666666666663</v>
      </c>
      <c r="G144" s="41">
        <v>0.79166666666666663</v>
      </c>
      <c r="H144" s="40">
        <f t="shared" si="10"/>
        <v>0.1875</v>
      </c>
      <c r="I144" s="185"/>
      <c r="J144" s="37">
        <f t="shared" si="13"/>
        <v>0.31250000000000006</v>
      </c>
      <c r="K144" s="46">
        <f>IFERROR(VLOOKUP(M144,EMPLOI!A:R,2,0),"")</f>
        <v>79.7</v>
      </c>
      <c r="L144" s="37" t="str">
        <f t="shared" ca="1" si="15"/>
        <v/>
      </c>
      <c r="M144" s="31" t="str">
        <f t="array" ref="M144">IF(OR($K$2&gt;J144),"",IFERROR(INDEX(Tableau1[],MATCH(1,('2017'!B144&gt;=Tableau1[[DATE DEBUT ]])*(Tableau1[DATE FIN]&gt;='2017'!B144),0),1),""))</f>
        <v>B</v>
      </c>
      <c r="N144" s="6"/>
    </row>
    <row r="145" spans="1:14" ht="16.2">
      <c r="A145" s="68">
        <f t="shared" si="14"/>
        <v>42878</v>
      </c>
      <c r="B145" s="38">
        <f t="shared" si="14"/>
        <v>42878</v>
      </c>
      <c r="C145" s="41">
        <v>0.45833333333333331</v>
      </c>
      <c r="D145" s="41">
        <v>0.58333333333333337</v>
      </c>
      <c r="E145" s="40">
        <f t="shared" si="12"/>
        <v>0.12500000000000006</v>
      </c>
      <c r="F145" s="41">
        <v>0.60416666666666663</v>
      </c>
      <c r="G145" s="41">
        <v>0.79166666666666663</v>
      </c>
      <c r="H145" s="40">
        <f t="shared" si="10"/>
        <v>0.1875</v>
      </c>
      <c r="I145" s="185"/>
      <c r="J145" s="37">
        <f t="shared" si="13"/>
        <v>0.31250000000000006</v>
      </c>
      <c r="K145" s="46">
        <f>IFERROR(VLOOKUP(M145,EMPLOI!A:R,2,0),"")</f>
        <v>79.7</v>
      </c>
      <c r="L145" s="37" t="str">
        <f t="shared" ca="1" si="15"/>
        <v/>
      </c>
      <c r="M145" s="31" t="str">
        <f t="array" ref="M145">IF(OR($K$2&gt;J145),"",IFERROR(INDEX(Tableau1[],MATCH(1,('2017'!B145&gt;=Tableau1[[DATE DEBUT ]])*(Tableau1[DATE FIN]&gt;='2017'!B145),0),1),""))</f>
        <v>B</v>
      </c>
      <c r="N145" s="6"/>
    </row>
    <row r="146" spans="1:14" ht="16.2">
      <c r="A146" s="68">
        <f t="shared" si="14"/>
        <v>42879</v>
      </c>
      <c r="B146" s="38">
        <f t="shared" si="14"/>
        <v>42879</v>
      </c>
      <c r="C146" s="41">
        <v>0.45833333333333331</v>
      </c>
      <c r="D146" s="41">
        <v>0.58333333333333337</v>
      </c>
      <c r="E146" s="40">
        <f t="shared" si="12"/>
        <v>0.12500000000000006</v>
      </c>
      <c r="F146" s="41">
        <v>0.60416666666666663</v>
      </c>
      <c r="G146" s="41">
        <v>0.73263888888888884</v>
      </c>
      <c r="H146" s="40">
        <f t="shared" si="10"/>
        <v>0.12847222222222221</v>
      </c>
      <c r="I146" s="185"/>
      <c r="J146" s="37">
        <f t="shared" si="13"/>
        <v>0.25347222222222227</v>
      </c>
      <c r="K146" s="46">
        <f>IFERROR(VLOOKUP(M146,EMPLOI!A:R,2,0),"")</f>
        <v>79.7</v>
      </c>
      <c r="L146" s="37" t="str">
        <f t="shared" ca="1" si="15"/>
        <v/>
      </c>
      <c r="M146" s="31" t="str">
        <f t="array" ref="M146">IF(OR($K$2&gt;J146),"",IFERROR(INDEX(Tableau1[],MATCH(1,('2017'!B146&gt;=Tableau1[[DATE DEBUT ]])*(Tableau1[DATE FIN]&gt;='2017'!B146),0),1),""))</f>
        <v>B</v>
      </c>
      <c r="N146" s="6"/>
    </row>
    <row r="147" spans="1:14" ht="16.2">
      <c r="A147" s="68">
        <f t="shared" si="14"/>
        <v>42880</v>
      </c>
      <c r="B147" s="38">
        <f t="shared" si="14"/>
        <v>42880</v>
      </c>
      <c r="C147" s="42"/>
      <c r="D147" s="42"/>
      <c r="E147" s="40">
        <f t="shared" si="12"/>
        <v>0</v>
      </c>
      <c r="F147" s="42"/>
      <c r="G147" s="42"/>
      <c r="H147" s="40">
        <f t="shared" si="10"/>
        <v>0</v>
      </c>
      <c r="I147" s="185"/>
      <c r="J147" s="37">
        <f t="shared" si="13"/>
        <v>0</v>
      </c>
      <c r="K147" s="46" t="str">
        <f>IFERROR(VLOOKUP(M147,EMPLOI!A:R,2,0),"")</f>
        <v/>
      </c>
      <c r="L147" s="37" t="str">
        <f t="shared" ca="1" si="15"/>
        <v/>
      </c>
      <c r="M147" s="31" t="str">
        <f t="array" ref="M147">IF(OR($K$2&gt;J147),"",IFERROR(INDEX(Tableau1[],MATCH(1,('2017'!B147&gt;=Tableau1[[DATE DEBUT ]])*(Tableau1[DATE FIN]&gt;='2017'!B147),0),1),""))</f>
        <v/>
      </c>
      <c r="N147" s="6"/>
    </row>
    <row r="148" spans="1:14" ht="16.2">
      <c r="A148" s="68">
        <f t="shared" si="14"/>
        <v>42881</v>
      </c>
      <c r="B148" s="38">
        <f t="shared" si="14"/>
        <v>42881</v>
      </c>
      <c r="C148" s="41"/>
      <c r="D148" s="41"/>
      <c r="E148" s="40">
        <f t="shared" si="12"/>
        <v>0</v>
      </c>
      <c r="F148" s="42"/>
      <c r="G148" s="42"/>
      <c r="H148" s="40">
        <f t="shared" si="10"/>
        <v>0</v>
      </c>
      <c r="I148" s="185"/>
      <c r="J148" s="37">
        <f t="shared" si="13"/>
        <v>0</v>
      </c>
      <c r="K148" s="46" t="str">
        <f>IFERROR(VLOOKUP(M148,EMPLOI!A:R,2,0),"")</f>
        <v/>
      </c>
      <c r="L148" s="37" t="str">
        <f t="shared" ca="1" si="15"/>
        <v/>
      </c>
      <c r="M148" s="31" t="str">
        <f t="array" ref="M148">IF(OR($K$2&gt;J148),"",IFERROR(INDEX(Tableau1[],MATCH(1,('2017'!B148&gt;=Tableau1[[DATE DEBUT ]])*(Tableau1[DATE FIN]&gt;='2017'!B148),0),1),""))</f>
        <v/>
      </c>
      <c r="N148" s="6"/>
    </row>
    <row r="149" spans="1:14" ht="16.2">
      <c r="A149" s="68">
        <f t="shared" si="14"/>
        <v>42882</v>
      </c>
      <c r="B149" s="38">
        <f t="shared" si="14"/>
        <v>42882</v>
      </c>
      <c r="C149" s="42"/>
      <c r="D149" s="42"/>
      <c r="E149" s="40">
        <f t="shared" si="12"/>
        <v>0</v>
      </c>
      <c r="F149" s="42"/>
      <c r="G149" s="42"/>
      <c r="H149" s="40">
        <f t="shared" si="10"/>
        <v>0</v>
      </c>
      <c r="I149" s="185"/>
      <c r="J149" s="37">
        <f t="shared" si="13"/>
        <v>0</v>
      </c>
      <c r="K149" s="46" t="str">
        <f>IFERROR(VLOOKUP(M149,EMPLOI!A:R,2,0),"")</f>
        <v/>
      </c>
      <c r="L149" s="37">
        <f t="shared" ca="1" si="15"/>
        <v>0.87847222222222232</v>
      </c>
      <c r="M149" s="31" t="str">
        <f t="array" ref="M149">IF(OR($K$2&gt;J149),"",IFERROR(INDEX(Tableau1[],MATCH(1,('2017'!B149&gt;=Tableau1[[DATE DEBUT ]])*(Tableau1[DATE FIN]&gt;='2017'!B149),0),1),""))</f>
        <v/>
      </c>
      <c r="N149" s="6"/>
    </row>
    <row r="150" spans="1:14" ht="16.2">
      <c r="A150" s="68">
        <f t="shared" si="14"/>
        <v>42883</v>
      </c>
      <c r="B150" s="38">
        <f t="shared" si="14"/>
        <v>42883</v>
      </c>
      <c r="C150" s="42"/>
      <c r="D150" s="42"/>
      <c r="E150" s="40">
        <f t="shared" si="12"/>
        <v>0</v>
      </c>
      <c r="F150" s="42"/>
      <c r="G150" s="42"/>
      <c r="H150" s="40">
        <f t="shared" si="10"/>
        <v>0</v>
      </c>
      <c r="I150" s="185"/>
      <c r="J150" s="37">
        <f t="shared" si="13"/>
        <v>0</v>
      </c>
      <c r="K150" s="46" t="str">
        <f>IFERROR(VLOOKUP(M150,EMPLOI!A:R,2,0),"")</f>
        <v/>
      </c>
      <c r="L150" s="37" t="str">
        <f t="shared" ca="1" si="15"/>
        <v/>
      </c>
      <c r="M150" s="31" t="str">
        <f t="array" ref="M150">IF(OR($K$2&gt;J150),"",IFERROR(INDEX(Tableau1[],MATCH(1,('2017'!B150&gt;=Tableau1[[DATE DEBUT ]])*(Tableau1[DATE FIN]&gt;='2017'!B150),0),1),""))</f>
        <v/>
      </c>
      <c r="N150" s="6"/>
    </row>
    <row r="151" spans="1:14" ht="16.2">
      <c r="A151" s="68">
        <f t="shared" si="14"/>
        <v>42884</v>
      </c>
      <c r="B151" s="38">
        <f t="shared" si="14"/>
        <v>42884</v>
      </c>
      <c r="C151" s="41">
        <v>0.29166666666666669</v>
      </c>
      <c r="D151" s="41">
        <v>0.5</v>
      </c>
      <c r="E151" s="40">
        <f t="shared" si="12"/>
        <v>0.20833333333333331</v>
      </c>
      <c r="F151" s="41">
        <v>0.52083333333333337</v>
      </c>
      <c r="G151" s="41">
        <v>0.64583333333333337</v>
      </c>
      <c r="H151" s="40">
        <f t="shared" si="10"/>
        <v>0.125</v>
      </c>
      <c r="I151" s="185"/>
      <c r="J151" s="37">
        <f t="shared" si="13"/>
        <v>0.33333333333333331</v>
      </c>
      <c r="K151" s="46">
        <f>IFERROR(VLOOKUP(M151,EMPLOI!A:R,2,0),"")</f>
        <v>79.7</v>
      </c>
      <c r="L151" s="37" t="str">
        <f t="shared" ca="1" si="15"/>
        <v/>
      </c>
      <c r="M151" s="31" t="str">
        <f t="array" ref="M151">IF(OR($K$2&gt;J151),"",IFERROR(INDEX(Tableau1[],MATCH(1,('2017'!B151&gt;=Tableau1[[DATE DEBUT ]])*(Tableau1[DATE FIN]&gt;='2017'!B151),0),1),""))</f>
        <v>B</v>
      </c>
      <c r="N151" s="6"/>
    </row>
    <row r="152" spans="1:14" ht="16.2">
      <c r="A152" s="68">
        <f t="shared" si="14"/>
        <v>42885</v>
      </c>
      <c r="B152" s="38">
        <f t="shared" si="14"/>
        <v>42885</v>
      </c>
      <c r="C152" s="41">
        <v>0.29166666666666669</v>
      </c>
      <c r="D152" s="41">
        <v>0.5</v>
      </c>
      <c r="E152" s="40">
        <f t="shared" si="12"/>
        <v>0.20833333333333331</v>
      </c>
      <c r="F152" s="41">
        <v>0.52083333333333337</v>
      </c>
      <c r="G152" s="41">
        <v>0.625</v>
      </c>
      <c r="H152" s="40">
        <f t="shared" si="10"/>
        <v>0.10416666666666663</v>
      </c>
      <c r="I152" s="185"/>
      <c r="J152" s="37">
        <f t="shared" si="13"/>
        <v>0.31249999999999994</v>
      </c>
      <c r="K152" s="46">
        <f>IFERROR(VLOOKUP(M152,EMPLOI!A:R,2,0),"")</f>
        <v>79.7</v>
      </c>
      <c r="L152" s="37" t="str">
        <f t="shared" ca="1" si="15"/>
        <v/>
      </c>
      <c r="M152" s="31" t="str">
        <f t="array" ref="M152">IF(OR($K$2&gt;J152),"",IFERROR(INDEX(Tableau1[],MATCH(1,('2017'!B152&gt;=Tableau1[[DATE DEBUT ]])*(Tableau1[DATE FIN]&gt;='2017'!B152),0),1),""))</f>
        <v>B</v>
      </c>
      <c r="N152" s="6"/>
    </row>
    <row r="153" spans="1:14" ht="16.2">
      <c r="A153" s="68">
        <f t="shared" si="14"/>
        <v>42886</v>
      </c>
      <c r="B153" s="38">
        <f t="shared" si="14"/>
        <v>42886</v>
      </c>
      <c r="C153" s="41">
        <v>0.29166666666666669</v>
      </c>
      <c r="D153" s="41">
        <v>0.5</v>
      </c>
      <c r="E153" s="40">
        <f t="shared" si="12"/>
        <v>0.20833333333333331</v>
      </c>
      <c r="F153" s="41">
        <v>0.52083333333333337</v>
      </c>
      <c r="G153" s="41">
        <v>0.625</v>
      </c>
      <c r="H153" s="40">
        <f t="shared" si="10"/>
        <v>0.10416666666666663</v>
      </c>
      <c r="I153" s="185"/>
      <c r="J153" s="37">
        <f t="shared" si="13"/>
        <v>0.31249999999999994</v>
      </c>
      <c r="K153" s="46">
        <f>IFERROR(VLOOKUP(M153,EMPLOI!A:R,2,0),"")</f>
        <v>79.7</v>
      </c>
      <c r="L153" s="37" t="str">
        <f t="shared" ca="1" si="15"/>
        <v/>
      </c>
      <c r="M153" s="31" t="str">
        <f t="array" ref="M153">IF(OR($K$2&gt;J153),"",IFERROR(INDEX(Tableau1[],MATCH(1,('2017'!B153&gt;=Tableau1[[DATE DEBUT ]])*(Tableau1[DATE FIN]&gt;='2017'!B153),0),1),""))</f>
        <v>B</v>
      </c>
      <c r="N153" s="6"/>
    </row>
    <row r="154" spans="1:14" ht="16.2">
      <c r="A154" s="68">
        <f t="shared" si="14"/>
        <v>42887</v>
      </c>
      <c r="B154" s="38">
        <f t="shared" si="14"/>
        <v>42887</v>
      </c>
      <c r="C154" s="41">
        <v>0.29166666666666669</v>
      </c>
      <c r="D154" s="41">
        <v>0.5</v>
      </c>
      <c r="E154" s="40">
        <f t="shared" si="12"/>
        <v>0.20833333333333331</v>
      </c>
      <c r="F154" s="41">
        <v>0.52083333333333337</v>
      </c>
      <c r="G154" s="41">
        <v>0.625</v>
      </c>
      <c r="H154" s="40">
        <f t="shared" si="10"/>
        <v>0.10416666666666663</v>
      </c>
      <c r="I154" s="185"/>
      <c r="J154" s="37">
        <f t="shared" si="13"/>
        <v>0.31249999999999994</v>
      </c>
      <c r="K154" s="46">
        <f>IFERROR(VLOOKUP(M154,EMPLOI!A:R,2,0),"")</f>
        <v>79.7</v>
      </c>
      <c r="L154" s="37" t="str">
        <f t="shared" ca="1" si="15"/>
        <v/>
      </c>
      <c r="M154" s="31" t="str">
        <f t="array" ref="M154">IF(OR($K$2&gt;J154),"",IFERROR(INDEX(Tableau1[],MATCH(1,('2017'!B154&gt;=Tableau1[[DATE DEBUT ]])*(Tableau1[DATE FIN]&gt;='2017'!B154),0),1),""))</f>
        <v>B</v>
      </c>
      <c r="N154" s="6"/>
    </row>
    <row r="155" spans="1:14" ht="16.2">
      <c r="A155" s="68">
        <f t="shared" si="14"/>
        <v>42888</v>
      </c>
      <c r="B155" s="38">
        <f t="shared" si="14"/>
        <v>42888</v>
      </c>
      <c r="C155" s="41">
        <v>0.29166666666666669</v>
      </c>
      <c r="D155" s="41">
        <v>0.5</v>
      </c>
      <c r="E155" s="40">
        <f t="shared" si="12"/>
        <v>0.20833333333333331</v>
      </c>
      <c r="F155" s="41">
        <v>0.52083333333333337</v>
      </c>
      <c r="G155" s="41">
        <v>0.625</v>
      </c>
      <c r="H155" s="40">
        <f t="shared" si="10"/>
        <v>0.10416666666666663</v>
      </c>
      <c r="I155" s="185"/>
      <c r="J155" s="37">
        <f t="shared" si="13"/>
        <v>0.31249999999999994</v>
      </c>
      <c r="K155" s="46">
        <f>IFERROR(VLOOKUP(M155,EMPLOI!A:R,2,0),"")</f>
        <v>79.7</v>
      </c>
      <c r="L155" s="37" t="str">
        <f t="shared" ca="1" si="15"/>
        <v/>
      </c>
      <c r="M155" s="31" t="str">
        <f t="array" ref="M155">IF(OR($K$2&gt;J155),"",IFERROR(INDEX(Tableau1[],MATCH(1,('2017'!B155&gt;=Tableau1[[DATE DEBUT ]])*(Tableau1[DATE FIN]&gt;='2017'!B155),0),1),""))</f>
        <v>B</v>
      </c>
      <c r="N155" s="6"/>
    </row>
    <row r="156" spans="1:14" ht="16.2">
      <c r="A156" s="68">
        <f t="shared" si="14"/>
        <v>42889</v>
      </c>
      <c r="B156" s="38">
        <f t="shared" si="14"/>
        <v>42889</v>
      </c>
      <c r="C156" s="42"/>
      <c r="D156" s="42"/>
      <c r="E156" s="40">
        <f t="shared" si="12"/>
        <v>0</v>
      </c>
      <c r="F156" s="42"/>
      <c r="G156" s="42"/>
      <c r="H156" s="40">
        <f t="shared" si="10"/>
        <v>0</v>
      </c>
      <c r="I156" s="185"/>
      <c r="J156" s="37">
        <f t="shared" si="13"/>
        <v>0</v>
      </c>
      <c r="K156" s="46" t="str">
        <f>IFERROR(VLOOKUP(M156,EMPLOI!A:R,2,0),"")</f>
        <v/>
      </c>
      <c r="L156" s="37">
        <f t="shared" ca="1" si="15"/>
        <v>1.5833333333333333</v>
      </c>
      <c r="M156" s="31" t="str">
        <f t="array" ref="M156">IF(OR($K$2&gt;J156),"",IFERROR(INDEX(Tableau1[],MATCH(1,('2017'!B156&gt;=Tableau1[[DATE DEBUT ]])*(Tableau1[DATE FIN]&gt;='2017'!B156),0),1),""))</f>
        <v/>
      </c>
      <c r="N156" s="6"/>
    </row>
    <row r="157" spans="1:14" ht="16.2">
      <c r="A157" s="68">
        <f t="shared" si="14"/>
        <v>42890</v>
      </c>
      <c r="B157" s="38">
        <f t="shared" si="14"/>
        <v>42890</v>
      </c>
      <c r="C157" s="42"/>
      <c r="D157" s="42"/>
      <c r="E157" s="40">
        <f t="shared" si="12"/>
        <v>0</v>
      </c>
      <c r="F157" s="42"/>
      <c r="G157" s="42"/>
      <c r="H157" s="40">
        <f t="shared" si="10"/>
        <v>0</v>
      </c>
      <c r="I157" s="185"/>
      <c r="J157" s="37">
        <f t="shared" si="13"/>
        <v>0</v>
      </c>
      <c r="K157" s="46" t="str">
        <f>IFERROR(VLOOKUP(M157,EMPLOI!A:R,2,0),"")</f>
        <v/>
      </c>
      <c r="L157" s="37" t="str">
        <f t="shared" ca="1" si="15"/>
        <v/>
      </c>
      <c r="M157" s="31" t="str">
        <f t="array" ref="M157">IF(OR($K$2&gt;J157),"",IFERROR(INDEX(Tableau1[],MATCH(1,('2017'!B157&gt;=Tableau1[[DATE DEBUT ]])*(Tableau1[DATE FIN]&gt;='2017'!B157),0),1),""))</f>
        <v/>
      </c>
      <c r="N157" s="6"/>
    </row>
    <row r="158" spans="1:14" ht="16.2">
      <c r="A158" s="68">
        <f t="shared" si="14"/>
        <v>42891</v>
      </c>
      <c r="B158" s="38">
        <f t="shared" si="14"/>
        <v>42891</v>
      </c>
      <c r="C158" s="42"/>
      <c r="D158" s="42"/>
      <c r="E158" s="40">
        <f t="shared" si="12"/>
        <v>0</v>
      </c>
      <c r="F158" s="42"/>
      <c r="G158" s="42"/>
      <c r="H158" s="40">
        <f t="shared" si="10"/>
        <v>0</v>
      </c>
      <c r="I158" s="185"/>
      <c r="J158" s="37">
        <f t="shared" si="13"/>
        <v>0</v>
      </c>
      <c r="K158" s="46" t="str">
        <f>IFERROR(VLOOKUP(M158,EMPLOI!A:R,2,0),"")</f>
        <v/>
      </c>
      <c r="L158" s="37" t="str">
        <f t="shared" ca="1" si="15"/>
        <v/>
      </c>
      <c r="M158" s="31" t="str">
        <f t="array" ref="M158">IF(OR($K$2&gt;J158),"",IFERROR(INDEX(Tableau1[],MATCH(1,('2017'!B158&gt;=Tableau1[[DATE DEBUT ]])*(Tableau1[DATE FIN]&gt;='2017'!B158),0),1),""))</f>
        <v/>
      </c>
      <c r="N158" s="6"/>
    </row>
    <row r="159" spans="1:14" ht="16.2">
      <c r="A159" s="68">
        <f t="shared" si="14"/>
        <v>42892</v>
      </c>
      <c r="B159" s="38">
        <f t="shared" si="14"/>
        <v>42892</v>
      </c>
      <c r="C159" s="41">
        <v>0.29166666666666669</v>
      </c>
      <c r="D159" s="41">
        <v>0.5</v>
      </c>
      <c r="E159" s="40">
        <f t="shared" si="12"/>
        <v>0.20833333333333331</v>
      </c>
      <c r="F159" s="41">
        <v>0.52083333333333337</v>
      </c>
      <c r="G159" s="41">
        <v>0.625</v>
      </c>
      <c r="H159" s="40">
        <f t="shared" si="10"/>
        <v>0.10416666666666663</v>
      </c>
      <c r="I159" s="185"/>
      <c r="J159" s="37">
        <f t="shared" si="13"/>
        <v>0.31249999999999994</v>
      </c>
      <c r="K159" s="46">
        <f>IFERROR(VLOOKUP(M159,EMPLOI!A:R,2,0),"")</f>
        <v>79.7</v>
      </c>
      <c r="L159" s="37" t="str">
        <f t="shared" ca="1" si="15"/>
        <v/>
      </c>
      <c r="M159" s="31" t="str">
        <f t="array" ref="M159">IF(OR($K$2&gt;J159),"",IFERROR(INDEX(Tableau1[],MATCH(1,('2017'!B159&gt;=Tableau1[[DATE DEBUT ]])*(Tableau1[DATE FIN]&gt;='2017'!B159),0),1),""))</f>
        <v>B</v>
      </c>
      <c r="N159" s="6"/>
    </row>
    <row r="160" spans="1:14" ht="16.2">
      <c r="A160" s="68">
        <f t="shared" si="14"/>
        <v>42893</v>
      </c>
      <c r="B160" s="38">
        <f t="shared" si="14"/>
        <v>42893</v>
      </c>
      <c r="C160" s="41">
        <v>0.29166666666666669</v>
      </c>
      <c r="D160" s="41">
        <v>0.5</v>
      </c>
      <c r="E160" s="40">
        <f t="shared" si="12"/>
        <v>0.20833333333333331</v>
      </c>
      <c r="F160" s="41">
        <v>0.52083333333333337</v>
      </c>
      <c r="G160" s="41">
        <v>0.63541666666666663</v>
      </c>
      <c r="H160" s="40">
        <f t="shared" si="10"/>
        <v>0.11458333333333326</v>
      </c>
      <c r="I160" s="185"/>
      <c r="J160" s="37">
        <f t="shared" si="13"/>
        <v>0.32291666666666657</v>
      </c>
      <c r="K160" s="46">
        <f>IFERROR(VLOOKUP(M160,EMPLOI!A:R,2,0),"")</f>
        <v>79.7</v>
      </c>
      <c r="L160" s="37" t="str">
        <f t="shared" ca="1" si="15"/>
        <v/>
      </c>
      <c r="M160" s="31" t="str">
        <f t="array" ref="M160">IF(OR($K$2&gt;J160),"",IFERROR(INDEX(Tableau1[],MATCH(1,('2017'!B160&gt;=Tableau1[[DATE DEBUT ]])*(Tableau1[DATE FIN]&gt;='2017'!B160),0),1),""))</f>
        <v>B</v>
      </c>
      <c r="N160" s="6"/>
    </row>
    <row r="161" spans="1:14" ht="16.2">
      <c r="A161" s="68">
        <f t="shared" si="14"/>
        <v>42894</v>
      </c>
      <c r="B161" s="38">
        <f t="shared" si="14"/>
        <v>42894</v>
      </c>
      <c r="C161" s="41">
        <v>0.29166666666666669</v>
      </c>
      <c r="D161" s="41">
        <v>0.5</v>
      </c>
      <c r="E161" s="40">
        <f t="shared" si="12"/>
        <v>0.20833333333333331</v>
      </c>
      <c r="F161" s="41">
        <v>0.52083333333333337</v>
      </c>
      <c r="G161" s="41">
        <v>0.625</v>
      </c>
      <c r="H161" s="40">
        <f t="shared" si="10"/>
        <v>0.10416666666666663</v>
      </c>
      <c r="I161" s="185"/>
      <c r="J161" s="37">
        <f t="shared" si="13"/>
        <v>0.31249999999999994</v>
      </c>
      <c r="K161" s="46">
        <f>IFERROR(VLOOKUP(M161,EMPLOI!A:R,2,0),"")</f>
        <v>79.7</v>
      </c>
      <c r="L161" s="37" t="str">
        <f t="shared" ca="1" si="15"/>
        <v/>
      </c>
      <c r="M161" s="31" t="str">
        <f t="array" ref="M161">IF(OR($K$2&gt;J161),"",IFERROR(INDEX(Tableau1[],MATCH(1,('2017'!B161&gt;=Tableau1[[DATE DEBUT ]])*(Tableau1[DATE FIN]&gt;='2017'!B161),0),1),""))</f>
        <v>B</v>
      </c>
      <c r="N161" s="6"/>
    </row>
    <row r="162" spans="1:14" ht="16.2">
      <c r="A162" s="68">
        <f t="shared" si="14"/>
        <v>42895</v>
      </c>
      <c r="B162" s="38">
        <f t="shared" si="14"/>
        <v>42895</v>
      </c>
      <c r="C162" s="41">
        <v>0.29166666666666669</v>
      </c>
      <c r="D162" s="41">
        <v>0.5</v>
      </c>
      <c r="E162" s="40">
        <f t="shared" si="12"/>
        <v>0.20833333333333331</v>
      </c>
      <c r="F162" s="41">
        <v>0.52083333333333337</v>
      </c>
      <c r="G162" s="41">
        <v>0.625</v>
      </c>
      <c r="H162" s="40">
        <f t="shared" si="10"/>
        <v>0.10416666666666663</v>
      </c>
      <c r="I162" s="185"/>
      <c r="J162" s="37">
        <f t="shared" si="13"/>
        <v>0.31249999999999994</v>
      </c>
      <c r="K162" s="46">
        <f>IFERROR(VLOOKUP(M162,EMPLOI!A:R,2,0),"")</f>
        <v>79.7</v>
      </c>
      <c r="L162" s="37" t="str">
        <f t="shared" ca="1" si="15"/>
        <v/>
      </c>
      <c r="M162" s="31" t="str">
        <f t="array" ref="M162">IF(OR($K$2&gt;J162),"",IFERROR(INDEX(Tableau1[],MATCH(1,('2017'!B162&gt;=Tableau1[[DATE DEBUT ]])*(Tableau1[DATE FIN]&gt;='2017'!B162),0),1),""))</f>
        <v>B</v>
      </c>
      <c r="N162" s="6"/>
    </row>
    <row r="163" spans="1:14" ht="16.2">
      <c r="A163" s="68">
        <f t="shared" si="14"/>
        <v>42896</v>
      </c>
      <c r="B163" s="38">
        <f t="shared" si="14"/>
        <v>42896</v>
      </c>
      <c r="C163" s="42"/>
      <c r="D163" s="42"/>
      <c r="E163" s="40">
        <f t="shared" si="12"/>
        <v>0</v>
      </c>
      <c r="F163" s="42"/>
      <c r="G163" s="42"/>
      <c r="H163" s="40">
        <f t="shared" si="10"/>
        <v>0</v>
      </c>
      <c r="I163" s="185"/>
      <c r="J163" s="37">
        <f t="shared" si="13"/>
        <v>0</v>
      </c>
      <c r="K163" s="46" t="str">
        <f>IFERROR(VLOOKUP(M163,EMPLOI!A:R,2,0),"")</f>
        <v/>
      </c>
      <c r="L163" s="37">
        <f t="shared" ca="1" si="15"/>
        <v>1.2604166666666665</v>
      </c>
      <c r="M163" s="31" t="str">
        <f t="array" ref="M163">IF(OR($K$2&gt;J163),"",IFERROR(INDEX(Tableau1[],MATCH(1,('2017'!B163&gt;=Tableau1[[DATE DEBUT ]])*(Tableau1[DATE FIN]&gt;='2017'!B163),0),1),""))</f>
        <v/>
      </c>
      <c r="N163" s="6"/>
    </row>
    <row r="164" spans="1:14" ht="16.2">
      <c r="A164" s="68">
        <f t="shared" si="14"/>
        <v>42897</v>
      </c>
      <c r="B164" s="38">
        <f t="shared" si="14"/>
        <v>42897</v>
      </c>
      <c r="C164" s="42"/>
      <c r="D164" s="42"/>
      <c r="E164" s="40">
        <f t="shared" si="12"/>
        <v>0</v>
      </c>
      <c r="F164" s="42"/>
      <c r="G164" s="42"/>
      <c r="H164" s="40">
        <f t="shared" si="10"/>
        <v>0</v>
      </c>
      <c r="I164" s="185"/>
      <c r="J164" s="37">
        <f t="shared" si="13"/>
        <v>0</v>
      </c>
      <c r="K164" s="46" t="str">
        <f>IFERROR(VLOOKUP(M164,EMPLOI!A:R,2,0),"")</f>
        <v/>
      </c>
      <c r="L164" s="37" t="str">
        <f t="shared" ca="1" si="15"/>
        <v/>
      </c>
      <c r="M164" s="31" t="str">
        <f t="array" ref="M164">IF(OR($K$2&gt;J164),"",IFERROR(INDEX(Tableau1[],MATCH(1,('2017'!B164&gt;=Tableau1[[DATE DEBUT ]])*(Tableau1[DATE FIN]&gt;='2017'!B164),0),1),""))</f>
        <v/>
      </c>
      <c r="N164" s="6"/>
    </row>
    <row r="165" spans="1:14" ht="16.2">
      <c r="A165" s="68">
        <f t="shared" si="14"/>
        <v>42898</v>
      </c>
      <c r="B165" s="38">
        <f t="shared" si="14"/>
        <v>42898</v>
      </c>
      <c r="C165" s="41">
        <v>0.45833333333333331</v>
      </c>
      <c r="D165" s="41">
        <v>0.5</v>
      </c>
      <c r="E165" s="40">
        <f t="shared" si="12"/>
        <v>4.1666666666666685E-2</v>
      </c>
      <c r="F165" s="41">
        <v>0.52083333333333337</v>
      </c>
      <c r="G165" s="41">
        <v>0.79166666666666663</v>
      </c>
      <c r="H165" s="40">
        <f t="shared" ref="H165:H228" si="16">MOD(G165-F165,1)</f>
        <v>0.27083333333333326</v>
      </c>
      <c r="I165" s="185"/>
      <c r="J165" s="37">
        <f t="shared" si="13"/>
        <v>0.31249999999999994</v>
      </c>
      <c r="K165" s="46">
        <f>IFERROR(VLOOKUP(M165,EMPLOI!A:R,2,0),"")</f>
        <v>79.7</v>
      </c>
      <c r="L165" s="37" t="str">
        <f t="shared" ca="1" si="15"/>
        <v/>
      </c>
      <c r="M165" s="31" t="str">
        <f t="array" ref="M165">IF(OR($K$2&gt;J165),"",IFERROR(INDEX(Tableau1[],MATCH(1,('2017'!B165&gt;=Tableau1[[DATE DEBUT ]])*(Tableau1[DATE FIN]&gt;='2017'!B165),0),1),""))</f>
        <v>B</v>
      </c>
      <c r="N165" s="6"/>
    </row>
    <row r="166" spans="1:14" ht="16.2">
      <c r="A166" s="68">
        <f t="shared" si="14"/>
        <v>42899</v>
      </c>
      <c r="B166" s="38">
        <f t="shared" si="14"/>
        <v>42899</v>
      </c>
      <c r="C166" s="41">
        <v>0.45833333333333331</v>
      </c>
      <c r="D166" s="41">
        <v>0.5</v>
      </c>
      <c r="E166" s="40">
        <f t="shared" si="12"/>
        <v>4.1666666666666685E-2</v>
      </c>
      <c r="F166" s="41">
        <v>0.52083333333333337</v>
      </c>
      <c r="G166" s="41">
        <v>0.79166666666666663</v>
      </c>
      <c r="H166" s="40">
        <f t="shared" si="16"/>
        <v>0.27083333333333326</v>
      </c>
      <c r="I166" s="185"/>
      <c r="J166" s="37">
        <f t="shared" si="13"/>
        <v>0.31249999999999994</v>
      </c>
      <c r="K166" s="46">
        <f>IFERROR(VLOOKUP(M166,EMPLOI!A:R,2,0),"")</f>
        <v>79.7</v>
      </c>
      <c r="L166" s="37" t="str">
        <f t="shared" ca="1" si="15"/>
        <v/>
      </c>
      <c r="M166" s="31" t="str">
        <f t="array" ref="M166">IF(OR($K$2&gt;J166),"",IFERROR(INDEX(Tableau1[],MATCH(1,('2017'!B166&gt;=Tableau1[[DATE DEBUT ]])*(Tableau1[DATE FIN]&gt;='2017'!B166),0),1),""))</f>
        <v>B</v>
      </c>
      <c r="N166" s="6"/>
    </row>
    <row r="167" spans="1:14" ht="16.2">
      <c r="A167" s="68">
        <f t="shared" si="14"/>
        <v>42900</v>
      </c>
      <c r="B167" s="38">
        <f t="shared" si="14"/>
        <v>42900</v>
      </c>
      <c r="C167" s="41">
        <v>0.45833333333333331</v>
      </c>
      <c r="D167" s="41">
        <v>0.5</v>
      </c>
      <c r="E167" s="40">
        <f t="shared" si="12"/>
        <v>4.1666666666666685E-2</v>
      </c>
      <c r="F167" s="41">
        <v>0.52083333333333337</v>
      </c>
      <c r="G167" s="41">
        <v>0.79166666666666663</v>
      </c>
      <c r="H167" s="40">
        <f t="shared" si="16"/>
        <v>0.27083333333333326</v>
      </c>
      <c r="I167" s="185"/>
      <c r="J167" s="37">
        <f t="shared" si="13"/>
        <v>0.31249999999999994</v>
      </c>
      <c r="K167" s="46">
        <f>IFERROR(VLOOKUP(M167,EMPLOI!A:R,2,0),"")</f>
        <v>79.7</v>
      </c>
      <c r="L167" s="37" t="str">
        <f t="shared" ca="1" si="15"/>
        <v/>
      </c>
      <c r="M167" s="31" t="str">
        <f t="array" ref="M167">IF(OR($K$2&gt;J167),"",IFERROR(INDEX(Tableau1[],MATCH(1,('2017'!B167&gt;=Tableau1[[DATE DEBUT ]])*(Tableau1[DATE FIN]&gt;='2017'!B167),0),1),""))</f>
        <v>B</v>
      </c>
      <c r="N167" s="6"/>
    </row>
    <row r="168" spans="1:14" ht="16.2">
      <c r="A168" s="68">
        <f t="shared" si="14"/>
        <v>42901</v>
      </c>
      <c r="B168" s="38">
        <f t="shared" si="14"/>
        <v>42901</v>
      </c>
      <c r="C168" s="41">
        <v>0.45833333333333331</v>
      </c>
      <c r="D168" s="41">
        <v>0.5</v>
      </c>
      <c r="E168" s="40">
        <f t="shared" si="12"/>
        <v>4.1666666666666685E-2</v>
      </c>
      <c r="F168" s="41">
        <v>0.52083333333333337</v>
      </c>
      <c r="G168" s="41">
        <v>0.79166666666666663</v>
      </c>
      <c r="H168" s="40">
        <f t="shared" si="16"/>
        <v>0.27083333333333326</v>
      </c>
      <c r="I168" s="185"/>
      <c r="J168" s="37">
        <f t="shared" si="13"/>
        <v>0.31249999999999994</v>
      </c>
      <c r="K168" s="46">
        <f>IFERROR(VLOOKUP(M168,EMPLOI!A:R,2,0),"")</f>
        <v>79.7</v>
      </c>
      <c r="L168" s="37" t="str">
        <f t="shared" ca="1" si="15"/>
        <v/>
      </c>
      <c r="M168" s="31" t="str">
        <f t="array" ref="M168">IF(OR($K$2&gt;J168),"",IFERROR(INDEX(Tableau1[],MATCH(1,('2017'!B168&gt;=Tableau1[[DATE DEBUT ]])*(Tableau1[DATE FIN]&gt;='2017'!B168),0),1),""))</f>
        <v>B</v>
      </c>
      <c r="N168" s="6"/>
    </row>
    <row r="169" spans="1:14" ht="16.2">
      <c r="A169" s="68">
        <f t="shared" si="14"/>
        <v>42902</v>
      </c>
      <c r="B169" s="38">
        <f t="shared" si="14"/>
        <v>42902</v>
      </c>
      <c r="C169" s="41">
        <v>0.45833333333333331</v>
      </c>
      <c r="D169" s="41">
        <v>0.5</v>
      </c>
      <c r="E169" s="40">
        <f t="shared" si="12"/>
        <v>4.1666666666666685E-2</v>
      </c>
      <c r="F169" s="41">
        <v>0.52083333333333337</v>
      </c>
      <c r="G169" s="41">
        <v>0.75</v>
      </c>
      <c r="H169" s="40">
        <f t="shared" si="16"/>
        <v>0.22916666666666663</v>
      </c>
      <c r="I169" s="185"/>
      <c r="J169" s="37">
        <f t="shared" si="13"/>
        <v>0.27083333333333331</v>
      </c>
      <c r="K169" s="46">
        <f>IFERROR(VLOOKUP(M169,EMPLOI!A:R,2,0),"")</f>
        <v>79.7</v>
      </c>
      <c r="L169" s="37" t="str">
        <f t="shared" ca="1" si="15"/>
        <v/>
      </c>
      <c r="M169" s="31" t="str">
        <f t="array" ref="M169">IF(OR($K$2&gt;J169),"",IFERROR(INDEX(Tableau1[],MATCH(1,('2017'!B169&gt;=Tableau1[[DATE DEBUT ]])*(Tableau1[DATE FIN]&gt;='2017'!B169),0),1),""))</f>
        <v>B</v>
      </c>
      <c r="N169" s="6"/>
    </row>
    <row r="170" spans="1:14" ht="16.2">
      <c r="A170" s="68">
        <f t="shared" si="14"/>
        <v>42903</v>
      </c>
      <c r="B170" s="38">
        <f t="shared" si="14"/>
        <v>42903</v>
      </c>
      <c r="C170" s="42"/>
      <c r="D170" s="42"/>
      <c r="E170" s="40">
        <f t="shared" si="12"/>
        <v>0</v>
      </c>
      <c r="F170" s="42"/>
      <c r="G170" s="42"/>
      <c r="H170" s="40">
        <f t="shared" si="16"/>
        <v>0</v>
      </c>
      <c r="I170" s="185"/>
      <c r="J170" s="37">
        <f t="shared" si="13"/>
        <v>0</v>
      </c>
      <c r="K170" s="46" t="str">
        <f>IFERROR(VLOOKUP(M170,EMPLOI!A:R,2,0),"")</f>
        <v/>
      </c>
      <c r="L170" s="37">
        <f t="shared" ca="1" si="15"/>
        <v>1.520833333333333</v>
      </c>
      <c r="M170" s="31" t="str">
        <f t="array" ref="M170">IF(OR($K$2&gt;J170),"",IFERROR(INDEX(Tableau1[],MATCH(1,('2017'!B170&gt;=Tableau1[[DATE DEBUT ]])*(Tableau1[DATE FIN]&gt;='2017'!B170),0),1),""))</f>
        <v/>
      </c>
      <c r="N170" s="6"/>
    </row>
    <row r="171" spans="1:14" ht="16.2">
      <c r="A171" s="68">
        <f t="shared" si="14"/>
        <v>42904</v>
      </c>
      <c r="B171" s="38">
        <f t="shared" si="14"/>
        <v>42904</v>
      </c>
      <c r="C171" s="42"/>
      <c r="D171" s="42"/>
      <c r="E171" s="40">
        <f t="shared" si="12"/>
        <v>0</v>
      </c>
      <c r="F171" s="42"/>
      <c r="G171" s="42"/>
      <c r="H171" s="40">
        <f t="shared" si="16"/>
        <v>0</v>
      </c>
      <c r="I171" s="185"/>
      <c r="J171" s="37">
        <f t="shared" si="13"/>
        <v>0</v>
      </c>
      <c r="K171" s="46" t="str">
        <f>IFERROR(VLOOKUP(M171,EMPLOI!A:R,2,0),"")</f>
        <v/>
      </c>
      <c r="L171" s="37" t="str">
        <f t="shared" ca="1" si="15"/>
        <v/>
      </c>
      <c r="M171" s="31" t="str">
        <f t="array" ref="M171">IF(OR($K$2&gt;J171),"",IFERROR(INDEX(Tableau1[],MATCH(1,('2017'!B171&gt;=Tableau1[[DATE DEBUT ]])*(Tableau1[DATE FIN]&gt;='2017'!B171),0),1),""))</f>
        <v/>
      </c>
      <c r="N171" s="6"/>
    </row>
    <row r="172" spans="1:14" ht="16.2">
      <c r="A172" s="68">
        <f t="shared" si="14"/>
        <v>42905</v>
      </c>
      <c r="B172" s="38">
        <f t="shared" si="14"/>
        <v>42905</v>
      </c>
      <c r="C172" s="41">
        <v>0.45833333333333331</v>
      </c>
      <c r="D172" s="41">
        <v>0.5</v>
      </c>
      <c r="E172" s="40">
        <f t="shared" si="12"/>
        <v>4.1666666666666685E-2</v>
      </c>
      <c r="F172" s="41">
        <v>0.52083333333333337</v>
      </c>
      <c r="G172" s="41">
        <v>0.79166666666666663</v>
      </c>
      <c r="H172" s="40">
        <f t="shared" si="16"/>
        <v>0.27083333333333326</v>
      </c>
      <c r="I172" s="185"/>
      <c r="J172" s="37">
        <f t="shared" si="13"/>
        <v>0.31249999999999994</v>
      </c>
      <c r="K172" s="46">
        <f>IFERROR(VLOOKUP(M172,EMPLOI!A:R,2,0),"")</f>
        <v>79.7</v>
      </c>
      <c r="L172" s="37" t="str">
        <f t="shared" ca="1" si="15"/>
        <v/>
      </c>
      <c r="M172" s="31" t="str">
        <f t="array" ref="M172">IF(OR($K$2&gt;J172),"",IFERROR(INDEX(Tableau1[],MATCH(1,('2017'!B172&gt;=Tableau1[[DATE DEBUT ]])*(Tableau1[DATE FIN]&gt;='2017'!B172),0),1),""))</f>
        <v>B</v>
      </c>
      <c r="N172" s="6"/>
    </row>
    <row r="173" spans="1:14" ht="16.2">
      <c r="A173" s="68">
        <f t="shared" si="14"/>
        <v>42906</v>
      </c>
      <c r="B173" s="38">
        <f t="shared" si="14"/>
        <v>42906</v>
      </c>
      <c r="C173" s="41">
        <v>0.45833333333333331</v>
      </c>
      <c r="D173" s="41">
        <v>0.5</v>
      </c>
      <c r="E173" s="40">
        <f t="shared" si="12"/>
        <v>4.1666666666666685E-2</v>
      </c>
      <c r="F173" s="41">
        <v>0.52083333333333337</v>
      </c>
      <c r="G173" s="41">
        <v>0.80208333333333337</v>
      </c>
      <c r="H173" s="40">
        <f t="shared" si="16"/>
        <v>0.28125</v>
      </c>
      <c r="I173" s="185"/>
      <c r="J173" s="37">
        <f t="shared" si="13"/>
        <v>0.32291666666666669</v>
      </c>
      <c r="K173" s="46">
        <f>IFERROR(VLOOKUP(M173,EMPLOI!A:R,2,0),"")</f>
        <v>79.7</v>
      </c>
      <c r="L173" s="37" t="str">
        <f t="shared" ca="1" si="15"/>
        <v/>
      </c>
      <c r="M173" s="31" t="str">
        <f t="array" ref="M173">IF(OR($K$2&gt;J173),"",IFERROR(INDEX(Tableau1[],MATCH(1,('2017'!B173&gt;=Tableau1[[DATE DEBUT ]])*(Tableau1[DATE FIN]&gt;='2017'!B173),0),1),""))</f>
        <v>B</v>
      </c>
      <c r="N173" s="6"/>
    </row>
    <row r="174" spans="1:14" ht="16.2">
      <c r="A174" s="68">
        <f t="shared" si="14"/>
        <v>42907</v>
      </c>
      <c r="B174" s="38">
        <f t="shared" si="14"/>
        <v>42907</v>
      </c>
      <c r="C174" s="41">
        <v>0.45833333333333331</v>
      </c>
      <c r="D174" s="41">
        <v>0.5</v>
      </c>
      <c r="E174" s="40">
        <f t="shared" si="12"/>
        <v>4.1666666666666685E-2</v>
      </c>
      <c r="F174" s="41">
        <v>0.52083333333333337</v>
      </c>
      <c r="G174" s="41">
        <v>0.79166666666666663</v>
      </c>
      <c r="H174" s="40">
        <f t="shared" si="16"/>
        <v>0.27083333333333326</v>
      </c>
      <c r="I174" s="185"/>
      <c r="J174" s="37">
        <f t="shared" si="13"/>
        <v>0.31249999999999994</v>
      </c>
      <c r="K174" s="46">
        <f>IFERROR(VLOOKUP(M174,EMPLOI!A:R,2,0),"")</f>
        <v>79.7</v>
      </c>
      <c r="L174" s="37" t="str">
        <f t="shared" ca="1" si="15"/>
        <v/>
      </c>
      <c r="M174" s="31" t="str">
        <f t="array" ref="M174">IF(OR($K$2&gt;J174),"",IFERROR(INDEX(Tableau1[],MATCH(1,('2017'!B174&gt;=Tableau1[[DATE DEBUT ]])*(Tableau1[DATE FIN]&gt;='2017'!B174),0),1),""))</f>
        <v>B</v>
      </c>
      <c r="N174" s="6"/>
    </row>
    <row r="175" spans="1:14" ht="16.2">
      <c r="A175" s="68">
        <f t="shared" si="14"/>
        <v>42908</v>
      </c>
      <c r="B175" s="38">
        <f t="shared" si="14"/>
        <v>42908</v>
      </c>
      <c r="C175" s="41">
        <v>0.45833333333333331</v>
      </c>
      <c r="D175" s="41">
        <v>0.5</v>
      </c>
      <c r="E175" s="40">
        <f t="shared" si="12"/>
        <v>4.1666666666666685E-2</v>
      </c>
      <c r="F175" s="41">
        <v>0.52083333333333337</v>
      </c>
      <c r="G175" s="41">
        <v>0.79166666666666663</v>
      </c>
      <c r="H175" s="40">
        <f t="shared" si="16"/>
        <v>0.27083333333333326</v>
      </c>
      <c r="I175" s="185"/>
      <c r="J175" s="37">
        <f t="shared" si="13"/>
        <v>0.31249999999999994</v>
      </c>
      <c r="K175" s="46">
        <f>IFERROR(VLOOKUP(M175,EMPLOI!A:R,2,0),"")</f>
        <v>79.7</v>
      </c>
      <c r="L175" s="37" t="str">
        <f t="shared" ca="1" si="15"/>
        <v/>
      </c>
      <c r="M175" s="31" t="str">
        <f t="array" ref="M175">IF(OR($K$2&gt;J175),"",IFERROR(INDEX(Tableau1[],MATCH(1,('2017'!B175&gt;=Tableau1[[DATE DEBUT ]])*(Tableau1[DATE FIN]&gt;='2017'!B175),0),1),""))</f>
        <v>B</v>
      </c>
      <c r="N175" s="6"/>
    </row>
    <row r="176" spans="1:14" ht="16.2">
      <c r="A176" s="68">
        <f t="shared" si="14"/>
        <v>42909</v>
      </c>
      <c r="B176" s="38">
        <f t="shared" si="14"/>
        <v>42909</v>
      </c>
      <c r="C176" s="41">
        <v>0.41666666666666669</v>
      </c>
      <c r="D176" s="41">
        <v>0.5</v>
      </c>
      <c r="E176" s="40">
        <f t="shared" si="12"/>
        <v>8.3333333333333315E-2</v>
      </c>
      <c r="F176" s="41">
        <v>0.52083333333333337</v>
      </c>
      <c r="G176" s="41">
        <v>0.75</v>
      </c>
      <c r="H176" s="40">
        <f t="shared" si="16"/>
        <v>0.22916666666666663</v>
      </c>
      <c r="I176" s="185"/>
      <c r="J176" s="37">
        <f t="shared" si="13"/>
        <v>0.31249999999999994</v>
      </c>
      <c r="K176" s="46">
        <f>IFERROR(VLOOKUP(M176,EMPLOI!A:R,2,0),"")</f>
        <v>79.7</v>
      </c>
      <c r="L176" s="37" t="str">
        <f t="shared" ca="1" si="15"/>
        <v/>
      </c>
      <c r="M176" s="31" t="str">
        <f t="array" ref="M176">IF(OR($K$2&gt;J176),"",IFERROR(INDEX(Tableau1[],MATCH(1,('2017'!B176&gt;=Tableau1[[DATE DEBUT ]])*(Tableau1[DATE FIN]&gt;='2017'!B176),0),1),""))</f>
        <v>B</v>
      </c>
      <c r="N176" s="6"/>
    </row>
    <row r="177" spans="1:14" ht="16.2">
      <c r="A177" s="68">
        <f t="shared" si="14"/>
        <v>42910</v>
      </c>
      <c r="B177" s="38">
        <f t="shared" si="14"/>
        <v>42910</v>
      </c>
      <c r="C177" s="42"/>
      <c r="D177" s="42"/>
      <c r="E177" s="40">
        <f t="shared" si="12"/>
        <v>0</v>
      </c>
      <c r="F177" s="42"/>
      <c r="G177" s="42"/>
      <c r="H177" s="40">
        <f t="shared" si="16"/>
        <v>0</v>
      </c>
      <c r="I177" s="185"/>
      <c r="J177" s="37">
        <f t="shared" si="13"/>
        <v>0</v>
      </c>
      <c r="K177" s="46" t="str">
        <f>IFERROR(VLOOKUP(M177,EMPLOI!A:R,2,0),"")</f>
        <v/>
      </c>
      <c r="L177" s="37">
        <f t="shared" ca="1" si="15"/>
        <v>1.5729166666666665</v>
      </c>
      <c r="M177" s="31" t="str">
        <f t="array" ref="M177">IF(OR($K$2&gt;J177),"",IFERROR(INDEX(Tableau1[],MATCH(1,('2017'!B177&gt;=Tableau1[[DATE DEBUT ]])*(Tableau1[DATE FIN]&gt;='2017'!B177),0),1),""))</f>
        <v/>
      </c>
      <c r="N177" s="6"/>
    </row>
    <row r="178" spans="1:14" ht="16.2">
      <c r="A178" s="68">
        <f t="shared" si="14"/>
        <v>42911</v>
      </c>
      <c r="B178" s="38">
        <f t="shared" si="14"/>
        <v>42911</v>
      </c>
      <c r="C178" s="42"/>
      <c r="D178" s="42"/>
      <c r="E178" s="40">
        <f t="shared" si="12"/>
        <v>0</v>
      </c>
      <c r="F178" s="42"/>
      <c r="G178" s="42"/>
      <c r="H178" s="40">
        <f t="shared" si="16"/>
        <v>0</v>
      </c>
      <c r="I178" s="185"/>
      <c r="J178" s="37">
        <f t="shared" si="13"/>
        <v>0</v>
      </c>
      <c r="K178" s="46" t="str">
        <f>IFERROR(VLOOKUP(M178,EMPLOI!A:R,2,0),"")</f>
        <v/>
      </c>
      <c r="L178" s="37" t="str">
        <f t="shared" ca="1" si="15"/>
        <v/>
      </c>
      <c r="M178" s="31" t="str">
        <f t="array" ref="M178">IF(OR($K$2&gt;J178),"",IFERROR(INDEX(Tableau1[],MATCH(1,('2017'!B178&gt;=Tableau1[[DATE DEBUT ]])*(Tableau1[DATE FIN]&gt;='2017'!B178),0),1),""))</f>
        <v/>
      </c>
      <c r="N178" s="6"/>
    </row>
    <row r="179" spans="1:14" ht="16.2">
      <c r="A179" s="68">
        <f t="shared" si="14"/>
        <v>42912</v>
      </c>
      <c r="B179" s="38">
        <f t="shared" si="14"/>
        <v>42912</v>
      </c>
      <c r="C179" s="41">
        <v>0.29166666666666669</v>
      </c>
      <c r="D179" s="41">
        <v>0.5</v>
      </c>
      <c r="E179" s="40">
        <f t="shared" si="12"/>
        <v>0.20833333333333331</v>
      </c>
      <c r="F179" s="41">
        <v>0.52083333333333337</v>
      </c>
      <c r="G179" s="41">
        <v>0.625</v>
      </c>
      <c r="H179" s="40">
        <f t="shared" si="16"/>
        <v>0.10416666666666663</v>
      </c>
      <c r="I179" s="185"/>
      <c r="J179" s="37">
        <f t="shared" si="13"/>
        <v>0.31249999999999994</v>
      </c>
      <c r="K179" s="46">
        <f>IFERROR(VLOOKUP(M179,EMPLOI!A:R,2,0),"")</f>
        <v>79.7</v>
      </c>
      <c r="L179" s="37" t="str">
        <f t="shared" ca="1" si="15"/>
        <v/>
      </c>
      <c r="M179" s="31" t="str">
        <f t="array" ref="M179">IF(OR($K$2&gt;J179),"",IFERROR(INDEX(Tableau1[],MATCH(1,('2017'!B179&gt;=Tableau1[[DATE DEBUT ]])*(Tableau1[DATE FIN]&gt;='2017'!B179),0),1),""))</f>
        <v>B</v>
      </c>
      <c r="N179" s="6"/>
    </row>
    <row r="180" spans="1:14" ht="16.2">
      <c r="A180" s="68">
        <f t="shared" si="14"/>
        <v>42913</v>
      </c>
      <c r="B180" s="38">
        <f t="shared" si="14"/>
        <v>42913</v>
      </c>
      <c r="C180" s="41">
        <v>0.29166666666666669</v>
      </c>
      <c r="D180" s="41">
        <v>0.5</v>
      </c>
      <c r="E180" s="40">
        <f t="shared" si="12"/>
        <v>0.20833333333333331</v>
      </c>
      <c r="F180" s="41">
        <v>0.52083333333333337</v>
      </c>
      <c r="G180" s="41">
        <v>0.625</v>
      </c>
      <c r="H180" s="40">
        <f t="shared" si="16"/>
        <v>0.10416666666666663</v>
      </c>
      <c r="I180" s="185"/>
      <c r="J180" s="37">
        <f t="shared" si="13"/>
        <v>0.31249999999999994</v>
      </c>
      <c r="K180" s="46">
        <f>IFERROR(VLOOKUP(M180,EMPLOI!A:R,2,0),"")</f>
        <v>79.7</v>
      </c>
      <c r="L180" s="37" t="str">
        <f t="shared" ca="1" si="15"/>
        <v/>
      </c>
      <c r="M180" s="31" t="str">
        <f t="array" ref="M180">IF(OR($K$2&gt;J180),"",IFERROR(INDEX(Tableau1[],MATCH(1,('2017'!B180&gt;=Tableau1[[DATE DEBUT ]])*(Tableau1[DATE FIN]&gt;='2017'!B180),0),1),""))</f>
        <v>B</v>
      </c>
      <c r="N180" s="6"/>
    </row>
    <row r="181" spans="1:14" ht="16.2">
      <c r="A181" s="68">
        <f t="shared" si="14"/>
        <v>42914</v>
      </c>
      <c r="B181" s="38">
        <f t="shared" si="14"/>
        <v>42914</v>
      </c>
      <c r="C181" s="41">
        <v>0.29166666666666669</v>
      </c>
      <c r="D181" s="41">
        <v>0.5</v>
      </c>
      <c r="E181" s="40">
        <f t="shared" si="12"/>
        <v>0.20833333333333331</v>
      </c>
      <c r="F181" s="41">
        <v>0.52083333333333337</v>
      </c>
      <c r="G181" s="41">
        <v>0.625</v>
      </c>
      <c r="H181" s="40">
        <f t="shared" si="16"/>
        <v>0.10416666666666663</v>
      </c>
      <c r="I181" s="185"/>
      <c r="J181" s="37">
        <f t="shared" si="13"/>
        <v>0.31249999999999994</v>
      </c>
      <c r="K181" s="46">
        <f>IFERROR(VLOOKUP(M181,EMPLOI!A:R,2,0),"")</f>
        <v>79.7</v>
      </c>
      <c r="L181" s="37" t="str">
        <f t="shared" ca="1" si="15"/>
        <v/>
      </c>
      <c r="M181" s="31" t="str">
        <f t="array" ref="M181">IF(OR($K$2&gt;J181),"",IFERROR(INDEX(Tableau1[],MATCH(1,('2017'!B181&gt;=Tableau1[[DATE DEBUT ]])*(Tableau1[DATE FIN]&gt;='2017'!B181),0),1),""))</f>
        <v>B</v>
      </c>
      <c r="N181" s="6"/>
    </row>
    <row r="182" spans="1:14" ht="16.2">
      <c r="A182" s="68">
        <f t="shared" si="14"/>
        <v>42915</v>
      </c>
      <c r="B182" s="38">
        <f t="shared" si="14"/>
        <v>42915</v>
      </c>
      <c r="C182" s="41">
        <v>0.29166666666666669</v>
      </c>
      <c r="D182" s="41">
        <v>0.5</v>
      </c>
      <c r="E182" s="40">
        <f t="shared" si="12"/>
        <v>0.20833333333333331</v>
      </c>
      <c r="F182" s="41">
        <v>0.52083333333333337</v>
      </c>
      <c r="G182" s="41">
        <v>0.625</v>
      </c>
      <c r="H182" s="40">
        <f t="shared" si="16"/>
        <v>0.10416666666666663</v>
      </c>
      <c r="I182" s="185"/>
      <c r="J182" s="37">
        <f t="shared" si="13"/>
        <v>0.31249999999999994</v>
      </c>
      <c r="K182" s="46">
        <f>IFERROR(VLOOKUP(M182,EMPLOI!A:R,2,0),"")</f>
        <v>79.7</v>
      </c>
      <c r="L182" s="37" t="str">
        <f t="shared" ca="1" si="15"/>
        <v/>
      </c>
      <c r="M182" s="31" t="str">
        <f t="array" ref="M182">IF(OR($K$2&gt;J182),"",IFERROR(INDEX(Tableau1[],MATCH(1,('2017'!B182&gt;=Tableau1[[DATE DEBUT ]])*(Tableau1[DATE FIN]&gt;='2017'!B182),0),1),""))</f>
        <v>B</v>
      </c>
      <c r="N182" s="6"/>
    </row>
    <row r="183" spans="1:14" ht="16.2">
      <c r="A183" s="68">
        <f t="shared" si="14"/>
        <v>42916</v>
      </c>
      <c r="B183" s="38">
        <f t="shared" si="14"/>
        <v>42916</v>
      </c>
      <c r="C183" s="41">
        <v>0.29166666666666669</v>
      </c>
      <c r="D183" s="41">
        <v>0.5</v>
      </c>
      <c r="E183" s="40">
        <f t="shared" si="12"/>
        <v>0.20833333333333331</v>
      </c>
      <c r="F183" s="41">
        <v>0.52083333333333337</v>
      </c>
      <c r="G183" s="41">
        <v>0.625</v>
      </c>
      <c r="H183" s="40">
        <f t="shared" si="16"/>
        <v>0.10416666666666663</v>
      </c>
      <c r="I183" s="185"/>
      <c r="J183" s="37">
        <f t="shared" si="13"/>
        <v>0.31249999999999994</v>
      </c>
      <c r="K183" s="46">
        <f>IFERROR(VLOOKUP(M183,EMPLOI!A:R,2,0),"")</f>
        <v>79.7</v>
      </c>
      <c r="L183" s="37" t="str">
        <f t="shared" ca="1" si="15"/>
        <v/>
      </c>
      <c r="M183" s="31" t="str">
        <f t="array" ref="M183">IF(OR($K$2&gt;J183),"",IFERROR(INDEX(Tableau1[],MATCH(1,('2017'!B183&gt;=Tableau1[[DATE DEBUT ]])*(Tableau1[DATE FIN]&gt;='2017'!B183),0),1),""))</f>
        <v>B</v>
      </c>
      <c r="N183" s="6"/>
    </row>
    <row r="184" spans="1:14" ht="16.2">
      <c r="A184" s="68">
        <f t="shared" si="14"/>
        <v>42917</v>
      </c>
      <c r="B184" s="38">
        <f t="shared" si="14"/>
        <v>42917</v>
      </c>
      <c r="C184" s="41"/>
      <c r="D184" s="41"/>
      <c r="E184" s="40">
        <f t="shared" si="12"/>
        <v>0</v>
      </c>
      <c r="F184" s="42"/>
      <c r="G184" s="42"/>
      <c r="H184" s="40">
        <f t="shared" si="16"/>
        <v>0</v>
      </c>
      <c r="I184" s="185"/>
      <c r="J184" s="37">
        <f t="shared" si="13"/>
        <v>0</v>
      </c>
      <c r="K184" s="46" t="str">
        <f>IFERROR(VLOOKUP(M184,EMPLOI!A:R,2,0),"")</f>
        <v/>
      </c>
      <c r="L184" s="37">
        <f t="shared" ca="1" si="15"/>
        <v>1.5624999999999998</v>
      </c>
      <c r="M184" s="31" t="str">
        <f t="array" ref="M184">IF(OR($K$2&gt;J184),"",IFERROR(INDEX(Tableau1[],MATCH(1,('2017'!B184&gt;=Tableau1[[DATE DEBUT ]])*(Tableau1[DATE FIN]&gt;='2017'!B184),0),1),""))</f>
        <v/>
      </c>
      <c r="N184" s="6"/>
    </row>
    <row r="185" spans="1:14" ht="16.2">
      <c r="A185" s="68">
        <f t="shared" si="14"/>
        <v>42918</v>
      </c>
      <c r="B185" s="38">
        <f t="shared" si="14"/>
        <v>42918</v>
      </c>
      <c r="C185" s="41"/>
      <c r="D185" s="41"/>
      <c r="E185" s="40">
        <f t="shared" si="12"/>
        <v>0</v>
      </c>
      <c r="F185" s="42"/>
      <c r="G185" s="42"/>
      <c r="H185" s="40">
        <f t="shared" si="16"/>
        <v>0</v>
      </c>
      <c r="I185" s="185"/>
      <c r="J185" s="37">
        <f t="shared" si="13"/>
        <v>0</v>
      </c>
      <c r="K185" s="46" t="str">
        <f>IFERROR(VLOOKUP(M185,EMPLOI!A:R,2,0),"")</f>
        <v/>
      </c>
      <c r="L185" s="37" t="str">
        <f t="shared" ca="1" si="15"/>
        <v/>
      </c>
      <c r="M185" s="31" t="str">
        <f t="array" ref="M185">IF(OR($K$2&gt;J185),"",IFERROR(INDEX(Tableau1[],MATCH(1,('2017'!B185&gt;=Tableau1[[DATE DEBUT ]])*(Tableau1[DATE FIN]&gt;='2017'!B185),0),1),""))</f>
        <v/>
      </c>
      <c r="N185" s="6"/>
    </row>
    <row r="186" spans="1:14" ht="16.2">
      <c r="A186" s="68">
        <f t="shared" si="14"/>
        <v>42919</v>
      </c>
      <c r="B186" s="38">
        <f t="shared" si="14"/>
        <v>42919</v>
      </c>
      <c r="C186" s="41"/>
      <c r="D186" s="41"/>
      <c r="E186" s="40">
        <f t="shared" si="12"/>
        <v>0</v>
      </c>
      <c r="F186" s="41"/>
      <c r="G186" s="41"/>
      <c r="H186" s="40">
        <f t="shared" si="16"/>
        <v>0</v>
      </c>
      <c r="I186" s="185"/>
      <c r="J186" s="37">
        <f t="shared" si="13"/>
        <v>0</v>
      </c>
      <c r="K186" s="46" t="str">
        <f>IFERROR(VLOOKUP(M186,EMPLOI!A:R,2,0),"")</f>
        <v/>
      </c>
      <c r="L186" s="37" t="str">
        <f t="shared" ca="1" si="15"/>
        <v/>
      </c>
      <c r="M186" s="31" t="str">
        <f t="array" ref="M186">IF(OR($K$2&gt;J186),"",IFERROR(INDEX(Tableau1[],MATCH(1,('2017'!B186&gt;=Tableau1[[DATE DEBUT ]])*(Tableau1[DATE FIN]&gt;='2017'!B186),0),1),""))</f>
        <v/>
      </c>
      <c r="N186" s="6"/>
    </row>
    <row r="187" spans="1:14" ht="16.2">
      <c r="A187" s="68">
        <f t="shared" si="14"/>
        <v>42920</v>
      </c>
      <c r="B187" s="38">
        <f t="shared" si="14"/>
        <v>42920</v>
      </c>
      <c r="C187" s="41"/>
      <c r="D187" s="41"/>
      <c r="E187" s="40">
        <f t="shared" si="12"/>
        <v>0</v>
      </c>
      <c r="F187" s="42"/>
      <c r="G187" s="42"/>
      <c r="H187" s="40">
        <f t="shared" si="16"/>
        <v>0</v>
      </c>
      <c r="I187" s="185"/>
      <c r="J187" s="37">
        <f t="shared" si="13"/>
        <v>0</v>
      </c>
      <c r="K187" s="46" t="str">
        <f>IFERROR(VLOOKUP(M187,EMPLOI!A:R,2,0),"")</f>
        <v/>
      </c>
      <c r="L187" s="37" t="str">
        <f t="shared" ca="1" si="15"/>
        <v/>
      </c>
      <c r="M187" s="31" t="str">
        <f t="array" ref="M187">IF(OR($K$2&gt;J187),"",IFERROR(INDEX(Tableau1[],MATCH(1,('2017'!B187&gt;=Tableau1[[DATE DEBUT ]])*(Tableau1[DATE FIN]&gt;='2017'!B187),0),1),""))</f>
        <v/>
      </c>
      <c r="N187" s="6"/>
    </row>
    <row r="188" spans="1:14" ht="16.2">
      <c r="A188" s="68">
        <f t="shared" si="14"/>
        <v>42921</v>
      </c>
      <c r="B188" s="38">
        <f t="shared" si="14"/>
        <v>42921</v>
      </c>
      <c r="C188" s="41"/>
      <c r="D188" s="41"/>
      <c r="E188" s="40">
        <f t="shared" si="12"/>
        <v>0</v>
      </c>
      <c r="F188" s="41"/>
      <c r="G188" s="41"/>
      <c r="H188" s="40">
        <f t="shared" si="16"/>
        <v>0</v>
      </c>
      <c r="I188" s="185"/>
      <c r="J188" s="37">
        <f t="shared" si="13"/>
        <v>0</v>
      </c>
      <c r="K188" s="46" t="str">
        <f>IFERROR(VLOOKUP(M188,EMPLOI!A:R,2,0),"")</f>
        <v/>
      </c>
      <c r="L188" s="37" t="str">
        <f t="shared" ca="1" si="15"/>
        <v/>
      </c>
      <c r="M188" s="31" t="str">
        <f t="array" ref="M188">IF(OR($K$2&gt;J188),"",IFERROR(INDEX(Tableau1[],MATCH(1,('2017'!B188&gt;=Tableau1[[DATE DEBUT ]])*(Tableau1[DATE FIN]&gt;='2017'!B188),0),1),""))</f>
        <v/>
      </c>
      <c r="N188" s="6"/>
    </row>
    <row r="189" spans="1:14" ht="16.2">
      <c r="A189" s="68">
        <f t="shared" si="14"/>
        <v>42922</v>
      </c>
      <c r="B189" s="38">
        <f t="shared" si="14"/>
        <v>42922</v>
      </c>
      <c r="C189" s="41"/>
      <c r="D189" s="41"/>
      <c r="E189" s="40">
        <f t="shared" si="12"/>
        <v>0</v>
      </c>
      <c r="F189" s="42"/>
      <c r="G189" s="42"/>
      <c r="H189" s="40">
        <f t="shared" si="16"/>
        <v>0</v>
      </c>
      <c r="I189" s="185"/>
      <c r="J189" s="37">
        <f t="shared" si="13"/>
        <v>0</v>
      </c>
      <c r="K189" s="46" t="str">
        <f>IFERROR(VLOOKUP(M189,EMPLOI!A:R,2,0),"")</f>
        <v/>
      </c>
      <c r="L189" s="37" t="str">
        <f t="shared" ca="1" si="15"/>
        <v/>
      </c>
      <c r="M189" s="31" t="str">
        <f t="array" ref="M189">IF(OR($K$2&gt;J189),"",IFERROR(INDEX(Tableau1[],MATCH(1,('2017'!B189&gt;=Tableau1[[DATE DEBUT ]])*(Tableau1[DATE FIN]&gt;='2017'!B189),0),1),""))</f>
        <v/>
      </c>
      <c r="N189" s="6"/>
    </row>
    <row r="190" spans="1:14" ht="16.2">
      <c r="A190" s="68">
        <f t="shared" si="14"/>
        <v>42923</v>
      </c>
      <c r="B190" s="38">
        <f t="shared" si="14"/>
        <v>42923</v>
      </c>
      <c r="C190" s="41"/>
      <c r="D190" s="41"/>
      <c r="E190" s="40">
        <f t="shared" si="12"/>
        <v>0</v>
      </c>
      <c r="F190" s="42"/>
      <c r="G190" s="42"/>
      <c r="H190" s="40">
        <f t="shared" si="16"/>
        <v>0</v>
      </c>
      <c r="I190" s="185"/>
      <c r="J190" s="37">
        <f t="shared" si="13"/>
        <v>0</v>
      </c>
      <c r="K190" s="46" t="str">
        <f>IFERROR(VLOOKUP(M190,EMPLOI!A:R,2,0),"")</f>
        <v/>
      </c>
      <c r="L190" s="37" t="str">
        <f t="shared" ca="1" si="15"/>
        <v/>
      </c>
      <c r="M190" s="31" t="str">
        <f t="array" ref="M190">IF(OR($K$2&gt;J190),"",IFERROR(INDEX(Tableau1[],MATCH(1,('2017'!B190&gt;=Tableau1[[DATE DEBUT ]])*(Tableau1[DATE FIN]&gt;='2017'!B190),0),1),""))</f>
        <v/>
      </c>
      <c r="N190" s="6"/>
    </row>
    <row r="191" spans="1:14" ht="16.2">
      <c r="A191" s="68">
        <f t="shared" si="14"/>
        <v>42924</v>
      </c>
      <c r="B191" s="38">
        <f t="shared" si="14"/>
        <v>42924</v>
      </c>
      <c r="C191" s="42"/>
      <c r="D191" s="42"/>
      <c r="E191" s="40">
        <f t="shared" si="12"/>
        <v>0</v>
      </c>
      <c r="F191" s="42"/>
      <c r="G191" s="42"/>
      <c r="H191" s="40">
        <f t="shared" si="16"/>
        <v>0</v>
      </c>
      <c r="I191" s="185"/>
      <c r="J191" s="37">
        <f t="shared" si="13"/>
        <v>0</v>
      </c>
      <c r="K191" s="46" t="str">
        <f>IFERROR(VLOOKUP(M191,EMPLOI!A:R,2,0),"")</f>
        <v/>
      </c>
      <c r="L191" s="37">
        <f t="shared" ca="1" si="15"/>
        <v>0</v>
      </c>
      <c r="M191" s="31" t="str">
        <f t="array" ref="M191">IF(OR($K$2&gt;J191),"",IFERROR(INDEX(Tableau1[],MATCH(1,('2017'!B191&gt;=Tableau1[[DATE DEBUT ]])*(Tableau1[DATE FIN]&gt;='2017'!B191),0),1),""))</f>
        <v/>
      </c>
      <c r="N191" s="6"/>
    </row>
    <row r="192" spans="1:14" ht="16.2">
      <c r="A192" s="68">
        <f t="shared" si="14"/>
        <v>42925</v>
      </c>
      <c r="B192" s="38">
        <f t="shared" si="14"/>
        <v>42925</v>
      </c>
      <c r="C192" s="41"/>
      <c r="D192" s="41"/>
      <c r="E192" s="40">
        <f t="shared" si="12"/>
        <v>0</v>
      </c>
      <c r="F192" s="42"/>
      <c r="G192" s="42"/>
      <c r="H192" s="40">
        <f t="shared" si="16"/>
        <v>0</v>
      </c>
      <c r="I192" s="185"/>
      <c r="J192" s="37">
        <f t="shared" si="13"/>
        <v>0</v>
      </c>
      <c r="K192" s="46" t="str">
        <f>IFERROR(VLOOKUP(M192,EMPLOI!A:R,2,0),"")</f>
        <v/>
      </c>
      <c r="L192" s="37" t="str">
        <f t="shared" ca="1" si="15"/>
        <v/>
      </c>
      <c r="M192" s="31" t="str">
        <f t="array" ref="M192">IF(OR($K$2&gt;J192),"",IFERROR(INDEX(Tableau1[],MATCH(1,('2017'!B192&gt;=Tableau1[[DATE DEBUT ]])*(Tableau1[DATE FIN]&gt;='2017'!B192),0),1),""))</f>
        <v/>
      </c>
      <c r="N192" s="6"/>
    </row>
    <row r="193" spans="1:14" ht="16.2">
      <c r="A193" s="68">
        <f t="shared" si="14"/>
        <v>42926</v>
      </c>
      <c r="B193" s="38">
        <f t="shared" si="14"/>
        <v>42926</v>
      </c>
      <c r="C193" s="41">
        <v>0.875</v>
      </c>
      <c r="D193" s="41">
        <v>0.16666666666666666</v>
      </c>
      <c r="E193" s="40">
        <f t="shared" si="12"/>
        <v>0.29166666666666663</v>
      </c>
      <c r="F193" s="41"/>
      <c r="G193" s="41"/>
      <c r="H193" s="40">
        <f t="shared" si="16"/>
        <v>0</v>
      </c>
      <c r="I193" s="185"/>
      <c r="J193" s="37">
        <f t="shared" si="13"/>
        <v>0.29166666666666663</v>
      </c>
      <c r="K193" s="46">
        <f>IFERROR(VLOOKUP(M193,EMPLOI!A:R,2,0),"")</f>
        <v>79.400000000000006</v>
      </c>
      <c r="L193" s="37" t="str">
        <f t="shared" ca="1" si="15"/>
        <v/>
      </c>
      <c r="M193" s="31" t="str">
        <f t="array" ref="M193">IF(OR($K$2&gt;J193),"",IFERROR(INDEX(Tableau1[],MATCH(1,('2017'!B193&gt;=Tableau1[[DATE DEBUT ]])*(Tableau1[DATE FIN]&gt;='2017'!B193),0),1),""))</f>
        <v>C</v>
      </c>
      <c r="N193" s="6"/>
    </row>
    <row r="194" spans="1:14" ht="16.2">
      <c r="A194" s="68">
        <f t="shared" si="14"/>
        <v>42927</v>
      </c>
      <c r="B194" s="38">
        <f t="shared" si="14"/>
        <v>42927</v>
      </c>
      <c r="C194" s="41">
        <v>0.875</v>
      </c>
      <c r="D194" s="41">
        <v>0.16666666666666666</v>
      </c>
      <c r="E194" s="40">
        <f t="shared" si="12"/>
        <v>0.29166666666666663</v>
      </c>
      <c r="F194" s="42"/>
      <c r="G194" s="42"/>
      <c r="H194" s="40">
        <f t="shared" si="16"/>
        <v>0</v>
      </c>
      <c r="I194" s="185"/>
      <c r="J194" s="37">
        <f t="shared" si="13"/>
        <v>0.29166666666666663</v>
      </c>
      <c r="K194" s="46">
        <f>IFERROR(VLOOKUP(M194,EMPLOI!A:R,2,0),"")</f>
        <v>79.400000000000006</v>
      </c>
      <c r="L194" s="37" t="str">
        <f t="shared" ca="1" si="15"/>
        <v/>
      </c>
      <c r="M194" s="31" t="str">
        <f t="array" ref="M194">IF(OR($K$2&gt;J194),"",IFERROR(INDEX(Tableau1[],MATCH(1,('2017'!B194&gt;=Tableau1[[DATE DEBUT ]])*(Tableau1[DATE FIN]&gt;='2017'!B194),0),1),""))</f>
        <v>C</v>
      </c>
      <c r="N194" s="6"/>
    </row>
    <row r="195" spans="1:14" ht="16.2">
      <c r="A195" s="68">
        <f t="shared" si="14"/>
        <v>42928</v>
      </c>
      <c r="B195" s="38">
        <f t="shared" si="14"/>
        <v>42928</v>
      </c>
      <c r="C195" s="41">
        <v>0.875</v>
      </c>
      <c r="D195" s="41">
        <v>0.16666666666666666</v>
      </c>
      <c r="E195" s="40">
        <f t="shared" si="12"/>
        <v>0.29166666666666663</v>
      </c>
      <c r="F195" s="42"/>
      <c r="G195" s="42"/>
      <c r="H195" s="40">
        <f t="shared" si="16"/>
        <v>0</v>
      </c>
      <c r="I195" s="185"/>
      <c r="J195" s="37">
        <f t="shared" si="13"/>
        <v>0.29166666666666663</v>
      </c>
      <c r="K195" s="46">
        <f>IFERROR(VLOOKUP(M195,EMPLOI!A:R,2,0),"")</f>
        <v>79.400000000000006</v>
      </c>
      <c r="L195" s="37" t="str">
        <f t="shared" ca="1" si="15"/>
        <v/>
      </c>
      <c r="M195" s="31" t="str">
        <f t="array" ref="M195">IF(OR($K$2&gt;J195),"",IFERROR(INDEX(Tableau1[],MATCH(1,('2017'!B195&gt;=Tableau1[[DATE DEBUT ]])*(Tableau1[DATE FIN]&gt;='2017'!B195),0),1),""))</f>
        <v>C</v>
      </c>
      <c r="N195" s="6"/>
    </row>
    <row r="196" spans="1:14" ht="16.2">
      <c r="A196" s="68">
        <f t="shared" si="14"/>
        <v>42929</v>
      </c>
      <c r="B196" s="38">
        <f t="shared" si="14"/>
        <v>42929</v>
      </c>
      <c r="C196" s="41"/>
      <c r="D196" s="41"/>
      <c r="E196" s="40">
        <f t="shared" ref="E196:E259" si="17">MOD(D196-C196,1)</f>
        <v>0</v>
      </c>
      <c r="F196" s="42"/>
      <c r="G196" s="42"/>
      <c r="H196" s="40">
        <f t="shared" si="16"/>
        <v>0</v>
      </c>
      <c r="I196" s="185"/>
      <c r="J196" s="37">
        <f t="shared" si="13"/>
        <v>0</v>
      </c>
      <c r="K196" s="46" t="str">
        <f>IFERROR(VLOOKUP(M196,EMPLOI!A:R,2,0),"")</f>
        <v/>
      </c>
      <c r="L196" s="37" t="str">
        <f t="shared" ca="1" si="15"/>
        <v/>
      </c>
      <c r="M196" s="31" t="str">
        <f t="array" ref="M196">IF(OR($K$2&gt;J196),"",IFERROR(INDEX(Tableau1[],MATCH(1,('2017'!B196&gt;=Tableau1[[DATE DEBUT ]])*(Tableau1[DATE FIN]&gt;='2017'!B196),0),1),""))</f>
        <v/>
      </c>
      <c r="N196" s="6"/>
    </row>
    <row r="197" spans="1:14" ht="16.2">
      <c r="A197" s="68">
        <f t="shared" si="14"/>
        <v>42930</v>
      </c>
      <c r="B197" s="38">
        <f t="shared" si="14"/>
        <v>42930</v>
      </c>
      <c r="C197" s="41">
        <v>0.83333333333333337</v>
      </c>
      <c r="D197" s="41">
        <v>0.16666666666666666</v>
      </c>
      <c r="E197" s="40">
        <f t="shared" si="17"/>
        <v>0.33333333333333326</v>
      </c>
      <c r="F197" s="42"/>
      <c r="G197" s="42"/>
      <c r="H197" s="40">
        <f t="shared" si="16"/>
        <v>0</v>
      </c>
      <c r="I197" s="185"/>
      <c r="J197" s="37">
        <f t="shared" ref="J197:J260" si="18">SUM(E197+H197)</f>
        <v>0.33333333333333326</v>
      </c>
      <c r="K197" s="46">
        <f>IFERROR(VLOOKUP(M197,EMPLOI!A:R,2,0),"")</f>
        <v>79.400000000000006</v>
      </c>
      <c r="L197" s="37" t="str">
        <f t="shared" ca="1" si="15"/>
        <v/>
      </c>
      <c r="M197" s="31" t="str">
        <f t="array" ref="M197">IF(OR($K$2&gt;J197),"",IFERROR(INDEX(Tableau1[],MATCH(1,('2017'!B197&gt;=Tableau1[[DATE DEBUT ]])*(Tableau1[DATE FIN]&gt;='2017'!B197),0),1),""))</f>
        <v>C</v>
      </c>
      <c r="N197" s="6"/>
    </row>
    <row r="198" spans="1:14" ht="16.2">
      <c r="A198" s="68">
        <f t="shared" ref="A198:B261" si="19">A197+1</f>
        <v>42931</v>
      </c>
      <c r="B198" s="38">
        <f t="shared" si="19"/>
        <v>42931</v>
      </c>
      <c r="C198" s="42"/>
      <c r="D198" s="42"/>
      <c r="E198" s="40">
        <f t="shared" si="17"/>
        <v>0</v>
      </c>
      <c r="F198" s="42"/>
      <c r="G198" s="42"/>
      <c r="H198" s="40">
        <f t="shared" si="16"/>
        <v>0</v>
      </c>
      <c r="I198" s="185"/>
      <c r="J198" s="37">
        <f t="shared" si="18"/>
        <v>0</v>
      </c>
      <c r="K198" s="46" t="str">
        <f>IFERROR(VLOOKUP(M198,EMPLOI!A:R,2,0),"")</f>
        <v/>
      </c>
      <c r="L198" s="37">
        <f t="shared" ca="1" si="15"/>
        <v>1.208333333333333</v>
      </c>
      <c r="M198" s="31" t="str">
        <f t="array" ref="M198">IF(OR($K$2&gt;J198),"",IFERROR(INDEX(Tableau1[],MATCH(1,('2017'!B198&gt;=Tableau1[[DATE DEBUT ]])*(Tableau1[DATE FIN]&gt;='2017'!B198),0),1),""))</f>
        <v/>
      </c>
      <c r="N198" s="6"/>
    </row>
    <row r="199" spans="1:14" ht="16.2">
      <c r="A199" s="68">
        <f t="shared" si="19"/>
        <v>42932</v>
      </c>
      <c r="B199" s="38">
        <f t="shared" si="19"/>
        <v>42932</v>
      </c>
      <c r="C199" s="42"/>
      <c r="D199" s="42"/>
      <c r="E199" s="40">
        <f t="shared" si="17"/>
        <v>0</v>
      </c>
      <c r="F199" s="42"/>
      <c r="G199" s="42"/>
      <c r="H199" s="40">
        <f t="shared" si="16"/>
        <v>0</v>
      </c>
      <c r="I199" s="185"/>
      <c r="J199" s="37">
        <f t="shared" si="18"/>
        <v>0</v>
      </c>
      <c r="K199" s="46" t="str">
        <f>IFERROR(VLOOKUP(M199,EMPLOI!A:R,2,0),"")</f>
        <v/>
      </c>
      <c r="L199" s="37" t="str">
        <f t="shared" ca="1" si="15"/>
        <v/>
      </c>
      <c r="M199" s="31" t="str">
        <f t="array" ref="M199">IF(OR($K$2&gt;J199),"",IFERROR(INDEX(Tableau1[],MATCH(1,('2017'!B199&gt;=Tableau1[[DATE DEBUT ]])*(Tableau1[DATE FIN]&gt;='2017'!B199),0),1),""))</f>
        <v/>
      </c>
      <c r="N199" s="6"/>
    </row>
    <row r="200" spans="1:14" ht="16.2">
      <c r="A200" s="68">
        <f t="shared" si="19"/>
        <v>42933</v>
      </c>
      <c r="B200" s="38">
        <f t="shared" si="19"/>
        <v>42933</v>
      </c>
      <c r="C200" s="41">
        <v>0.875</v>
      </c>
      <c r="D200" s="41">
        <v>0.16666666666666666</v>
      </c>
      <c r="E200" s="40">
        <f t="shared" si="17"/>
        <v>0.29166666666666663</v>
      </c>
      <c r="F200" s="42"/>
      <c r="G200" s="42"/>
      <c r="H200" s="40">
        <f t="shared" si="16"/>
        <v>0</v>
      </c>
      <c r="I200" s="185"/>
      <c r="J200" s="37">
        <f t="shared" si="18"/>
        <v>0.29166666666666663</v>
      </c>
      <c r="K200" s="46">
        <f>IFERROR(VLOOKUP(M200,EMPLOI!A:R,2,0),"")</f>
        <v>79.400000000000006</v>
      </c>
      <c r="L200" s="37" t="str">
        <f t="shared" ref="L200:L263" ca="1" si="20">IF(WEEKDAY(B200)=7,SUM(OFFSET(B200,0,8,-7,1)),"")</f>
        <v/>
      </c>
      <c r="M200" s="31" t="str">
        <f t="array" ref="M200">IF(OR($K$2&gt;J200),"",IFERROR(INDEX(Tableau1[],MATCH(1,('2017'!B200&gt;=Tableau1[[DATE DEBUT ]])*(Tableau1[DATE FIN]&gt;='2017'!B200),0),1),""))</f>
        <v>C</v>
      </c>
      <c r="N200" s="6"/>
    </row>
    <row r="201" spans="1:14" ht="16.2">
      <c r="A201" s="68">
        <f t="shared" si="19"/>
        <v>42934</v>
      </c>
      <c r="B201" s="38">
        <f t="shared" si="19"/>
        <v>42934</v>
      </c>
      <c r="C201" s="41">
        <v>0.875</v>
      </c>
      <c r="D201" s="41">
        <v>0.16666666666666666</v>
      </c>
      <c r="E201" s="40">
        <f t="shared" si="17"/>
        <v>0.29166666666666663</v>
      </c>
      <c r="F201" s="42"/>
      <c r="G201" s="42"/>
      <c r="H201" s="40">
        <f t="shared" si="16"/>
        <v>0</v>
      </c>
      <c r="I201" s="185"/>
      <c r="J201" s="37">
        <f t="shared" si="18"/>
        <v>0.29166666666666663</v>
      </c>
      <c r="K201" s="46">
        <f>IFERROR(VLOOKUP(M201,EMPLOI!A:R,2,0),"")</f>
        <v>79.400000000000006</v>
      </c>
      <c r="L201" s="37" t="str">
        <f t="shared" ca="1" si="20"/>
        <v/>
      </c>
      <c r="M201" s="31" t="str">
        <f t="array" ref="M201">IF(OR($K$2&gt;J201),"",IFERROR(INDEX(Tableau1[],MATCH(1,('2017'!B201&gt;=Tableau1[[DATE DEBUT ]])*(Tableau1[DATE FIN]&gt;='2017'!B201),0),1),""))</f>
        <v>C</v>
      </c>
      <c r="N201" s="6"/>
    </row>
    <row r="202" spans="1:14" ht="16.2">
      <c r="A202" s="68">
        <f t="shared" si="19"/>
        <v>42935</v>
      </c>
      <c r="B202" s="38">
        <f t="shared" si="19"/>
        <v>42935</v>
      </c>
      <c r="C202" s="41">
        <v>0.875</v>
      </c>
      <c r="D202" s="41">
        <v>0.16666666666666666</v>
      </c>
      <c r="E202" s="40">
        <f t="shared" si="17"/>
        <v>0.29166666666666663</v>
      </c>
      <c r="F202" s="42"/>
      <c r="G202" s="42"/>
      <c r="H202" s="40">
        <f t="shared" si="16"/>
        <v>0</v>
      </c>
      <c r="I202" s="185"/>
      <c r="J202" s="37">
        <f t="shared" si="18"/>
        <v>0.29166666666666663</v>
      </c>
      <c r="K202" s="46">
        <f>IFERROR(VLOOKUP(M202,EMPLOI!A:R,2,0),"")</f>
        <v>79.400000000000006</v>
      </c>
      <c r="L202" s="37" t="str">
        <f t="shared" ca="1" si="20"/>
        <v/>
      </c>
      <c r="M202" s="31" t="str">
        <f t="array" ref="M202">IF(OR($K$2&gt;J202),"",IFERROR(INDEX(Tableau1[],MATCH(1,('2017'!B202&gt;=Tableau1[[DATE DEBUT ]])*(Tableau1[DATE FIN]&gt;='2017'!B202),0),1),""))</f>
        <v>C</v>
      </c>
      <c r="N202" s="6"/>
    </row>
    <row r="203" spans="1:14" ht="16.2">
      <c r="A203" s="68">
        <f t="shared" si="19"/>
        <v>42936</v>
      </c>
      <c r="B203" s="38">
        <f t="shared" si="19"/>
        <v>42936</v>
      </c>
      <c r="C203" s="41">
        <v>0.875</v>
      </c>
      <c r="D203" s="41">
        <v>0.16666666666666666</v>
      </c>
      <c r="E203" s="40">
        <f t="shared" si="17"/>
        <v>0.29166666666666663</v>
      </c>
      <c r="F203" s="42"/>
      <c r="G203" s="42"/>
      <c r="H203" s="40">
        <f t="shared" si="16"/>
        <v>0</v>
      </c>
      <c r="I203" s="185"/>
      <c r="J203" s="37">
        <f t="shared" si="18"/>
        <v>0.29166666666666663</v>
      </c>
      <c r="K203" s="46">
        <f>IFERROR(VLOOKUP(M203,EMPLOI!A:R,2,0),"")</f>
        <v>79.400000000000006</v>
      </c>
      <c r="L203" s="37" t="str">
        <f t="shared" ca="1" si="20"/>
        <v/>
      </c>
      <c r="M203" s="31" t="str">
        <f t="array" ref="M203">IF(OR($K$2&gt;J203),"",IFERROR(INDEX(Tableau1[],MATCH(1,('2017'!B203&gt;=Tableau1[[DATE DEBUT ]])*(Tableau1[DATE FIN]&gt;='2017'!B203),0),1),""))</f>
        <v>C</v>
      </c>
      <c r="N203" s="6"/>
    </row>
    <row r="204" spans="1:14" ht="16.2">
      <c r="A204" s="68">
        <f t="shared" si="19"/>
        <v>42937</v>
      </c>
      <c r="B204" s="38">
        <f t="shared" si="19"/>
        <v>42937</v>
      </c>
      <c r="C204" s="41">
        <v>0.875</v>
      </c>
      <c r="D204" s="41">
        <v>0.16666666666666666</v>
      </c>
      <c r="E204" s="40">
        <f t="shared" si="17"/>
        <v>0.29166666666666663</v>
      </c>
      <c r="F204" s="42"/>
      <c r="G204" s="42"/>
      <c r="H204" s="40">
        <f t="shared" si="16"/>
        <v>0</v>
      </c>
      <c r="I204" s="185"/>
      <c r="J204" s="37">
        <f t="shared" si="18"/>
        <v>0.29166666666666663</v>
      </c>
      <c r="K204" s="46">
        <f>IFERROR(VLOOKUP(M204,EMPLOI!A:R,2,0),"")</f>
        <v>79.400000000000006</v>
      </c>
      <c r="L204" s="37" t="str">
        <f t="shared" ca="1" si="20"/>
        <v/>
      </c>
      <c r="M204" s="31" t="str">
        <f t="array" ref="M204">IF(OR($K$2&gt;J204),"",IFERROR(INDEX(Tableau1[],MATCH(1,('2017'!B204&gt;=Tableau1[[DATE DEBUT ]])*(Tableau1[DATE FIN]&gt;='2017'!B204),0),1),""))</f>
        <v>C</v>
      </c>
      <c r="N204" s="6"/>
    </row>
    <row r="205" spans="1:14" ht="16.2">
      <c r="A205" s="68">
        <f t="shared" si="19"/>
        <v>42938</v>
      </c>
      <c r="B205" s="38">
        <f t="shared" si="19"/>
        <v>42938</v>
      </c>
      <c r="C205" s="42"/>
      <c r="D205" s="42"/>
      <c r="E205" s="40">
        <f t="shared" si="17"/>
        <v>0</v>
      </c>
      <c r="F205" s="42"/>
      <c r="G205" s="42"/>
      <c r="H205" s="40">
        <f t="shared" si="16"/>
        <v>0</v>
      </c>
      <c r="I205" s="185"/>
      <c r="J205" s="37">
        <f t="shared" si="18"/>
        <v>0</v>
      </c>
      <c r="K205" s="46" t="str">
        <f>IFERROR(VLOOKUP(M205,EMPLOI!A:R,2,0),"")</f>
        <v/>
      </c>
      <c r="L205" s="37">
        <f t="shared" ca="1" si="20"/>
        <v>1.458333333333333</v>
      </c>
      <c r="M205" s="31" t="str">
        <f t="array" ref="M205">IF(OR($K$2&gt;J205),"",IFERROR(INDEX(Tableau1[],MATCH(1,('2017'!B205&gt;=Tableau1[[DATE DEBUT ]])*(Tableau1[DATE FIN]&gt;='2017'!B205),0),1),""))</f>
        <v/>
      </c>
      <c r="N205" s="6"/>
    </row>
    <row r="206" spans="1:14" ht="16.2">
      <c r="A206" s="68">
        <f t="shared" si="19"/>
        <v>42939</v>
      </c>
      <c r="B206" s="38">
        <f t="shared" si="19"/>
        <v>42939</v>
      </c>
      <c r="C206" s="42"/>
      <c r="D206" s="42"/>
      <c r="E206" s="40">
        <f t="shared" si="17"/>
        <v>0</v>
      </c>
      <c r="F206" s="42"/>
      <c r="G206" s="42"/>
      <c r="H206" s="40">
        <f t="shared" si="16"/>
        <v>0</v>
      </c>
      <c r="I206" s="185"/>
      <c r="J206" s="37">
        <f t="shared" si="18"/>
        <v>0</v>
      </c>
      <c r="K206" s="46" t="str">
        <f>IFERROR(VLOOKUP(M206,EMPLOI!A:R,2,0),"")</f>
        <v/>
      </c>
      <c r="L206" s="37" t="str">
        <f t="shared" ca="1" si="20"/>
        <v/>
      </c>
      <c r="M206" s="31" t="str">
        <f t="array" ref="M206">IF(OR($K$2&gt;J206),"",IFERROR(INDEX(Tableau1[],MATCH(1,('2017'!B206&gt;=Tableau1[[DATE DEBUT ]])*(Tableau1[DATE FIN]&gt;='2017'!B206),0),1),""))</f>
        <v/>
      </c>
      <c r="N206" s="6"/>
    </row>
    <row r="207" spans="1:14" ht="16.2">
      <c r="A207" s="68">
        <f t="shared" si="19"/>
        <v>42940</v>
      </c>
      <c r="B207" s="38">
        <f t="shared" si="19"/>
        <v>42940</v>
      </c>
      <c r="C207" s="41">
        <v>0.875</v>
      </c>
      <c r="D207" s="41">
        <v>0.16666666666666666</v>
      </c>
      <c r="E207" s="40">
        <f t="shared" si="17"/>
        <v>0.29166666666666663</v>
      </c>
      <c r="F207" s="42"/>
      <c r="G207" s="42"/>
      <c r="H207" s="40">
        <f t="shared" si="16"/>
        <v>0</v>
      </c>
      <c r="I207" s="185"/>
      <c r="J207" s="37">
        <f t="shared" si="18"/>
        <v>0.29166666666666663</v>
      </c>
      <c r="K207" s="46">
        <f>IFERROR(VLOOKUP(M207,EMPLOI!A:R,2,0),"")</f>
        <v>79.400000000000006</v>
      </c>
      <c r="L207" s="37" t="str">
        <f t="shared" ca="1" si="20"/>
        <v/>
      </c>
      <c r="M207" s="31" t="str">
        <f t="array" ref="M207">IF(OR($K$2&gt;J207),"",IFERROR(INDEX(Tableau1[],MATCH(1,('2017'!B207&gt;=Tableau1[[DATE DEBUT ]])*(Tableau1[DATE FIN]&gt;='2017'!B207),0),1),""))</f>
        <v>C</v>
      </c>
      <c r="N207" s="6"/>
    </row>
    <row r="208" spans="1:14" ht="16.2">
      <c r="A208" s="68">
        <f t="shared" si="19"/>
        <v>42941</v>
      </c>
      <c r="B208" s="38">
        <f t="shared" si="19"/>
        <v>42941</v>
      </c>
      <c r="C208" s="41">
        <v>0.875</v>
      </c>
      <c r="D208" s="41">
        <v>0.16666666666666666</v>
      </c>
      <c r="E208" s="40">
        <f t="shared" si="17"/>
        <v>0.29166666666666663</v>
      </c>
      <c r="F208" s="42"/>
      <c r="G208" s="42"/>
      <c r="H208" s="40">
        <f t="shared" si="16"/>
        <v>0</v>
      </c>
      <c r="I208" s="185"/>
      <c r="J208" s="37">
        <f t="shared" si="18"/>
        <v>0.29166666666666663</v>
      </c>
      <c r="K208" s="46">
        <f>IFERROR(VLOOKUP(M208,EMPLOI!A:R,2,0),"")</f>
        <v>79.400000000000006</v>
      </c>
      <c r="L208" s="37" t="str">
        <f t="shared" ca="1" si="20"/>
        <v/>
      </c>
      <c r="M208" s="31" t="str">
        <f t="array" ref="M208">IF(OR($K$2&gt;J208),"",IFERROR(INDEX(Tableau1[],MATCH(1,('2017'!B208&gt;=Tableau1[[DATE DEBUT ]])*(Tableau1[DATE FIN]&gt;='2017'!B208),0),1),""))</f>
        <v>C</v>
      </c>
      <c r="N208" s="6"/>
    </row>
    <row r="209" spans="1:14" ht="16.2">
      <c r="A209" s="68">
        <f t="shared" si="19"/>
        <v>42942</v>
      </c>
      <c r="B209" s="38">
        <f t="shared" si="19"/>
        <v>42942</v>
      </c>
      <c r="C209" s="41">
        <v>0.875</v>
      </c>
      <c r="D209" s="41">
        <v>0.16666666666666666</v>
      </c>
      <c r="E209" s="40">
        <f t="shared" si="17"/>
        <v>0.29166666666666663</v>
      </c>
      <c r="F209" s="42"/>
      <c r="G209" s="42"/>
      <c r="H209" s="40">
        <f t="shared" si="16"/>
        <v>0</v>
      </c>
      <c r="I209" s="185"/>
      <c r="J209" s="37">
        <f t="shared" si="18"/>
        <v>0.29166666666666663</v>
      </c>
      <c r="K209" s="46">
        <f>IFERROR(VLOOKUP(M209,EMPLOI!A:R,2,0),"")</f>
        <v>79.400000000000006</v>
      </c>
      <c r="L209" s="37" t="str">
        <f t="shared" ca="1" si="20"/>
        <v/>
      </c>
      <c r="M209" s="31" t="str">
        <f t="array" ref="M209">IF(OR($K$2&gt;J209),"",IFERROR(INDEX(Tableau1[],MATCH(1,('2017'!B209&gt;=Tableau1[[DATE DEBUT ]])*(Tableau1[DATE FIN]&gt;='2017'!B209),0),1),""))</f>
        <v>C</v>
      </c>
      <c r="N209" s="6"/>
    </row>
    <row r="210" spans="1:14" ht="16.2">
      <c r="A210" s="68">
        <f t="shared" si="19"/>
        <v>42943</v>
      </c>
      <c r="B210" s="38">
        <f t="shared" si="19"/>
        <v>42943</v>
      </c>
      <c r="C210" s="41">
        <v>0.875</v>
      </c>
      <c r="D210" s="41">
        <v>0.16666666666666666</v>
      </c>
      <c r="E210" s="40">
        <f t="shared" si="17"/>
        <v>0.29166666666666663</v>
      </c>
      <c r="F210" s="42"/>
      <c r="G210" s="42"/>
      <c r="H210" s="40">
        <f t="shared" si="16"/>
        <v>0</v>
      </c>
      <c r="I210" s="185"/>
      <c r="J210" s="37">
        <f t="shared" si="18"/>
        <v>0.29166666666666663</v>
      </c>
      <c r="K210" s="46">
        <f>IFERROR(VLOOKUP(M210,EMPLOI!A:R,2,0),"")</f>
        <v>79.400000000000006</v>
      </c>
      <c r="L210" s="37" t="str">
        <f t="shared" ca="1" si="20"/>
        <v/>
      </c>
      <c r="M210" s="31" t="str">
        <f t="array" ref="M210">IF(OR($K$2&gt;J210),"",IFERROR(INDEX(Tableau1[],MATCH(1,('2017'!B210&gt;=Tableau1[[DATE DEBUT ]])*(Tableau1[DATE FIN]&gt;='2017'!B210),0),1),""))</f>
        <v>C</v>
      </c>
      <c r="N210" s="6"/>
    </row>
    <row r="211" spans="1:14" ht="16.2">
      <c r="A211" s="68">
        <f t="shared" si="19"/>
        <v>42944</v>
      </c>
      <c r="B211" s="38">
        <f t="shared" si="19"/>
        <v>42944</v>
      </c>
      <c r="C211" s="41">
        <v>0.875</v>
      </c>
      <c r="D211" s="41">
        <v>0.16666666666666666</v>
      </c>
      <c r="E211" s="40">
        <f t="shared" si="17"/>
        <v>0.29166666666666663</v>
      </c>
      <c r="F211" s="42"/>
      <c r="G211" s="42"/>
      <c r="H211" s="40">
        <f t="shared" si="16"/>
        <v>0</v>
      </c>
      <c r="I211" s="185"/>
      <c r="J211" s="37">
        <f t="shared" si="18"/>
        <v>0.29166666666666663</v>
      </c>
      <c r="K211" s="46">
        <f>IFERROR(VLOOKUP(M211,EMPLOI!A:R,2,0),"")</f>
        <v>79.400000000000006</v>
      </c>
      <c r="L211" s="37" t="str">
        <f t="shared" ca="1" si="20"/>
        <v/>
      </c>
      <c r="M211" s="31" t="str">
        <f t="array" ref="M211">IF(OR($K$2&gt;J211),"",IFERROR(INDEX(Tableau1[],MATCH(1,('2017'!B211&gt;=Tableau1[[DATE DEBUT ]])*(Tableau1[DATE FIN]&gt;='2017'!B211),0),1),""))</f>
        <v>C</v>
      </c>
      <c r="N211" s="6"/>
    </row>
    <row r="212" spans="1:14" ht="16.2">
      <c r="A212" s="68">
        <f t="shared" si="19"/>
        <v>42945</v>
      </c>
      <c r="B212" s="38">
        <f t="shared" si="19"/>
        <v>42945</v>
      </c>
      <c r="C212" s="42"/>
      <c r="D212" s="42"/>
      <c r="E212" s="40">
        <f t="shared" si="17"/>
        <v>0</v>
      </c>
      <c r="F212" s="42"/>
      <c r="G212" s="42"/>
      <c r="H212" s="40">
        <f t="shared" si="16"/>
        <v>0</v>
      </c>
      <c r="I212" s="185"/>
      <c r="J212" s="37">
        <f t="shared" si="18"/>
        <v>0</v>
      </c>
      <c r="K212" s="46" t="str">
        <f>IFERROR(VLOOKUP(M212,EMPLOI!A:R,2,0),"")</f>
        <v/>
      </c>
      <c r="L212" s="37">
        <f t="shared" ca="1" si="20"/>
        <v>1.458333333333333</v>
      </c>
      <c r="M212" s="31" t="str">
        <f t="array" ref="M212">IF(OR($K$2&gt;J212),"",IFERROR(INDEX(Tableau1[],MATCH(1,('2017'!B212&gt;=Tableau1[[DATE DEBUT ]])*(Tableau1[DATE FIN]&gt;='2017'!B212),0),1),""))</f>
        <v/>
      </c>
      <c r="N212" s="6"/>
    </row>
    <row r="213" spans="1:14" ht="16.2">
      <c r="A213" s="68">
        <f t="shared" si="19"/>
        <v>42946</v>
      </c>
      <c r="B213" s="38">
        <f t="shared" si="19"/>
        <v>42946</v>
      </c>
      <c r="C213" s="41"/>
      <c r="D213" s="41"/>
      <c r="E213" s="40">
        <f t="shared" si="17"/>
        <v>0</v>
      </c>
      <c r="F213" s="42"/>
      <c r="G213" s="42"/>
      <c r="H213" s="40">
        <f t="shared" si="16"/>
        <v>0</v>
      </c>
      <c r="I213" s="185"/>
      <c r="J213" s="37">
        <f t="shared" si="18"/>
        <v>0</v>
      </c>
      <c r="K213" s="46" t="str">
        <f>IFERROR(VLOOKUP(M213,EMPLOI!A:R,2,0),"")</f>
        <v/>
      </c>
      <c r="L213" s="37" t="str">
        <f t="shared" ca="1" si="20"/>
        <v/>
      </c>
      <c r="M213" s="31" t="str">
        <f t="array" ref="M213">IF(OR($K$2&gt;J213),"",IFERROR(INDEX(Tableau1[],MATCH(1,('2017'!B213&gt;=Tableau1[[DATE DEBUT ]])*(Tableau1[DATE FIN]&gt;='2017'!B213),0),1),""))</f>
        <v/>
      </c>
      <c r="N213" s="6"/>
    </row>
    <row r="214" spans="1:14" ht="16.2">
      <c r="A214" s="68">
        <f t="shared" si="19"/>
        <v>42947</v>
      </c>
      <c r="B214" s="38">
        <f t="shared" si="19"/>
        <v>42947</v>
      </c>
      <c r="C214" s="41">
        <v>0.875</v>
      </c>
      <c r="D214" s="41">
        <v>0.16666666666666666</v>
      </c>
      <c r="E214" s="40">
        <f t="shared" si="17"/>
        <v>0.29166666666666663</v>
      </c>
      <c r="F214" s="42"/>
      <c r="G214" s="42"/>
      <c r="H214" s="40">
        <f t="shared" si="16"/>
        <v>0</v>
      </c>
      <c r="I214" s="185"/>
      <c r="J214" s="37">
        <f t="shared" si="18"/>
        <v>0.29166666666666663</v>
      </c>
      <c r="K214" s="46">
        <f>IFERROR(VLOOKUP(M214,EMPLOI!A:R,2,0),"")</f>
        <v>79.400000000000006</v>
      </c>
      <c r="L214" s="37" t="str">
        <f t="shared" ca="1" si="20"/>
        <v/>
      </c>
      <c r="M214" s="31" t="str">
        <f t="array" ref="M214">IF(OR($K$2&gt;J214),"",IFERROR(INDEX(Tableau1[],MATCH(1,('2017'!B214&gt;=Tableau1[[DATE DEBUT ]])*(Tableau1[DATE FIN]&gt;='2017'!B214),0),1),""))</f>
        <v>C</v>
      </c>
      <c r="N214" s="6"/>
    </row>
    <row r="215" spans="1:14" ht="16.2">
      <c r="A215" s="68">
        <f t="shared" si="19"/>
        <v>42948</v>
      </c>
      <c r="B215" s="38">
        <f t="shared" si="19"/>
        <v>42948</v>
      </c>
      <c r="C215" s="41">
        <v>0.875</v>
      </c>
      <c r="D215" s="41">
        <v>0.16666666666666666</v>
      </c>
      <c r="E215" s="40">
        <f t="shared" si="17"/>
        <v>0.29166666666666663</v>
      </c>
      <c r="F215" s="42"/>
      <c r="G215" s="42"/>
      <c r="H215" s="40">
        <f t="shared" si="16"/>
        <v>0</v>
      </c>
      <c r="I215" s="185"/>
      <c r="J215" s="37">
        <f t="shared" si="18"/>
        <v>0.29166666666666663</v>
      </c>
      <c r="K215" s="46">
        <f>IFERROR(VLOOKUP(M215,EMPLOI!A:R,2,0),"")</f>
        <v>79.400000000000006</v>
      </c>
      <c r="L215" s="37" t="str">
        <f t="shared" ca="1" si="20"/>
        <v/>
      </c>
      <c r="M215" s="31" t="str">
        <f t="array" ref="M215">IF(OR($K$2&gt;J215),"",IFERROR(INDEX(Tableau1[],MATCH(1,('2017'!B215&gt;=Tableau1[[DATE DEBUT ]])*(Tableau1[DATE FIN]&gt;='2017'!B215),0),1),""))</f>
        <v>C</v>
      </c>
      <c r="N215" s="6"/>
    </row>
    <row r="216" spans="1:14" ht="16.2">
      <c r="A216" s="68">
        <f t="shared" si="19"/>
        <v>42949</v>
      </c>
      <c r="B216" s="38">
        <f t="shared" si="19"/>
        <v>42949</v>
      </c>
      <c r="C216" s="41">
        <v>0.875</v>
      </c>
      <c r="D216" s="41">
        <v>0.16666666666666666</v>
      </c>
      <c r="E216" s="40">
        <f t="shared" si="17"/>
        <v>0.29166666666666663</v>
      </c>
      <c r="F216" s="42"/>
      <c r="G216" s="42"/>
      <c r="H216" s="40">
        <f t="shared" si="16"/>
        <v>0</v>
      </c>
      <c r="I216" s="185"/>
      <c r="J216" s="37">
        <f t="shared" si="18"/>
        <v>0.29166666666666663</v>
      </c>
      <c r="K216" s="46">
        <f>IFERROR(VLOOKUP(M216,EMPLOI!A:R,2,0),"")</f>
        <v>79.400000000000006</v>
      </c>
      <c r="L216" s="37" t="str">
        <f t="shared" ca="1" si="20"/>
        <v/>
      </c>
      <c r="M216" s="31" t="str">
        <f t="array" ref="M216">IF(OR($K$2&gt;J216),"",IFERROR(INDEX(Tableau1[],MATCH(1,('2017'!B216&gt;=Tableau1[[DATE DEBUT ]])*(Tableau1[DATE FIN]&gt;='2017'!B216),0),1),""))</f>
        <v>C</v>
      </c>
      <c r="N216" s="6"/>
    </row>
    <row r="217" spans="1:14" ht="16.2">
      <c r="A217" s="68">
        <f t="shared" si="19"/>
        <v>42950</v>
      </c>
      <c r="B217" s="38">
        <f t="shared" si="19"/>
        <v>42950</v>
      </c>
      <c r="C217" s="41">
        <v>0.875</v>
      </c>
      <c r="D217" s="41">
        <v>0.16666666666666666</v>
      </c>
      <c r="E217" s="40">
        <f t="shared" si="17"/>
        <v>0.29166666666666663</v>
      </c>
      <c r="F217" s="42"/>
      <c r="G217" s="42"/>
      <c r="H217" s="40">
        <f t="shared" si="16"/>
        <v>0</v>
      </c>
      <c r="I217" s="185"/>
      <c r="J217" s="37">
        <f t="shared" si="18"/>
        <v>0.29166666666666663</v>
      </c>
      <c r="K217" s="46">
        <f>IFERROR(VLOOKUP(M217,EMPLOI!A:R,2,0),"")</f>
        <v>79.400000000000006</v>
      </c>
      <c r="L217" s="37" t="str">
        <f t="shared" ca="1" si="20"/>
        <v/>
      </c>
      <c r="M217" s="31" t="str">
        <f t="array" ref="M217">IF(OR($K$2&gt;J217),"",IFERROR(INDEX(Tableau1[],MATCH(1,('2017'!B217&gt;=Tableau1[[DATE DEBUT ]])*(Tableau1[DATE FIN]&gt;='2017'!B217),0),1),""))</f>
        <v>C</v>
      </c>
      <c r="N217" s="6"/>
    </row>
    <row r="218" spans="1:14" ht="16.2">
      <c r="A218" s="68">
        <f t="shared" si="19"/>
        <v>42951</v>
      </c>
      <c r="B218" s="38">
        <f t="shared" si="19"/>
        <v>42951</v>
      </c>
      <c r="C218" s="41">
        <v>0.875</v>
      </c>
      <c r="D218" s="41">
        <v>0.16666666666666666</v>
      </c>
      <c r="E218" s="40">
        <f t="shared" si="17"/>
        <v>0.29166666666666663</v>
      </c>
      <c r="F218" s="42"/>
      <c r="G218" s="42"/>
      <c r="H218" s="40">
        <f t="shared" si="16"/>
        <v>0</v>
      </c>
      <c r="I218" s="185"/>
      <c r="J218" s="37">
        <f t="shared" si="18"/>
        <v>0.29166666666666663</v>
      </c>
      <c r="K218" s="46">
        <f>IFERROR(VLOOKUP(M218,EMPLOI!A:R,2,0),"")</f>
        <v>79.400000000000006</v>
      </c>
      <c r="L218" s="37" t="str">
        <f t="shared" ca="1" si="20"/>
        <v/>
      </c>
      <c r="M218" s="31" t="str">
        <f t="array" ref="M218">IF(OR($K$2&gt;J218),"",IFERROR(INDEX(Tableau1[],MATCH(1,('2017'!B218&gt;=Tableau1[[DATE DEBUT ]])*(Tableau1[DATE FIN]&gt;='2017'!B218),0),1),""))</f>
        <v>C</v>
      </c>
      <c r="N218" s="6"/>
    </row>
    <row r="219" spans="1:14" ht="16.2">
      <c r="A219" s="68">
        <f t="shared" si="19"/>
        <v>42952</v>
      </c>
      <c r="B219" s="38">
        <f t="shared" si="19"/>
        <v>42952</v>
      </c>
      <c r="C219" s="42"/>
      <c r="D219" s="42"/>
      <c r="E219" s="40">
        <f t="shared" si="17"/>
        <v>0</v>
      </c>
      <c r="F219" s="42"/>
      <c r="G219" s="42"/>
      <c r="H219" s="40">
        <f t="shared" si="16"/>
        <v>0</v>
      </c>
      <c r="I219" s="185"/>
      <c r="J219" s="37">
        <f t="shared" si="18"/>
        <v>0</v>
      </c>
      <c r="K219" s="46" t="str">
        <f>IFERROR(VLOOKUP(M219,EMPLOI!A:R,2,0),"")</f>
        <v/>
      </c>
      <c r="L219" s="37">
        <f t="shared" ca="1" si="20"/>
        <v>1.458333333333333</v>
      </c>
      <c r="M219" s="31" t="str">
        <f t="array" ref="M219">IF(OR($K$2&gt;J219),"",IFERROR(INDEX(Tableau1[],MATCH(1,('2017'!B219&gt;=Tableau1[[DATE DEBUT ]])*(Tableau1[DATE FIN]&gt;='2017'!B219),0),1),""))</f>
        <v/>
      </c>
      <c r="N219" s="6"/>
    </row>
    <row r="220" spans="1:14" ht="16.2">
      <c r="A220" s="68">
        <f t="shared" si="19"/>
        <v>42953</v>
      </c>
      <c r="B220" s="38">
        <f t="shared" si="19"/>
        <v>42953</v>
      </c>
      <c r="C220" s="42"/>
      <c r="D220" s="42"/>
      <c r="E220" s="40">
        <f t="shared" si="17"/>
        <v>0</v>
      </c>
      <c r="F220" s="42"/>
      <c r="G220" s="42"/>
      <c r="H220" s="40">
        <f t="shared" si="16"/>
        <v>0</v>
      </c>
      <c r="I220" s="185"/>
      <c r="J220" s="37">
        <f t="shared" si="18"/>
        <v>0</v>
      </c>
      <c r="K220" s="46" t="str">
        <f>IFERROR(VLOOKUP(M220,EMPLOI!A:R,2,0),"")</f>
        <v/>
      </c>
      <c r="L220" s="37" t="str">
        <f t="shared" ca="1" si="20"/>
        <v/>
      </c>
      <c r="M220" s="31" t="str">
        <f t="array" ref="M220">IF(OR($K$2&gt;J220),"",IFERROR(INDEX(Tableau1[],MATCH(1,('2017'!B220&gt;=Tableau1[[DATE DEBUT ]])*(Tableau1[DATE FIN]&gt;='2017'!B220),0),1),""))</f>
        <v/>
      </c>
      <c r="N220" s="6"/>
    </row>
    <row r="221" spans="1:14" ht="16.2">
      <c r="A221" s="68">
        <f t="shared" si="19"/>
        <v>42954</v>
      </c>
      <c r="B221" s="38">
        <f t="shared" si="19"/>
        <v>42954</v>
      </c>
      <c r="C221" s="42"/>
      <c r="D221" s="42"/>
      <c r="E221" s="40">
        <f t="shared" si="17"/>
        <v>0</v>
      </c>
      <c r="F221" s="42"/>
      <c r="G221" s="42"/>
      <c r="H221" s="40">
        <f t="shared" si="16"/>
        <v>0</v>
      </c>
      <c r="I221" s="185"/>
      <c r="J221" s="37">
        <f t="shared" si="18"/>
        <v>0</v>
      </c>
      <c r="K221" s="46" t="str">
        <f>IFERROR(VLOOKUP(M221,EMPLOI!A:R,2,0),"")</f>
        <v/>
      </c>
      <c r="L221" s="37" t="str">
        <f t="shared" ca="1" si="20"/>
        <v/>
      </c>
      <c r="M221" s="31" t="str">
        <f t="array" ref="M221">IF(OR($K$2&gt;J221),"",IFERROR(INDEX(Tableau1[],MATCH(1,('2017'!B221&gt;=Tableau1[[DATE DEBUT ]])*(Tableau1[DATE FIN]&gt;='2017'!B221),0),1),""))</f>
        <v/>
      </c>
      <c r="N221" s="6"/>
    </row>
    <row r="222" spans="1:14" ht="16.2">
      <c r="A222" s="68">
        <f t="shared" si="19"/>
        <v>42955</v>
      </c>
      <c r="B222" s="38">
        <f t="shared" si="19"/>
        <v>42955</v>
      </c>
      <c r="C222" s="42"/>
      <c r="D222" s="42"/>
      <c r="E222" s="40">
        <f t="shared" si="17"/>
        <v>0</v>
      </c>
      <c r="F222" s="42"/>
      <c r="G222" s="42"/>
      <c r="H222" s="40">
        <f t="shared" si="16"/>
        <v>0</v>
      </c>
      <c r="I222" s="185"/>
      <c r="J222" s="37">
        <f t="shared" si="18"/>
        <v>0</v>
      </c>
      <c r="K222" s="46" t="str">
        <f>IFERROR(VLOOKUP(M222,EMPLOI!A:R,2,0),"")</f>
        <v/>
      </c>
      <c r="L222" s="37" t="str">
        <f t="shared" ca="1" si="20"/>
        <v/>
      </c>
      <c r="M222" s="31" t="str">
        <f t="array" ref="M222">IF(OR($K$2&gt;J222),"",IFERROR(INDEX(Tableau1[],MATCH(1,('2017'!B222&gt;=Tableau1[[DATE DEBUT ]])*(Tableau1[DATE FIN]&gt;='2017'!B222),0),1),""))</f>
        <v/>
      </c>
      <c r="N222" s="6"/>
    </row>
    <row r="223" spans="1:14" ht="16.2">
      <c r="A223" s="68">
        <f t="shared" si="19"/>
        <v>42956</v>
      </c>
      <c r="B223" s="38">
        <f t="shared" si="19"/>
        <v>42956</v>
      </c>
      <c r="C223" s="42"/>
      <c r="D223" s="42"/>
      <c r="E223" s="40">
        <f t="shared" si="17"/>
        <v>0</v>
      </c>
      <c r="F223" s="42"/>
      <c r="G223" s="42"/>
      <c r="H223" s="40">
        <f t="shared" si="16"/>
        <v>0</v>
      </c>
      <c r="I223" s="185"/>
      <c r="J223" s="37">
        <f t="shared" si="18"/>
        <v>0</v>
      </c>
      <c r="K223" s="46" t="str">
        <f>IFERROR(VLOOKUP(M223,EMPLOI!A:R,2,0),"")</f>
        <v/>
      </c>
      <c r="L223" s="37" t="str">
        <f t="shared" ca="1" si="20"/>
        <v/>
      </c>
      <c r="M223" s="31" t="str">
        <f t="array" ref="M223">IF(OR($K$2&gt;J223),"",IFERROR(INDEX(Tableau1[],MATCH(1,('2017'!B223&gt;=Tableau1[[DATE DEBUT ]])*(Tableau1[DATE FIN]&gt;='2017'!B223),0),1),""))</f>
        <v/>
      </c>
      <c r="N223" s="6"/>
    </row>
    <row r="224" spans="1:14" ht="16.2">
      <c r="A224" s="68">
        <f t="shared" si="19"/>
        <v>42957</v>
      </c>
      <c r="B224" s="38">
        <f t="shared" si="19"/>
        <v>42957</v>
      </c>
      <c r="C224" s="42"/>
      <c r="D224" s="42"/>
      <c r="E224" s="40">
        <f t="shared" si="17"/>
        <v>0</v>
      </c>
      <c r="F224" s="42"/>
      <c r="G224" s="42"/>
      <c r="H224" s="40">
        <f t="shared" si="16"/>
        <v>0</v>
      </c>
      <c r="I224" s="185"/>
      <c r="J224" s="37">
        <f t="shared" si="18"/>
        <v>0</v>
      </c>
      <c r="K224" s="46" t="str">
        <f>IFERROR(VLOOKUP(M224,EMPLOI!A:R,2,0),"")</f>
        <v/>
      </c>
      <c r="L224" s="37" t="str">
        <f t="shared" ca="1" si="20"/>
        <v/>
      </c>
      <c r="M224" s="31" t="str">
        <f t="array" ref="M224">IF(OR($K$2&gt;J224),"",IFERROR(INDEX(Tableau1[],MATCH(1,('2017'!B224&gt;=Tableau1[[DATE DEBUT ]])*(Tableau1[DATE FIN]&gt;='2017'!B224),0),1),""))</f>
        <v/>
      </c>
      <c r="N224" s="6"/>
    </row>
    <row r="225" spans="1:14" ht="16.2">
      <c r="A225" s="68">
        <f t="shared" si="19"/>
        <v>42958</v>
      </c>
      <c r="B225" s="38">
        <f t="shared" si="19"/>
        <v>42958</v>
      </c>
      <c r="C225" s="42"/>
      <c r="D225" s="42"/>
      <c r="E225" s="40">
        <f t="shared" si="17"/>
        <v>0</v>
      </c>
      <c r="F225" s="42"/>
      <c r="G225" s="42"/>
      <c r="H225" s="40">
        <f t="shared" si="16"/>
        <v>0</v>
      </c>
      <c r="I225" s="185"/>
      <c r="J225" s="37">
        <f t="shared" si="18"/>
        <v>0</v>
      </c>
      <c r="K225" s="46" t="str">
        <f>IFERROR(VLOOKUP(M225,EMPLOI!A:R,2,0),"")</f>
        <v/>
      </c>
      <c r="L225" s="37" t="str">
        <f t="shared" ca="1" si="20"/>
        <v/>
      </c>
      <c r="M225" s="31" t="str">
        <f t="array" ref="M225">IF(OR($K$2&gt;J225),"",IFERROR(INDEX(Tableau1[],MATCH(1,('2017'!B225&gt;=Tableau1[[DATE DEBUT ]])*(Tableau1[DATE FIN]&gt;='2017'!B225),0),1),""))</f>
        <v/>
      </c>
      <c r="N225" s="6"/>
    </row>
    <row r="226" spans="1:14" ht="16.2">
      <c r="A226" s="68">
        <f t="shared" si="19"/>
        <v>42959</v>
      </c>
      <c r="B226" s="38">
        <f t="shared" si="19"/>
        <v>42959</v>
      </c>
      <c r="C226" s="42"/>
      <c r="D226" s="42"/>
      <c r="E226" s="40">
        <f t="shared" si="17"/>
        <v>0</v>
      </c>
      <c r="F226" s="42"/>
      <c r="G226" s="42"/>
      <c r="H226" s="40">
        <f t="shared" si="16"/>
        <v>0</v>
      </c>
      <c r="I226" s="185"/>
      <c r="J226" s="37">
        <f t="shared" si="18"/>
        <v>0</v>
      </c>
      <c r="K226" s="46" t="str">
        <f>IFERROR(VLOOKUP(M226,EMPLOI!A:R,2,0),"")</f>
        <v/>
      </c>
      <c r="L226" s="37">
        <f t="shared" ca="1" si="20"/>
        <v>0</v>
      </c>
      <c r="M226" s="31" t="str">
        <f t="array" ref="M226">IF(OR($K$2&gt;J226),"",IFERROR(INDEX(Tableau1[],MATCH(1,('2017'!B226&gt;=Tableau1[[DATE DEBUT ]])*(Tableau1[DATE FIN]&gt;='2017'!B226),0),1),""))</f>
        <v/>
      </c>
      <c r="N226" s="6"/>
    </row>
    <row r="227" spans="1:14" ht="16.2">
      <c r="A227" s="68">
        <f t="shared" si="19"/>
        <v>42960</v>
      </c>
      <c r="B227" s="38">
        <f t="shared" si="19"/>
        <v>42960</v>
      </c>
      <c r="C227" s="42"/>
      <c r="D227" s="42"/>
      <c r="E227" s="40">
        <f t="shared" si="17"/>
        <v>0</v>
      </c>
      <c r="F227" s="42"/>
      <c r="G227" s="42"/>
      <c r="H227" s="40">
        <f t="shared" si="16"/>
        <v>0</v>
      </c>
      <c r="I227" s="185"/>
      <c r="J227" s="37">
        <f t="shared" si="18"/>
        <v>0</v>
      </c>
      <c r="K227" s="46" t="str">
        <f>IFERROR(VLOOKUP(M227,EMPLOI!A:R,2,0),"")</f>
        <v/>
      </c>
      <c r="L227" s="37" t="str">
        <f t="shared" ca="1" si="20"/>
        <v/>
      </c>
      <c r="M227" s="31" t="str">
        <f t="array" ref="M227">IF(OR($K$2&gt;J227),"",IFERROR(INDEX(Tableau1[],MATCH(1,('2017'!B227&gt;=Tableau1[[DATE DEBUT ]])*(Tableau1[DATE FIN]&gt;='2017'!B227),0),1),""))</f>
        <v/>
      </c>
      <c r="N227" s="6"/>
    </row>
    <row r="228" spans="1:14" ht="16.2">
      <c r="A228" s="68">
        <f t="shared" si="19"/>
        <v>42961</v>
      </c>
      <c r="B228" s="38">
        <f t="shared" si="19"/>
        <v>42961</v>
      </c>
      <c r="C228" s="42"/>
      <c r="D228" s="42"/>
      <c r="E228" s="40">
        <f t="shared" si="17"/>
        <v>0</v>
      </c>
      <c r="F228" s="42"/>
      <c r="G228" s="42"/>
      <c r="H228" s="40">
        <f t="shared" si="16"/>
        <v>0</v>
      </c>
      <c r="I228" s="185" t="s">
        <v>88</v>
      </c>
      <c r="J228" s="37">
        <f t="shared" si="18"/>
        <v>0</v>
      </c>
      <c r="K228" s="46" t="str">
        <f>IFERROR(VLOOKUP(M228,EMPLOI!A:R,2,0),"")</f>
        <v/>
      </c>
      <c r="L228" s="37" t="str">
        <f t="shared" ca="1" si="20"/>
        <v/>
      </c>
      <c r="M228" s="31" t="str">
        <f t="array" ref="M228">IF(OR($K$2&gt;J228),"",IFERROR(INDEX(Tableau1[],MATCH(1,('2017'!B228&gt;=Tableau1[[DATE DEBUT ]])*(Tableau1[DATE FIN]&gt;='2017'!B228),0),1),""))</f>
        <v/>
      </c>
      <c r="N228" s="6"/>
    </row>
    <row r="229" spans="1:14" ht="16.2">
      <c r="A229" s="68">
        <f t="shared" si="19"/>
        <v>42962</v>
      </c>
      <c r="B229" s="38">
        <f t="shared" si="19"/>
        <v>42962</v>
      </c>
      <c r="C229" s="42"/>
      <c r="D229" s="42"/>
      <c r="E229" s="40">
        <f t="shared" si="17"/>
        <v>0</v>
      </c>
      <c r="F229" s="42"/>
      <c r="G229" s="42"/>
      <c r="H229" s="40">
        <f t="shared" ref="H229:H292" si="21">MOD(G229-F229,1)</f>
        <v>0</v>
      </c>
      <c r="I229" s="185" t="s">
        <v>88</v>
      </c>
      <c r="J229" s="37">
        <f t="shared" si="18"/>
        <v>0</v>
      </c>
      <c r="K229" s="46" t="str">
        <f>IFERROR(VLOOKUP(M229,EMPLOI!A:R,2,0),"")</f>
        <v/>
      </c>
      <c r="L229" s="37" t="str">
        <f t="shared" ca="1" si="20"/>
        <v/>
      </c>
      <c r="M229" s="31" t="str">
        <f t="array" ref="M229">IF(OR($K$2&gt;J229),"",IFERROR(INDEX(Tableau1[],MATCH(1,('2017'!B229&gt;=Tableau1[[DATE DEBUT ]])*(Tableau1[DATE FIN]&gt;='2017'!B229),0),1),""))</f>
        <v/>
      </c>
      <c r="N229" s="6"/>
    </row>
    <row r="230" spans="1:14" ht="16.2">
      <c r="A230" s="68">
        <f t="shared" si="19"/>
        <v>42963</v>
      </c>
      <c r="B230" s="38">
        <f t="shared" si="19"/>
        <v>42963</v>
      </c>
      <c r="C230" s="42"/>
      <c r="D230" s="42"/>
      <c r="E230" s="40">
        <f t="shared" si="17"/>
        <v>0</v>
      </c>
      <c r="F230" s="42"/>
      <c r="G230" s="42"/>
      <c r="H230" s="40">
        <f t="shared" si="21"/>
        <v>0</v>
      </c>
      <c r="I230" s="185" t="s">
        <v>88</v>
      </c>
      <c r="J230" s="37">
        <f t="shared" si="18"/>
        <v>0</v>
      </c>
      <c r="K230" s="46" t="str">
        <f>IFERROR(VLOOKUP(M230,EMPLOI!A:R,2,0),"")</f>
        <v/>
      </c>
      <c r="L230" s="37" t="str">
        <f t="shared" ca="1" si="20"/>
        <v/>
      </c>
      <c r="M230" s="31" t="str">
        <f t="array" ref="M230">IF(OR($K$2&gt;J230),"",IFERROR(INDEX(Tableau1[],MATCH(1,('2017'!B230&gt;=Tableau1[[DATE DEBUT ]])*(Tableau1[DATE FIN]&gt;='2017'!B230),0),1),""))</f>
        <v/>
      </c>
      <c r="N230" s="6"/>
    </row>
    <row r="231" spans="1:14" ht="16.2">
      <c r="A231" s="68">
        <f t="shared" si="19"/>
        <v>42964</v>
      </c>
      <c r="B231" s="38">
        <f t="shared" si="19"/>
        <v>42964</v>
      </c>
      <c r="C231" s="42"/>
      <c r="D231" s="42"/>
      <c r="E231" s="40">
        <f t="shared" si="17"/>
        <v>0</v>
      </c>
      <c r="F231" s="42"/>
      <c r="G231" s="42"/>
      <c r="H231" s="40">
        <f t="shared" si="21"/>
        <v>0</v>
      </c>
      <c r="I231" s="185" t="s">
        <v>88</v>
      </c>
      <c r="J231" s="37">
        <f t="shared" si="18"/>
        <v>0</v>
      </c>
      <c r="K231" s="46" t="str">
        <f>IFERROR(VLOOKUP(M231,EMPLOI!A:R,2,0),"")</f>
        <v/>
      </c>
      <c r="L231" s="37" t="str">
        <f t="shared" ca="1" si="20"/>
        <v/>
      </c>
      <c r="M231" s="31" t="str">
        <f t="array" ref="M231">IF(OR($K$2&gt;J231),"",IFERROR(INDEX(Tableau1[],MATCH(1,('2017'!B231&gt;=Tableau1[[DATE DEBUT ]])*(Tableau1[DATE FIN]&gt;='2017'!B231),0),1),""))</f>
        <v/>
      </c>
      <c r="N231" s="6"/>
    </row>
    <row r="232" spans="1:14" ht="16.2">
      <c r="A232" s="68">
        <f t="shared" si="19"/>
        <v>42965</v>
      </c>
      <c r="B232" s="38">
        <f t="shared" si="19"/>
        <v>42965</v>
      </c>
      <c r="C232" s="42"/>
      <c r="D232" s="42"/>
      <c r="E232" s="40">
        <f t="shared" si="17"/>
        <v>0</v>
      </c>
      <c r="F232" s="42"/>
      <c r="G232" s="42"/>
      <c r="H232" s="40">
        <f t="shared" si="21"/>
        <v>0</v>
      </c>
      <c r="I232" s="185" t="s">
        <v>88</v>
      </c>
      <c r="J232" s="37">
        <f t="shared" si="18"/>
        <v>0</v>
      </c>
      <c r="K232" s="46" t="str">
        <f>IFERROR(VLOOKUP(M232,EMPLOI!A:R,2,0),"")</f>
        <v/>
      </c>
      <c r="L232" s="37" t="str">
        <f t="shared" ca="1" si="20"/>
        <v/>
      </c>
      <c r="M232" s="31" t="str">
        <f t="array" ref="M232">IF(OR($K$2&gt;J232),"",IFERROR(INDEX(Tableau1[],MATCH(1,('2017'!B232&gt;=Tableau1[[DATE DEBUT ]])*(Tableau1[DATE FIN]&gt;='2017'!B232),0),1),""))</f>
        <v/>
      </c>
      <c r="N232" s="6"/>
    </row>
    <row r="233" spans="1:14" ht="16.2">
      <c r="A233" s="68">
        <f t="shared" si="19"/>
        <v>42966</v>
      </c>
      <c r="B233" s="38">
        <f t="shared" si="19"/>
        <v>42966</v>
      </c>
      <c r="C233" s="42"/>
      <c r="D233" s="42"/>
      <c r="E233" s="40">
        <f t="shared" si="17"/>
        <v>0</v>
      </c>
      <c r="F233" s="42"/>
      <c r="G233" s="42"/>
      <c r="H233" s="40">
        <f t="shared" si="21"/>
        <v>0</v>
      </c>
      <c r="I233" s="185" t="s">
        <v>88</v>
      </c>
      <c r="J233" s="37">
        <f t="shared" si="18"/>
        <v>0</v>
      </c>
      <c r="K233" s="46" t="str">
        <f>IFERROR(VLOOKUP(M233,EMPLOI!A:R,2,0),"")</f>
        <v/>
      </c>
      <c r="L233" s="37">
        <f t="shared" ca="1" si="20"/>
        <v>0</v>
      </c>
      <c r="M233" s="31" t="str">
        <f t="array" ref="M233">IF(OR($K$2&gt;J233),"",IFERROR(INDEX(Tableau1[],MATCH(1,('2017'!B233&gt;=Tableau1[[DATE DEBUT ]])*(Tableau1[DATE FIN]&gt;='2017'!B233),0),1),""))</f>
        <v/>
      </c>
      <c r="N233" s="6"/>
    </row>
    <row r="234" spans="1:14" ht="16.2">
      <c r="A234" s="68">
        <f t="shared" si="19"/>
        <v>42967</v>
      </c>
      <c r="B234" s="38">
        <f t="shared" si="19"/>
        <v>42967</v>
      </c>
      <c r="C234" s="42"/>
      <c r="D234" s="42"/>
      <c r="E234" s="40">
        <f t="shared" si="17"/>
        <v>0</v>
      </c>
      <c r="F234" s="42"/>
      <c r="G234" s="42"/>
      <c r="H234" s="40">
        <f t="shared" si="21"/>
        <v>0</v>
      </c>
      <c r="I234" s="185" t="s">
        <v>88</v>
      </c>
      <c r="J234" s="37">
        <f t="shared" si="18"/>
        <v>0</v>
      </c>
      <c r="K234" s="46" t="str">
        <f>IFERROR(VLOOKUP(M234,EMPLOI!A:R,2,0),"")</f>
        <v/>
      </c>
      <c r="L234" s="37" t="str">
        <f t="shared" ca="1" si="20"/>
        <v/>
      </c>
      <c r="M234" s="31" t="str">
        <f t="array" ref="M234">IF(OR($K$2&gt;J234),"",IFERROR(INDEX(Tableau1[],MATCH(1,('2017'!B234&gt;=Tableau1[[DATE DEBUT ]])*(Tableau1[DATE FIN]&gt;='2017'!B234),0),1),""))</f>
        <v/>
      </c>
      <c r="N234" s="6"/>
    </row>
    <row r="235" spans="1:14" ht="16.2">
      <c r="A235" s="68">
        <f t="shared" si="19"/>
        <v>42968</v>
      </c>
      <c r="B235" s="38">
        <f t="shared" si="19"/>
        <v>42968</v>
      </c>
      <c r="C235" s="42"/>
      <c r="D235" s="42"/>
      <c r="E235" s="40">
        <f t="shared" si="17"/>
        <v>0</v>
      </c>
      <c r="F235" s="42"/>
      <c r="G235" s="42"/>
      <c r="H235" s="40">
        <f t="shared" si="21"/>
        <v>0</v>
      </c>
      <c r="I235" s="185" t="s">
        <v>88</v>
      </c>
      <c r="J235" s="37">
        <f t="shared" si="18"/>
        <v>0</v>
      </c>
      <c r="K235" s="46" t="str">
        <f>IFERROR(VLOOKUP(M235,EMPLOI!A:R,2,0),"")</f>
        <v/>
      </c>
      <c r="L235" s="37" t="str">
        <f t="shared" ca="1" si="20"/>
        <v/>
      </c>
      <c r="M235" s="31" t="str">
        <f t="array" ref="M235">IF(OR($K$2&gt;J235),"",IFERROR(INDEX(Tableau1[],MATCH(1,('2017'!B235&gt;=Tableau1[[DATE DEBUT ]])*(Tableau1[DATE FIN]&gt;='2017'!B235),0),1),""))</f>
        <v/>
      </c>
      <c r="N235" s="6"/>
    </row>
    <row r="236" spans="1:14" ht="16.2">
      <c r="A236" s="68">
        <f t="shared" si="19"/>
        <v>42969</v>
      </c>
      <c r="B236" s="38">
        <f t="shared" si="19"/>
        <v>42969</v>
      </c>
      <c r="C236" s="42"/>
      <c r="D236" s="42"/>
      <c r="E236" s="40">
        <f t="shared" si="17"/>
        <v>0</v>
      </c>
      <c r="F236" s="42"/>
      <c r="G236" s="42"/>
      <c r="H236" s="40">
        <f t="shared" si="21"/>
        <v>0</v>
      </c>
      <c r="I236" s="185" t="s">
        <v>88</v>
      </c>
      <c r="J236" s="37">
        <f t="shared" si="18"/>
        <v>0</v>
      </c>
      <c r="K236" s="46" t="str">
        <f>IFERROR(VLOOKUP(M236,EMPLOI!A:R,2,0),"")</f>
        <v/>
      </c>
      <c r="L236" s="37" t="str">
        <f t="shared" ca="1" si="20"/>
        <v/>
      </c>
      <c r="M236" s="31" t="str">
        <f t="array" ref="M236">IF(OR($K$2&gt;J236),"",IFERROR(INDEX(Tableau1[],MATCH(1,('2017'!B236&gt;=Tableau1[[DATE DEBUT ]])*(Tableau1[DATE FIN]&gt;='2017'!B236),0),1),""))</f>
        <v/>
      </c>
      <c r="N236" s="6"/>
    </row>
    <row r="237" spans="1:14" ht="16.2">
      <c r="A237" s="68">
        <f t="shared" si="19"/>
        <v>42970</v>
      </c>
      <c r="B237" s="38">
        <f t="shared" si="19"/>
        <v>42970</v>
      </c>
      <c r="C237" s="42"/>
      <c r="D237" s="42"/>
      <c r="E237" s="40">
        <f t="shared" si="17"/>
        <v>0</v>
      </c>
      <c r="F237" s="42"/>
      <c r="G237" s="42"/>
      <c r="H237" s="40">
        <f t="shared" si="21"/>
        <v>0</v>
      </c>
      <c r="I237" s="185" t="s">
        <v>88</v>
      </c>
      <c r="J237" s="37">
        <f t="shared" si="18"/>
        <v>0</v>
      </c>
      <c r="K237" s="46" t="str">
        <f>IFERROR(VLOOKUP(M237,EMPLOI!A:R,2,0),"")</f>
        <v/>
      </c>
      <c r="L237" s="37" t="str">
        <f t="shared" ca="1" si="20"/>
        <v/>
      </c>
      <c r="M237" s="31" t="str">
        <f t="array" ref="M237">IF(OR($K$2&gt;J237),"",IFERROR(INDEX(Tableau1[],MATCH(1,('2017'!B237&gt;=Tableau1[[DATE DEBUT ]])*(Tableau1[DATE FIN]&gt;='2017'!B237),0),1),""))</f>
        <v/>
      </c>
      <c r="N237" s="6"/>
    </row>
    <row r="238" spans="1:14" ht="16.2">
      <c r="A238" s="68">
        <f t="shared" si="19"/>
        <v>42971</v>
      </c>
      <c r="B238" s="38">
        <f t="shared" si="19"/>
        <v>42971</v>
      </c>
      <c r="C238" s="42"/>
      <c r="D238" s="42"/>
      <c r="E238" s="40">
        <f t="shared" si="17"/>
        <v>0</v>
      </c>
      <c r="F238" s="42"/>
      <c r="G238" s="42"/>
      <c r="H238" s="40">
        <f t="shared" si="21"/>
        <v>0</v>
      </c>
      <c r="I238" s="185" t="s">
        <v>88</v>
      </c>
      <c r="J238" s="37">
        <f t="shared" si="18"/>
        <v>0</v>
      </c>
      <c r="K238" s="46" t="str">
        <f>IFERROR(VLOOKUP(M238,EMPLOI!A:R,2,0),"")</f>
        <v/>
      </c>
      <c r="L238" s="37" t="str">
        <f t="shared" ca="1" si="20"/>
        <v/>
      </c>
      <c r="M238" s="31" t="str">
        <f t="array" ref="M238">IF(OR($K$2&gt;J238),"",IFERROR(INDEX(Tableau1[],MATCH(1,('2017'!B238&gt;=Tableau1[[DATE DEBUT ]])*(Tableau1[DATE FIN]&gt;='2017'!B238),0),1),""))</f>
        <v/>
      </c>
      <c r="N238" s="6"/>
    </row>
    <row r="239" spans="1:14" ht="16.2">
      <c r="A239" s="68">
        <f t="shared" si="19"/>
        <v>42972</v>
      </c>
      <c r="B239" s="38">
        <f t="shared" si="19"/>
        <v>42972</v>
      </c>
      <c r="C239" s="42"/>
      <c r="D239" s="42"/>
      <c r="E239" s="40">
        <f t="shared" si="17"/>
        <v>0</v>
      </c>
      <c r="F239" s="42"/>
      <c r="G239" s="42"/>
      <c r="H239" s="40">
        <f t="shared" si="21"/>
        <v>0</v>
      </c>
      <c r="I239" s="185" t="s">
        <v>88</v>
      </c>
      <c r="J239" s="37">
        <f t="shared" si="18"/>
        <v>0</v>
      </c>
      <c r="K239" s="46" t="str">
        <f>IFERROR(VLOOKUP(M239,EMPLOI!A:R,2,0),"")</f>
        <v/>
      </c>
      <c r="L239" s="37" t="str">
        <f t="shared" ca="1" si="20"/>
        <v/>
      </c>
      <c r="M239" s="31" t="str">
        <f t="array" ref="M239">IF(OR($K$2&gt;J239),"",IFERROR(INDEX(Tableau1[],MATCH(1,('2017'!B239&gt;=Tableau1[[DATE DEBUT ]])*(Tableau1[DATE FIN]&gt;='2017'!B239),0),1),""))</f>
        <v/>
      </c>
      <c r="N239" s="6"/>
    </row>
    <row r="240" spans="1:14" ht="16.2">
      <c r="A240" s="68">
        <f t="shared" si="19"/>
        <v>42973</v>
      </c>
      <c r="B240" s="38">
        <f t="shared" si="19"/>
        <v>42973</v>
      </c>
      <c r="C240" s="42"/>
      <c r="D240" s="42"/>
      <c r="E240" s="40">
        <f t="shared" si="17"/>
        <v>0</v>
      </c>
      <c r="F240" s="42"/>
      <c r="G240" s="42"/>
      <c r="H240" s="40">
        <f t="shared" si="21"/>
        <v>0</v>
      </c>
      <c r="I240" s="185"/>
      <c r="J240" s="37">
        <f t="shared" si="18"/>
        <v>0</v>
      </c>
      <c r="K240" s="46" t="str">
        <f>IFERROR(VLOOKUP(M240,EMPLOI!A:R,2,0),"")</f>
        <v/>
      </c>
      <c r="L240" s="37">
        <f t="shared" ca="1" si="20"/>
        <v>0</v>
      </c>
      <c r="M240" s="31" t="str">
        <f t="array" ref="M240">IF(OR($K$2&gt;J240),"",IFERROR(INDEX(Tableau1[],MATCH(1,('2017'!B240&gt;=Tableau1[[DATE DEBUT ]])*(Tableau1[DATE FIN]&gt;='2017'!B240),0),1),""))</f>
        <v/>
      </c>
      <c r="N240" s="6"/>
    </row>
    <row r="241" spans="1:14" ht="16.2">
      <c r="A241" s="68">
        <f t="shared" si="19"/>
        <v>42974</v>
      </c>
      <c r="B241" s="38">
        <f t="shared" si="19"/>
        <v>42974</v>
      </c>
      <c r="C241" s="42"/>
      <c r="D241" s="42"/>
      <c r="E241" s="40">
        <f t="shared" si="17"/>
        <v>0</v>
      </c>
      <c r="F241" s="42"/>
      <c r="G241" s="42"/>
      <c r="H241" s="40">
        <f t="shared" si="21"/>
        <v>0</v>
      </c>
      <c r="I241" s="185"/>
      <c r="J241" s="37">
        <f t="shared" si="18"/>
        <v>0</v>
      </c>
      <c r="K241" s="46" t="str">
        <f>IFERROR(VLOOKUP(M241,EMPLOI!A:R,2,0),"")</f>
        <v/>
      </c>
      <c r="L241" s="37" t="str">
        <f t="shared" ca="1" si="20"/>
        <v/>
      </c>
      <c r="M241" s="31" t="str">
        <f t="array" ref="M241">IF(OR($K$2&gt;J241),"",IFERROR(INDEX(Tableau1[],MATCH(1,('2017'!B241&gt;=Tableau1[[DATE DEBUT ]])*(Tableau1[DATE FIN]&gt;='2017'!B241),0),1),""))</f>
        <v/>
      </c>
      <c r="N241" s="6"/>
    </row>
    <row r="242" spans="1:14" ht="16.2">
      <c r="A242" s="68">
        <f t="shared" si="19"/>
        <v>42975</v>
      </c>
      <c r="B242" s="38">
        <f t="shared" si="19"/>
        <v>42975</v>
      </c>
      <c r="C242" s="41">
        <v>0.875</v>
      </c>
      <c r="D242" s="41">
        <v>0.16666666666666666</v>
      </c>
      <c r="E242" s="40">
        <f t="shared" si="17"/>
        <v>0.29166666666666663</v>
      </c>
      <c r="F242" s="42"/>
      <c r="G242" s="42"/>
      <c r="H242" s="40">
        <f t="shared" si="21"/>
        <v>0</v>
      </c>
      <c r="I242" s="185"/>
      <c r="J242" s="37">
        <f t="shared" si="18"/>
        <v>0.29166666666666663</v>
      </c>
      <c r="K242" s="46">
        <f>IFERROR(VLOOKUP(M242,EMPLOI!A:R,2,0),"")</f>
        <v>79.400000000000006</v>
      </c>
      <c r="L242" s="37" t="str">
        <f t="shared" ca="1" si="20"/>
        <v/>
      </c>
      <c r="M242" s="31" t="str">
        <f t="array" ref="M242">IF(OR($K$2&gt;J242),"",IFERROR(INDEX(Tableau1[],MATCH(1,('2017'!B242&gt;=Tableau1[[DATE DEBUT ]])*(Tableau1[DATE FIN]&gt;='2017'!B242),0),1),""))</f>
        <v>C</v>
      </c>
      <c r="N242" s="6"/>
    </row>
    <row r="243" spans="1:14" ht="16.2">
      <c r="A243" s="68">
        <f t="shared" si="19"/>
        <v>42976</v>
      </c>
      <c r="B243" s="38">
        <f t="shared" si="19"/>
        <v>42976</v>
      </c>
      <c r="C243" s="42"/>
      <c r="D243" s="42"/>
      <c r="E243" s="40">
        <f t="shared" si="17"/>
        <v>0</v>
      </c>
      <c r="F243" s="42"/>
      <c r="G243" s="42"/>
      <c r="H243" s="40">
        <f t="shared" si="21"/>
        <v>0</v>
      </c>
      <c r="I243" s="185" t="s">
        <v>92</v>
      </c>
      <c r="J243" s="37">
        <f t="shared" si="18"/>
        <v>0</v>
      </c>
      <c r="K243" s="46" t="str">
        <f>IFERROR(VLOOKUP(M243,EMPLOI!A:R,2,0),"")</f>
        <v/>
      </c>
      <c r="L243" s="37" t="str">
        <f t="shared" ca="1" si="20"/>
        <v/>
      </c>
      <c r="M243" s="31" t="str">
        <f t="array" ref="M243">IF(OR($K$2&gt;J243),"",IFERROR(INDEX(Tableau1[],MATCH(1,('2017'!B243&gt;=Tableau1[[DATE DEBUT ]])*(Tableau1[DATE FIN]&gt;='2017'!B243),0),1),""))</f>
        <v/>
      </c>
      <c r="N243" s="6"/>
    </row>
    <row r="244" spans="1:14" ht="16.2">
      <c r="A244" s="68">
        <f t="shared" si="19"/>
        <v>42977</v>
      </c>
      <c r="B244" s="38">
        <f t="shared" si="19"/>
        <v>42977</v>
      </c>
      <c r="C244" s="41">
        <v>0.875</v>
      </c>
      <c r="D244" s="41">
        <v>0.20833333333333334</v>
      </c>
      <c r="E244" s="40">
        <f t="shared" si="17"/>
        <v>0.33333333333333337</v>
      </c>
      <c r="F244" s="42"/>
      <c r="G244" s="42"/>
      <c r="H244" s="40">
        <f t="shared" si="21"/>
        <v>0</v>
      </c>
      <c r="I244" s="185"/>
      <c r="J244" s="37">
        <f t="shared" si="18"/>
        <v>0.33333333333333337</v>
      </c>
      <c r="K244" s="46">
        <f>IFERROR(VLOOKUP(M244,EMPLOI!A:R,2,0),"")</f>
        <v>79.400000000000006</v>
      </c>
      <c r="L244" s="37" t="str">
        <f t="shared" ca="1" si="20"/>
        <v/>
      </c>
      <c r="M244" s="31" t="str">
        <f t="array" ref="M244">IF(OR($K$2&gt;J244),"",IFERROR(INDEX(Tableau1[],MATCH(1,('2017'!B244&gt;=Tableau1[[DATE DEBUT ]])*(Tableau1[DATE FIN]&gt;='2017'!B244),0),1),""))</f>
        <v>C</v>
      </c>
      <c r="N244" s="6"/>
    </row>
    <row r="245" spans="1:14" ht="16.2">
      <c r="A245" s="68">
        <f t="shared" si="19"/>
        <v>42978</v>
      </c>
      <c r="B245" s="38">
        <f t="shared" si="19"/>
        <v>42978</v>
      </c>
      <c r="C245" s="41">
        <v>0.875</v>
      </c>
      <c r="D245" s="41">
        <v>0.20833333333333334</v>
      </c>
      <c r="E245" s="40">
        <f t="shared" si="17"/>
        <v>0.33333333333333337</v>
      </c>
      <c r="F245" s="42"/>
      <c r="G245" s="42"/>
      <c r="H245" s="40">
        <f t="shared" si="21"/>
        <v>0</v>
      </c>
      <c r="I245" s="185"/>
      <c r="J245" s="37">
        <f t="shared" si="18"/>
        <v>0.33333333333333337</v>
      </c>
      <c r="K245" s="46">
        <f>IFERROR(VLOOKUP(M245,EMPLOI!A:R,2,0),"")</f>
        <v>79.400000000000006</v>
      </c>
      <c r="L245" s="37" t="str">
        <f t="shared" ca="1" si="20"/>
        <v/>
      </c>
      <c r="M245" s="31" t="str">
        <f t="array" ref="M245">IF(OR($K$2&gt;J245),"",IFERROR(INDEX(Tableau1[],MATCH(1,('2017'!B245&gt;=Tableau1[[DATE DEBUT ]])*(Tableau1[DATE FIN]&gt;='2017'!B245),0),1),""))</f>
        <v>C</v>
      </c>
      <c r="N245" s="6"/>
    </row>
    <row r="246" spans="1:14" ht="16.2">
      <c r="A246" s="68">
        <f t="shared" si="19"/>
        <v>42979</v>
      </c>
      <c r="B246" s="38">
        <f t="shared" si="19"/>
        <v>42979</v>
      </c>
      <c r="C246" s="41"/>
      <c r="D246" s="41"/>
      <c r="E246" s="40">
        <f t="shared" si="17"/>
        <v>0</v>
      </c>
      <c r="F246" s="42"/>
      <c r="G246" s="42"/>
      <c r="H246" s="40">
        <f t="shared" si="21"/>
        <v>0</v>
      </c>
      <c r="I246" s="185"/>
      <c r="J246" s="37">
        <f t="shared" si="18"/>
        <v>0</v>
      </c>
      <c r="K246" s="46" t="str">
        <f>IFERROR(VLOOKUP(M246,EMPLOI!A:R,2,0),"")</f>
        <v/>
      </c>
      <c r="L246" s="37" t="str">
        <f t="shared" ca="1" si="20"/>
        <v/>
      </c>
      <c r="M246" s="31" t="str">
        <f t="array" ref="M246">IF(OR($K$2&gt;J246),"",IFERROR(INDEX(Tableau1[],MATCH(1,('2017'!B246&gt;=Tableau1[[DATE DEBUT ]])*(Tableau1[DATE FIN]&gt;='2017'!B246),0),1),""))</f>
        <v/>
      </c>
      <c r="N246" s="6"/>
    </row>
    <row r="247" spans="1:14" ht="16.2">
      <c r="A247" s="68">
        <f t="shared" si="19"/>
        <v>42980</v>
      </c>
      <c r="B247" s="38">
        <f t="shared" si="19"/>
        <v>42980</v>
      </c>
      <c r="C247" s="41"/>
      <c r="D247" s="41"/>
      <c r="E247" s="40">
        <f t="shared" si="17"/>
        <v>0</v>
      </c>
      <c r="F247" s="42"/>
      <c r="G247" s="42"/>
      <c r="H247" s="40">
        <f t="shared" si="21"/>
        <v>0</v>
      </c>
      <c r="I247" s="185"/>
      <c r="J247" s="37">
        <f t="shared" si="18"/>
        <v>0</v>
      </c>
      <c r="K247" s="46" t="str">
        <f>IFERROR(VLOOKUP(M247,EMPLOI!A:R,2,0),"")</f>
        <v/>
      </c>
      <c r="L247" s="37">
        <f t="shared" ca="1" si="20"/>
        <v>0.95833333333333337</v>
      </c>
      <c r="M247" s="31" t="str">
        <f t="array" ref="M247">IF(OR($K$2&gt;J247),"",IFERROR(INDEX(Tableau1[],MATCH(1,('2017'!B247&gt;=Tableau1[[DATE DEBUT ]])*(Tableau1[DATE FIN]&gt;='2017'!B247),0),1),""))</f>
        <v/>
      </c>
      <c r="N247" s="6"/>
    </row>
    <row r="248" spans="1:14" ht="16.2">
      <c r="A248" s="68">
        <f t="shared" si="19"/>
        <v>42981</v>
      </c>
      <c r="B248" s="38">
        <f t="shared" si="19"/>
        <v>42981</v>
      </c>
      <c r="C248" s="41"/>
      <c r="D248" s="41"/>
      <c r="E248" s="40">
        <f t="shared" si="17"/>
        <v>0</v>
      </c>
      <c r="F248" s="42"/>
      <c r="G248" s="42"/>
      <c r="H248" s="40">
        <f t="shared" si="21"/>
        <v>0</v>
      </c>
      <c r="I248" s="185"/>
      <c r="J248" s="37">
        <f t="shared" si="18"/>
        <v>0</v>
      </c>
      <c r="K248" s="46" t="str">
        <f>IFERROR(VLOOKUP(M248,EMPLOI!A:R,2,0),"")</f>
        <v/>
      </c>
      <c r="L248" s="37" t="str">
        <f t="shared" ca="1" si="20"/>
        <v/>
      </c>
      <c r="M248" s="31" t="str">
        <f t="array" ref="M248">IF(OR($K$2&gt;J248),"",IFERROR(INDEX(Tableau1[],MATCH(1,('2017'!B248&gt;=Tableau1[[DATE DEBUT ]])*(Tableau1[DATE FIN]&gt;='2017'!B248),0),1),""))</f>
        <v/>
      </c>
      <c r="N248" s="6"/>
    </row>
    <row r="249" spans="1:14" ht="16.2">
      <c r="A249" s="68">
        <f t="shared" si="19"/>
        <v>42982</v>
      </c>
      <c r="B249" s="38">
        <f t="shared" si="19"/>
        <v>42982</v>
      </c>
      <c r="C249" s="42"/>
      <c r="D249" s="42"/>
      <c r="E249" s="40">
        <f t="shared" si="17"/>
        <v>0</v>
      </c>
      <c r="F249" s="42"/>
      <c r="G249" s="42"/>
      <c r="H249" s="40">
        <f t="shared" si="21"/>
        <v>0</v>
      </c>
      <c r="I249" s="185"/>
      <c r="J249" s="37">
        <f t="shared" si="18"/>
        <v>0</v>
      </c>
      <c r="K249" s="46" t="str">
        <f>IFERROR(VLOOKUP(M249,EMPLOI!A:R,2,0),"")</f>
        <v/>
      </c>
      <c r="L249" s="37" t="str">
        <f t="shared" ca="1" si="20"/>
        <v/>
      </c>
      <c r="M249" s="31" t="str">
        <f t="array" ref="M249">IF(OR($K$2&gt;J249),"",IFERROR(INDEX(Tableau1[],MATCH(1,('2017'!B249&gt;=Tableau1[[DATE DEBUT ]])*(Tableau1[DATE FIN]&gt;='2017'!B249),0),1),""))</f>
        <v/>
      </c>
      <c r="N249" s="6"/>
    </row>
    <row r="250" spans="1:14" ht="16.2">
      <c r="A250" s="68">
        <f t="shared" si="19"/>
        <v>42983</v>
      </c>
      <c r="B250" s="38">
        <f t="shared" si="19"/>
        <v>42983</v>
      </c>
      <c r="C250" s="42"/>
      <c r="D250" s="42"/>
      <c r="E250" s="40">
        <f t="shared" si="17"/>
        <v>0</v>
      </c>
      <c r="F250" s="42"/>
      <c r="G250" s="42"/>
      <c r="H250" s="40">
        <f t="shared" si="21"/>
        <v>0</v>
      </c>
      <c r="I250" s="185"/>
      <c r="J250" s="37">
        <f t="shared" si="18"/>
        <v>0</v>
      </c>
      <c r="K250" s="46" t="str">
        <f>IFERROR(VLOOKUP(M250,EMPLOI!A:R,2,0),"")</f>
        <v/>
      </c>
      <c r="L250" s="37" t="str">
        <f t="shared" ca="1" si="20"/>
        <v/>
      </c>
      <c r="M250" s="31" t="str">
        <f t="array" ref="M250">IF(OR($K$2&gt;J250),"",IFERROR(INDEX(Tableau1[],MATCH(1,('2017'!B250&gt;=Tableau1[[DATE DEBUT ]])*(Tableau1[DATE FIN]&gt;='2017'!B250),0),1),""))</f>
        <v/>
      </c>
      <c r="N250" s="6"/>
    </row>
    <row r="251" spans="1:14" ht="16.2">
      <c r="A251" s="68">
        <f t="shared" si="19"/>
        <v>42984</v>
      </c>
      <c r="B251" s="38">
        <f t="shared" si="19"/>
        <v>42984</v>
      </c>
      <c r="C251" s="42"/>
      <c r="D251" s="42"/>
      <c r="E251" s="40">
        <f t="shared" si="17"/>
        <v>0</v>
      </c>
      <c r="F251" s="42"/>
      <c r="G251" s="42"/>
      <c r="H251" s="40">
        <f t="shared" si="21"/>
        <v>0</v>
      </c>
      <c r="I251" s="185"/>
      <c r="J251" s="37">
        <f t="shared" si="18"/>
        <v>0</v>
      </c>
      <c r="K251" s="46" t="str">
        <f>IFERROR(VLOOKUP(M251,EMPLOI!A:R,2,0),"")</f>
        <v/>
      </c>
      <c r="L251" s="37" t="str">
        <f t="shared" ca="1" si="20"/>
        <v/>
      </c>
      <c r="M251" s="31" t="str">
        <f t="array" ref="M251">IF(OR($K$2&gt;J251),"",IFERROR(INDEX(Tableau1[],MATCH(1,('2017'!B251&gt;=Tableau1[[DATE DEBUT ]])*(Tableau1[DATE FIN]&gt;='2017'!B251),0),1),""))</f>
        <v/>
      </c>
      <c r="N251" s="6"/>
    </row>
    <row r="252" spans="1:14" ht="16.2">
      <c r="A252" s="68">
        <f t="shared" si="19"/>
        <v>42985</v>
      </c>
      <c r="B252" s="38">
        <f t="shared" si="19"/>
        <v>42985</v>
      </c>
      <c r="C252" s="42"/>
      <c r="D252" s="42"/>
      <c r="E252" s="40">
        <f t="shared" si="17"/>
        <v>0</v>
      </c>
      <c r="F252" s="42"/>
      <c r="G252" s="42"/>
      <c r="H252" s="40">
        <f t="shared" si="21"/>
        <v>0</v>
      </c>
      <c r="I252" s="185"/>
      <c r="J252" s="37">
        <f t="shared" si="18"/>
        <v>0</v>
      </c>
      <c r="K252" s="46" t="str">
        <f>IFERROR(VLOOKUP(M252,EMPLOI!A:R,2,0),"")</f>
        <v/>
      </c>
      <c r="L252" s="37" t="str">
        <f t="shared" ca="1" si="20"/>
        <v/>
      </c>
      <c r="M252" s="31" t="str">
        <f t="array" ref="M252">IF(OR($K$2&gt;J252),"",IFERROR(INDEX(Tableau1[],MATCH(1,('2017'!B252&gt;=Tableau1[[DATE DEBUT ]])*(Tableau1[DATE FIN]&gt;='2017'!B252),0),1),""))</f>
        <v/>
      </c>
      <c r="N252" s="6"/>
    </row>
    <row r="253" spans="1:14" ht="16.2">
      <c r="A253" s="68">
        <f t="shared" si="19"/>
        <v>42986</v>
      </c>
      <c r="B253" s="38">
        <f t="shared" si="19"/>
        <v>42986</v>
      </c>
      <c r="C253" s="42"/>
      <c r="D253" s="42"/>
      <c r="E253" s="40">
        <f t="shared" si="17"/>
        <v>0</v>
      </c>
      <c r="F253" s="42"/>
      <c r="G253" s="42"/>
      <c r="H253" s="40">
        <f t="shared" si="21"/>
        <v>0</v>
      </c>
      <c r="I253" s="185"/>
      <c r="J253" s="37">
        <f t="shared" si="18"/>
        <v>0</v>
      </c>
      <c r="K253" s="46" t="str">
        <f>IFERROR(VLOOKUP(M253,EMPLOI!A:R,2,0),"")</f>
        <v/>
      </c>
      <c r="L253" s="37" t="str">
        <f t="shared" ca="1" si="20"/>
        <v/>
      </c>
      <c r="M253" s="31" t="str">
        <f t="array" ref="M253">IF(OR($K$2&gt;J253),"",IFERROR(INDEX(Tableau1[],MATCH(1,('2017'!B253&gt;=Tableau1[[DATE DEBUT ]])*(Tableau1[DATE FIN]&gt;='2017'!B253),0),1),""))</f>
        <v/>
      </c>
      <c r="N253" s="6"/>
    </row>
    <row r="254" spans="1:14" ht="16.2">
      <c r="A254" s="68">
        <f t="shared" si="19"/>
        <v>42987</v>
      </c>
      <c r="B254" s="38">
        <f t="shared" si="19"/>
        <v>42987</v>
      </c>
      <c r="C254" s="42"/>
      <c r="D254" s="42"/>
      <c r="E254" s="40">
        <f t="shared" si="17"/>
        <v>0</v>
      </c>
      <c r="F254" s="42"/>
      <c r="G254" s="42"/>
      <c r="H254" s="40">
        <f t="shared" si="21"/>
        <v>0</v>
      </c>
      <c r="I254" s="185"/>
      <c r="J254" s="37">
        <f t="shared" si="18"/>
        <v>0</v>
      </c>
      <c r="K254" s="46" t="str">
        <f>IFERROR(VLOOKUP(M254,EMPLOI!A:R,2,0),"")</f>
        <v/>
      </c>
      <c r="L254" s="37">
        <f t="shared" ca="1" si="20"/>
        <v>0</v>
      </c>
      <c r="M254" s="31" t="str">
        <f t="array" ref="M254">IF(OR($K$2&gt;J254),"",IFERROR(INDEX(Tableau1[],MATCH(1,('2017'!B254&gt;=Tableau1[[DATE DEBUT ]])*(Tableau1[DATE FIN]&gt;='2017'!B254),0),1),""))</f>
        <v/>
      </c>
      <c r="N254" s="6"/>
    </row>
    <row r="255" spans="1:14" ht="16.2">
      <c r="A255" s="68">
        <f t="shared" si="19"/>
        <v>42988</v>
      </c>
      <c r="B255" s="38">
        <f t="shared" si="19"/>
        <v>42988</v>
      </c>
      <c r="C255" s="42"/>
      <c r="D255" s="42"/>
      <c r="E255" s="40">
        <f t="shared" si="17"/>
        <v>0</v>
      </c>
      <c r="F255" s="42"/>
      <c r="G255" s="42"/>
      <c r="H255" s="40">
        <f t="shared" si="21"/>
        <v>0</v>
      </c>
      <c r="I255" s="185"/>
      <c r="J255" s="37">
        <f t="shared" si="18"/>
        <v>0</v>
      </c>
      <c r="K255" s="46" t="str">
        <f>IFERROR(VLOOKUP(M255,EMPLOI!A:R,2,0),"")</f>
        <v/>
      </c>
      <c r="L255" s="37" t="str">
        <f t="shared" ca="1" si="20"/>
        <v/>
      </c>
      <c r="M255" s="31" t="str">
        <f t="array" ref="M255">IF(OR($K$2&gt;J255),"",IFERROR(INDEX(Tableau1[],MATCH(1,('2017'!B255&gt;=Tableau1[[DATE DEBUT ]])*(Tableau1[DATE FIN]&gt;='2017'!B255),0),1),""))</f>
        <v/>
      </c>
      <c r="N255" s="6"/>
    </row>
    <row r="256" spans="1:14" ht="16.2">
      <c r="A256" s="68">
        <f t="shared" si="19"/>
        <v>42989</v>
      </c>
      <c r="B256" s="38">
        <f t="shared" si="19"/>
        <v>42989</v>
      </c>
      <c r="C256" s="42"/>
      <c r="D256" s="42"/>
      <c r="E256" s="40">
        <f t="shared" si="17"/>
        <v>0</v>
      </c>
      <c r="F256" s="42"/>
      <c r="G256" s="42"/>
      <c r="H256" s="40">
        <f t="shared" si="21"/>
        <v>0</v>
      </c>
      <c r="I256" s="185"/>
      <c r="J256" s="37">
        <f t="shared" si="18"/>
        <v>0</v>
      </c>
      <c r="K256" s="46" t="str">
        <f>IFERROR(VLOOKUP(M256,EMPLOI!A:R,2,0),"")</f>
        <v/>
      </c>
      <c r="L256" s="37" t="str">
        <f t="shared" ca="1" si="20"/>
        <v/>
      </c>
      <c r="M256" s="31" t="str">
        <f t="array" ref="M256">IF(OR($K$2&gt;J256),"",IFERROR(INDEX(Tableau1[],MATCH(1,('2017'!B256&gt;=Tableau1[[DATE DEBUT ]])*(Tableau1[DATE FIN]&gt;='2017'!B256),0),1),""))</f>
        <v/>
      </c>
      <c r="N256" s="6"/>
    </row>
    <row r="257" spans="1:14" ht="16.2">
      <c r="A257" s="68">
        <f t="shared" si="19"/>
        <v>42990</v>
      </c>
      <c r="B257" s="38">
        <f t="shared" si="19"/>
        <v>42990</v>
      </c>
      <c r="C257" s="42"/>
      <c r="D257" s="42"/>
      <c r="E257" s="40">
        <f t="shared" si="17"/>
        <v>0</v>
      </c>
      <c r="F257" s="42"/>
      <c r="G257" s="42"/>
      <c r="H257" s="40">
        <f t="shared" si="21"/>
        <v>0</v>
      </c>
      <c r="I257" s="185"/>
      <c r="J257" s="37">
        <f t="shared" si="18"/>
        <v>0</v>
      </c>
      <c r="K257" s="46" t="str">
        <f>IFERROR(VLOOKUP(M257,EMPLOI!A:R,2,0),"")</f>
        <v/>
      </c>
      <c r="L257" s="37" t="str">
        <f t="shared" ca="1" si="20"/>
        <v/>
      </c>
      <c r="M257" s="31" t="str">
        <f t="array" ref="M257">IF(OR($K$2&gt;J257),"",IFERROR(INDEX(Tableau1[],MATCH(1,('2017'!B257&gt;=Tableau1[[DATE DEBUT ]])*(Tableau1[DATE FIN]&gt;='2017'!B257),0),1),""))</f>
        <v/>
      </c>
      <c r="N257" s="6"/>
    </row>
    <row r="258" spans="1:14" ht="16.2">
      <c r="A258" s="68">
        <f t="shared" si="19"/>
        <v>42991</v>
      </c>
      <c r="B258" s="38">
        <f t="shared" si="19"/>
        <v>42991</v>
      </c>
      <c r="C258" s="42"/>
      <c r="D258" s="42"/>
      <c r="E258" s="40">
        <f t="shared" si="17"/>
        <v>0</v>
      </c>
      <c r="F258" s="42"/>
      <c r="G258" s="42"/>
      <c r="H258" s="40">
        <f t="shared" si="21"/>
        <v>0</v>
      </c>
      <c r="I258" s="185"/>
      <c r="J258" s="37">
        <f t="shared" si="18"/>
        <v>0</v>
      </c>
      <c r="K258" s="46" t="str">
        <f>IFERROR(VLOOKUP(M258,EMPLOI!A:R,2,0),"")</f>
        <v/>
      </c>
      <c r="L258" s="37" t="str">
        <f t="shared" ca="1" si="20"/>
        <v/>
      </c>
      <c r="M258" s="31" t="str">
        <f t="array" ref="M258">IF(OR($K$2&gt;J258),"",IFERROR(INDEX(Tableau1[],MATCH(1,('2017'!B258&gt;=Tableau1[[DATE DEBUT ]])*(Tableau1[DATE FIN]&gt;='2017'!B258),0),1),""))</f>
        <v/>
      </c>
      <c r="N258" s="6"/>
    </row>
    <row r="259" spans="1:14" ht="16.2">
      <c r="A259" s="68">
        <f t="shared" si="19"/>
        <v>42992</v>
      </c>
      <c r="B259" s="38">
        <f t="shared" si="19"/>
        <v>42992</v>
      </c>
      <c r="C259" s="42"/>
      <c r="D259" s="42"/>
      <c r="E259" s="40">
        <f t="shared" si="17"/>
        <v>0</v>
      </c>
      <c r="F259" s="42"/>
      <c r="G259" s="42"/>
      <c r="H259" s="40">
        <f t="shared" si="21"/>
        <v>0</v>
      </c>
      <c r="I259" s="185"/>
      <c r="J259" s="37">
        <f t="shared" si="18"/>
        <v>0</v>
      </c>
      <c r="K259" s="46" t="str">
        <f>IFERROR(VLOOKUP(M259,EMPLOI!A:R,2,0),"")</f>
        <v/>
      </c>
      <c r="L259" s="37" t="str">
        <f t="shared" ca="1" si="20"/>
        <v/>
      </c>
      <c r="M259" s="31" t="str">
        <f t="array" ref="M259">IF(OR($K$2&gt;J259),"",IFERROR(INDEX(Tableau1[],MATCH(1,('2017'!B259&gt;=Tableau1[[DATE DEBUT ]])*(Tableau1[DATE FIN]&gt;='2017'!B259),0),1),""))</f>
        <v/>
      </c>
      <c r="N259" s="6"/>
    </row>
    <row r="260" spans="1:14" ht="16.2">
      <c r="A260" s="68">
        <f t="shared" si="19"/>
        <v>42993</v>
      </c>
      <c r="B260" s="38">
        <f t="shared" si="19"/>
        <v>42993</v>
      </c>
      <c r="C260" s="42"/>
      <c r="D260" s="42"/>
      <c r="E260" s="40">
        <f t="shared" ref="E260:E323" si="22">MOD(D260-C260,1)</f>
        <v>0</v>
      </c>
      <c r="F260" s="42"/>
      <c r="G260" s="42"/>
      <c r="H260" s="40">
        <f t="shared" si="21"/>
        <v>0</v>
      </c>
      <c r="I260" s="185"/>
      <c r="J260" s="37">
        <f t="shared" si="18"/>
        <v>0</v>
      </c>
      <c r="K260" s="46" t="str">
        <f>IFERROR(VLOOKUP(M260,EMPLOI!A:R,2,0),"")</f>
        <v/>
      </c>
      <c r="L260" s="37" t="str">
        <f t="shared" ca="1" si="20"/>
        <v/>
      </c>
      <c r="M260" s="31" t="str">
        <f t="array" ref="M260">IF(OR($K$2&gt;J260),"",IFERROR(INDEX(Tableau1[],MATCH(1,('2017'!B260&gt;=Tableau1[[DATE DEBUT ]])*(Tableau1[DATE FIN]&gt;='2017'!B260),0),1),""))</f>
        <v/>
      </c>
      <c r="N260" s="6"/>
    </row>
    <row r="261" spans="1:14" ht="16.2">
      <c r="A261" s="68">
        <f t="shared" si="19"/>
        <v>42994</v>
      </c>
      <c r="B261" s="38">
        <f t="shared" si="19"/>
        <v>42994</v>
      </c>
      <c r="C261" s="42"/>
      <c r="D261" s="42"/>
      <c r="E261" s="40">
        <f t="shared" si="22"/>
        <v>0</v>
      </c>
      <c r="F261" s="42"/>
      <c r="G261" s="42"/>
      <c r="H261" s="40">
        <f t="shared" si="21"/>
        <v>0</v>
      </c>
      <c r="I261" s="185"/>
      <c r="J261" s="37">
        <f t="shared" ref="J261:J324" si="23">SUM(E261+H261)</f>
        <v>0</v>
      </c>
      <c r="K261" s="46" t="str">
        <f>IFERROR(VLOOKUP(M261,EMPLOI!A:R,2,0),"")</f>
        <v/>
      </c>
      <c r="L261" s="37">
        <f t="shared" ca="1" si="20"/>
        <v>0</v>
      </c>
      <c r="M261" s="31" t="str">
        <f t="array" ref="M261">IF(OR($K$2&gt;J261),"",IFERROR(INDEX(Tableau1[],MATCH(1,('2017'!B261&gt;=Tableau1[[DATE DEBUT ]])*(Tableau1[DATE FIN]&gt;='2017'!B261),0),1),""))</f>
        <v/>
      </c>
      <c r="N261" s="6"/>
    </row>
    <row r="262" spans="1:14" ht="16.2">
      <c r="A262" s="68">
        <f t="shared" ref="A262:B325" si="24">A261+1</f>
        <v>42995</v>
      </c>
      <c r="B262" s="38">
        <f t="shared" si="24"/>
        <v>42995</v>
      </c>
      <c r="C262" s="42"/>
      <c r="D262" s="42"/>
      <c r="E262" s="40">
        <f t="shared" si="22"/>
        <v>0</v>
      </c>
      <c r="F262" s="42"/>
      <c r="G262" s="42"/>
      <c r="H262" s="40">
        <f t="shared" si="21"/>
        <v>0</v>
      </c>
      <c r="I262" s="185"/>
      <c r="J262" s="37">
        <f t="shared" si="23"/>
        <v>0</v>
      </c>
      <c r="K262" s="46" t="str">
        <f>IFERROR(VLOOKUP(M262,EMPLOI!A:R,2,0),"")</f>
        <v/>
      </c>
      <c r="L262" s="37" t="str">
        <f t="shared" ca="1" si="20"/>
        <v/>
      </c>
      <c r="M262" s="31" t="str">
        <f t="array" ref="M262">IF(OR($K$2&gt;J262),"",IFERROR(INDEX(Tableau1[],MATCH(1,('2017'!B262&gt;=Tableau1[[DATE DEBUT ]])*(Tableau1[DATE FIN]&gt;='2017'!B262),0),1),""))</f>
        <v/>
      </c>
      <c r="N262" s="6"/>
    </row>
    <row r="263" spans="1:14" ht="16.2">
      <c r="A263" s="68">
        <f t="shared" si="24"/>
        <v>42996</v>
      </c>
      <c r="B263" s="38">
        <f t="shared" si="24"/>
        <v>42996</v>
      </c>
      <c r="C263" s="42"/>
      <c r="D263" s="42"/>
      <c r="E263" s="40">
        <f t="shared" si="22"/>
        <v>0</v>
      </c>
      <c r="F263" s="42"/>
      <c r="G263" s="42"/>
      <c r="H263" s="40">
        <f t="shared" si="21"/>
        <v>0</v>
      </c>
      <c r="I263" s="185"/>
      <c r="J263" s="37">
        <f t="shared" si="23"/>
        <v>0</v>
      </c>
      <c r="K263" s="46" t="str">
        <f>IFERROR(VLOOKUP(M263,EMPLOI!A:R,2,0),"")</f>
        <v/>
      </c>
      <c r="L263" s="37" t="str">
        <f t="shared" ca="1" si="20"/>
        <v/>
      </c>
      <c r="M263" s="31" t="str">
        <f t="array" ref="M263">IF(OR($K$2&gt;J263),"",IFERROR(INDEX(Tableau1[],MATCH(1,('2017'!B263&gt;=Tableau1[[DATE DEBUT ]])*(Tableau1[DATE FIN]&gt;='2017'!B263),0),1),""))</f>
        <v/>
      </c>
      <c r="N263" s="6"/>
    </row>
    <row r="264" spans="1:14" ht="16.2">
      <c r="A264" s="68">
        <f t="shared" si="24"/>
        <v>42997</v>
      </c>
      <c r="B264" s="38">
        <f t="shared" si="24"/>
        <v>42997</v>
      </c>
      <c r="C264" s="42"/>
      <c r="D264" s="42"/>
      <c r="E264" s="40">
        <f t="shared" si="22"/>
        <v>0</v>
      </c>
      <c r="F264" s="42"/>
      <c r="G264" s="42"/>
      <c r="H264" s="40">
        <f t="shared" si="21"/>
        <v>0</v>
      </c>
      <c r="I264" s="185"/>
      <c r="J264" s="37">
        <f t="shared" si="23"/>
        <v>0</v>
      </c>
      <c r="K264" s="46" t="str">
        <f>IFERROR(VLOOKUP(M264,EMPLOI!A:R,2,0),"")</f>
        <v/>
      </c>
      <c r="L264" s="37" t="str">
        <f t="shared" ref="L264:L327" ca="1" si="25">IF(WEEKDAY(B264)=7,SUM(OFFSET(B264,0,8,-7,1)),"")</f>
        <v/>
      </c>
      <c r="M264" s="31" t="str">
        <f t="array" ref="M264">IF(OR($K$2&gt;J264),"",IFERROR(INDEX(Tableau1[],MATCH(1,('2017'!B264&gt;=Tableau1[[DATE DEBUT ]])*(Tableau1[DATE FIN]&gt;='2017'!B264),0),1),""))</f>
        <v/>
      </c>
      <c r="N264" s="6"/>
    </row>
    <row r="265" spans="1:14" ht="16.2">
      <c r="A265" s="68">
        <f t="shared" si="24"/>
        <v>42998</v>
      </c>
      <c r="B265" s="38">
        <f t="shared" si="24"/>
        <v>42998</v>
      </c>
      <c r="C265" s="42"/>
      <c r="D265" s="42"/>
      <c r="E265" s="40">
        <f t="shared" si="22"/>
        <v>0</v>
      </c>
      <c r="F265" s="42"/>
      <c r="G265" s="42"/>
      <c r="H265" s="40">
        <f t="shared" si="21"/>
        <v>0</v>
      </c>
      <c r="I265" s="185"/>
      <c r="J265" s="37">
        <f t="shared" si="23"/>
        <v>0</v>
      </c>
      <c r="K265" s="46" t="str">
        <f>IFERROR(VLOOKUP(M265,EMPLOI!A:R,2,0),"")</f>
        <v/>
      </c>
      <c r="L265" s="37" t="str">
        <f t="shared" ca="1" si="25"/>
        <v/>
      </c>
      <c r="M265" s="31" t="str">
        <f t="array" ref="M265">IF(OR($K$2&gt;J265),"",IFERROR(INDEX(Tableau1[],MATCH(1,('2017'!B265&gt;=Tableau1[[DATE DEBUT ]])*(Tableau1[DATE FIN]&gt;='2017'!B265),0),1),""))</f>
        <v/>
      </c>
      <c r="N265" s="6"/>
    </row>
    <row r="266" spans="1:14" ht="16.2">
      <c r="A266" s="68">
        <f t="shared" si="24"/>
        <v>42999</v>
      </c>
      <c r="B266" s="38">
        <f t="shared" si="24"/>
        <v>42999</v>
      </c>
      <c r="C266" s="42"/>
      <c r="D266" s="42"/>
      <c r="E266" s="40">
        <f t="shared" si="22"/>
        <v>0</v>
      </c>
      <c r="F266" s="42"/>
      <c r="G266" s="42"/>
      <c r="H266" s="40">
        <f t="shared" si="21"/>
        <v>0</v>
      </c>
      <c r="I266" s="185"/>
      <c r="J266" s="37">
        <f t="shared" si="23"/>
        <v>0</v>
      </c>
      <c r="K266" s="46" t="str">
        <f>IFERROR(VLOOKUP(M266,EMPLOI!A:R,2,0),"")</f>
        <v/>
      </c>
      <c r="L266" s="37" t="str">
        <f t="shared" ca="1" si="25"/>
        <v/>
      </c>
      <c r="M266" s="31" t="str">
        <f t="array" ref="M266">IF(OR($K$2&gt;J266),"",IFERROR(INDEX(Tableau1[],MATCH(1,('2017'!B266&gt;=Tableau1[[DATE DEBUT ]])*(Tableau1[DATE FIN]&gt;='2017'!B266),0),1),""))</f>
        <v/>
      </c>
      <c r="N266" s="6"/>
    </row>
    <row r="267" spans="1:14" ht="16.2">
      <c r="A267" s="68">
        <f t="shared" si="24"/>
        <v>43000</v>
      </c>
      <c r="B267" s="38">
        <f t="shared" si="24"/>
        <v>43000</v>
      </c>
      <c r="C267" s="42"/>
      <c r="D267" s="42"/>
      <c r="E267" s="40">
        <f t="shared" si="22"/>
        <v>0</v>
      </c>
      <c r="F267" s="42"/>
      <c r="G267" s="42"/>
      <c r="H267" s="40">
        <f t="shared" si="21"/>
        <v>0</v>
      </c>
      <c r="I267" s="185"/>
      <c r="J267" s="37">
        <f t="shared" si="23"/>
        <v>0</v>
      </c>
      <c r="K267" s="46" t="str">
        <f>IFERROR(VLOOKUP(M267,EMPLOI!A:R,2,0),"")</f>
        <v/>
      </c>
      <c r="L267" s="37" t="str">
        <f t="shared" ca="1" si="25"/>
        <v/>
      </c>
      <c r="M267" s="31" t="str">
        <f t="array" ref="M267">IF(OR($K$2&gt;J267),"",IFERROR(INDEX(Tableau1[],MATCH(1,('2017'!B267&gt;=Tableau1[[DATE DEBUT ]])*(Tableau1[DATE FIN]&gt;='2017'!B267),0),1),""))</f>
        <v/>
      </c>
      <c r="N267" s="6"/>
    </row>
    <row r="268" spans="1:14" ht="16.2">
      <c r="A268" s="68">
        <f t="shared" si="24"/>
        <v>43001</v>
      </c>
      <c r="B268" s="38">
        <f t="shared" si="24"/>
        <v>43001</v>
      </c>
      <c r="C268" s="42"/>
      <c r="D268" s="42"/>
      <c r="E268" s="40">
        <f t="shared" si="22"/>
        <v>0</v>
      </c>
      <c r="F268" s="42"/>
      <c r="G268" s="42"/>
      <c r="H268" s="40">
        <f t="shared" si="21"/>
        <v>0</v>
      </c>
      <c r="I268" s="185"/>
      <c r="J268" s="37">
        <f t="shared" si="23"/>
        <v>0</v>
      </c>
      <c r="K268" s="46" t="str">
        <f>IFERROR(VLOOKUP(M268,EMPLOI!A:R,2,0),"")</f>
        <v/>
      </c>
      <c r="L268" s="37">
        <f t="shared" ca="1" si="25"/>
        <v>0</v>
      </c>
      <c r="M268" s="31" t="str">
        <f t="array" ref="M268">IF(OR($K$2&gt;J268),"",IFERROR(INDEX(Tableau1[],MATCH(1,('2017'!B268&gt;=Tableau1[[DATE DEBUT ]])*(Tableau1[DATE FIN]&gt;='2017'!B268),0),1),""))</f>
        <v/>
      </c>
      <c r="N268" s="6"/>
    </row>
    <row r="269" spans="1:14" ht="16.2">
      <c r="A269" s="68">
        <f t="shared" si="24"/>
        <v>43002</v>
      </c>
      <c r="B269" s="38">
        <f t="shared" si="24"/>
        <v>43002</v>
      </c>
      <c r="C269" s="42"/>
      <c r="D269" s="42"/>
      <c r="E269" s="40">
        <f t="shared" si="22"/>
        <v>0</v>
      </c>
      <c r="F269" s="42"/>
      <c r="G269" s="42"/>
      <c r="H269" s="40">
        <f t="shared" si="21"/>
        <v>0</v>
      </c>
      <c r="I269" s="185"/>
      <c r="J269" s="37">
        <f t="shared" si="23"/>
        <v>0</v>
      </c>
      <c r="K269" s="46" t="str">
        <f>IFERROR(VLOOKUP(M269,EMPLOI!A:R,2,0),"")</f>
        <v/>
      </c>
      <c r="L269" s="37" t="str">
        <f t="shared" ca="1" si="25"/>
        <v/>
      </c>
      <c r="M269" s="31" t="str">
        <f t="array" ref="M269">IF(OR($K$2&gt;J269),"",IFERROR(INDEX(Tableau1[],MATCH(1,('2017'!B269&gt;=Tableau1[[DATE DEBUT ]])*(Tableau1[DATE FIN]&gt;='2017'!B269),0),1),""))</f>
        <v/>
      </c>
      <c r="N269" s="6"/>
    </row>
    <row r="270" spans="1:14" ht="16.2">
      <c r="A270" s="68">
        <f t="shared" si="24"/>
        <v>43003</v>
      </c>
      <c r="B270" s="38">
        <f t="shared" si="24"/>
        <v>43003</v>
      </c>
      <c r="C270" s="42"/>
      <c r="D270" s="42"/>
      <c r="E270" s="40">
        <f t="shared" si="22"/>
        <v>0</v>
      </c>
      <c r="F270" s="42"/>
      <c r="G270" s="42"/>
      <c r="H270" s="40">
        <f t="shared" si="21"/>
        <v>0</v>
      </c>
      <c r="I270" s="185"/>
      <c r="J270" s="37">
        <f t="shared" si="23"/>
        <v>0</v>
      </c>
      <c r="K270" s="46" t="str">
        <f>IFERROR(VLOOKUP(M270,EMPLOI!A:R,2,0),"")</f>
        <v/>
      </c>
      <c r="L270" s="37" t="str">
        <f t="shared" ca="1" si="25"/>
        <v/>
      </c>
      <c r="M270" s="31" t="str">
        <f t="array" ref="M270">IF(OR($K$2&gt;J270),"",IFERROR(INDEX(Tableau1[],MATCH(1,('2017'!B270&gt;=Tableau1[[DATE DEBUT ]])*(Tableau1[DATE FIN]&gt;='2017'!B270),0),1),""))</f>
        <v/>
      </c>
      <c r="N270" s="6"/>
    </row>
    <row r="271" spans="1:14" ht="16.2">
      <c r="A271" s="68">
        <f t="shared" si="24"/>
        <v>43004</v>
      </c>
      <c r="B271" s="38">
        <f t="shared" si="24"/>
        <v>43004</v>
      </c>
      <c r="C271" s="42"/>
      <c r="D271" s="42"/>
      <c r="E271" s="40">
        <f t="shared" si="22"/>
        <v>0</v>
      </c>
      <c r="F271" s="42"/>
      <c r="G271" s="42"/>
      <c r="H271" s="40">
        <f t="shared" si="21"/>
        <v>0</v>
      </c>
      <c r="I271" s="185"/>
      <c r="J271" s="37">
        <f t="shared" si="23"/>
        <v>0</v>
      </c>
      <c r="K271" s="46" t="str">
        <f>IFERROR(VLOOKUP(M271,EMPLOI!A:R,2,0),"")</f>
        <v/>
      </c>
      <c r="L271" s="37" t="str">
        <f t="shared" ca="1" si="25"/>
        <v/>
      </c>
      <c r="M271" s="31" t="str">
        <f t="array" ref="M271">IF(OR($K$2&gt;J271),"",IFERROR(INDEX(Tableau1[],MATCH(1,('2017'!B271&gt;=Tableau1[[DATE DEBUT ]])*(Tableau1[DATE FIN]&gt;='2017'!B271),0),1),""))</f>
        <v/>
      </c>
      <c r="N271" s="6"/>
    </row>
    <row r="272" spans="1:14" ht="16.2">
      <c r="A272" s="68">
        <f t="shared" si="24"/>
        <v>43005</v>
      </c>
      <c r="B272" s="38">
        <f t="shared" si="24"/>
        <v>43005</v>
      </c>
      <c r="C272" s="42"/>
      <c r="D272" s="42"/>
      <c r="E272" s="40">
        <f t="shared" si="22"/>
        <v>0</v>
      </c>
      <c r="F272" s="42"/>
      <c r="G272" s="42"/>
      <c r="H272" s="40">
        <f t="shared" si="21"/>
        <v>0</v>
      </c>
      <c r="I272" s="185"/>
      <c r="J272" s="37">
        <f t="shared" si="23"/>
        <v>0</v>
      </c>
      <c r="K272" s="46" t="str">
        <f>IFERROR(VLOOKUP(M272,EMPLOI!A:R,2,0),"")</f>
        <v/>
      </c>
      <c r="L272" s="37" t="str">
        <f t="shared" ca="1" si="25"/>
        <v/>
      </c>
      <c r="M272" s="31" t="str">
        <f t="array" ref="M272">IF(OR($K$2&gt;J272),"",IFERROR(INDEX(Tableau1[],MATCH(1,('2017'!B272&gt;=Tableau1[[DATE DEBUT ]])*(Tableau1[DATE FIN]&gt;='2017'!B272),0),1),""))</f>
        <v/>
      </c>
      <c r="N272" s="6"/>
    </row>
    <row r="273" spans="1:14" ht="16.2">
      <c r="A273" s="68">
        <f t="shared" si="24"/>
        <v>43006</v>
      </c>
      <c r="B273" s="38">
        <f t="shared" si="24"/>
        <v>43006</v>
      </c>
      <c r="C273" s="42"/>
      <c r="D273" s="42"/>
      <c r="E273" s="40">
        <f t="shared" si="22"/>
        <v>0</v>
      </c>
      <c r="F273" s="42"/>
      <c r="G273" s="42"/>
      <c r="H273" s="40">
        <f t="shared" si="21"/>
        <v>0</v>
      </c>
      <c r="I273" s="185"/>
      <c r="J273" s="37">
        <f t="shared" si="23"/>
        <v>0</v>
      </c>
      <c r="K273" s="46" t="str">
        <f>IFERROR(VLOOKUP(M273,EMPLOI!A:R,2,0),"")</f>
        <v/>
      </c>
      <c r="L273" s="37" t="str">
        <f t="shared" ca="1" si="25"/>
        <v/>
      </c>
      <c r="M273" s="31" t="str">
        <f t="array" ref="M273">IF(OR($K$2&gt;J273),"",IFERROR(INDEX(Tableau1[],MATCH(1,('2017'!B273&gt;=Tableau1[[DATE DEBUT ]])*(Tableau1[DATE FIN]&gt;='2017'!B273),0),1),""))</f>
        <v/>
      </c>
      <c r="N273" s="6"/>
    </row>
    <row r="274" spans="1:14" ht="16.2">
      <c r="A274" s="68">
        <f t="shared" si="24"/>
        <v>43007</v>
      </c>
      <c r="B274" s="38">
        <f t="shared" si="24"/>
        <v>43007</v>
      </c>
      <c r="C274" s="42"/>
      <c r="D274" s="42"/>
      <c r="E274" s="40">
        <f t="shared" si="22"/>
        <v>0</v>
      </c>
      <c r="F274" s="42"/>
      <c r="G274" s="42"/>
      <c r="H274" s="40">
        <f t="shared" si="21"/>
        <v>0</v>
      </c>
      <c r="I274" s="185"/>
      <c r="J274" s="37">
        <f t="shared" si="23"/>
        <v>0</v>
      </c>
      <c r="K274" s="46" t="str">
        <f>IFERROR(VLOOKUP(M274,EMPLOI!A:R,2,0),"")</f>
        <v/>
      </c>
      <c r="L274" s="37" t="str">
        <f t="shared" ca="1" si="25"/>
        <v/>
      </c>
      <c r="M274" s="31" t="str">
        <f t="array" ref="M274">IF(OR($K$2&gt;J274),"",IFERROR(INDEX(Tableau1[],MATCH(1,('2017'!B274&gt;=Tableau1[[DATE DEBUT ]])*(Tableau1[DATE FIN]&gt;='2017'!B274),0),1),""))</f>
        <v/>
      </c>
      <c r="N274" s="6"/>
    </row>
    <row r="275" spans="1:14" ht="16.2">
      <c r="A275" s="68">
        <f t="shared" si="24"/>
        <v>43008</v>
      </c>
      <c r="B275" s="38">
        <f t="shared" si="24"/>
        <v>43008</v>
      </c>
      <c r="C275" s="42"/>
      <c r="D275" s="42"/>
      <c r="E275" s="40">
        <f t="shared" si="22"/>
        <v>0</v>
      </c>
      <c r="F275" s="42"/>
      <c r="G275" s="42"/>
      <c r="H275" s="40">
        <f t="shared" si="21"/>
        <v>0</v>
      </c>
      <c r="I275" s="185"/>
      <c r="J275" s="37">
        <f t="shared" si="23"/>
        <v>0</v>
      </c>
      <c r="K275" s="46" t="str">
        <f>IFERROR(VLOOKUP(M275,EMPLOI!A:R,2,0),"")</f>
        <v/>
      </c>
      <c r="L275" s="37">
        <f t="shared" ca="1" si="25"/>
        <v>0</v>
      </c>
      <c r="M275" s="31" t="str">
        <f t="array" ref="M275">IF(OR($K$2&gt;J275),"",IFERROR(INDEX(Tableau1[],MATCH(1,('2017'!B275&gt;=Tableau1[[DATE DEBUT ]])*(Tableau1[DATE FIN]&gt;='2017'!B275),0),1),""))</f>
        <v/>
      </c>
      <c r="N275" s="6"/>
    </row>
    <row r="276" spans="1:14" ht="16.2">
      <c r="A276" s="68">
        <f t="shared" si="24"/>
        <v>43009</v>
      </c>
      <c r="B276" s="38">
        <f t="shared" si="24"/>
        <v>43009</v>
      </c>
      <c r="C276" s="41"/>
      <c r="D276" s="41"/>
      <c r="E276" s="40">
        <f t="shared" si="22"/>
        <v>0</v>
      </c>
      <c r="F276" s="42"/>
      <c r="G276" s="42"/>
      <c r="H276" s="40">
        <f t="shared" si="21"/>
        <v>0</v>
      </c>
      <c r="I276" s="185"/>
      <c r="J276" s="37">
        <f t="shared" si="23"/>
        <v>0</v>
      </c>
      <c r="K276" s="46" t="str">
        <f>IFERROR(VLOOKUP(M276,EMPLOI!A:R,2,0),"")</f>
        <v/>
      </c>
      <c r="L276" s="37" t="str">
        <f t="shared" ca="1" si="25"/>
        <v/>
      </c>
      <c r="M276" s="31" t="str">
        <f t="array" ref="M276">IF(OR($K$2&gt;J276),"",IFERROR(INDEX(Tableau1[],MATCH(1,('2017'!B276&gt;=Tableau1[[DATE DEBUT ]])*(Tableau1[DATE FIN]&gt;='2017'!B276),0),1),""))</f>
        <v/>
      </c>
      <c r="N276" s="6"/>
    </row>
    <row r="277" spans="1:14" ht="16.2">
      <c r="A277" s="68">
        <f t="shared" si="24"/>
        <v>43010</v>
      </c>
      <c r="B277" s="38">
        <f t="shared" si="24"/>
        <v>43010</v>
      </c>
      <c r="C277" s="41"/>
      <c r="D277" s="41"/>
      <c r="E277" s="40">
        <f t="shared" si="22"/>
        <v>0</v>
      </c>
      <c r="F277" s="42"/>
      <c r="G277" s="42"/>
      <c r="H277" s="40">
        <f t="shared" si="21"/>
        <v>0</v>
      </c>
      <c r="I277" s="185"/>
      <c r="J277" s="37">
        <f t="shared" si="23"/>
        <v>0</v>
      </c>
      <c r="K277" s="46" t="str">
        <f>IFERROR(VLOOKUP(M277,EMPLOI!A:R,2,0),"")</f>
        <v/>
      </c>
      <c r="L277" s="37" t="str">
        <f t="shared" ca="1" si="25"/>
        <v/>
      </c>
      <c r="M277" s="31" t="str">
        <f t="array" ref="M277">IF(OR($K$2&gt;J277),"",IFERROR(INDEX(Tableau1[],MATCH(1,('2017'!B277&gt;=Tableau1[[DATE DEBUT ]])*(Tableau1[DATE FIN]&gt;='2017'!B277),0),1),""))</f>
        <v/>
      </c>
      <c r="N277" s="6"/>
    </row>
    <row r="278" spans="1:14" ht="16.2">
      <c r="A278" s="68">
        <f t="shared" si="24"/>
        <v>43011</v>
      </c>
      <c r="B278" s="38">
        <f t="shared" si="24"/>
        <v>43011</v>
      </c>
      <c r="C278" s="41"/>
      <c r="D278" s="41"/>
      <c r="E278" s="40">
        <f t="shared" si="22"/>
        <v>0</v>
      </c>
      <c r="F278" s="42"/>
      <c r="G278" s="42"/>
      <c r="H278" s="40">
        <f t="shared" si="21"/>
        <v>0</v>
      </c>
      <c r="I278" s="185"/>
      <c r="J278" s="37">
        <f t="shared" si="23"/>
        <v>0</v>
      </c>
      <c r="K278" s="46" t="str">
        <f>IFERROR(VLOOKUP(M278,EMPLOI!A:R,2,0),"")</f>
        <v/>
      </c>
      <c r="L278" s="37" t="str">
        <f t="shared" ca="1" si="25"/>
        <v/>
      </c>
      <c r="M278" s="31" t="str">
        <f t="array" ref="M278">IF(OR($K$2&gt;J278),"",IFERROR(INDEX(Tableau1[],MATCH(1,('2017'!B278&gt;=Tableau1[[DATE DEBUT ]])*(Tableau1[DATE FIN]&gt;='2017'!B278),0),1),""))</f>
        <v/>
      </c>
      <c r="N278" s="6"/>
    </row>
    <row r="279" spans="1:14" ht="16.2">
      <c r="A279" s="68">
        <f t="shared" si="24"/>
        <v>43012</v>
      </c>
      <c r="B279" s="38">
        <f t="shared" si="24"/>
        <v>43012</v>
      </c>
      <c r="C279" s="41"/>
      <c r="D279" s="41"/>
      <c r="E279" s="40">
        <f t="shared" si="22"/>
        <v>0</v>
      </c>
      <c r="F279" s="42"/>
      <c r="G279" s="42"/>
      <c r="H279" s="40">
        <f t="shared" si="21"/>
        <v>0</v>
      </c>
      <c r="I279" s="185"/>
      <c r="J279" s="37">
        <f t="shared" si="23"/>
        <v>0</v>
      </c>
      <c r="K279" s="46" t="str">
        <f>IFERROR(VLOOKUP(M279,EMPLOI!A:R,2,0),"")</f>
        <v/>
      </c>
      <c r="L279" s="37" t="str">
        <f t="shared" ca="1" si="25"/>
        <v/>
      </c>
      <c r="M279" s="31" t="str">
        <f t="array" ref="M279">IF(OR($K$2&gt;J279),"",IFERROR(INDEX(Tableau1[],MATCH(1,('2017'!B279&gt;=Tableau1[[DATE DEBUT ]])*(Tableau1[DATE FIN]&gt;='2017'!B279),0),1),""))</f>
        <v/>
      </c>
      <c r="N279" s="6"/>
    </row>
    <row r="280" spans="1:14" ht="16.2">
      <c r="A280" s="68">
        <f t="shared" si="24"/>
        <v>43013</v>
      </c>
      <c r="B280" s="38">
        <f t="shared" si="24"/>
        <v>43013</v>
      </c>
      <c r="C280" s="42"/>
      <c r="D280" s="42"/>
      <c r="E280" s="40">
        <f t="shared" si="22"/>
        <v>0</v>
      </c>
      <c r="F280" s="42"/>
      <c r="G280" s="42"/>
      <c r="H280" s="40">
        <f t="shared" si="21"/>
        <v>0</v>
      </c>
      <c r="I280" s="185"/>
      <c r="J280" s="37">
        <f t="shared" si="23"/>
        <v>0</v>
      </c>
      <c r="K280" s="46" t="str">
        <f>IFERROR(VLOOKUP(M280,EMPLOI!A:R,2,0),"")</f>
        <v/>
      </c>
      <c r="L280" s="37" t="str">
        <f t="shared" ca="1" si="25"/>
        <v/>
      </c>
      <c r="M280" s="31" t="str">
        <f t="array" ref="M280">IF(OR($K$2&gt;J280),"",IFERROR(INDEX(Tableau1[],MATCH(1,('2017'!B280&gt;=Tableau1[[DATE DEBUT ]])*(Tableau1[DATE FIN]&gt;='2017'!B280),0),1),""))</f>
        <v/>
      </c>
      <c r="N280" s="6"/>
    </row>
    <row r="281" spans="1:14" ht="16.2">
      <c r="A281" s="68">
        <f t="shared" si="24"/>
        <v>43014</v>
      </c>
      <c r="B281" s="38">
        <f t="shared" si="24"/>
        <v>43014</v>
      </c>
      <c r="C281" s="42"/>
      <c r="D281" s="42"/>
      <c r="E281" s="40">
        <f t="shared" si="22"/>
        <v>0</v>
      </c>
      <c r="F281" s="42"/>
      <c r="G281" s="42"/>
      <c r="H281" s="40">
        <f t="shared" si="21"/>
        <v>0</v>
      </c>
      <c r="I281" s="185"/>
      <c r="J281" s="37">
        <f t="shared" si="23"/>
        <v>0</v>
      </c>
      <c r="K281" s="46" t="str">
        <f>IFERROR(VLOOKUP(M281,EMPLOI!A:R,2,0),"")</f>
        <v/>
      </c>
      <c r="L281" s="37" t="str">
        <f t="shared" ca="1" si="25"/>
        <v/>
      </c>
      <c r="M281" s="31" t="str">
        <f t="array" ref="M281">IF(OR($K$2&gt;J281),"",IFERROR(INDEX(Tableau1[],MATCH(1,('2017'!B281&gt;=Tableau1[[DATE DEBUT ]])*(Tableau1[DATE FIN]&gt;='2017'!B281),0),1),""))</f>
        <v/>
      </c>
      <c r="N281" s="6"/>
    </row>
    <row r="282" spans="1:14" ht="16.2">
      <c r="A282" s="68">
        <f t="shared" si="24"/>
        <v>43015</v>
      </c>
      <c r="B282" s="38">
        <f t="shared" si="24"/>
        <v>43015</v>
      </c>
      <c r="C282" s="42"/>
      <c r="D282" s="42"/>
      <c r="E282" s="40">
        <f t="shared" si="22"/>
        <v>0</v>
      </c>
      <c r="F282" s="42"/>
      <c r="G282" s="42"/>
      <c r="H282" s="40">
        <f t="shared" si="21"/>
        <v>0</v>
      </c>
      <c r="I282" s="185"/>
      <c r="J282" s="37">
        <f t="shared" si="23"/>
        <v>0</v>
      </c>
      <c r="K282" s="46" t="str">
        <f>IFERROR(VLOOKUP(M282,EMPLOI!A:R,2,0),"")</f>
        <v/>
      </c>
      <c r="L282" s="37">
        <f t="shared" ca="1" si="25"/>
        <v>0</v>
      </c>
      <c r="M282" s="31" t="str">
        <f t="array" ref="M282">IF(OR($K$2&gt;J282),"",IFERROR(INDEX(Tableau1[],MATCH(1,('2017'!B282&gt;=Tableau1[[DATE DEBUT ]])*(Tableau1[DATE FIN]&gt;='2017'!B282),0),1),""))</f>
        <v/>
      </c>
      <c r="N282" s="6"/>
    </row>
    <row r="283" spans="1:14" ht="16.2">
      <c r="A283" s="68">
        <f t="shared" si="24"/>
        <v>43016</v>
      </c>
      <c r="B283" s="38">
        <f t="shared" si="24"/>
        <v>43016</v>
      </c>
      <c r="C283" s="42"/>
      <c r="D283" s="42"/>
      <c r="E283" s="40">
        <f t="shared" si="22"/>
        <v>0</v>
      </c>
      <c r="F283" s="42"/>
      <c r="G283" s="42"/>
      <c r="H283" s="40">
        <f t="shared" si="21"/>
        <v>0</v>
      </c>
      <c r="I283" s="185"/>
      <c r="J283" s="37">
        <f t="shared" si="23"/>
        <v>0</v>
      </c>
      <c r="K283" s="46" t="str">
        <f>IFERROR(VLOOKUP(M283,EMPLOI!A:R,2,0),"")</f>
        <v/>
      </c>
      <c r="L283" s="37" t="str">
        <f t="shared" ca="1" si="25"/>
        <v/>
      </c>
      <c r="M283" s="31" t="str">
        <f t="array" ref="M283">IF(OR($K$2&gt;J283),"",IFERROR(INDEX(Tableau1[],MATCH(1,('2017'!B283&gt;=Tableau1[[DATE DEBUT ]])*(Tableau1[DATE FIN]&gt;='2017'!B283),0),1),""))</f>
        <v/>
      </c>
      <c r="N283" s="6"/>
    </row>
    <row r="284" spans="1:14" ht="16.2">
      <c r="A284" s="68">
        <f t="shared" si="24"/>
        <v>43017</v>
      </c>
      <c r="B284" s="38">
        <f t="shared" si="24"/>
        <v>43017</v>
      </c>
      <c r="C284" s="42"/>
      <c r="D284" s="42"/>
      <c r="E284" s="40">
        <f t="shared" si="22"/>
        <v>0</v>
      </c>
      <c r="F284" s="42"/>
      <c r="G284" s="42"/>
      <c r="H284" s="40">
        <f t="shared" si="21"/>
        <v>0</v>
      </c>
      <c r="I284" s="185"/>
      <c r="J284" s="37">
        <f t="shared" si="23"/>
        <v>0</v>
      </c>
      <c r="K284" s="46" t="str">
        <f>IFERROR(VLOOKUP(M284,EMPLOI!A:R,2,0),"")</f>
        <v/>
      </c>
      <c r="L284" s="37" t="str">
        <f t="shared" ca="1" si="25"/>
        <v/>
      </c>
      <c r="M284" s="31" t="str">
        <f t="array" ref="M284">IF(OR($K$2&gt;J284),"",IFERROR(INDEX(Tableau1[],MATCH(1,('2017'!B284&gt;=Tableau1[[DATE DEBUT ]])*(Tableau1[DATE FIN]&gt;='2017'!B284),0),1),""))</f>
        <v/>
      </c>
      <c r="N284" s="6"/>
    </row>
    <row r="285" spans="1:14" ht="16.2">
      <c r="A285" s="68">
        <f t="shared" si="24"/>
        <v>43018</v>
      </c>
      <c r="B285" s="38">
        <f t="shared" si="24"/>
        <v>43018</v>
      </c>
      <c r="C285" s="42"/>
      <c r="D285" s="42"/>
      <c r="E285" s="40">
        <f t="shared" si="22"/>
        <v>0</v>
      </c>
      <c r="F285" s="42"/>
      <c r="G285" s="42"/>
      <c r="H285" s="40">
        <f t="shared" si="21"/>
        <v>0</v>
      </c>
      <c r="I285" s="185"/>
      <c r="J285" s="37">
        <f t="shared" si="23"/>
        <v>0</v>
      </c>
      <c r="K285" s="46" t="str">
        <f>IFERROR(VLOOKUP(M285,EMPLOI!A:R,2,0),"")</f>
        <v/>
      </c>
      <c r="L285" s="37" t="str">
        <f t="shared" ca="1" si="25"/>
        <v/>
      </c>
      <c r="M285" s="31" t="str">
        <f t="array" ref="M285">IF(OR($K$2&gt;J285),"",IFERROR(INDEX(Tableau1[],MATCH(1,('2017'!B285&gt;=Tableau1[[DATE DEBUT ]])*(Tableau1[DATE FIN]&gt;='2017'!B285),0),1),""))</f>
        <v/>
      </c>
      <c r="N285" s="6"/>
    </row>
    <row r="286" spans="1:14" ht="16.2">
      <c r="A286" s="68">
        <f t="shared" si="24"/>
        <v>43019</v>
      </c>
      <c r="B286" s="38">
        <f t="shared" si="24"/>
        <v>43019</v>
      </c>
      <c r="C286" s="42"/>
      <c r="D286" s="42"/>
      <c r="E286" s="40">
        <f t="shared" si="22"/>
        <v>0</v>
      </c>
      <c r="F286" s="42"/>
      <c r="G286" s="42"/>
      <c r="H286" s="40">
        <f t="shared" si="21"/>
        <v>0</v>
      </c>
      <c r="I286" s="185"/>
      <c r="J286" s="37">
        <f t="shared" si="23"/>
        <v>0</v>
      </c>
      <c r="K286" s="46" t="str">
        <f>IFERROR(VLOOKUP(M286,EMPLOI!A:R,2,0),"")</f>
        <v/>
      </c>
      <c r="L286" s="37" t="str">
        <f t="shared" ca="1" si="25"/>
        <v/>
      </c>
      <c r="M286" s="31" t="str">
        <f t="array" ref="M286">IF(OR($K$2&gt;J286),"",IFERROR(INDEX(Tableau1[],MATCH(1,('2017'!B286&gt;=Tableau1[[DATE DEBUT ]])*(Tableau1[DATE FIN]&gt;='2017'!B286),0),1),""))</f>
        <v/>
      </c>
      <c r="N286" s="6"/>
    </row>
    <row r="287" spans="1:14" ht="16.2">
      <c r="A287" s="68">
        <f t="shared" si="24"/>
        <v>43020</v>
      </c>
      <c r="B287" s="38">
        <f t="shared" si="24"/>
        <v>43020</v>
      </c>
      <c r="C287" s="42"/>
      <c r="D287" s="42"/>
      <c r="E287" s="40">
        <f t="shared" si="22"/>
        <v>0</v>
      </c>
      <c r="F287" s="42"/>
      <c r="G287" s="42"/>
      <c r="H287" s="40">
        <f t="shared" si="21"/>
        <v>0</v>
      </c>
      <c r="I287" s="185"/>
      <c r="J287" s="37">
        <f t="shared" si="23"/>
        <v>0</v>
      </c>
      <c r="K287" s="46" t="str">
        <f>IFERROR(VLOOKUP(M287,EMPLOI!A:R,2,0),"")</f>
        <v/>
      </c>
      <c r="L287" s="37" t="str">
        <f t="shared" ca="1" si="25"/>
        <v/>
      </c>
      <c r="M287" s="31" t="str">
        <f t="array" ref="M287">IF(OR($K$2&gt;J287),"",IFERROR(INDEX(Tableau1[],MATCH(1,('2017'!B287&gt;=Tableau1[[DATE DEBUT ]])*(Tableau1[DATE FIN]&gt;='2017'!B287),0),1),""))</f>
        <v/>
      </c>
      <c r="N287" s="6"/>
    </row>
    <row r="288" spans="1:14" ht="16.2">
      <c r="A288" s="68">
        <f t="shared" si="24"/>
        <v>43021</v>
      </c>
      <c r="B288" s="38">
        <f t="shared" si="24"/>
        <v>43021</v>
      </c>
      <c r="C288" s="42"/>
      <c r="D288" s="42"/>
      <c r="E288" s="40">
        <f t="shared" si="22"/>
        <v>0</v>
      </c>
      <c r="F288" s="42"/>
      <c r="G288" s="42"/>
      <c r="H288" s="40">
        <f t="shared" si="21"/>
        <v>0</v>
      </c>
      <c r="I288" s="185"/>
      <c r="J288" s="37">
        <f t="shared" si="23"/>
        <v>0</v>
      </c>
      <c r="K288" s="46" t="str">
        <f>IFERROR(VLOOKUP(M288,EMPLOI!A:R,2,0),"")</f>
        <v/>
      </c>
      <c r="L288" s="37" t="str">
        <f t="shared" ca="1" si="25"/>
        <v/>
      </c>
      <c r="M288" s="31" t="str">
        <f t="array" ref="M288">IF(OR($K$2&gt;J288),"",IFERROR(INDEX(Tableau1[],MATCH(1,('2017'!B288&gt;=Tableau1[[DATE DEBUT ]])*(Tableau1[DATE FIN]&gt;='2017'!B288),0),1),""))</f>
        <v/>
      </c>
      <c r="N288" s="6"/>
    </row>
    <row r="289" spans="1:14" ht="16.2">
      <c r="A289" s="68">
        <f t="shared" si="24"/>
        <v>43022</v>
      </c>
      <c r="B289" s="38">
        <f t="shared" si="24"/>
        <v>43022</v>
      </c>
      <c r="C289" s="42"/>
      <c r="D289" s="42"/>
      <c r="E289" s="40">
        <f t="shared" si="22"/>
        <v>0</v>
      </c>
      <c r="F289" s="42"/>
      <c r="G289" s="42"/>
      <c r="H289" s="40">
        <f t="shared" si="21"/>
        <v>0</v>
      </c>
      <c r="I289" s="185"/>
      <c r="J289" s="37">
        <f t="shared" si="23"/>
        <v>0</v>
      </c>
      <c r="K289" s="46" t="str">
        <f>IFERROR(VLOOKUP(M289,EMPLOI!A:R,2,0),"")</f>
        <v/>
      </c>
      <c r="L289" s="37">
        <f t="shared" ca="1" si="25"/>
        <v>0</v>
      </c>
      <c r="M289" s="31" t="str">
        <f t="array" ref="M289">IF(OR($K$2&gt;J289),"",IFERROR(INDEX(Tableau1[],MATCH(1,('2017'!B289&gt;=Tableau1[[DATE DEBUT ]])*(Tableau1[DATE FIN]&gt;='2017'!B289),0),1),""))</f>
        <v/>
      </c>
      <c r="N289" s="6"/>
    </row>
    <row r="290" spans="1:14" ht="16.2">
      <c r="A290" s="68">
        <f t="shared" si="24"/>
        <v>43023</v>
      </c>
      <c r="B290" s="38">
        <f t="shared" si="24"/>
        <v>43023</v>
      </c>
      <c r="C290" s="42"/>
      <c r="D290" s="42"/>
      <c r="E290" s="40">
        <f t="shared" si="22"/>
        <v>0</v>
      </c>
      <c r="F290" s="42"/>
      <c r="G290" s="42"/>
      <c r="H290" s="40">
        <f t="shared" si="21"/>
        <v>0</v>
      </c>
      <c r="I290" s="185"/>
      <c r="J290" s="37">
        <f t="shared" si="23"/>
        <v>0</v>
      </c>
      <c r="K290" s="46" t="str">
        <f>IFERROR(VLOOKUP(M290,EMPLOI!A:R,2,0),"")</f>
        <v/>
      </c>
      <c r="L290" s="37" t="str">
        <f t="shared" ca="1" si="25"/>
        <v/>
      </c>
      <c r="M290" s="31" t="str">
        <f t="array" ref="M290">IF(OR($K$2&gt;J290),"",IFERROR(INDEX(Tableau1[],MATCH(1,('2017'!B290&gt;=Tableau1[[DATE DEBUT ]])*(Tableau1[DATE FIN]&gt;='2017'!B290),0),1),""))</f>
        <v/>
      </c>
      <c r="N290" s="6"/>
    </row>
    <row r="291" spans="1:14" ht="16.2">
      <c r="A291" s="68">
        <f t="shared" si="24"/>
        <v>43024</v>
      </c>
      <c r="B291" s="38">
        <f t="shared" si="24"/>
        <v>43024</v>
      </c>
      <c r="C291" s="42"/>
      <c r="D291" s="42"/>
      <c r="E291" s="40">
        <f t="shared" si="22"/>
        <v>0</v>
      </c>
      <c r="F291" s="42"/>
      <c r="G291" s="42"/>
      <c r="H291" s="40">
        <f t="shared" si="21"/>
        <v>0</v>
      </c>
      <c r="I291" s="185"/>
      <c r="J291" s="37">
        <f t="shared" si="23"/>
        <v>0</v>
      </c>
      <c r="K291" s="46" t="str">
        <f>IFERROR(VLOOKUP(M291,EMPLOI!A:R,2,0),"")</f>
        <v/>
      </c>
      <c r="L291" s="37" t="str">
        <f t="shared" ca="1" si="25"/>
        <v/>
      </c>
      <c r="M291" s="31" t="str">
        <f t="array" ref="M291">IF(OR($K$2&gt;J291),"",IFERROR(INDEX(Tableau1[],MATCH(1,('2017'!B291&gt;=Tableau1[[DATE DEBUT ]])*(Tableau1[DATE FIN]&gt;='2017'!B291),0),1),""))</f>
        <v/>
      </c>
      <c r="N291" s="6"/>
    </row>
    <row r="292" spans="1:14" ht="16.2">
      <c r="A292" s="68">
        <f t="shared" si="24"/>
        <v>43025</v>
      </c>
      <c r="B292" s="38">
        <f t="shared" si="24"/>
        <v>43025</v>
      </c>
      <c r="C292" s="42"/>
      <c r="D292" s="42"/>
      <c r="E292" s="40">
        <f t="shared" si="22"/>
        <v>0</v>
      </c>
      <c r="F292" s="42"/>
      <c r="G292" s="42"/>
      <c r="H292" s="40">
        <f t="shared" si="21"/>
        <v>0</v>
      </c>
      <c r="I292" s="185"/>
      <c r="J292" s="37">
        <f t="shared" si="23"/>
        <v>0</v>
      </c>
      <c r="K292" s="46" t="str">
        <f>IFERROR(VLOOKUP(M292,EMPLOI!A:R,2,0),"")</f>
        <v/>
      </c>
      <c r="L292" s="37" t="str">
        <f t="shared" ca="1" si="25"/>
        <v/>
      </c>
      <c r="M292" s="31" t="str">
        <f t="array" ref="M292">IF(OR($K$2&gt;J292),"",IFERROR(INDEX(Tableau1[],MATCH(1,('2017'!B292&gt;=Tableau1[[DATE DEBUT ]])*(Tableau1[DATE FIN]&gt;='2017'!B292),0),1),""))</f>
        <v/>
      </c>
      <c r="N292" s="6"/>
    </row>
    <row r="293" spans="1:14" ht="16.2">
      <c r="A293" s="68">
        <f t="shared" si="24"/>
        <v>43026</v>
      </c>
      <c r="B293" s="38">
        <f t="shared" si="24"/>
        <v>43026</v>
      </c>
      <c r="C293" s="42"/>
      <c r="D293" s="42"/>
      <c r="E293" s="40">
        <f t="shared" si="22"/>
        <v>0</v>
      </c>
      <c r="F293" s="42"/>
      <c r="G293" s="42"/>
      <c r="H293" s="40">
        <f t="shared" ref="H293:H356" si="26">MOD(G293-F293,1)</f>
        <v>0</v>
      </c>
      <c r="I293" s="185"/>
      <c r="J293" s="37">
        <f t="shared" si="23"/>
        <v>0</v>
      </c>
      <c r="K293" s="46" t="str">
        <f>IFERROR(VLOOKUP(M293,EMPLOI!A:R,2,0),"")</f>
        <v/>
      </c>
      <c r="L293" s="37" t="str">
        <f t="shared" ca="1" si="25"/>
        <v/>
      </c>
      <c r="M293" s="31" t="str">
        <f t="array" ref="M293">IF(OR($K$2&gt;J293),"",IFERROR(INDEX(Tableau1[],MATCH(1,('2017'!B293&gt;=Tableau1[[DATE DEBUT ]])*(Tableau1[DATE FIN]&gt;='2017'!B293),0),1),""))</f>
        <v/>
      </c>
      <c r="N293" s="6"/>
    </row>
    <row r="294" spans="1:14" ht="16.2">
      <c r="A294" s="68">
        <f t="shared" si="24"/>
        <v>43027</v>
      </c>
      <c r="B294" s="38">
        <f t="shared" si="24"/>
        <v>43027</v>
      </c>
      <c r="C294" s="42"/>
      <c r="D294" s="42"/>
      <c r="E294" s="40">
        <f t="shared" si="22"/>
        <v>0</v>
      </c>
      <c r="F294" s="42"/>
      <c r="G294" s="42"/>
      <c r="H294" s="40">
        <f t="shared" si="26"/>
        <v>0</v>
      </c>
      <c r="I294" s="185"/>
      <c r="J294" s="37">
        <f t="shared" si="23"/>
        <v>0</v>
      </c>
      <c r="K294" s="46" t="str">
        <f>IFERROR(VLOOKUP(M294,EMPLOI!A:R,2,0),"")</f>
        <v/>
      </c>
      <c r="L294" s="37" t="str">
        <f t="shared" ca="1" si="25"/>
        <v/>
      </c>
      <c r="M294" s="31" t="str">
        <f t="array" ref="M294">IF(OR($K$2&gt;J294),"",IFERROR(INDEX(Tableau1[],MATCH(1,('2017'!B294&gt;=Tableau1[[DATE DEBUT ]])*(Tableau1[DATE FIN]&gt;='2017'!B294),0),1),""))</f>
        <v/>
      </c>
      <c r="N294" s="6"/>
    </row>
    <row r="295" spans="1:14" ht="16.2">
      <c r="A295" s="68">
        <f t="shared" si="24"/>
        <v>43028</v>
      </c>
      <c r="B295" s="38">
        <f t="shared" si="24"/>
        <v>43028</v>
      </c>
      <c r="C295" s="42"/>
      <c r="D295" s="42"/>
      <c r="E295" s="40">
        <f t="shared" si="22"/>
        <v>0</v>
      </c>
      <c r="F295" s="42"/>
      <c r="G295" s="42"/>
      <c r="H295" s="40">
        <f t="shared" si="26"/>
        <v>0</v>
      </c>
      <c r="I295" s="185"/>
      <c r="J295" s="37">
        <f t="shared" si="23"/>
        <v>0</v>
      </c>
      <c r="K295" s="46" t="str">
        <f>IFERROR(VLOOKUP(M295,EMPLOI!A:R,2,0),"")</f>
        <v/>
      </c>
      <c r="L295" s="37" t="str">
        <f t="shared" ca="1" si="25"/>
        <v/>
      </c>
      <c r="M295" s="31" t="str">
        <f t="array" ref="M295">IF(OR($K$2&gt;J295),"",IFERROR(INDEX(Tableau1[],MATCH(1,('2017'!B295&gt;=Tableau1[[DATE DEBUT ]])*(Tableau1[DATE FIN]&gt;='2017'!B295),0),1),""))</f>
        <v/>
      </c>
      <c r="N295" s="6"/>
    </row>
    <row r="296" spans="1:14" ht="16.2">
      <c r="A296" s="68">
        <f t="shared" si="24"/>
        <v>43029</v>
      </c>
      <c r="B296" s="38">
        <f t="shared" si="24"/>
        <v>43029</v>
      </c>
      <c r="C296" s="42"/>
      <c r="D296" s="42"/>
      <c r="E296" s="40">
        <f t="shared" si="22"/>
        <v>0</v>
      </c>
      <c r="F296" s="42"/>
      <c r="G296" s="42"/>
      <c r="H296" s="40">
        <f t="shared" si="26"/>
        <v>0</v>
      </c>
      <c r="I296" s="185"/>
      <c r="J296" s="37">
        <f t="shared" si="23"/>
        <v>0</v>
      </c>
      <c r="K296" s="46" t="str">
        <f>IFERROR(VLOOKUP(M296,EMPLOI!A:R,2,0),"")</f>
        <v/>
      </c>
      <c r="L296" s="37">
        <f t="shared" ca="1" si="25"/>
        <v>0</v>
      </c>
      <c r="M296" s="31" t="str">
        <f t="array" ref="M296">IF(OR($K$2&gt;J296),"",IFERROR(INDEX(Tableau1[],MATCH(1,('2017'!B296&gt;=Tableau1[[DATE DEBUT ]])*(Tableau1[DATE FIN]&gt;='2017'!B296),0),1),""))</f>
        <v/>
      </c>
      <c r="N296" s="6"/>
    </row>
    <row r="297" spans="1:14" ht="16.2">
      <c r="A297" s="68">
        <f t="shared" si="24"/>
        <v>43030</v>
      </c>
      <c r="B297" s="38">
        <f t="shared" si="24"/>
        <v>43030</v>
      </c>
      <c r="C297" s="42"/>
      <c r="D297" s="42"/>
      <c r="E297" s="40">
        <f t="shared" si="22"/>
        <v>0</v>
      </c>
      <c r="F297" s="42"/>
      <c r="G297" s="42"/>
      <c r="H297" s="40">
        <f t="shared" si="26"/>
        <v>0</v>
      </c>
      <c r="I297" s="185"/>
      <c r="J297" s="37">
        <f t="shared" si="23"/>
        <v>0</v>
      </c>
      <c r="K297" s="46" t="str">
        <f>IFERROR(VLOOKUP(M297,EMPLOI!A:R,2,0),"")</f>
        <v/>
      </c>
      <c r="L297" s="37" t="str">
        <f t="shared" ca="1" si="25"/>
        <v/>
      </c>
      <c r="M297" s="31" t="str">
        <f t="array" ref="M297">IF(OR($K$2&gt;J297),"",IFERROR(INDEX(Tableau1[],MATCH(1,('2017'!B297&gt;=Tableau1[[DATE DEBUT ]])*(Tableau1[DATE FIN]&gt;='2017'!B297),0),1),""))</f>
        <v/>
      </c>
      <c r="N297" s="6"/>
    </row>
    <row r="298" spans="1:14" ht="16.2">
      <c r="A298" s="68">
        <f t="shared" si="24"/>
        <v>43031</v>
      </c>
      <c r="B298" s="38">
        <f t="shared" si="24"/>
        <v>43031</v>
      </c>
      <c r="C298" s="42"/>
      <c r="D298" s="42"/>
      <c r="E298" s="40">
        <f t="shared" si="22"/>
        <v>0</v>
      </c>
      <c r="F298" s="42"/>
      <c r="G298" s="42"/>
      <c r="H298" s="40">
        <f t="shared" si="26"/>
        <v>0</v>
      </c>
      <c r="I298" s="185"/>
      <c r="J298" s="37">
        <f t="shared" si="23"/>
        <v>0</v>
      </c>
      <c r="K298" s="46" t="str">
        <f>IFERROR(VLOOKUP(M298,EMPLOI!A:R,2,0),"")</f>
        <v/>
      </c>
      <c r="L298" s="37" t="str">
        <f t="shared" ca="1" si="25"/>
        <v/>
      </c>
      <c r="M298" s="31" t="str">
        <f t="array" ref="M298">IF(OR($K$2&gt;J298),"",IFERROR(INDEX(Tableau1[],MATCH(1,('2017'!B298&gt;=Tableau1[[DATE DEBUT ]])*(Tableau1[DATE FIN]&gt;='2017'!B298),0),1),""))</f>
        <v/>
      </c>
      <c r="N298" s="6"/>
    </row>
    <row r="299" spans="1:14" ht="16.2">
      <c r="A299" s="68">
        <f t="shared" si="24"/>
        <v>43032</v>
      </c>
      <c r="B299" s="38">
        <f t="shared" si="24"/>
        <v>43032</v>
      </c>
      <c r="C299" s="42"/>
      <c r="D299" s="42"/>
      <c r="E299" s="40">
        <f t="shared" si="22"/>
        <v>0</v>
      </c>
      <c r="F299" s="42"/>
      <c r="G299" s="42"/>
      <c r="H299" s="40">
        <f t="shared" si="26"/>
        <v>0</v>
      </c>
      <c r="I299" s="185"/>
      <c r="J299" s="37">
        <f t="shared" si="23"/>
        <v>0</v>
      </c>
      <c r="K299" s="46" t="str">
        <f>IFERROR(VLOOKUP(M299,EMPLOI!A:R,2,0),"")</f>
        <v/>
      </c>
      <c r="L299" s="37" t="str">
        <f t="shared" ca="1" si="25"/>
        <v/>
      </c>
      <c r="M299" s="31" t="str">
        <f t="array" ref="M299">IF(OR($K$2&gt;J299),"",IFERROR(INDEX(Tableau1[],MATCH(1,('2017'!B299&gt;=Tableau1[[DATE DEBUT ]])*(Tableau1[DATE FIN]&gt;='2017'!B299),0),1),""))</f>
        <v/>
      </c>
      <c r="N299" s="6"/>
    </row>
    <row r="300" spans="1:14" ht="16.2">
      <c r="A300" s="68">
        <f t="shared" si="24"/>
        <v>43033</v>
      </c>
      <c r="B300" s="38">
        <f t="shared" si="24"/>
        <v>43033</v>
      </c>
      <c r="C300" s="42"/>
      <c r="D300" s="42"/>
      <c r="E300" s="40">
        <f t="shared" si="22"/>
        <v>0</v>
      </c>
      <c r="F300" s="42"/>
      <c r="G300" s="42"/>
      <c r="H300" s="40">
        <f t="shared" si="26"/>
        <v>0</v>
      </c>
      <c r="I300" s="185"/>
      <c r="J300" s="37">
        <f t="shared" si="23"/>
        <v>0</v>
      </c>
      <c r="K300" s="46" t="str">
        <f>IFERROR(VLOOKUP(M300,EMPLOI!A:R,2,0),"")</f>
        <v/>
      </c>
      <c r="L300" s="37" t="str">
        <f t="shared" ca="1" si="25"/>
        <v/>
      </c>
      <c r="M300" s="31" t="str">
        <f t="array" ref="M300">IF(OR($K$2&gt;J300),"",IFERROR(INDEX(Tableau1[],MATCH(1,('2017'!B300&gt;=Tableau1[[DATE DEBUT ]])*(Tableau1[DATE FIN]&gt;='2017'!B300),0),1),""))</f>
        <v/>
      </c>
      <c r="N300" s="6"/>
    </row>
    <row r="301" spans="1:14" ht="16.2">
      <c r="A301" s="68">
        <f t="shared" si="24"/>
        <v>43034</v>
      </c>
      <c r="B301" s="38">
        <f t="shared" si="24"/>
        <v>43034</v>
      </c>
      <c r="C301" s="42"/>
      <c r="D301" s="42"/>
      <c r="E301" s="40">
        <f t="shared" si="22"/>
        <v>0</v>
      </c>
      <c r="F301" s="42"/>
      <c r="G301" s="42"/>
      <c r="H301" s="40">
        <f t="shared" si="26"/>
        <v>0</v>
      </c>
      <c r="I301" s="185"/>
      <c r="J301" s="37">
        <f t="shared" si="23"/>
        <v>0</v>
      </c>
      <c r="K301" s="46" t="str">
        <f>IFERROR(VLOOKUP(M301,EMPLOI!A:R,2,0),"")</f>
        <v/>
      </c>
      <c r="L301" s="37" t="str">
        <f t="shared" ca="1" si="25"/>
        <v/>
      </c>
      <c r="M301" s="31" t="str">
        <f t="array" ref="M301">IF(OR($K$2&gt;J301),"",IFERROR(INDEX(Tableau1[],MATCH(1,('2017'!B301&gt;=Tableau1[[DATE DEBUT ]])*(Tableau1[DATE FIN]&gt;='2017'!B301),0),1),""))</f>
        <v/>
      </c>
      <c r="N301" s="6"/>
    </row>
    <row r="302" spans="1:14" ht="16.2">
      <c r="A302" s="68">
        <f t="shared" si="24"/>
        <v>43035</v>
      </c>
      <c r="B302" s="38">
        <f t="shared" si="24"/>
        <v>43035</v>
      </c>
      <c r="C302" s="42"/>
      <c r="D302" s="42"/>
      <c r="E302" s="40">
        <f t="shared" si="22"/>
        <v>0</v>
      </c>
      <c r="F302" s="42"/>
      <c r="G302" s="42"/>
      <c r="H302" s="40">
        <f t="shared" si="26"/>
        <v>0</v>
      </c>
      <c r="I302" s="185"/>
      <c r="J302" s="37">
        <f t="shared" si="23"/>
        <v>0</v>
      </c>
      <c r="K302" s="46" t="str">
        <f>IFERROR(VLOOKUP(M302,EMPLOI!A:R,2,0),"")</f>
        <v/>
      </c>
      <c r="L302" s="37" t="str">
        <f t="shared" ca="1" si="25"/>
        <v/>
      </c>
      <c r="M302" s="31" t="str">
        <f t="array" ref="M302">IF(OR($K$2&gt;J302),"",IFERROR(INDEX(Tableau1[],MATCH(1,('2017'!B302&gt;=Tableau1[[DATE DEBUT ]])*(Tableau1[DATE FIN]&gt;='2017'!B302),0),1),""))</f>
        <v/>
      </c>
      <c r="N302" s="6"/>
    </row>
    <row r="303" spans="1:14" ht="16.2">
      <c r="A303" s="68">
        <f t="shared" si="24"/>
        <v>43036</v>
      </c>
      <c r="B303" s="38">
        <f t="shared" si="24"/>
        <v>43036</v>
      </c>
      <c r="C303" s="42"/>
      <c r="D303" s="42"/>
      <c r="E303" s="40">
        <f t="shared" si="22"/>
        <v>0</v>
      </c>
      <c r="F303" s="42"/>
      <c r="G303" s="42"/>
      <c r="H303" s="40">
        <f t="shared" si="26"/>
        <v>0</v>
      </c>
      <c r="I303" s="185"/>
      <c r="J303" s="37">
        <f t="shared" si="23"/>
        <v>0</v>
      </c>
      <c r="K303" s="46" t="str">
        <f>IFERROR(VLOOKUP(M303,EMPLOI!A:R,2,0),"")</f>
        <v/>
      </c>
      <c r="L303" s="37">
        <f t="shared" ca="1" si="25"/>
        <v>0</v>
      </c>
      <c r="M303" s="31" t="str">
        <f t="array" ref="M303">IF(OR($K$2&gt;J303),"",IFERROR(INDEX(Tableau1[],MATCH(1,('2017'!B303&gt;=Tableau1[[DATE DEBUT ]])*(Tableau1[DATE FIN]&gt;='2017'!B303),0),1),""))</f>
        <v/>
      </c>
      <c r="N303" s="6"/>
    </row>
    <row r="304" spans="1:14" ht="16.2">
      <c r="A304" s="68">
        <f t="shared" si="24"/>
        <v>43037</v>
      </c>
      <c r="B304" s="38">
        <f t="shared" si="24"/>
        <v>43037</v>
      </c>
      <c r="C304" s="42"/>
      <c r="D304" s="42"/>
      <c r="E304" s="40">
        <f t="shared" si="22"/>
        <v>0</v>
      </c>
      <c r="F304" s="42"/>
      <c r="G304" s="42"/>
      <c r="H304" s="40">
        <f t="shared" si="26"/>
        <v>0</v>
      </c>
      <c r="I304" s="185"/>
      <c r="J304" s="37">
        <f t="shared" si="23"/>
        <v>0</v>
      </c>
      <c r="K304" s="46" t="str">
        <f>IFERROR(VLOOKUP(M304,EMPLOI!A:R,2,0),"")</f>
        <v/>
      </c>
      <c r="L304" s="37" t="str">
        <f t="shared" ca="1" si="25"/>
        <v/>
      </c>
      <c r="M304" s="31" t="str">
        <f t="array" ref="M304">IF(OR($K$2&gt;J304),"",IFERROR(INDEX(Tableau1[],MATCH(1,('2017'!B304&gt;=Tableau1[[DATE DEBUT ]])*(Tableau1[DATE FIN]&gt;='2017'!B304),0),1),""))</f>
        <v/>
      </c>
      <c r="N304" s="6"/>
    </row>
    <row r="305" spans="1:14" ht="16.2">
      <c r="A305" s="68">
        <f t="shared" si="24"/>
        <v>43038</v>
      </c>
      <c r="B305" s="38">
        <f t="shared" si="24"/>
        <v>43038</v>
      </c>
      <c r="C305" s="42"/>
      <c r="D305" s="42"/>
      <c r="E305" s="40">
        <f t="shared" si="22"/>
        <v>0</v>
      </c>
      <c r="F305" s="42"/>
      <c r="G305" s="42"/>
      <c r="H305" s="40">
        <f t="shared" si="26"/>
        <v>0</v>
      </c>
      <c r="I305" s="185"/>
      <c r="J305" s="37">
        <f t="shared" si="23"/>
        <v>0</v>
      </c>
      <c r="K305" s="46" t="str">
        <f>IFERROR(VLOOKUP(M305,EMPLOI!A:R,2,0),"")</f>
        <v/>
      </c>
      <c r="L305" s="37" t="str">
        <f t="shared" ca="1" si="25"/>
        <v/>
      </c>
      <c r="M305" s="31" t="str">
        <f t="array" ref="M305">IF(OR($K$2&gt;J305),"",IFERROR(INDEX(Tableau1[],MATCH(1,('2017'!B305&gt;=Tableau1[[DATE DEBUT ]])*(Tableau1[DATE FIN]&gt;='2017'!B305),0),1),""))</f>
        <v/>
      </c>
      <c r="N305" s="6"/>
    </row>
    <row r="306" spans="1:14" ht="16.2">
      <c r="A306" s="68">
        <f t="shared" si="24"/>
        <v>43039</v>
      </c>
      <c r="B306" s="38">
        <f t="shared" si="24"/>
        <v>43039</v>
      </c>
      <c r="C306" s="41"/>
      <c r="D306" s="41"/>
      <c r="E306" s="40">
        <f t="shared" si="22"/>
        <v>0</v>
      </c>
      <c r="F306" s="42"/>
      <c r="G306" s="42"/>
      <c r="H306" s="40">
        <f t="shared" si="26"/>
        <v>0</v>
      </c>
      <c r="I306" s="185"/>
      <c r="J306" s="37">
        <f t="shared" si="23"/>
        <v>0</v>
      </c>
      <c r="K306" s="46" t="str">
        <f>IFERROR(VLOOKUP(M306,EMPLOI!A:R,2,0),"")</f>
        <v/>
      </c>
      <c r="L306" s="37" t="str">
        <f t="shared" ca="1" si="25"/>
        <v/>
      </c>
      <c r="M306" s="31" t="str">
        <f t="array" ref="M306">IF(OR($K$2&gt;J306),"",IFERROR(INDEX(Tableau1[],MATCH(1,('2017'!B306&gt;=Tableau1[[DATE DEBUT ]])*(Tableau1[DATE FIN]&gt;='2017'!B306),0),1),""))</f>
        <v/>
      </c>
      <c r="N306" s="6"/>
    </row>
    <row r="307" spans="1:14" ht="16.2">
      <c r="A307" s="68">
        <f t="shared" si="24"/>
        <v>43040</v>
      </c>
      <c r="B307" s="38">
        <f t="shared" si="24"/>
        <v>43040</v>
      </c>
      <c r="C307" s="41"/>
      <c r="D307" s="41"/>
      <c r="E307" s="40">
        <f t="shared" si="22"/>
        <v>0</v>
      </c>
      <c r="F307" s="42"/>
      <c r="G307" s="42"/>
      <c r="H307" s="40">
        <f t="shared" si="26"/>
        <v>0</v>
      </c>
      <c r="I307" s="185"/>
      <c r="J307" s="37">
        <f t="shared" si="23"/>
        <v>0</v>
      </c>
      <c r="K307" s="46" t="str">
        <f>IFERROR(VLOOKUP(M307,EMPLOI!A:R,2,0),"")</f>
        <v/>
      </c>
      <c r="L307" s="37" t="str">
        <f t="shared" ca="1" si="25"/>
        <v/>
      </c>
      <c r="M307" s="31" t="str">
        <f t="array" ref="M307">IF(OR($K$2&gt;J307),"",IFERROR(INDEX(Tableau1[],MATCH(1,('2017'!B307&gt;=Tableau1[[DATE DEBUT ]])*(Tableau1[DATE FIN]&gt;='2017'!B307),0),1),""))</f>
        <v/>
      </c>
      <c r="N307" s="6"/>
    </row>
    <row r="308" spans="1:14" ht="16.2">
      <c r="A308" s="68">
        <f t="shared" si="24"/>
        <v>43041</v>
      </c>
      <c r="B308" s="38">
        <f t="shared" si="24"/>
        <v>43041</v>
      </c>
      <c r="C308" s="41"/>
      <c r="D308" s="41"/>
      <c r="E308" s="40">
        <f t="shared" si="22"/>
        <v>0</v>
      </c>
      <c r="F308" s="42"/>
      <c r="G308" s="42"/>
      <c r="H308" s="40">
        <f t="shared" si="26"/>
        <v>0</v>
      </c>
      <c r="I308" s="185"/>
      <c r="J308" s="37">
        <f t="shared" si="23"/>
        <v>0</v>
      </c>
      <c r="K308" s="46" t="str">
        <f>IFERROR(VLOOKUP(M308,EMPLOI!A:R,2,0),"")</f>
        <v/>
      </c>
      <c r="L308" s="37" t="str">
        <f t="shared" ca="1" si="25"/>
        <v/>
      </c>
      <c r="M308" s="31" t="str">
        <f t="array" ref="M308">IF(OR($K$2&gt;J308),"",IFERROR(INDEX(Tableau1[],MATCH(1,('2017'!B308&gt;=Tableau1[[DATE DEBUT ]])*(Tableau1[DATE FIN]&gt;='2017'!B308),0),1),""))</f>
        <v/>
      </c>
      <c r="N308" s="6"/>
    </row>
    <row r="309" spans="1:14" ht="16.2">
      <c r="A309" s="68">
        <f t="shared" si="24"/>
        <v>43042</v>
      </c>
      <c r="B309" s="38">
        <f t="shared" si="24"/>
        <v>43042</v>
      </c>
      <c r="C309" s="41"/>
      <c r="D309" s="41"/>
      <c r="E309" s="40">
        <f t="shared" si="22"/>
        <v>0</v>
      </c>
      <c r="F309" s="42"/>
      <c r="G309" s="42"/>
      <c r="H309" s="40">
        <f t="shared" si="26"/>
        <v>0</v>
      </c>
      <c r="I309" s="185"/>
      <c r="J309" s="37">
        <f t="shared" si="23"/>
        <v>0</v>
      </c>
      <c r="K309" s="46" t="str">
        <f>IFERROR(VLOOKUP(M309,EMPLOI!A:R,2,0),"")</f>
        <v/>
      </c>
      <c r="L309" s="37" t="str">
        <f t="shared" ca="1" si="25"/>
        <v/>
      </c>
      <c r="M309" s="31" t="str">
        <f t="array" ref="M309">IF(OR($K$2&gt;J309),"",IFERROR(INDEX(Tableau1[],MATCH(1,('2017'!B309&gt;=Tableau1[[DATE DEBUT ]])*(Tableau1[DATE FIN]&gt;='2017'!B309),0),1),""))</f>
        <v/>
      </c>
      <c r="N309" s="6"/>
    </row>
    <row r="310" spans="1:14" ht="16.2">
      <c r="A310" s="68">
        <f t="shared" si="24"/>
        <v>43043</v>
      </c>
      <c r="B310" s="38">
        <f t="shared" si="24"/>
        <v>43043</v>
      </c>
      <c r="C310" s="42"/>
      <c r="D310" s="42"/>
      <c r="E310" s="40">
        <f t="shared" si="22"/>
        <v>0</v>
      </c>
      <c r="F310" s="42"/>
      <c r="G310" s="42"/>
      <c r="H310" s="40">
        <f t="shared" si="26"/>
        <v>0</v>
      </c>
      <c r="I310" s="185"/>
      <c r="J310" s="37">
        <f t="shared" si="23"/>
        <v>0</v>
      </c>
      <c r="K310" s="46" t="str">
        <f>IFERROR(VLOOKUP(M310,EMPLOI!A:R,2,0),"")</f>
        <v/>
      </c>
      <c r="L310" s="37">
        <f t="shared" ca="1" si="25"/>
        <v>0</v>
      </c>
      <c r="M310" s="31" t="str">
        <f t="array" ref="M310">IF(OR($K$2&gt;J310),"",IFERROR(INDEX(Tableau1[],MATCH(1,('2017'!B310&gt;=Tableau1[[DATE DEBUT ]])*(Tableau1[DATE FIN]&gt;='2017'!B310),0),1),""))</f>
        <v/>
      </c>
      <c r="N310" s="6"/>
    </row>
    <row r="311" spans="1:14" ht="16.2">
      <c r="A311" s="68">
        <f t="shared" si="24"/>
        <v>43044</v>
      </c>
      <c r="B311" s="38">
        <f t="shared" si="24"/>
        <v>43044</v>
      </c>
      <c r="C311" s="42"/>
      <c r="D311" s="42"/>
      <c r="E311" s="40">
        <f t="shared" si="22"/>
        <v>0</v>
      </c>
      <c r="F311" s="42"/>
      <c r="G311" s="42"/>
      <c r="H311" s="40">
        <f t="shared" si="26"/>
        <v>0</v>
      </c>
      <c r="I311" s="185"/>
      <c r="J311" s="37">
        <f t="shared" si="23"/>
        <v>0</v>
      </c>
      <c r="K311" s="46" t="str">
        <f>IFERROR(VLOOKUP(M311,EMPLOI!A:R,2,0),"")</f>
        <v/>
      </c>
      <c r="L311" s="37" t="str">
        <f t="shared" ca="1" si="25"/>
        <v/>
      </c>
      <c r="M311" s="31" t="str">
        <f t="array" ref="M311">IF(OR($K$2&gt;J311),"",IFERROR(INDEX(Tableau1[],MATCH(1,('2017'!B311&gt;=Tableau1[[DATE DEBUT ]])*(Tableau1[DATE FIN]&gt;='2017'!B311),0),1),""))</f>
        <v/>
      </c>
      <c r="N311" s="6"/>
    </row>
    <row r="312" spans="1:14" ht="16.2">
      <c r="A312" s="68">
        <f t="shared" si="24"/>
        <v>43045</v>
      </c>
      <c r="B312" s="38">
        <f t="shared" si="24"/>
        <v>43045</v>
      </c>
      <c r="C312" s="42"/>
      <c r="D312" s="42"/>
      <c r="E312" s="40">
        <f t="shared" si="22"/>
        <v>0</v>
      </c>
      <c r="F312" s="42"/>
      <c r="G312" s="42"/>
      <c r="H312" s="40">
        <f t="shared" si="26"/>
        <v>0</v>
      </c>
      <c r="I312" s="185"/>
      <c r="J312" s="37">
        <f t="shared" si="23"/>
        <v>0</v>
      </c>
      <c r="K312" s="46" t="str">
        <f>IFERROR(VLOOKUP(M312,EMPLOI!A:R,2,0),"")</f>
        <v/>
      </c>
      <c r="L312" s="37" t="str">
        <f t="shared" ca="1" si="25"/>
        <v/>
      </c>
      <c r="M312" s="31" t="str">
        <f t="array" ref="M312">IF(OR($K$2&gt;J312),"",IFERROR(INDEX(Tableau1[],MATCH(1,('2017'!B312&gt;=Tableau1[[DATE DEBUT ]])*(Tableau1[DATE FIN]&gt;='2017'!B312),0),1),""))</f>
        <v/>
      </c>
      <c r="N312" s="6"/>
    </row>
    <row r="313" spans="1:14" ht="16.2">
      <c r="A313" s="68">
        <f t="shared" si="24"/>
        <v>43046</v>
      </c>
      <c r="B313" s="38">
        <f t="shared" si="24"/>
        <v>43046</v>
      </c>
      <c r="C313" s="42"/>
      <c r="D313" s="42"/>
      <c r="E313" s="40">
        <f t="shared" si="22"/>
        <v>0</v>
      </c>
      <c r="F313" s="42"/>
      <c r="G313" s="42"/>
      <c r="H313" s="40">
        <f t="shared" si="26"/>
        <v>0</v>
      </c>
      <c r="I313" s="185"/>
      <c r="J313" s="37">
        <f t="shared" si="23"/>
        <v>0</v>
      </c>
      <c r="K313" s="46" t="str">
        <f>IFERROR(VLOOKUP(M313,EMPLOI!A:R,2,0),"")</f>
        <v/>
      </c>
      <c r="L313" s="37" t="str">
        <f t="shared" ca="1" si="25"/>
        <v/>
      </c>
      <c r="M313" s="31" t="str">
        <f t="array" ref="M313">IF(OR($K$2&gt;J313),"",IFERROR(INDEX(Tableau1[],MATCH(1,('2017'!B313&gt;=Tableau1[[DATE DEBUT ]])*(Tableau1[DATE FIN]&gt;='2017'!B313),0),1),""))</f>
        <v/>
      </c>
      <c r="N313" s="6"/>
    </row>
    <row r="314" spans="1:14" ht="16.2">
      <c r="A314" s="68">
        <f t="shared" si="24"/>
        <v>43047</v>
      </c>
      <c r="B314" s="38">
        <f t="shared" si="24"/>
        <v>43047</v>
      </c>
      <c r="C314" s="42"/>
      <c r="D314" s="42"/>
      <c r="E314" s="40">
        <f t="shared" si="22"/>
        <v>0</v>
      </c>
      <c r="F314" s="42"/>
      <c r="G314" s="42"/>
      <c r="H314" s="40">
        <f t="shared" si="26"/>
        <v>0</v>
      </c>
      <c r="I314" s="185"/>
      <c r="J314" s="37">
        <f t="shared" si="23"/>
        <v>0</v>
      </c>
      <c r="K314" s="46" t="str">
        <f>IFERROR(VLOOKUP(M314,EMPLOI!A:R,2,0),"")</f>
        <v/>
      </c>
      <c r="L314" s="37" t="str">
        <f t="shared" ca="1" si="25"/>
        <v/>
      </c>
      <c r="M314" s="31" t="str">
        <f t="array" ref="M314">IF(OR($K$2&gt;J314),"",IFERROR(INDEX(Tableau1[],MATCH(1,('2017'!B314&gt;=Tableau1[[DATE DEBUT ]])*(Tableau1[DATE FIN]&gt;='2017'!B314),0),1),""))</f>
        <v/>
      </c>
      <c r="N314" s="6"/>
    </row>
    <row r="315" spans="1:14" ht="16.2">
      <c r="A315" s="68">
        <f t="shared" si="24"/>
        <v>43048</v>
      </c>
      <c r="B315" s="38">
        <f t="shared" si="24"/>
        <v>43048</v>
      </c>
      <c r="C315" s="42"/>
      <c r="D315" s="42"/>
      <c r="E315" s="40">
        <f t="shared" si="22"/>
        <v>0</v>
      </c>
      <c r="F315" s="42"/>
      <c r="G315" s="42"/>
      <c r="H315" s="40">
        <f t="shared" si="26"/>
        <v>0</v>
      </c>
      <c r="I315" s="185"/>
      <c r="J315" s="37">
        <f t="shared" si="23"/>
        <v>0</v>
      </c>
      <c r="K315" s="46" t="str">
        <f>IFERROR(VLOOKUP(M315,EMPLOI!A:R,2,0),"")</f>
        <v/>
      </c>
      <c r="L315" s="37" t="str">
        <f t="shared" ca="1" si="25"/>
        <v/>
      </c>
      <c r="M315" s="31" t="str">
        <f t="array" ref="M315">IF(OR($K$2&gt;J315),"",IFERROR(INDEX(Tableau1[],MATCH(1,('2017'!B315&gt;=Tableau1[[DATE DEBUT ]])*(Tableau1[DATE FIN]&gt;='2017'!B315),0),1),""))</f>
        <v/>
      </c>
      <c r="N315" s="6"/>
    </row>
    <row r="316" spans="1:14" ht="16.2">
      <c r="A316" s="68">
        <f t="shared" si="24"/>
        <v>43049</v>
      </c>
      <c r="B316" s="38">
        <f t="shared" si="24"/>
        <v>43049</v>
      </c>
      <c r="C316" s="42"/>
      <c r="D316" s="42"/>
      <c r="E316" s="40">
        <f t="shared" si="22"/>
        <v>0</v>
      </c>
      <c r="F316" s="42"/>
      <c r="G316" s="42"/>
      <c r="H316" s="40">
        <f t="shared" si="26"/>
        <v>0</v>
      </c>
      <c r="I316" s="185"/>
      <c r="J316" s="37">
        <f t="shared" si="23"/>
        <v>0</v>
      </c>
      <c r="K316" s="46" t="str">
        <f>IFERROR(VLOOKUP(M316,EMPLOI!A:R,2,0),"")</f>
        <v/>
      </c>
      <c r="L316" s="37" t="str">
        <f t="shared" ca="1" si="25"/>
        <v/>
      </c>
      <c r="M316" s="31" t="str">
        <f t="array" ref="M316">IF(OR($K$2&gt;J316),"",IFERROR(INDEX(Tableau1[],MATCH(1,('2017'!B316&gt;=Tableau1[[DATE DEBUT ]])*(Tableau1[DATE FIN]&gt;='2017'!B316),0),1),""))</f>
        <v/>
      </c>
      <c r="N316" s="6"/>
    </row>
    <row r="317" spans="1:14" ht="16.2">
      <c r="A317" s="68">
        <f t="shared" si="24"/>
        <v>43050</v>
      </c>
      <c r="B317" s="38">
        <f t="shared" si="24"/>
        <v>43050</v>
      </c>
      <c r="C317" s="42"/>
      <c r="D317" s="42"/>
      <c r="E317" s="40">
        <f t="shared" si="22"/>
        <v>0</v>
      </c>
      <c r="F317" s="42"/>
      <c r="G317" s="42"/>
      <c r="H317" s="40">
        <f t="shared" si="26"/>
        <v>0</v>
      </c>
      <c r="I317" s="185"/>
      <c r="J317" s="37">
        <f t="shared" si="23"/>
        <v>0</v>
      </c>
      <c r="K317" s="46" t="str">
        <f>IFERROR(VLOOKUP(M317,EMPLOI!A:R,2,0),"")</f>
        <v/>
      </c>
      <c r="L317" s="37">
        <f t="shared" ca="1" si="25"/>
        <v>0</v>
      </c>
      <c r="M317" s="31" t="str">
        <f t="array" ref="M317">IF(OR($K$2&gt;J317),"",IFERROR(INDEX(Tableau1[],MATCH(1,('2017'!B317&gt;=Tableau1[[DATE DEBUT ]])*(Tableau1[DATE FIN]&gt;='2017'!B317),0),1),""))</f>
        <v/>
      </c>
      <c r="N317" s="6"/>
    </row>
    <row r="318" spans="1:14" ht="16.2">
      <c r="A318" s="68">
        <f t="shared" si="24"/>
        <v>43051</v>
      </c>
      <c r="B318" s="38">
        <f t="shared" si="24"/>
        <v>43051</v>
      </c>
      <c r="C318" s="42"/>
      <c r="D318" s="42"/>
      <c r="E318" s="40">
        <f t="shared" si="22"/>
        <v>0</v>
      </c>
      <c r="F318" s="42"/>
      <c r="G318" s="42"/>
      <c r="H318" s="40">
        <f t="shared" si="26"/>
        <v>0</v>
      </c>
      <c r="I318" s="185"/>
      <c r="J318" s="37">
        <f t="shared" si="23"/>
        <v>0</v>
      </c>
      <c r="K318" s="46" t="str">
        <f>IFERROR(VLOOKUP(M318,EMPLOI!A:R,2,0),"")</f>
        <v/>
      </c>
      <c r="L318" s="37" t="str">
        <f t="shared" ca="1" si="25"/>
        <v/>
      </c>
      <c r="M318" s="31" t="str">
        <f t="array" ref="M318">IF(OR($K$2&gt;J318),"",IFERROR(INDEX(Tableau1[],MATCH(1,('2017'!B318&gt;=Tableau1[[DATE DEBUT ]])*(Tableau1[DATE FIN]&gt;='2017'!B318),0),1),""))</f>
        <v/>
      </c>
      <c r="N318" s="6"/>
    </row>
    <row r="319" spans="1:14" ht="16.2">
      <c r="A319" s="68">
        <f t="shared" si="24"/>
        <v>43052</v>
      </c>
      <c r="B319" s="38">
        <f t="shared" si="24"/>
        <v>43052</v>
      </c>
      <c r="C319" s="42"/>
      <c r="D319" s="42"/>
      <c r="E319" s="40">
        <f t="shared" si="22"/>
        <v>0</v>
      </c>
      <c r="F319" s="42"/>
      <c r="G319" s="42"/>
      <c r="H319" s="40">
        <f t="shared" si="26"/>
        <v>0</v>
      </c>
      <c r="I319" s="185"/>
      <c r="J319" s="37">
        <f t="shared" si="23"/>
        <v>0</v>
      </c>
      <c r="K319" s="46" t="str">
        <f>IFERROR(VLOOKUP(M319,EMPLOI!A:R,2,0),"")</f>
        <v/>
      </c>
      <c r="L319" s="37" t="str">
        <f t="shared" ca="1" si="25"/>
        <v/>
      </c>
      <c r="M319" s="31" t="str">
        <f t="array" ref="M319">IF(OR($K$2&gt;J319),"",IFERROR(INDEX(Tableau1[],MATCH(1,('2017'!B319&gt;=Tableau1[[DATE DEBUT ]])*(Tableau1[DATE FIN]&gt;='2017'!B319),0),1),""))</f>
        <v/>
      </c>
      <c r="N319" s="6"/>
    </row>
    <row r="320" spans="1:14" ht="16.2">
      <c r="A320" s="68">
        <f t="shared" si="24"/>
        <v>43053</v>
      </c>
      <c r="B320" s="38">
        <f t="shared" si="24"/>
        <v>43053</v>
      </c>
      <c r="C320" s="42"/>
      <c r="D320" s="42"/>
      <c r="E320" s="40">
        <f t="shared" si="22"/>
        <v>0</v>
      </c>
      <c r="F320" s="42"/>
      <c r="G320" s="42"/>
      <c r="H320" s="40">
        <f t="shared" si="26"/>
        <v>0</v>
      </c>
      <c r="I320" s="185"/>
      <c r="J320" s="37">
        <f t="shared" si="23"/>
        <v>0</v>
      </c>
      <c r="K320" s="46" t="str">
        <f>IFERROR(VLOOKUP(M320,EMPLOI!A:R,2,0),"")</f>
        <v/>
      </c>
      <c r="L320" s="37" t="str">
        <f t="shared" ca="1" si="25"/>
        <v/>
      </c>
      <c r="M320" s="31" t="str">
        <f t="array" ref="M320">IF(OR($K$2&gt;J320),"",IFERROR(INDEX(Tableau1[],MATCH(1,('2017'!B320&gt;=Tableau1[[DATE DEBUT ]])*(Tableau1[DATE FIN]&gt;='2017'!B320),0),1),""))</f>
        <v/>
      </c>
      <c r="N320" s="6"/>
    </row>
    <row r="321" spans="1:14" ht="16.2">
      <c r="A321" s="68">
        <f t="shared" si="24"/>
        <v>43054</v>
      </c>
      <c r="B321" s="38">
        <f t="shared" si="24"/>
        <v>43054</v>
      </c>
      <c r="C321" s="42"/>
      <c r="D321" s="42"/>
      <c r="E321" s="40">
        <f t="shared" si="22"/>
        <v>0</v>
      </c>
      <c r="F321" s="42"/>
      <c r="G321" s="42"/>
      <c r="H321" s="40">
        <f t="shared" si="26"/>
        <v>0</v>
      </c>
      <c r="I321" s="185"/>
      <c r="J321" s="37">
        <f t="shared" si="23"/>
        <v>0</v>
      </c>
      <c r="K321" s="46" t="str">
        <f>IFERROR(VLOOKUP(M321,EMPLOI!A:R,2,0),"")</f>
        <v/>
      </c>
      <c r="L321" s="37" t="str">
        <f t="shared" ca="1" si="25"/>
        <v/>
      </c>
      <c r="M321" s="31" t="str">
        <f t="array" ref="M321">IF(OR($K$2&gt;J321),"",IFERROR(INDEX(Tableau1[],MATCH(1,('2017'!B321&gt;=Tableau1[[DATE DEBUT ]])*(Tableau1[DATE FIN]&gt;='2017'!B321),0),1),""))</f>
        <v/>
      </c>
      <c r="N321" s="6"/>
    </row>
    <row r="322" spans="1:14" ht="16.2">
      <c r="A322" s="68">
        <f t="shared" si="24"/>
        <v>43055</v>
      </c>
      <c r="B322" s="38">
        <f t="shared" si="24"/>
        <v>43055</v>
      </c>
      <c r="C322" s="42"/>
      <c r="D322" s="42"/>
      <c r="E322" s="40">
        <f t="shared" si="22"/>
        <v>0</v>
      </c>
      <c r="F322" s="42"/>
      <c r="G322" s="42"/>
      <c r="H322" s="40">
        <f t="shared" si="26"/>
        <v>0</v>
      </c>
      <c r="I322" s="185"/>
      <c r="J322" s="37">
        <f t="shared" si="23"/>
        <v>0</v>
      </c>
      <c r="K322" s="46" t="str">
        <f>IFERROR(VLOOKUP(M322,EMPLOI!A:R,2,0),"")</f>
        <v/>
      </c>
      <c r="L322" s="37" t="str">
        <f t="shared" ca="1" si="25"/>
        <v/>
      </c>
      <c r="M322" s="31" t="str">
        <f t="array" ref="M322">IF(OR($K$2&gt;J322),"",IFERROR(INDEX(Tableau1[],MATCH(1,('2017'!B322&gt;=Tableau1[[DATE DEBUT ]])*(Tableau1[DATE FIN]&gt;='2017'!B322),0),1),""))</f>
        <v/>
      </c>
      <c r="N322" s="6"/>
    </row>
    <row r="323" spans="1:14" ht="16.2">
      <c r="A323" s="68">
        <f t="shared" si="24"/>
        <v>43056</v>
      </c>
      <c r="B323" s="38">
        <f t="shared" si="24"/>
        <v>43056</v>
      </c>
      <c r="C323" s="42"/>
      <c r="D323" s="42"/>
      <c r="E323" s="40">
        <f t="shared" si="22"/>
        <v>0</v>
      </c>
      <c r="F323" s="42"/>
      <c r="G323" s="42"/>
      <c r="H323" s="40">
        <f t="shared" si="26"/>
        <v>0</v>
      </c>
      <c r="I323" s="185"/>
      <c r="J323" s="37">
        <f t="shared" si="23"/>
        <v>0</v>
      </c>
      <c r="K323" s="46" t="str">
        <f>IFERROR(VLOOKUP(M323,EMPLOI!A:R,2,0),"")</f>
        <v/>
      </c>
      <c r="L323" s="37" t="str">
        <f t="shared" ca="1" si="25"/>
        <v/>
      </c>
      <c r="M323" s="31" t="str">
        <f t="array" ref="M323">IF(OR($K$2&gt;J323),"",IFERROR(INDEX(Tableau1[],MATCH(1,('2017'!B323&gt;=Tableau1[[DATE DEBUT ]])*(Tableau1[DATE FIN]&gt;='2017'!B323),0),1),""))</f>
        <v/>
      </c>
      <c r="N323" s="6"/>
    </row>
    <row r="324" spans="1:14" ht="16.2">
      <c r="A324" s="68">
        <f t="shared" si="24"/>
        <v>43057</v>
      </c>
      <c r="B324" s="38">
        <f t="shared" si="24"/>
        <v>43057</v>
      </c>
      <c r="C324" s="42"/>
      <c r="D324" s="42"/>
      <c r="E324" s="40">
        <f t="shared" ref="E324:E368" si="27">MOD(D324-C324,1)</f>
        <v>0</v>
      </c>
      <c r="F324" s="42"/>
      <c r="G324" s="42"/>
      <c r="H324" s="40">
        <f t="shared" si="26"/>
        <v>0</v>
      </c>
      <c r="I324" s="185"/>
      <c r="J324" s="37">
        <f t="shared" si="23"/>
        <v>0</v>
      </c>
      <c r="K324" s="46" t="str">
        <f>IFERROR(VLOOKUP(M324,EMPLOI!A:R,2,0),"")</f>
        <v/>
      </c>
      <c r="L324" s="37">
        <f t="shared" ca="1" si="25"/>
        <v>0</v>
      </c>
      <c r="M324" s="31" t="str">
        <f t="array" ref="M324">IF(OR($K$2&gt;J324),"",IFERROR(INDEX(Tableau1[],MATCH(1,('2017'!B324&gt;=Tableau1[[DATE DEBUT ]])*(Tableau1[DATE FIN]&gt;='2017'!B324),0),1),""))</f>
        <v/>
      </c>
      <c r="N324" s="6"/>
    </row>
    <row r="325" spans="1:14" ht="16.2">
      <c r="A325" s="68">
        <f t="shared" si="24"/>
        <v>43058</v>
      </c>
      <c r="B325" s="38">
        <f t="shared" si="24"/>
        <v>43058</v>
      </c>
      <c r="C325" s="42"/>
      <c r="D325" s="42"/>
      <c r="E325" s="40">
        <f t="shared" si="27"/>
        <v>0</v>
      </c>
      <c r="F325" s="42"/>
      <c r="G325" s="42"/>
      <c r="H325" s="40">
        <f t="shared" si="26"/>
        <v>0</v>
      </c>
      <c r="I325" s="185"/>
      <c r="J325" s="37">
        <f t="shared" ref="J325:J368" si="28">SUM(E325+H325)</f>
        <v>0</v>
      </c>
      <c r="K325" s="46" t="str">
        <f>IFERROR(VLOOKUP(M325,EMPLOI!A:R,2,0),"")</f>
        <v/>
      </c>
      <c r="L325" s="37" t="str">
        <f t="shared" ca="1" si="25"/>
        <v/>
      </c>
      <c r="M325" s="31" t="str">
        <f t="array" ref="M325">IF(OR($K$2&gt;J325),"",IFERROR(INDEX(Tableau1[],MATCH(1,('2017'!B325&gt;=Tableau1[[DATE DEBUT ]])*(Tableau1[DATE FIN]&gt;='2017'!B325),0),1),""))</f>
        <v/>
      </c>
      <c r="N325" s="6"/>
    </row>
    <row r="326" spans="1:14" ht="16.2">
      <c r="A326" s="68">
        <f t="shared" ref="A326:B368" si="29">A325+1</f>
        <v>43059</v>
      </c>
      <c r="B326" s="38">
        <f t="shared" si="29"/>
        <v>43059</v>
      </c>
      <c r="C326" s="42"/>
      <c r="D326" s="42"/>
      <c r="E326" s="40">
        <f t="shared" si="27"/>
        <v>0</v>
      </c>
      <c r="F326" s="42"/>
      <c r="G326" s="42"/>
      <c r="H326" s="40">
        <f t="shared" si="26"/>
        <v>0</v>
      </c>
      <c r="I326" s="185"/>
      <c r="J326" s="37">
        <f t="shared" si="28"/>
        <v>0</v>
      </c>
      <c r="K326" s="46" t="str">
        <f>IFERROR(VLOOKUP(M326,EMPLOI!A:R,2,0),"")</f>
        <v/>
      </c>
      <c r="L326" s="37" t="str">
        <f t="shared" ca="1" si="25"/>
        <v/>
      </c>
      <c r="M326" s="31" t="str">
        <f t="array" ref="M326">IF(OR($K$2&gt;J326),"",IFERROR(INDEX(Tableau1[],MATCH(1,('2017'!B326&gt;=Tableau1[[DATE DEBUT ]])*(Tableau1[DATE FIN]&gt;='2017'!B326),0),1),""))</f>
        <v/>
      </c>
      <c r="N326" s="6"/>
    </row>
    <row r="327" spans="1:14" ht="16.2">
      <c r="A327" s="68">
        <f t="shared" si="29"/>
        <v>43060</v>
      </c>
      <c r="B327" s="38">
        <f t="shared" si="29"/>
        <v>43060</v>
      </c>
      <c r="C327" s="42"/>
      <c r="D327" s="42"/>
      <c r="E327" s="40">
        <f t="shared" si="27"/>
        <v>0</v>
      </c>
      <c r="F327" s="42"/>
      <c r="G327" s="42"/>
      <c r="H327" s="40">
        <f t="shared" si="26"/>
        <v>0</v>
      </c>
      <c r="I327" s="185"/>
      <c r="J327" s="37">
        <f t="shared" si="28"/>
        <v>0</v>
      </c>
      <c r="K327" s="46" t="str">
        <f>IFERROR(VLOOKUP(M327,EMPLOI!A:R,2,0),"")</f>
        <v/>
      </c>
      <c r="L327" s="37" t="str">
        <f t="shared" ca="1" si="25"/>
        <v/>
      </c>
      <c r="M327" s="31" t="str">
        <f t="array" ref="M327">IF(OR($K$2&gt;J327),"",IFERROR(INDEX(Tableau1[],MATCH(1,('2017'!B327&gt;=Tableau1[[DATE DEBUT ]])*(Tableau1[DATE FIN]&gt;='2017'!B327),0),1),""))</f>
        <v/>
      </c>
      <c r="N327" s="6"/>
    </row>
    <row r="328" spans="1:14" ht="16.2">
      <c r="A328" s="68">
        <f t="shared" si="29"/>
        <v>43061</v>
      </c>
      <c r="B328" s="38">
        <f t="shared" si="29"/>
        <v>43061</v>
      </c>
      <c r="C328" s="42"/>
      <c r="D328" s="42"/>
      <c r="E328" s="40">
        <f t="shared" si="27"/>
        <v>0</v>
      </c>
      <c r="F328" s="42"/>
      <c r="G328" s="42"/>
      <c r="H328" s="40">
        <f t="shared" si="26"/>
        <v>0</v>
      </c>
      <c r="I328" s="185"/>
      <c r="J328" s="37">
        <f t="shared" si="28"/>
        <v>0</v>
      </c>
      <c r="K328" s="46" t="str">
        <f>IFERROR(VLOOKUP(M328,EMPLOI!A:R,2,0),"")</f>
        <v/>
      </c>
      <c r="L328" s="37" t="str">
        <f t="shared" ref="L328:L331" ca="1" si="30">IF(WEEKDAY(B328)=7,SUM(OFFSET(B328,0,8,-7,1)),"")</f>
        <v/>
      </c>
      <c r="M328" s="31" t="str">
        <f t="array" ref="M328">IF(OR($K$2&gt;J328),"",IFERROR(INDEX(Tableau1[],MATCH(1,('2017'!B328&gt;=Tableau1[[DATE DEBUT ]])*(Tableau1[DATE FIN]&gt;='2017'!B328),0),1),""))</f>
        <v/>
      </c>
      <c r="N328" s="6"/>
    </row>
    <row r="329" spans="1:14" ht="16.2">
      <c r="A329" s="68">
        <f t="shared" si="29"/>
        <v>43062</v>
      </c>
      <c r="B329" s="38">
        <f t="shared" si="29"/>
        <v>43062</v>
      </c>
      <c r="C329" s="42"/>
      <c r="D329" s="42"/>
      <c r="E329" s="40">
        <f t="shared" si="27"/>
        <v>0</v>
      </c>
      <c r="F329" s="42"/>
      <c r="G329" s="42"/>
      <c r="H329" s="40">
        <f t="shared" si="26"/>
        <v>0</v>
      </c>
      <c r="I329" s="185"/>
      <c r="J329" s="37">
        <f t="shared" si="28"/>
        <v>0</v>
      </c>
      <c r="K329" s="46" t="str">
        <f>IFERROR(VLOOKUP(M329,EMPLOI!A:R,2,0),"")</f>
        <v/>
      </c>
      <c r="L329" s="37" t="str">
        <f t="shared" ca="1" si="30"/>
        <v/>
      </c>
      <c r="M329" s="31" t="str">
        <f t="array" ref="M329">IF(OR($K$2&gt;J329),"",IFERROR(INDEX(Tableau1[],MATCH(1,('2017'!B329&gt;=Tableau1[[DATE DEBUT ]])*(Tableau1[DATE FIN]&gt;='2017'!B329),0),1),""))</f>
        <v/>
      </c>
      <c r="N329" s="6"/>
    </row>
    <row r="330" spans="1:14" ht="16.2">
      <c r="A330" s="68">
        <f t="shared" si="29"/>
        <v>43063</v>
      </c>
      <c r="B330" s="38">
        <f t="shared" si="29"/>
        <v>43063</v>
      </c>
      <c r="C330" s="42"/>
      <c r="D330" s="42"/>
      <c r="E330" s="40">
        <f t="shared" si="27"/>
        <v>0</v>
      </c>
      <c r="F330" s="42"/>
      <c r="G330" s="42"/>
      <c r="H330" s="40">
        <f t="shared" si="26"/>
        <v>0</v>
      </c>
      <c r="I330" s="185"/>
      <c r="J330" s="37">
        <f t="shared" si="28"/>
        <v>0</v>
      </c>
      <c r="K330" s="46" t="str">
        <f>IFERROR(VLOOKUP(M330,EMPLOI!A:R,2,0),"")</f>
        <v/>
      </c>
      <c r="L330" s="37" t="str">
        <f t="shared" ca="1" si="30"/>
        <v/>
      </c>
      <c r="M330" s="31" t="str">
        <f t="array" ref="M330">IF(OR($K$2&gt;J330),"",IFERROR(INDEX(Tableau1[],MATCH(1,('2017'!B330&gt;=Tableau1[[DATE DEBUT ]])*(Tableau1[DATE FIN]&gt;='2017'!B330),0),1),""))</f>
        <v/>
      </c>
      <c r="N330" s="6"/>
    </row>
    <row r="331" spans="1:14" ht="16.2">
      <c r="A331" s="68">
        <f t="shared" si="29"/>
        <v>43064</v>
      </c>
      <c r="B331" s="38">
        <f t="shared" si="29"/>
        <v>43064</v>
      </c>
      <c r="C331" s="42"/>
      <c r="D331" s="42"/>
      <c r="E331" s="40">
        <f t="shared" si="27"/>
        <v>0</v>
      </c>
      <c r="F331" s="42"/>
      <c r="G331" s="42"/>
      <c r="H331" s="40">
        <f t="shared" si="26"/>
        <v>0</v>
      </c>
      <c r="I331" s="185"/>
      <c r="J331" s="37">
        <f t="shared" si="28"/>
        <v>0</v>
      </c>
      <c r="K331" s="46" t="str">
        <f>IFERROR(VLOOKUP(M331,EMPLOI!A:R,2,0),"")</f>
        <v/>
      </c>
      <c r="L331" s="37">
        <f t="shared" ca="1" si="30"/>
        <v>0</v>
      </c>
      <c r="M331" s="31" t="str">
        <f t="array" ref="M331">IF(OR($K$2&gt;J331),"",IFERROR(INDEX(Tableau1[],MATCH(1,('2017'!B331&gt;=Tableau1[[DATE DEBUT ]])*(Tableau1[DATE FIN]&gt;='2017'!B331),0),1),""))</f>
        <v/>
      </c>
      <c r="N331" s="6"/>
    </row>
    <row r="332" spans="1:14" ht="16.2">
      <c r="A332" s="68">
        <f t="shared" si="29"/>
        <v>43065</v>
      </c>
      <c r="B332" s="38">
        <f t="shared" si="29"/>
        <v>43065</v>
      </c>
      <c r="C332" s="42"/>
      <c r="D332" s="42"/>
      <c r="E332" s="40">
        <f t="shared" si="27"/>
        <v>0</v>
      </c>
      <c r="F332" s="42"/>
      <c r="G332" s="42"/>
      <c r="H332" s="40">
        <f t="shared" si="26"/>
        <v>0</v>
      </c>
      <c r="I332" s="185"/>
      <c r="J332" s="37">
        <f t="shared" si="28"/>
        <v>0</v>
      </c>
      <c r="K332" s="46" t="str">
        <f>IFERROR(VLOOKUP(M332,EMPLOI!A:R,2,0),"")</f>
        <v/>
      </c>
      <c r="L332" s="37" t="str">
        <f ca="1">IF(WEEKDAY(B332)=7,SUM(OFFSET(B332,0,8,-7,1)),"")</f>
        <v/>
      </c>
      <c r="M332" s="31" t="str">
        <f t="array" ref="M332">IF(OR($K$2&gt;J332),"",IFERROR(INDEX(Tableau1[],MATCH(1,('2017'!B332&gt;=Tableau1[[DATE DEBUT ]])*(Tableau1[DATE FIN]&gt;='2017'!B332),0),1),""))</f>
        <v/>
      </c>
      <c r="N332" s="6"/>
    </row>
    <row r="333" spans="1:14" ht="16.2">
      <c r="A333" s="68">
        <f t="shared" si="29"/>
        <v>43066</v>
      </c>
      <c r="B333" s="38">
        <f t="shared" si="29"/>
        <v>43066</v>
      </c>
      <c r="C333" s="42"/>
      <c r="D333" s="42"/>
      <c r="E333" s="40">
        <f t="shared" si="27"/>
        <v>0</v>
      </c>
      <c r="F333" s="42"/>
      <c r="G333" s="42"/>
      <c r="H333" s="40">
        <f t="shared" si="26"/>
        <v>0</v>
      </c>
      <c r="I333" s="185"/>
      <c r="J333" s="37">
        <f t="shared" si="28"/>
        <v>0</v>
      </c>
      <c r="K333" s="46" t="str">
        <f>IFERROR(VLOOKUP(M333,EMPLOI!A:R,2,0),"")</f>
        <v/>
      </c>
      <c r="L333" s="37" t="str">
        <f t="shared" ref="L333:L368" ca="1" si="31">IF(WEEKDAY(B333)=7,SUM(OFFSET(B333,0,8,-7,1)),"")</f>
        <v/>
      </c>
      <c r="M333" s="31" t="str">
        <f t="array" ref="M333">IF(OR($K$2&gt;J333),"",IFERROR(INDEX(Tableau1[],MATCH(1,('2017'!B333&gt;=Tableau1[[DATE DEBUT ]])*(Tableau1[DATE FIN]&gt;='2017'!B333),0),1),""))</f>
        <v/>
      </c>
      <c r="N333" s="6"/>
    </row>
    <row r="334" spans="1:14" ht="16.2">
      <c r="A334" s="68">
        <f t="shared" si="29"/>
        <v>43067</v>
      </c>
      <c r="B334" s="38">
        <f t="shared" si="29"/>
        <v>43067</v>
      </c>
      <c r="C334" s="42"/>
      <c r="D334" s="42"/>
      <c r="E334" s="40">
        <f t="shared" si="27"/>
        <v>0</v>
      </c>
      <c r="F334" s="42"/>
      <c r="G334" s="42"/>
      <c r="H334" s="40">
        <f t="shared" si="26"/>
        <v>0</v>
      </c>
      <c r="I334" s="185"/>
      <c r="J334" s="37">
        <f t="shared" si="28"/>
        <v>0</v>
      </c>
      <c r="K334" s="46" t="str">
        <f>IFERROR(VLOOKUP(M334,EMPLOI!A:R,2,0),"")</f>
        <v/>
      </c>
      <c r="L334" s="37" t="str">
        <f t="shared" ca="1" si="31"/>
        <v/>
      </c>
      <c r="M334" s="31" t="str">
        <f t="array" ref="M334">IF(OR($K$2&gt;J334),"",IFERROR(INDEX(Tableau1[],MATCH(1,('2017'!B334&gt;=Tableau1[[DATE DEBUT ]])*(Tableau1[DATE FIN]&gt;='2017'!B334),0),1),""))</f>
        <v/>
      </c>
      <c r="N334" s="6"/>
    </row>
    <row r="335" spans="1:14" ht="16.2">
      <c r="A335" s="68">
        <f t="shared" si="29"/>
        <v>43068</v>
      </c>
      <c r="B335" s="38">
        <f t="shared" si="29"/>
        <v>43068</v>
      </c>
      <c r="C335" s="42"/>
      <c r="D335" s="42"/>
      <c r="E335" s="40">
        <f t="shared" si="27"/>
        <v>0</v>
      </c>
      <c r="F335" s="42"/>
      <c r="G335" s="42"/>
      <c r="H335" s="40">
        <f t="shared" si="26"/>
        <v>0</v>
      </c>
      <c r="I335" s="185"/>
      <c r="J335" s="37">
        <f t="shared" si="28"/>
        <v>0</v>
      </c>
      <c r="K335" s="46" t="str">
        <f>IFERROR(VLOOKUP(M335,EMPLOI!A:R,2,0),"")</f>
        <v/>
      </c>
      <c r="L335" s="37" t="str">
        <f t="shared" ca="1" si="31"/>
        <v/>
      </c>
      <c r="M335" s="31" t="str">
        <f t="array" ref="M335">IF(OR($K$2&gt;J335),"",IFERROR(INDEX(Tableau1[],MATCH(1,('2017'!B335&gt;=Tableau1[[DATE DEBUT ]])*(Tableau1[DATE FIN]&gt;='2017'!B335),0),1),""))</f>
        <v/>
      </c>
      <c r="N335" s="6"/>
    </row>
    <row r="336" spans="1:14" ht="16.2">
      <c r="A336" s="68">
        <f t="shared" si="29"/>
        <v>43069</v>
      </c>
      <c r="B336" s="38">
        <f t="shared" si="29"/>
        <v>43069</v>
      </c>
      <c r="C336" s="41"/>
      <c r="D336" s="41"/>
      <c r="E336" s="40">
        <f t="shared" si="27"/>
        <v>0</v>
      </c>
      <c r="F336" s="42"/>
      <c r="G336" s="42"/>
      <c r="H336" s="40">
        <f t="shared" si="26"/>
        <v>0</v>
      </c>
      <c r="I336" s="185"/>
      <c r="J336" s="37">
        <f t="shared" si="28"/>
        <v>0</v>
      </c>
      <c r="K336" s="46" t="str">
        <f>IFERROR(VLOOKUP(M336,EMPLOI!A:R,2,0),"")</f>
        <v/>
      </c>
      <c r="L336" s="37" t="str">
        <f t="shared" ca="1" si="31"/>
        <v/>
      </c>
      <c r="M336" s="31" t="str">
        <f t="array" ref="M336">IF(OR($K$2&gt;J336),"",IFERROR(INDEX(Tableau1[],MATCH(1,('2017'!B336&gt;=Tableau1[[DATE DEBUT ]])*(Tableau1[DATE FIN]&gt;='2017'!B336),0),1),""))</f>
        <v/>
      </c>
      <c r="N336" s="6"/>
    </row>
    <row r="337" spans="1:14" ht="16.2">
      <c r="A337" s="68">
        <f t="shared" si="29"/>
        <v>43070</v>
      </c>
      <c r="B337" s="38">
        <f t="shared" si="29"/>
        <v>43070</v>
      </c>
      <c r="C337" s="41"/>
      <c r="D337" s="41"/>
      <c r="E337" s="40">
        <f t="shared" si="27"/>
        <v>0</v>
      </c>
      <c r="F337" s="42"/>
      <c r="G337" s="42"/>
      <c r="H337" s="40">
        <f t="shared" si="26"/>
        <v>0</v>
      </c>
      <c r="I337" s="185"/>
      <c r="J337" s="37">
        <f t="shared" si="28"/>
        <v>0</v>
      </c>
      <c r="K337" s="46" t="str">
        <f>IFERROR(VLOOKUP(M337,EMPLOI!A:R,2,0),"")</f>
        <v/>
      </c>
      <c r="L337" s="37" t="str">
        <f t="shared" ca="1" si="31"/>
        <v/>
      </c>
      <c r="M337" s="31" t="str">
        <f t="array" ref="M337">IF(OR($K$2&gt;J337),"",IFERROR(INDEX(Tableau1[],MATCH(1,('2017'!B337&gt;=Tableau1[[DATE DEBUT ]])*(Tableau1[DATE FIN]&gt;='2017'!B337),0),1),""))</f>
        <v/>
      </c>
      <c r="N337" s="6"/>
    </row>
    <row r="338" spans="1:14" ht="16.2">
      <c r="A338" s="68">
        <f t="shared" si="29"/>
        <v>43071</v>
      </c>
      <c r="B338" s="38">
        <f t="shared" si="29"/>
        <v>43071</v>
      </c>
      <c r="C338" s="41"/>
      <c r="D338" s="41"/>
      <c r="E338" s="40">
        <f t="shared" si="27"/>
        <v>0</v>
      </c>
      <c r="F338" s="42"/>
      <c r="G338" s="42"/>
      <c r="H338" s="40">
        <f t="shared" si="26"/>
        <v>0</v>
      </c>
      <c r="I338" s="185"/>
      <c r="J338" s="37">
        <f t="shared" si="28"/>
        <v>0</v>
      </c>
      <c r="K338" s="46" t="str">
        <f>IFERROR(VLOOKUP(M338,EMPLOI!A:R,2,0),"")</f>
        <v/>
      </c>
      <c r="L338" s="37">
        <f t="shared" ca="1" si="31"/>
        <v>0</v>
      </c>
      <c r="M338" s="31" t="str">
        <f t="array" ref="M338">IF(OR($K$2&gt;J338),"",IFERROR(INDEX(Tableau1[],MATCH(1,('2017'!B338&gt;=Tableau1[[DATE DEBUT ]])*(Tableau1[DATE FIN]&gt;='2017'!B338),0),1),""))</f>
        <v/>
      </c>
      <c r="N338" s="6"/>
    </row>
    <row r="339" spans="1:14" ht="16.2">
      <c r="A339" s="68">
        <f t="shared" si="29"/>
        <v>43072</v>
      </c>
      <c r="B339" s="38">
        <f t="shared" si="29"/>
        <v>43072</v>
      </c>
      <c r="C339" s="41"/>
      <c r="D339" s="41"/>
      <c r="E339" s="40">
        <f t="shared" si="27"/>
        <v>0</v>
      </c>
      <c r="F339" s="42"/>
      <c r="G339" s="42"/>
      <c r="H339" s="40">
        <f t="shared" si="26"/>
        <v>0</v>
      </c>
      <c r="I339" s="185"/>
      <c r="J339" s="37">
        <f t="shared" si="28"/>
        <v>0</v>
      </c>
      <c r="K339" s="46" t="str">
        <f>IFERROR(VLOOKUP(M339,EMPLOI!A:R,2,0),"")</f>
        <v/>
      </c>
      <c r="L339" s="37" t="str">
        <f t="shared" ca="1" si="31"/>
        <v/>
      </c>
      <c r="M339" s="31" t="str">
        <f t="array" ref="M339">IF(OR($K$2&gt;J339),"",IFERROR(INDEX(Tableau1[],MATCH(1,('2017'!B339&gt;=Tableau1[[DATE DEBUT ]])*(Tableau1[DATE FIN]&gt;='2017'!B339),0),1),""))</f>
        <v/>
      </c>
      <c r="N339" s="6"/>
    </row>
    <row r="340" spans="1:14" ht="16.2">
      <c r="A340" s="68">
        <f t="shared" si="29"/>
        <v>43073</v>
      </c>
      <c r="B340" s="38">
        <f t="shared" si="29"/>
        <v>43073</v>
      </c>
      <c r="C340" s="42"/>
      <c r="D340" s="42"/>
      <c r="E340" s="40">
        <f t="shared" si="27"/>
        <v>0</v>
      </c>
      <c r="F340" s="42"/>
      <c r="G340" s="42"/>
      <c r="H340" s="40">
        <f t="shared" si="26"/>
        <v>0</v>
      </c>
      <c r="I340" s="185"/>
      <c r="J340" s="37">
        <f t="shared" si="28"/>
        <v>0</v>
      </c>
      <c r="K340" s="46" t="str">
        <f>IFERROR(VLOOKUP(M340,EMPLOI!A:R,2,0),"")</f>
        <v/>
      </c>
      <c r="L340" s="37" t="str">
        <f t="shared" ca="1" si="31"/>
        <v/>
      </c>
      <c r="M340" s="31" t="str">
        <f t="array" ref="M340">IF(OR($K$2&gt;J340),"",IFERROR(INDEX(Tableau1[],MATCH(1,('2017'!B340&gt;=Tableau1[[DATE DEBUT ]])*(Tableau1[DATE FIN]&gt;='2017'!B340),0),1),""))</f>
        <v/>
      </c>
      <c r="N340" s="6"/>
    </row>
    <row r="341" spans="1:14" ht="16.2">
      <c r="A341" s="68">
        <f t="shared" si="29"/>
        <v>43074</v>
      </c>
      <c r="B341" s="38">
        <f t="shared" si="29"/>
        <v>43074</v>
      </c>
      <c r="C341" s="42"/>
      <c r="D341" s="42"/>
      <c r="E341" s="40">
        <f t="shared" si="27"/>
        <v>0</v>
      </c>
      <c r="F341" s="42"/>
      <c r="G341" s="42"/>
      <c r="H341" s="40">
        <f t="shared" si="26"/>
        <v>0</v>
      </c>
      <c r="I341" s="185"/>
      <c r="J341" s="37">
        <f t="shared" si="28"/>
        <v>0</v>
      </c>
      <c r="K341" s="46" t="str">
        <f>IFERROR(VLOOKUP(M341,EMPLOI!A:R,2,0),"")</f>
        <v/>
      </c>
      <c r="L341" s="37" t="str">
        <f t="shared" ca="1" si="31"/>
        <v/>
      </c>
      <c r="M341" s="31" t="str">
        <f t="array" ref="M341">IF(OR($K$2&gt;J341),"",IFERROR(INDEX(Tableau1[],MATCH(1,('2017'!B341&gt;=Tableau1[[DATE DEBUT ]])*(Tableau1[DATE FIN]&gt;='2017'!B341),0),1),""))</f>
        <v/>
      </c>
      <c r="N341" s="6"/>
    </row>
    <row r="342" spans="1:14" ht="16.2">
      <c r="A342" s="68">
        <f t="shared" si="29"/>
        <v>43075</v>
      </c>
      <c r="B342" s="38">
        <f t="shared" si="29"/>
        <v>43075</v>
      </c>
      <c r="C342" s="42"/>
      <c r="D342" s="42"/>
      <c r="E342" s="40">
        <f t="shared" si="27"/>
        <v>0</v>
      </c>
      <c r="F342" s="42"/>
      <c r="G342" s="42"/>
      <c r="H342" s="40">
        <f t="shared" si="26"/>
        <v>0</v>
      </c>
      <c r="I342" s="185"/>
      <c r="J342" s="37">
        <f t="shared" si="28"/>
        <v>0</v>
      </c>
      <c r="K342" s="46" t="str">
        <f>IFERROR(VLOOKUP(M342,EMPLOI!A:R,2,0),"")</f>
        <v/>
      </c>
      <c r="L342" s="37" t="str">
        <f t="shared" ca="1" si="31"/>
        <v/>
      </c>
      <c r="M342" s="31" t="str">
        <f t="array" ref="M342">IF(OR($K$2&gt;J342),"",IFERROR(INDEX(Tableau1[],MATCH(1,('2017'!B342&gt;=Tableau1[[DATE DEBUT ]])*(Tableau1[DATE FIN]&gt;='2017'!B342),0),1),""))</f>
        <v/>
      </c>
      <c r="N342" s="6"/>
    </row>
    <row r="343" spans="1:14" ht="16.2">
      <c r="A343" s="68">
        <f t="shared" si="29"/>
        <v>43076</v>
      </c>
      <c r="B343" s="38">
        <f t="shared" si="29"/>
        <v>43076</v>
      </c>
      <c r="C343" s="42"/>
      <c r="D343" s="42"/>
      <c r="E343" s="40">
        <f t="shared" si="27"/>
        <v>0</v>
      </c>
      <c r="F343" s="42"/>
      <c r="G343" s="42"/>
      <c r="H343" s="40">
        <f t="shared" si="26"/>
        <v>0</v>
      </c>
      <c r="I343" s="185"/>
      <c r="J343" s="37">
        <f t="shared" si="28"/>
        <v>0</v>
      </c>
      <c r="K343" s="46" t="str">
        <f>IFERROR(VLOOKUP(M343,EMPLOI!A:R,2,0),"")</f>
        <v/>
      </c>
      <c r="L343" s="37" t="str">
        <f t="shared" ca="1" si="31"/>
        <v/>
      </c>
      <c r="M343" s="31" t="str">
        <f t="array" ref="M343">IF(OR($K$2&gt;J343),"",IFERROR(INDEX(Tableau1[],MATCH(1,('2017'!B343&gt;=Tableau1[[DATE DEBUT ]])*(Tableau1[DATE FIN]&gt;='2017'!B343),0),1),""))</f>
        <v/>
      </c>
      <c r="N343" s="6"/>
    </row>
    <row r="344" spans="1:14" ht="16.2">
      <c r="A344" s="68">
        <f t="shared" si="29"/>
        <v>43077</v>
      </c>
      <c r="B344" s="38">
        <f t="shared" si="29"/>
        <v>43077</v>
      </c>
      <c r="C344" s="42"/>
      <c r="D344" s="42"/>
      <c r="E344" s="40">
        <f t="shared" si="27"/>
        <v>0</v>
      </c>
      <c r="F344" s="42"/>
      <c r="G344" s="42"/>
      <c r="H344" s="40">
        <f t="shared" si="26"/>
        <v>0</v>
      </c>
      <c r="I344" s="185"/>
      <c r="J344" s="37">
        <f t="shared" si="28"/>
        <v>0</v>
      </c>
      <c r="K344" s="46" t="str">
        <f>IFERROR(VLOOKUP(M344,EMPLOI!A:R,2,0),"")</f>
        <v/>
      </c>
      <c r="L344" s="37" t="str">
        <f t="shared" ca="1" si="31"/>
        <v/>
      </c>
      <c r="M344" s="31" t="str">
        <f t="array" ref="M344">IF(OR($K$2&gt;J344),"",IFERROR(INDEX(Tableau1[],MATCH(1,('2017'!B344&gt;=Tableau1[[DATE DEBUT ]])*(Tableau1[DATE FIN]&gt;='2017'!B344),0),1),""))</f>
        <v/>
      </c>
      <c r="N344" s="6"/>
    </row>
    <row r="345" spans="1:14" ht="16.2">
      <c r="A345" s="68">
        <f t="shared" si="29"/>
        <v>43078</v>
      </c>
      <c r="B345" s="38">
        <f t="shared" si="29"/>
        <v>43078</v>
      </c>
      <c r="C345" s="42"/>
      <c r="D345" s="42"/>
      <c r="E345" s="40">
        <f t="shared" si="27"/>
        <v>0</v>
      </c>
      <c r="F345" s="42"/>
      <c r="G345" s="42"/>
      <c r="H345" s="40">
        <f t="shared" si="26"/>
        <v>0</v>
      </c>
      <c r="I345" s="185"/>
      <c r="J345" s="37">
        <f t="shared" si="28"/>
        <v>0</v>
      </c>
      <c r="K345" s="46" t="str">
        <f>IFERROR(VLOOKUP(M345,EMPLOI!A:R,2,0),"")</f>
        <v/>
      </c>
      <c r="L345" s="37">
        <f t="shared" ca="1" si="31"/>
        <v>0</v>
      </c>
      <c r="M345" s="31" t="str">
        <f t="array" ref="M345">IF(OR($K$2&gt;J345),"",IFERROR(INDEX(Tableau1[],MATCH(1,('2017'!B345&gt;=Tableau1[[DATE DEBUT ]])*(Tableau1[DATE FIN]&gt;='2017'!B345),0),1),""))</f>
        <v/>
      </c>
      <c r="N345" s="6"/>
    </row>
    <row r="346" spans="1:14" ht="16.2">
      <c r="A346" s="68">
        <f t="shared" si="29"/>
        <v>43079</v>
      </c>
      <c r="B346" s="38">
        <f t="shared" si="29"/>
        <v>43079</v>
      </c>
      <c r="C346" s="42"/>
      <c r="D346" s="42"/>
      <c r="E346" s="40">
        <f t="shared" si="27"/>
        <v>0</v>
      </c>
      <c r="F346" s="42"/>
      <c r="G346" s="42"/>
      <c r="H346" s="40">
        <f t="shared" si="26"/>
        <v>0</v>
      </c>
      <c r="I346" s="185"/>
      <c r="J346" s="37">
        <f t="shared" si="28"/>
        <v>0</v>
      </c>
      <c r="K346" s="46" t="str">
        <f>IFERROR(VLOOKUP(M346,EMPLOI!A:R,2,0),"")</f>
        <v/>
      </c>
      <c r="L346" s="37" t="str">
        <f t="shared" ca="1" si="31"/>
        <v/>
      </c>
      <c r="M346" s="31" t="str">
        <f t="array" ref="M346">IF(OR($K$2&gt;J346),"",IFERROR(INDEX(Tableau1[],MATCH(1,('2017'!B346&gt;=Tableau1[[DATE DEBUT ]])*(Tableau1[DATE FIN]&gt;='2017'!B346),0),1),""))</f>
        <v/>
      </c>
      <c r="N346" s="6"/>
    </row>
    <row r="347" spans="1:14" ht="16.2">
      <c r="A347" s="68">
        <f t="shared" si="29"/>
        <v>43080</v>
      </c>
      <c r="B347" s="38">
        <f t="shared" si="29"/>
        <v>43080</v>
      </c>
      <c r="C347" s="42"/>
      <c r="D347" s="42"/>
      <c r="E347" s="40">
        <f t="shared" si="27"/>
        <v>0</v>
      </c>
      <c r="F347" s="42"/>
      <c r="G347" s="42"/>
      <c r="H347" s="40">
        <f t="shared" si="26"/>
        <v>0</v>
      </c>
      <c r="I347" s="185"/>
      <c r="J347" s="37">
        <f t="shared" si="28"/>
        <v>0</v>
      </c>
      <c r="K347" s="46" t="str">
        <f>IFERROR(VLOOKUP(M347,EMPLOI!A:R,2,0),"")</f>
        <v/>
      </c>
      <c r="L347" s="37" t="str">
        <f t="shared" ca="1" si="31"/>
        <v/>
      </c>
      <c r="M347" s="31" t="str">
        <f t="array" ref="M347">IF(OR($K$2&gt;J347),"",IFERROR(INDEX(Tableau1[],MATCH(1,('2017'!B347&gt;=Tableau1[[DATE DEBUT ]])*(Tableau1[DATE FIN]&gt;='2017'!B347),0),1),""))</f>
        <v/>
      </c>
      <c r="N347" s="6"/>
    </row>
    <row r="348" spans="1:14" ht="16.2">
      <c r="A348" s="68">
        <f t="shared" si="29"/>
        <v>43081</v>
      </c>
      <c r="B348" s="38">
        <f t="shared" si="29"/>
        <v>43081</v>
      </c>
      <c r="C348" s="42"/>
      <c r="D348" s="42"/>
      <c r="E348" s="40">
        <f t="shared" si="27"/>
        <v>0</v>
      </c>
      <c r="F348" s="42"/>
      <c r="G348" s="42"/>
      <c r="H348" s="40">
        <f t="shared" si="26"/>
        <v>0</v>
      </c>
      <c r="I348" s="185"/>
      <c r="J348" s="37">
        <f t="shared" si="28"/>
        <v>0</v>
      </c>
      <c r="K348" s="46" t="str">
        <f>IFERROR(VLOOKUP(M348,EMPLOI!A:R,2,0),"")</f>
        <v/>
      </c>
      <c r="L348" s="37" t="str">
        <f t="shared" ca="1" si="31"/>
        <v/>
      </c>
      <c r="M348" s="31" t="str">
        <f t="array" ref="M348">IF(OR($K$2&gt;J348),"",IFERROR(INDEX(Tableau1[],MATCH(1,('2017'!B348&gt;=Tableau1[[DATE DEBUT ]])*(Tableau1[DATE FIN]&gt;='2017'!B348),0),1),""))</f>
        <v/>
      </c>
      <c r="N348" s="6"/>
    </row>
    <row r="349" spans="1:14" ht="16.2">
      <c r="A349" s="68">
        <f t="shared" si="29"/>
        <v>43082</v>
      </c>
      <c r="B349" s="38">
        <f t="shared" si="29"/>
        <v>43082</v>
      </c>
      <c r="C349" s="42"/>
      <c r="D349" s="42"/>
      <c r="E349" s="40">
        <f t="shared" si="27"/>
        <v>0</v>
      </c>
      <c r="F349" s="42"/>
      <c r="G349" s="42"/>
      <c r="H349" s="40">
        <f t="shared" si="26"/>
        <v>0</v>
      </c>
      <c r="I349" s="185"/>
      <c r="J349" s="37">
        <f t="shared" si="28"/>
        <v>0</v>
      </c>
      <c r="K349" s="46" t="str">
        <f>IFERROR(VLOOKUP(M349,EMPLOI!A:R,2,0),"")</f>
        <v/>
      </c>
      <c r="L349" s="37" t="str">
        <f t="shared" ca="1" si="31"/>
        <v/>
      </c>
      <c r="M349" s="31" t="str">
        <f t="array" ref="M349">IF(OR($K$2&gt;J349),"",IFERROR(INDEX(Tableau1[],MATCH(1,('2017'!B349&gt;=Tableau1[[DATE DEBUT ]])*(Tableau1[DATE FIN]&gt;='2017'!B349),0),1),""))</f>
        <v/>
      </c>
      <c r="N349" s="6"/>
    </row>
    <row r="350" spans="1:14" ht="16.2">
      <c r="A350" s="68">
        <f t="shared" si="29"/>
        <v>43083</v>
      </c>
      <c r="B350" s="38">
        <f t="shared" si="29"/>
        <v>43083</v>
      </c>
      <c r="C350" s="42"/>
      <c r="D350" s="42"/>
      <c r="E350" s="40">
        <f t="shared" si="27"/>
        <v>0</v>
      </c>
      <c r="F350" s="42"/>
      <c r="G350" s="42"/>
      <c r="H350" s="40">
        <f t="shared" si="26"/>
        <v>0</v>
      </c>
      <c r="I350" s="185"/>
      <c r="J350" s="37">
        <f t="shared" si="28"/>
        <v>0</v>
      </c>
      <c r="K350" s="46" t="str">
        <f>IFERROR(VLOOKUP(M350,EMPLOI!A:R,2,0),"")</f>
        <v/>
      </c>
      <c r="L350" s="37" t="str">
        <f t="shared" ca="1" si="31"/>
        <v/>
      </c>
      <c r="M350" s="31" t="str">
        <f t="array" ref="M350">IF(OR($K$2&gt;J350),"",IFERROR(INDEX(Tableau1[],MATCH(1,('2017'!B350&gt;=Tableau1[[DATE DEBUT ]])*(Tableau1[DATE FIN]&gt;='2017'!B350),0),1),""))</f>
        <v/>
      </c>
      <c r="N350" s="6"/>
    </row>
    <row r="351" spans="1:14" ht="16.2">
      <c r="A351" s="68">
        <f t="shared" si="29"/>
        <v>43084</v>
      </c>
      <c r="B351" s="38">
        <f t="shared" si="29"/>
        <v>43084</v>
      </c>
      <c r="C351" s="42"/>
      <c r="D351" s="42"/>
      <c r="E351" s="40">
        <f t="shared" si="27"/>
        <v>0</v>
      </c>
      <c r="F351" s="42"/>
      <c r="G351" s="42"/>
      <c r="H351" s="40">
        <f t="shared" si="26"/>
        <v>0</v>
      </c>
      <c r="I351" s="185"/>
      <c r="J351" s="37">
        <f t="shared" si="28"/>
        <v>0</v>
      </c>
      <c r="K351" s="46" t="str">
        <f>IFERROR(VLOOKUP(M351,EMPLOI!A:R,2,0),"")</f>
        <v/>
      </c>
      <c r="L351" s="37" t="str">
        <f t="shared" ca="1" si="31"/>
        <v/>
      </c>
      <c r="M351" s="31" t="str">
        <f t="array" ref="M351">IF(OR($K$2&gt;J351),"",IFERROR(INDEX(Tableau1[],MATCH(1,('2017'!B351&gt;=Tableau1[[DATE DEBUT ]])*(Tableau1[DATE FIN]&gt;='2017'!B351),0),1),""))</f>
        <v/>
      </c>
      <c r="N351" s="6"/>
    </row>
    <row r="352" spans="1:14" ht="16.2">
      <c r="A352" s="68">
        <f t="shared" si="29"/>
        <v>43085</v>
      </c>
      <c r="B352" s="38">
        <f t="shared" si="29"/>
        <v>43085</v>
      </c>
      <c r="C352" s="42"/>
      <c r="D352" s="42"/>
      <c r="E352" s="40">
        <f t="shared" si="27"/>
        <v>0</v>
      </c>
      <c r="F352" s="42"/>
      <c r="G352" s="42"/>
      <c r="H352" s="40">
        <f t="shared" si="26"/>
        <v>0</v>
      </c>
      <c r="I352" s="185"/>
      <c r="J352" s="37">
        <f t="shared" si="28"/>
        <v>0</v>
      </c>
      <c r="K352" s="46" t="str">
        <f>IFERROR(VLOOKUP(M352,EMPLOI!A:R,2,0),"")</f>
        <v/>
      </c>
      <c r="L352" s="37">
        <f t="shared" ca="1" si="31"/>
        <v>0</v>
      </c>
      <c r="M352" s="31" t="str">
        <f t="array" ref="M352">IF(OR($K$2&gt;J352),"",IFERROR(INDEX(Tableau1[],MATCH(1,('2017'!B352&gt;=Tableau1[[DATE DEBUT ]])*(Tableau1[DATE FIN]&gt;='2017'!B352),0),1),""))</f>
        <v/>
      </c>
      <c r="N352" s="6"/>
    </row>
    <row r="353" spans="1:14" ht="16.2">
      <c r="A353" s="68">
        <f t="shared" si="29"/>
        <v>43086</v>
      </c>
      <c r="B353" s="38">
        <f t="shared" si="29"/>
        <v>43086</v>
      </c>
      <c r="C353" s="42"/>
      <c r="D353" s="42"/>
      <c r="E353" s="40">
        <f t="shared" si="27"/>
        <v>0</v>
      </c>
      <c r="F353" s="42"/>
      <c r="G353" s="42"/>
      <c r="H353" s="40">
        <f t="shared" si="26"/>
        <v>0</v>
      </c>
      <c r="I353" s="185"/>
      <c r="J353" s="37">
        <f t="shared" si="28"/>
        <v>0</v>
      </c>
      <c r="K353" s="46" t="str">
        <f>IFERROR(VLOOKUP(M353,EMPLOI!A:R,2,0),"")</f>
        <v/>
      </c>
      <c r="L353" s="37" t="str">
        <f t="shared" ca="1" si="31"/>
        <v/>
      </c>
      <c r="M353" s="31" t="str">
        <f t="array" ref="M353">IF(OR($K$2&gt;J353),"",IFERROR(INDEX(Tableau1[],MATCH(1,('2017'!B353&gt;=Tableau1[[DATE DEBUT ]])*(Tableau1[DATE FIN]&gt;='2017'!B353),0),1),""))</f>
        <v/>
      </c>
      <c r="N353" s="6"/>
    </row>
    <row r="354" spans="1:14" ht="16.2">
      <c r="A354" s="68">
        <f t="shared" si="29"/>
        <v>43087</v>
      </c>
      <c r="B354" s="38">
        <f t="shared" si="29"/>
        <v>43087</v>
      </c>
      <c r="C354" s="42"/>
      <c r="D354" s="42"/>
      <c r="E354" s="40">
        <f t="shared" si="27"/>
        <v>0</v>
      </c>
      <c r="F354" s="42"/>
      <c r="G354" s="42"/>
      <c r="H354" s="40">
        <f t="shared" si="26"/>
        <v>0</v>
      </c>
      <c r="I354" s="185"/>
      <c r="J354" s="37">
        <f t="shared" si="28"/>
        <v>0</v>
      </c>
      <c r="K354" s="46" t="str">
        <f>IFERROR(VLOOKUP(M354,EMPLOI!A:R,2,0),"")</f>
        <v/>
      </c>
      <c r="L354" s="37" t="str">
        <f t="shared" ca="1" si="31"/>
        <v/>
      </c>
      <c r="M354" s="31" t="str">
        <f t="array" ref="M354">IF(OR($K$2&gt;J354),"",IFERROR(INDEX(Tableau1[],MATCH(1,('2017'!B354&gt;=Tableau1[[DATE DEBUT ]])*(Tableau1[DATE FIN]&gt;='2017'!B354),0),1),""))</f>
        <v/>
      </c>
      <c r="N354" s="6"/>
    </row>
    <row r="355" spans="1:14" ht="16.2">
      <c r="A355" s="68">
        <f t="shared" si="29"/>
        <v>43088</v>
      </c>
      <c r="B355" s="38">
        <f t="shared" si="29"/>
        <v>43088</v>
      </c>
      <c r="C355" s="42"/>
      <c r="D355" s="42"/>
      <c r="E355" s="40">
        <f t="shared" si="27"/>
        <v>0</v>
      </c>
      <c r="F355" s="42"/>
      <c r="G355" s="42"/>
      <c r="H355" s="40">
        <f t="shared" si="26"/>
        <v>0</v>
      </c>
      <c r="I355" s="185"/>
      <c r="J355" s="37">
        <f t="shared" si="28"/>
        <v>0</v>
      </c>
      <c r="K355" s="46" t="str">
        <f>IFERROR(VLOOKUP(M355,EMPLOI!A:R,2,0),"")</f>
        <v/>
      </c>
      <c r="L355" s="37" t="str">
        <f t="shared" ca="1" si="31"/>
        <v/>
      </c>
      <c r="M355" s="31" t="str">
        <f t="array" ref="M355">IF(OR($K$2&gt;J355),"",IFERROR(INDEX(Tableau1[],MATCH(1,('2017'!B355&gt;=Tableau1[[DATE DEBUT ]])*(Tableau1[DATE FIN]&gt;='2017'!B355),0),1),""))</f>
        <v/>
      </c>
      <c r="N355" s="6"/>
    </row>
    <row r="356" spans="1:14" ht="16.2">
      <c r="A356" s="68">
        <f t="shared" si="29"/>
        <v>43089</v>
      </c>
      <c r="B356" s="38">
        <f t="shared" si="29"/>
        <v>43089</v>
      </c>
      <c r="C356" s="42"/>
      <c r="D356" s="42"/>
      <c r="E356" s="40">
        <f t="shared" si="27"/>
        <v>0</v>
      </c>
      <c r="F356" s="42"/>
      <c r="G356" s="42"/>
      <c r="H356" s="40">
        <f t="shared" si="26"/>
        <v>0</v>
      </c>
      <c r="I356" s="185"/>
      <c r="J356" s="37">
        <f t="shared" si="28"/>
        <v>0</v>
      </c>
      <c r="K356" s="46" t="str">
        <f>IFERROR(VLOOKUP(M356,EMPLOI!A:R,2,0),"")</f>
        <v/>
      </c>
      <c r="L356" s="37" t="str">
        <f t="shared" ca="1" si="31"/>
        <v/>
      </c>
      <c r="M356" s="31" t="str">
        <f t="array" ref="M356">IF(OR($K$2&gt;J356),"",IFERROR(INDEX(Tableau1[],MATCH(1,('2017'!B356&gt;=Tableau1[[DATE DEBUT ]])*(Tableau1[DATE FIN]&gt;='2017'!B356),0),1),""))</f>
        <v/>
      </c>
      <c r="N356" s="6"/>
    </row>
    <row r="357" spans="1:14" ht="16.2">
      <c r="A357" s="68">
        <f t="shared" si="29"/>
        <v>43090</v>
      </c>
      <c r="B357" s="38">
        <f t="shared" si="29"/>
        <v>43090</v>
      </c>
      <c r="C357" s="42"/>
      <c r="D357" s="42"/>
      <c r="E357" s="40">
        <f t="shared" si="27"/>
        <v>0</v>
      </c>
      <c r="F357" s="42"/>
      <c r="G357" s="42"/>
      <c r="H357" s="40">
        <f t="shared" ref="H357:H368" si="32">MOD(G357-F357,1)</f>
        <v>0</v>
      </c>
      <c r="I357" s="185"/>
      <c r="J357" s="37">
        <f t="shared" si="28"/>
        <v>0</v>
      </c>
      <c r="K357" s="46" t="str">
        <f>IFERROR(VLOOKUP(M357,EMPLOI!A:R,2,0),"")</f>
        <v/>
      </c>
      <c r="L357" s="37" t="str">
        <f t="shared" ca="1" si="31"/>
        <v/>
      </c>
      <c r="M357" s="31" t="str">
        <f t="array" ref="M357">IF(OR($K$2&gt;J357),"",IFERROR(INDEX(Tableau1[],MATCH(1,('2017'!B357&gt;=Tableau1[[DATE DEBUT ]])*(Tableau1[DATE FIN]&gt;='2017'!B357),0),1),""))</f>
        <v/>
      </c>
      <c r="N357" s="6"/>
    </row>
    <row r="358" spans="1:14" ht="16.2">
      <c r="A358" s="68">
        <f t="shared" si="29"/>
        <v>43091</v>
      </c>
      <c r="B358" s="38">
        <f t="shared" si="29"/>
        <v>43091</v>
      </c>
      <c r="C358" s="42"/>
      <c r="D358" s="42"/>
      <c r="E358" s="40">
        <f t="shared" si="27"/>
        <v>0</v>
      </c>
      <c r="F358" s="42"/>
      <c r="G358" s="42"/>
      <c r="H358" s="40">
        <f t="shared" si="32"/>
        <v>0</v>
      </c>
      <c r="I358" s="185"/>
      <c r="J358" s="37">
        <f t="shared" si="28"/>
        <v>0</v>
      </c>
      <c r="K358" s="46" t="str">
        <f>IFERROR(VLOOKUP(M358,EMPLOI!A:R,2,0),"")</f>
        <v/>
      </c>
      <c r="L358" s="37" t="str">
        <f t="shared" ca="1" si="31"/>
        <v/>
      </c>
      <c r="M358" s="31" t="str">
        <f t="array" ref="M358">IF(OR($K$2&gt;J358),"",IFERROR(INDEX(Tableau1[],MATCH(1,('2017'!B358&gt;=Tableau1[[DATE DEBUT ]])*(Tableau1[DATE FIN]&gt;='2017'!B358),0),1),""))</f>
        <v/>
      </c>
      <c r="N358" s="6"/>
    </row>
    <row r="359" spans="1:14" ht="16.2">
      <c r="A359" s="68">
        <f t="shared" si="29"/>
        <v>43092</v>
      </c>
      <c r="B359" s="38">
        <f t="shared" si="29"/>
        <v>43092</v>
      </c>
      <c r="C359" s="42"/>
      <c r="D359" s="42"/>
      <c r="E359" s="40">
        <f t="shared" si="27"/>
        <v>0</v>
      </c>
      <c r="F359" s="42"/>
      <c r="G359" s="42"/>
      <c r="H359" s="40">
        <f t="shared" si="32"/>
        <v>0</v>
      </c>
      <c r="I359" s="185"/>
      <c r="J359" s="37">
        <f t="shared" si="28"/>
        <v>0</v>
      </c>
      <c r="K359" s="46" t="str">
        <f>IFERROR(VLOOKUP(M359,EMPLOI!A:R,2,0),"")</f>
        <v/>
      </c>
      <c r="L359" s="37">
        <f t="shared" ca="1" si="31"/>
        <v>0</v>
      </c>
      <c r="M359" s="31" t="str">
        <f t="array" ref="M359">IF(OR($K$2&gt;J359),"",IFERROR(INDEX(Tableau1[],MATCH(1,('2017'!B359&gt;=Tableau1[[DATE DEBUT ]])*(Tableau1[DATE FIN]&gt;='2017'!B359),0),1),""))</f>
        <v/>
      </c>
      <c r="N359" s="6"/>
    </row>
    <row r="360" spans="1:14" ht="16.2">
      <c r="A360" s="68">
        <f t="shared" si="29"/>
        <v>43093</v>
      </c>
      <c r="B360" s="38">
        <f t="shared" si="29"/>
        <v>43093</v>
      </c>
      <c r="C360" s="42"/>
      <c r="D360" s="42"/>
      <c r="E360" s="40">
        <f t="shared" si="27"/>
        <v>0</v>
      </c>
      <c r="F360" s="42"/>
      <c r="G360" s="42"/>
      <c r="H360" s="40">
        <f t="shared" si="32"/>
        <v>0</v>
      </c>
      <c r="I360" s="185"/>
      <c r="J360" s="37">
        <f t="shared" si="28"/>
        <v>0</v>
      </c>
      <c r="K360" s="46" t="str">
        <f>IFERROR(VLOOKUP(M360,EMPLOI!A:R,2,0),"")</f>
        <v/>
      </c>
      <c r="L360" s="37" t="str">
        <f t="shared" ca="1" si="31"/>
        <v/>
      </c>
      <c r="M360" s="31" t="str">
        <f t="array" ref="M360">IF(OR($K$2&gt;J360),"",IFERROR(INDEX(Tableau1[],MATCH(1,('2017'!B360&gt;=Tableau1[[DATE DEBUT ]])*(Tableau1[DATE FIN]&gt;='2017'!B360),0),1),""))</f>
        <v/>
      </c>
      <c r="N360" s="6"/>
    </row>
    <row r="361" spans="1:14" ht="16.2">
      <c r="A361" s="68">
        <f t="shared" si="29"/>
        <v>43094</v>
      </c>
      <c r="B361" s="38">
        <f t="shared" si="29"/>
        <v>43094</v>
      </c>
      <c r="C361" s="42"/>
      <c r="D361" s="42"/>
      <c r="E361" s="40">
        <f t="shared" si="27"/>
        <v>0</v>
      </c>
      <c r="F361" s="42"/>
      <c r="G361" s="42"/>
      <c r="H361" s="40">
        <f t="shared" si="32"/>
        <v>0</v>
      </c>
      <c r="I361" s="185"/>
      <c r="J361" s="37">
        <f t="shared" si="28"/>
        <v>0</v>
      </c>
      <c r="K361" s="46" t="str">
        <f>IFERROR(VLOOKUP(M361,EMPLOI!A:R,2,0),"")</f>
        <v/>
      </c>
      <c r="L361" s="37" t="str">
        <f t="shared" ca="1" si="31"/>
        <v/>
      </c>
      <c r="M361" s="31" t="str">
        <f t="array" ref="M361">IF(OR($K$2&gt;J361),"",IFERROR(INDEX(Tableau1[],MATCH(1,('2017'!B361&gt;=Tableau1[[DATE DEBUT ]])*(Tableau1[DATE FIN]&gt;='2017'!B361),0),1),""))</f>
        <v/>
      </c>
      <c r="N361" s="6"/>
    </row>
    <row r="362" spans="1:14" ht="16.2">
      <c r="A362" s="68">
        <f t="shared" si="29"/>
        <v>43095</v>
      </c>
      <c r="B362" s="38">
        <f t="shared" si="29"/>
        <v>43095</v>
      </c>
      <c r="C362" s="42"/>
      <c r="D362" s="42"/>
      <c r="E362" s="40">
        <f t="shared" si="27"/>
        <v>0</v>
      </c>
      <c r="F362" s="42"/>
      <c r="G362" s="42"/>
      <c r="H362" s="40">
        <f t="shared" si="32"/>
        <v>0</v>
      </c>
      <c r="I362" s="185"/>
      <c r="J362" s="37">
        <f t="shared" si="28"/>
        <v>0</v>
      </c>
      <c r="K362" s="46" t="str">
        <f>IFERROR(VLOOKUP(M362,EMPLOI!A:R,2,0),"")</f>
        <v/>
      </c>
      <c r="L362" s="37" t="str">
        <f t="shared" ca="1" si="31"/>
        <v/>
      </c>
      <c r="M362" s="31" t="str">
        <f t="array" ref="M362">IF(OR($K$2&gt;J362),"",IFERROR(INDEX(Tableau1[],MATCH(1,('2017'!B362&gt;=Tableau1[[DATE DEBUT ]])*(Tableau1[DATE FIN]&gt;='2017'!B362),0),1),""))</f>
        <v/>
      </c>
      <c r="N362" s="6"/>
    </row>
    <row r="363" spans="1:14" ht="16.2">
      <c r="A363" s="68">
        <f t="shared" si="29"/>
        <v>43096</v>
      </c>
      <c r="B363" s="38">
        <f t="shared" si="29"/>
        <v>43096</v>
      </c>
      <c r="C363" s="42"/>
      <c r="D363" s="42"/>
      <c r="E363" s="40">
        <f t="shared" si="27"/>
        <v>0</v>
      </c>
      <c r="F363" s="42"/>
      <c r="G363" s="42"/>
      <c r="H363" s="40">
        <f t="shared" si="32"/>
        <v>0</v>
      </c>
      <c r="I363" s="185"/>
      <c r="J363" s="37">
        <f t="shared" si="28"/>
        <v>0</v>
      </c>
      <c r="K363" s="46" t="str">
        <f>IFERROR(VLOOKUP(M363,EMPLOI!A:R,2,0),"")</f>
        <v/>
      </c>
      <c r="L363" s="37" t="str">
        <f t="shared" ca="1" si="31"/>
        <v/>
      </c>
      <c r="M363" s="31" t="str">
        <f t="array" ref="M363">IF(OR($K$2&gt;J363),"",IFERROR(INDEX(Tableau1[],MATCH(1,('2017'!B363&gt;=Tableau1[[DATE DEBUT ]])*(Tableau1[DATE FIN]&gt;='2017'!B363),0),1),""))</f>
        <v/>
      </c>
      <c r="N363" s="6"/>
    </row>
    <row r="364" spans="1:14" ht="16.2">
      <c r="A364" s="68">
        <f t="shared" si="29"/>
        <v>43097</v>
      </c>
      <c r="B364" s="38">
        <f t="shared" si="29"/>
        <v>43097</v>
      </c>
      <c r="C364" s="42"/>
      <c r="D364" s="42"/>
      <c r="E364" s="40">
        <f t="shared" si="27"/>
        <v>0</v>
      </c>
      <c r="F364" s="42"/>
      <c r="G364" s="42"/>
      <c r="H364" s="40">
        <f t="shared" si="32"/>
        <v>0</v>
      </c>
      <c r="I364" s="185"/>
      <c r="J364" s="37">
        <f t="shared" si="28"/>
        <v>0</v>
      </c>
      <c r="K364" s="46" t="str">
        <f>IFERROR(VLOOKUP(M364,EMPLOI!A:R,2,0),"")</f>
        <v/>
      </c>
      <c r="L364" s="37" t="str">
        <f t="shared" ca="1" si="31"/>
        <v/>
      </c>
      <c r="M364" s="31" t="str">
        <f t="array" ref="M364">IF(OR($K$2&gt;J364),"",IFERROR(INDEX(Tableau1[],MATCH(1,('2017'!B364&gt;=Tableau1[[DATE DEBUT ]])*(Tableau1[DATE FIN]&gt;='2017'!B364),0),1),""))</f>
        <v/>
      </c>
      <c r="N364" s="6"/>
    </row>
    <row r="365" spans="1:14" ht="16.2">
      <c r="A365" s="68">
        <f t="shared" si="29"/>
        <v>43098</v>
      </c>
      <c r="B365" s="38">
        <f t="shared" si="29"/>
        <v>43098</v>
      </c>
      <c r="C365" s="41"/>
      <c r="D365" s="41"/>
      <c r="E365" s="40">
        <f t="shared" si="27"/>
        <v>0</v>
      </c>
      <c r="F365" s="42"/>
      <c r="G365" s="42"/>
      <c r="H365" s="40">
        <f t="shared" si="32"/>
        <v>0</v>
      </c>
      <c r="I365" s="185"/>
      <c r="J365" s="37">
        <f t="shared" si="28"/>
        <v>0</v>
      </c>
      <c r="K365" s="46" t="str">
        <f>IFERROR(VLOOKUP(M365,EMPLOI!A:R,2,0),"")</f>
        <v/>
      </c>
      <c r="L365" s="37" t="str">
        <f t="shared" ca="1" si="31"/>
        <v/>
      </c>
      <c r="M365" s="31" t="str">
        <f t="array" ref="M365">IF(OR($K$2&gt;J365),"",IFERROR(INDEX(Tableau1[],MATCH(1,('2017'!B365&gt;=Tableau1[[DATE DEBUT ]])*(Tableau1[DATE FIN]&gt;='2017'!B365),0),1),""))</f>
        <v/>
      </c>
      <c r="N365" s="6"/>
    </row>
    <row r="366" spans="1:14" ht="16.2">
      <c r="A366" s="68">
        <f t="shared" si="29"/>
        <v>43099</v>
      </c>
      <c r="B366" s="38">
        <f t="shared" si="29"/>
        <v>43099</v>
      </c>
      <c r="C366" s="41"/>
      <c r="D366" s="41"/>
      <c r="E366" s="40">
        <f t="shared" si="27"/>
        <v>0</v>
      </c>
      <c r="F366" s="42"/>
      <c r="G366" s="42"/>
      <c r="H366" s="40">
        <f t="shared" si="32"/>
        <v>0</v>
      </c>
      <c r="I366" s="185"/>
      <c r="J366" s="37">
        <f t="shared" si="28"/>
        <v>0</v>
      </c>
      <c r="K366" s="46" t="str">
        <f>IFERROR(VLOOKUP(M366,EMPLOI!A:R,2,0),"")</f>
        <v/>
      </c>
      <c r="L366" s="37">
        <f t="shared" ca="1" si="31"/>
        <v>0</v>
      </c>
      <c r="M366" s="31" t="str">
        <f t="array" ref="M366">IF(OR($K$2&gt;J366),"",IFERROR(INDEX(Tableau1[],MATCH(1,('2017'!B366&gt;=Tableau1[[DATE DEBUT ]])*(Tableau1[DATE FIN]&gt;='2017'!B366),0),1),""))</f>
        <v/>
      </c>
      <c r="N366" s="6"/>
    </row>
    <row r="367" spans="1:14" ht="16.2">
      <c r="A367" s="68">
        <f t="shared" si="29"/>
        <v>43100</v>
      </c>
      <c r="B367" s="38">
        <f t="shared" si="29"/>
        <v>43100</v>
      </c>
      <c r="C367" s="41"/>
      <c r="D367" s="41"/>
      <c r="E367" s="40">
        <f t="shared" si="27"/>
        <v>0</v>
      </c>
      <c r="F367" s="42"/>
      <c r="G367" s="42"/>
      <c r="H367" s="40">
        <f t="shared" si="32"/>
        <v>0</v>
      </c>
      <c r="I367" s="185"/>
      <c r="J367" s="37">
        <f t="shared" si="28"/>
        <v>0</v>
      </c>
      <c r="K367" s="46" t="str">
        <f>IFERROR(VLOOKUP(M367,EMPLOI!A:R,2,0),"")</f>
        <v/>
      </c>
      <c r="L367" s="37" t="str">
        <f t="shared" ca="1" si="31"/>
        <v/>
      </c>
      <c r="M367" s="31" t="str">
        <f t="array" ref="M367">IF(OR($K$2&gt;J367),"",IFERROR(INDEX(Tableau1[],MATCH(1,('2017'!B367&gt;=Tableau1[[DATE DEBUT ]])*(Tableau1[DATE FIN]&gt;='2017'!B367),0),1),""))</f>
        <v/>
      </c>
      <c r="N367" s="6"/>
    </row>
    <row r="368" spans="1:14" ht="16.2">
      <c r="A368" s="68">
        <f t="shared" si="29"/>
        <v>43101</v>
      </c>
      <c r="B368" s="38">
        <f t="shared" si="29"/>
        <v>43101</v>
      </c>
      <c r="C368" s="41"/>
      <c r="D368" s="41"/>
      <c r="E368" s="40">
        <f t="shared" si="27"/>
        <v>0</v>
      </c>
      <c r="F368" s="42"/>
      <c r="G368" s="42"/>
      <c r="H368" s="40">
        <f t="shared" si="32"/>
        <v>0</v>
      </c>
      <c r="I368" s="185"/>
      <c r="J368" s="37">
        <f t="shared" si="28"/>
        <v>0</v>
      </c>
      <c r="K368" s="46" t="str">
        <f>IFERROR(VLOOKUP(M368,EMPLOI!A:R,2,0),"")</f>
        <v/>
      </c>
      <c r="L368" s="37" t="str">
        <f t="shared" ca="1" si="31"/>
        <v/>
      </c>
      <c r="M368" s="31" t="str">
        <f t="array" ref="M368">IF(OR($K$2&gt;J368),"",IFERROR(INDEX(Tableau1[],MATCH(1,('2017'!B368&gt;=Tableau1[[DATE DEBUT ]])*(Tableau1[DATE FIN]&gt;='2017'!B368),0),1),""))</f>
        <v/>
      </c>
      <c r="N368" s="6"/>
    </row>
    <row r="369" spans="12:12">
      <c r="L369" s="47"/>
    </row>
  </sheetData>
  <mergeCells count="2">
    <mergeCell ref="Q2:R2"/>
    <mergeCell ref="Q3:R3"/>
  </mergeCells>
  <conditionalFormatting sqref="K95:K96 K273:K274 K289:K290">
    <cfRule type="expression" dxfId="65" priority="8">
      <formula>COUNTIF(Férié,$B95)&gt;0</formula>
    </cfRule>
    <cfRule type="expression" dxfId="64" priority="9">
      <formula>COUNTIF(Fêtes,$B95)&gt;0</formula>
    </cfRule>
    <cfRule type="expression" dxfId="63" priority="10">
      <formula>WEEKDAY($B95,2)=7</formula>
    </cfRule>
    <cfRule type="expression" dxfId="62" priority="11">
      <formula>WEEKDAY($B95,2)=6</formula>
    </cfRule>
  </conditionalFormatting>
  <conditionalFormatting sqref="A3:P368">
    <cfRule type="expression" dxfId="61" priority="20">
      <formula>COUNTIF($R$4:$R$16,$B3)&gt;0</formula>
    </cfRule>
    <cfRule type="expression" dxfId="60" priority="21">
      <formula>COUNTIF($R$18:$R$22,$B3)&gt;0</formula>
    </cfRule>
    <cfRule type="expression" dxfId="59" priority="22">
      <formula>WEEKDAY($B3,2)=7</formula>
    </cfRule>
    <cfRule type="expression" dxfId="58" priority="23">
      <formula>WEEKDAY($B3,2)=6</formula>
    </cfRule>
    <cfRule type="expression" dxfId="57" priority="2">
      <formula>$I3="VACANCE"</formula>
    </cfRule>
    <cfRule type="expression" dxfId="56" priority="1">
      <formula>$I3="RTT"</formula>
    </cfRule>
  </conditionalFormatting>
  <pageMargins left="0.7" right="0.7" top="0.75" bottom="0.75" header="0.3" footer="0.3"/>
  <pageSetup paperSize="9" orientation="portrait" horizontalDpi="0" verticalDpi="0" r:id="rId1"/>
  <legacyDrawing r:id="rId2"/>
</worksheet>
</file>

<file path=xl/worksheets/sheet3.xml><?xml version="1.0" encoding="utf-8"?>
<worksheet xmlns="http://schemas.openxmlformats.org/spreadsheetml/2006/main" xmlns:r="http://schemas.openxmlformats.org/officeDocument/2006/relationships">
  <sheetPr codeName="Feuil5"/>
  <dimension ref="A1:R369"/>
  <sheetViews>
    <sheetView showZeros="0" tabSelected="1" topLeftCell="A162" zoomScale="80" zoomScaleNormal="80" workbookViewId="0">
      <selection activeCell="I171" sqref="I171"/>
    </sheetView>
  </sheetViews>
  <sheetFormatPr baseColWidth="10" defaultRowHeight="15.6"/>
  <cols>
    <col min="1" max="1" width="5.36328125" style="68" customWidth="1"/>
    <col min="2" max="2" width="22.54296875" style="36" customWidth="1"/>
    <col min="3" max="4" width="10.90625" style="6"/>
    <col min="5" max="5" width="10.90625" style="37" customWidth="1"/>
    <col min="6" max="7" width="10.90625" style="6"/>
    <col min="8" max="8" width="10.90625" style="31" customWidth="1"/>
    <col min="9" max="9" width="10.90625" style="184"/>
    <col min="10" max="10" width="10.90625" style="37"/>
    <col min="11" max="11" width="10.90625" style="307" customWidth="1"/>
    <col min="12" max="12" width="10.1796875" style="6" customWidth="1"/>
    <col min="13" max="13" width="17.36328125" style="31" customWidth="1"/>
    <col min="14" max="14" width="9.81640625" style="31" customWidth="1"/>
    <col min="15" max="15" width="7.26953125" style="31" customWidth="1"/>
    <col min="16" max="16" width="10.90625" style="31"/>
    <col min="17" max="17" width="20.90625" style="31" customWidth="1"/>
    <col min="18" max="18" width="24.453125" style="31" customWidth="1"/>
    <col min="19" max="16384" width="10.90625" style="31"/>
  </cols>
  <sheetData>
    <row r="1" spans="1:18">
      <c r="C1" s="140">
        <f ca="1">COUNTIF(L:M,B1)</f>
        <v>51</v>
      </c>
    </row>
    <row r="2" spans="1:18">
      <c r="C2" s="32" t="s">
        <v>12</v>
      </c>
      <c r="D2" s="32" t="s">
        <v>13</v>
      </c>
      <c r="E2" s="33" t="s">
        <v>49</v>
      </c>
      <c r="F2" s="32" t="s">
        <v>12</v>
      </c>
      <c r="G2" s="32" t="s">
        <v>13</v>
      </c>
      <c r="H2" s="32" t="s">
        <v>50</v>
      </c>
      <c r="I2" s="34" t="s">
        <v>14</v>
      </c>
      <c r="J2" s="33" t="s">
        <v>15</v>
      </c>
      <c r="K2" s="308">
        <v>1.1574074074074073E-5</v>
      </c>
      <c r="L2" s="32"/>
      <c r="M2" s="32" t="s">
        <v>44</v>
      </c>
      <c r="N2" s="32"/>
      <c r="O2" s="32" t="s">
        <v>16</v>
      </c>
      <c r="P2" s="35" t="s">
        <v>17</v>
      </c>
      <c r="Q2" s="186">
        <f>YEAR(B3)</f>
        <v>2018</v>
      </c>
      <c r="R2" s="187"/>
    </row>
    <row r="3" spans="1:18" ht="16.2">
      <c r="A3" s="68">
        <f>DATE(2017,1,1)</f>
        <v>42736</v>
      </c>
      <c r="B3" s="38">
        <f>DATE(2018,1,1)</f>
        <v>43101</v>
      </c>
      <c r="C3" s="41"/>
      <c r="D3" s="41"/>
      <c r="E3" s="40">
        <f t="shared" ref="E3:E66" si="0">MOD(D3-C3,1)</f>
        <v>0</v>
      </c>
      <c r="F3" s="39"/>
      <c r="G3" s="39"/>
      <c r="H3" s="40">
        <f>MOD(G3-F3,1)</f>
        <v>0</v>
      </c>
      <c r="I3" s="185"/>
      <c r="J3" s="37">
        <f>SUM(E3+H3)</f>
        <v>0</v>
      </c>
      <c r="K3" s="307" t="str">
        <f>IFERROR(VLOOKUP(M3,EMPLOI!A:R,2,0),"")</f>
        <v/>
      </c>
      <c r="L3" s="37" t="str">
        <f t="shared" ref="L3:L66" ca="1" si="1">IF(WEEKDAY(B3)=7,SUM(OFFSET(B3,0,8,-7,1)),"")</f>
        <v/>
      </c>
      <c r="M3" s="31" t="str">
        <f t="array" ref="M3">IF(OR($K$2&gt;J3),"",IFERROR(INDEX(Tableau1[],MATCH(1,('2018'!B3&gt;=Tableau1[[DATE DEBUT ]])*(Tableau1[DATE FIN]&gt;='2018'!B3),0),1),""))</f>
        <v/>
      </c>
      <c r="N3" s="6"/>
      <c r="Q3" s="188" t="s">
        <v>18</v>
      </c>
      <c r="R3" s="189"/>
    </row>
    <row r="4" spans="1:18" ht="16.2">
      <c r="A4" s="68">
        <f>A3+1</f>
        <v>42737</v>
      </c>
      <c r="B4" s="38">
        <f>B3+1</f>
        <v>43102</v>
      </c>
      <c r="C4" s="41"/>
      <c r="D4" s="41"/>
      <c r="E4" s="40">
        <f t="shared" si="0"/>
        <v>0</v>
      </c>
      <c r="F4" s="41"/>
      <c r="G4" s="41"/>
      <c r="H4" s="40">
        <f t="shared" ref="H4:H67" si="2">MOD(G4-F4,1)</f>
        <v>0</v>
      </c>
      <c r="I4" s="185" t="s">
        <v>92</v>
      </c>
      <c r="J4" s="37">
        <f>SUM(E4+H4)</f>
        <v>0</v>
      </c>
      <c r="K4" s="307" t="str">
        <f>IFERROR(VLOOKUP(M4,EMPLOI!A:R,2,0),"")</f>
        <v/>
      </c>
      <c r="L4" s="37" t="str">
        <f t="shared" ca="1" si="1"/>
        <v/>
      </c>
      <c r="M4" s="31" t="str">
        <f t="array" ref="M4">IF(OR($K$2&gt;J4),"",IFERROR(INDEX(Tableau1[],MATCH(1,('2018'!B4&gt;=Tableau1[[DATE DEBUT ]])*(Tableau1[DATE FIN]&gt;='2018'!B4),0),1),""))</f>
        <v/>
      </c>
      <c r="N4" s="6"/>
      <c r="Q4" s="1" t="s">
        <v>19</v>
      </c>
      <c r="R4" s="45">
        <f>DATE(Q2,1,1)</f>
        <v>43101</v>
      </c>
    </row>
    <row r="5" spans="1:18" ht="16.2">
      <c r="A5" s="68">
        <f>A4+1</f>
        <v>42738</v>
      </c>
      <c r="B5" s="38">
        <f>B4+1</f>
        <v>43103</v>
      </c>
      <c r="C5" s="41"/>
      <c r="D5" s="41"/>
      <c r="E5" s="40">
        <f t="shared" si="0"/>
        <v>0</v>
      </c>
      <c r="F5" s="41"/>
      <c r="G5" s="41"/>
      <c r="H5" s="40">
        <f t="shared" si="2"/>
        <v>0</v>
      </c>
      <c r="I5" s="185" t="s">
        <v>92</v>
      </c>
      <c r="J5" s="37">
        <f>IFERROR(SUM(E5,H5),"")</f>
        <v>0</v>
      </c>
      <c r="K5" s="307" t="str">
        <f>IFERROR(VLOOKUP(M5,EMPLOI!A:R,2,0),"")</f>
        <v/>
      </c>
      <c r="L5" s="37" t="str">
        <f t="shared" ca="1" si="1"/>
        <v/>
      </c>
      <c r="M5" s="31" t="str">
        <f t="array" ref="M5">IF(OR($K$2&gt;J5),"",IFERROR(INDEX(Tableau1[],MATCH(1,('2018'!B5&gt;=Tableau1[[DATE DEBUT ]])*(Tableau1[DATE FIN]&gt;='2018'!B5),0),1),""))</f>
        <v/>
      </c>
      <c r="N5" s="6"/>
      <c r="Q5" s="2" t="s">
        <v>20</v>
      </c>
      <c r="R5" s="45">
        <f>FLOOR(DATE(Q2,5,DAY(MINUTE(Q2/38)/2+56)),7)-34+7*(Q2=2079)</f>
        <v>43191</v>
      </c>
    </row>
    <row r="6" spans="1:18" ht="16.2">
      <c r="A6" s="68">
        <f t="shared" ref="A6:B21" si="3">A5+1</f>
        <v>42739</v>
      </c>
      <c r="B6" s="38">
        <f t="shared" si="3"/>
        <v>43104</v>
      </c>
      <c r="C6" s="41"/>
      <c r="D6" s="41"/>
      <c r="E6" s="40">
        <f t="shared" si="0"/>
        <v>0</v>
      </c>
      <c r="F6" s="41"/>
      <c r="G6" s="41"/>
      <c r="H6" s="40">
        <f t="shared" si="2"/>
        <v>0</v>
      </c>
      <c r="I6" s="185" t="s">
        <v>92</v>
      </c>
      <c r="J6" s="37">
        <f t="shared" ref="J6:J68" si="4">SUM(E6+H6)</f>
        <v>0</v>
      </c>
      <c r="K6" s="307" t="str">
        <f>IFERROR(VLOOKUP(M6,EMPLOI!A:R,2,0),"")</f>
        <v/>
      </c>
      <c r="L6" s="37" t="str">
        <f t="shared" ca="1" si="1"/>
        <v/>
      </c>
      <c r="M6" s="31" t="str">
        <f t="array" ref="M6">IF(OR($K$2&gt;J6),"",IFERROR(INDEX(Tableau1[],MATCH(1,('2018'!B6&gt;=Tableau1[[DATE DEBUT ]])*(Tableau1[DATE FIN]&gt;='2018'!B6),0),1),""))</f>
        <v/>
      </c>
      <c r="N6" s="6"/>
      <c r="Q6" s="43" t="s">
        <v>21</v>
      </c>
      <c r="R6" s="45">
        <f>R5+1</f>
        <v>43192</v>
      </c>
    </row>
    <row r="7" spans="1:18" ht="16.2">
      <c r="A7" s="68">
        <f t="shared" si="3"/>
        <v>42740</v>
      </c>
      <c r="B7" s="38">
        <f t="shared" si="3"/>
        <v>43105</v>
      </c>
      <c r="C7" s="41"/>
      <c r="D7" s="41"/>
      <c r="E7" s="40">
        <f t="shared" si="0"/>
        <v>0</v>
      </c>
      <c r="F7" s="41"/>
      <c r="G7" s="41"/>
      <c r="H7" s="40">
        <f t="shared" si="2"/>
        <v>0</v>
      </c>
      <c r="I7" s="185" t="s">
        <v>92</v>
      </c>
      <c r="J7" s="37">
        <f t="shared" si="4"/>
        <v>0</v>
      </c>
      <c r="K7" s="307" t="str">
        <f>IFERROR(VLOOKUP(M7,EMPLOI!A:R,2,0),"")</f>
        <v/>
      </c>
      <c r="L7" s="37" t="str">
        <f t="shared" ca="1" si="1"/>
        <v/>
      </c>
      <c r="M7" s="31" t="str">
        <f t="array" ref="M7">IF(OR($K$2&gt;J7),"",IFERROR(INDEX(Tableau1[],MATCH(1,('2018'!B7&gt;=Tableau1[[DATE DEBUT ]])*(Tableau1[DATE FIN]&gt;='2018'!B7),0),1),""))</f>
        <v/>
      </c>
      <c r="N7" s="6"/>
      <c r="Q7" s="1" t="s">
        <v>22</v>
      </c>
      <c r="R7" s="45">
        <f>DATE(Année!A5,5,1)</f>
        <v>42856</v>
      </c>
    </row>
    <row r="8" spans="1:18" ht="16.2">
      <c r="A8" s="68">
        <f t="shared" si="3"/>
        <v>42741</v>
      </c>
      <c r="B8" s="38">
        <f t="shared" si="3"/>
        <v>43106</v>
      </c>
      <c r="C8" s="41"/>
      <c r="D8" s="41"/>
      <c r="E8" s="40">
        <f t="shared" si="0"/>
        <v>0</v>
      </c>
      <c r="F8" s="42"/>
      <c r="G8" s="42"/>
      <c r="H8" s="40">
        <f t="shared" si="2"/>
        <v>0</v>
      </c>
      <c r="I8" s="185"/>
      <c r="J8" s="37">
        <f t="shared" si="4"/>
        <v>0</v>
      </c>
      <c r="K8" s="307" t="str">
        <f>IFERROR(VLOOKUP(M8,EMPLOI!A:R,2,0),"")</f>
        <v/>
      </c>
      <c r="L8" s="37">
        <f t="shared" ca="1" si="1"/>
        <v>0</v>
      </c>
      <c r="M8" s="31" t="str">
        <f t="array" ref="M8">IF(OR($K$2&gt;J8),"",IFERROR(INDEX(Tableau1[],MATCH(1,('2018'!B8&gt;=Tableau1[[DATE DEBUT ]])*(Tableau1[DATE FIN]&gt;='2018'!B8),0),1),""))</f>
        <v/>
      </c>
      <c r="N8" s="6"/>
      <c r="Q8" s="1" t="s">
        <v>23</v>
      </c>
      <c r="R8" s="45">
        <f>R5+39</f>
        <v>43230</v>
      </c>
    </row>
    <row r="9" spans="1:18" ht="16.2">
      <c r="A9" s="68">
        <f t="shared" si="3"/>
        <v>42742</v>
      </c>
      <c r="B9" s="38">
        <f t="shared" si="3"/>
        <v>43107</v>
      </c>
      <c r="C9" s="42"/>
      <c r="D9" s="42"/>
      <c r="E9" s="40">
        <f t="shared" si="0"/>
        <v>0</v>
      </c>
      <c r="F9" s="42"/>
      <c r="G9" s="42"/>
      <c r="H9" s="40">
        <f t="shared" si="2"/>
        <v>0</v>
      </c>
      <c r="I9" s="185"/>
      <c r="J9" s="37">
        <f t="shared" si="4"/>
        <v>0</v>
      </c>
      <c r="K9" s="307" t="str">
        <f>IFERROR(VLOOKUP(M9,EMPLOI!A:R,2,0),"")</f>
        <v/>
      </c>
      <c r="L9" s="37" t="str">
        <f t="shared" ca="1" si="1"/>
        <v/>
      </c>
      <c r="M9" s="31" t="str">
        <f t="array" ref="M9">IF(OR($K$2&gt;J9),"",IFERROR(INDEX(Tableau1[],MATCH(1,('2018'!B9&gt;=Tableau1[[DATE DEBUT ]])*(Tableau1[DATE FIN]&gt;='2018'!B9),0),1),""))</f>
        <v/>
      </c>
      <c r="N9" s="6"/>
      <c r="Q9" s="43" t="s">
        <v>24</v>
      </c>
      <c r="R9" s="45">
        <f>DATE(Q2,5,8)</f>
        <v>43228</v>
      </c>
    </row>
    <row r="10" spans="1:18" ht="16.2">
      <c r="A10" s="68">
        <f t="shared" si="3"/>
        <v>42743</v>
      </c>
      <c r="B10" s="38">
        <f t="shared" si="3"/>
        <v>43108</v>
      </c>
      <c r="C10" s="42"/>
      <c r="D10" s="42"/>
      <c r="E10" s="40">
        <f t="shared" si="0"/>
        <v>0</v>
      </c>
      <c r="F10" s="42"/>
      <c r="G10" s="42"/>
      <c r="H10" s="40">
        <f t="shared" si="2"/>
        <v>0</v>
      </c>
      <c r="I10" s="185" t="s">
        <v>88</v>
      </c>
      <c r="J10" s="37">
        <f t="shared" si="4"/>
        <v>0</v>
      </c>
      <c r="K10" s="307" t="str">
        <f>IFERROR(VLOOKUP(M10,EMPLOI!A:R,2,0),"")</f>
        <v/>
      </c>
      <c r="L10" s="37" t="str">
        <f t="shared" ca="1" si="1"/>
        <v/>
      </c>
      <c r="M10" s="31" t="str">
        <f t="array" ref="M10">IF(OR($K$2&gt;J10),"",IFERROR(INDEX(Tableau1[],MATCH(1,('2018'!B10&gt;=Tableau1[[DATE DEBUT ]])*(Tableau1[DATE FIN]&gt;='2018'!B10),0),1),""))</f>
        <v/>
      </c>
      <c r="N10" s="6"/>
      <c r="Q10" s="1" t="s">
        <v>25</v>
      </c>
      <c r="R10" s="45">
        <f>R5+49</f>
        <v>43240</v>
      </c>
    </row>
    <row r="11" spans="1:18" ht="16.2">
      <c r="A11" s="68">
        <f t="shared" si="3"/>
        <v>42744</v>
      </c>
      <c r="B11" s="38">
        <f t="shared" si="3"/>
        <v>43109</v>
      </c>
      <c r="C11" s="42"/>
      <c r="D11" s="42"/>
      <c r="E11" s="40">
        <f t="shared" si="0"/>
        <v>0</v>
      </c>
      <c r="F11" s="42"/>
      <c r="G11" s="42"/>
      <c r="H11" s="40">
        <f t="shared" si="2"/>
        <v>0</v>
      </c>
      <c r="I11" s="185" t="s">
        <v>88</v>
      </c>
      <c r="J11" s="37">
        <f t="shared" si="4"/>
        <v>0</v>
      </c>
      <c r="K11" s="307" t="str">
        <f>IFERROR(VLOOKUP(M11,EMPLOI!A:R,2,0),"")</f>
        <v/>
      </c>
      <c r="L11" s="37" t="str">
        <f t="shared" ca="1" si="1"/>
        <v/>
      </c>
      <c r="M11" s="31" t="str">
        <f t="array" ref="M11">IF(OR($K$2&gt;J11),"",IFERROR(INDEX(Tableau1[],MATCH(1,('2018'!B11&gt;=Tableau1[[DATE DEBUT ]])*(Tableau1[DATE FIN]&gt;='2018'!B11),0),1),""))</f>
        <v/>
      </c>
      <c r="N11" s="6"/>
      <c r="Q11" s="1" t="s">
        <v>26</v>
      </c>
      <c r="R11" s="45">
        <f>R5+50</f>
        <v>43241</v>
      </c>
    </row>
    <row r="12" spans="1:18" ht="16.2">
      <c r="A12" s="68">
        <f t="shared" si="3"/>
        <v>42745</v>
      </c>
      <c r="B12" s="38">
        <f t="shared" si="3"/>
        <v>43110</v>
      </c>
      <c r="C12" s="42"/>
      <c r="D12" s="42"/>
      <c r="E12" s="40">
        <f t="shared" si="0"/>
        <v>0</v>
      </c>
      <c r="F12" s="42"/>
      <c r="G12" s="42"/>
      <c r="H12" s="40">
        <f t="shared" si="2"/>
        <v>0</v>
      </c>
      <c r="I12" s="185" t="s">
        <v>88</v>
      </c>
      <c r="J12" s="37">
        <f t="shared" si="4"/>
        <v>0</v>
      </c>
      <c r="K12" s="307" t="str">
        <f>IFERROR(VLOOKUP(M12,EMPLOI!A:R,2,0),"")</f>
        <v/>
      </c>
      <c r="L12" s="37" t="str">
        <f t="shared" ca="1" si="1"/>
        <v/>
      </c>
      <c r="M12" s="31" t="str">
        <f t="array" ref="M12">IF(OR($K$2&gt;J12),"",IFERROR(INDEX(Tableau1[],MATCH(1,('2018'!B12&gt;=Tableau1[[DATE DEBUT ]])*(Tableau1[DATE FIN]&gt;='2018'!B12),0),1),""))</f>
        <v/>
      </c>
      <c r="N12" s="6"/>
      <c r="Q12" s="43" t="s">
        <v>27</v>
      </c>
      <c r="R12" s="45">
        <f>DATE(Q2,7,14)</f>
        <v>43295</v>
      </c>
    </row>
    <row r="13" spans="1:18" ht="16.2">
      <c r="A13" s="68">
        <f t="shared" si="3"/>
        <v>42746</v>
      </c>
      <c r="B13" s="38">
        <f t="shared" si="3"/>
        <v>43111</v>
      </c>
      <c r="C13" s="42"/>
      <c r="D13" s="42"/>
      <c r="E13" s="40">
        <f t="shared" si="0"/>
        <v>0</v>
      </c>
      <c r="F13" s="42"/>
      <c r="G13" s="42"/>
      <c r="H13" s="40">
        <f t="shared" si="2"/>
        <v>0</v>
      </c>
      <c r="I13" s="185" t="s">
        <v>88</v>
      </c>
      <c r="J13" s="37">
        <f t="shared" si="4"/>
        <v>0</v>
      </c>
      <c r="K13" s="307" t="str">
        <f>IFERROR(VLOOKUP(M13,EMPLOI!A:R,2,0),"")</f>
        <v/>
      </c>
      <c r="L13" s="37" t="str">
        <f t="shared" ca="1" si="1"/>
        <v/>
      </c>
      <c r="M13" s="31" t="str">
        <f t="array" ref="M13">IF(OR($K$2&gt;J13),"",IFERROR(INDEX(Tableau1[],MATCH(1,('2018'!B13&gt;=Tableau1[[DATE DEBUT ]])*(Tableau1[DATE FIN]&gt;='2018'!B13),0),1),""))</f>
        <v/>
      </c>
      <c r="N13" s="6"/>
      <c r="Q13" s="1" t="s">
        <v>28</v>
      </c>
      <c r="R13" s="45">
        <f>DATE(Q2,8,15)</f>
        <v>43327</v>
      </c>
    </row>
    <row r="14" spans="1:18" ht="16.2">
      <c r="A14" s="68">
        <f t="shared" si="3"/>
        <v>42747</v>
      </c>
      <c r="B14" s="38">
        <f t="shared" si="3"/>
        <v>43112</v>
      </c>
      <c r="C14" s="42"/>
      <c r="D14" s="42"/>
      <c r="E14" s="40">
        <f t="shared" si="0"/>
        <v>0</v>
      </c>
      <c r="F14" s="42"/>
      <c r="G14" s="42"/>
      <c r="H14" s="40">
        <f t="shared" si="2"/>
        <v>0</v>
      </c>
      <c r="I14" s="185" t="s">
        <v>88</v>
      </c>
      <c r="J14" s="37">
        <f t="shared" si="4"/>
        <v>0</v>
      </c>
      <c r="K14" s="307" t="str">
        <f>IFERROR(VLOOKUP(M14,EMPLOI!A:R,2,0),"")</f>
        <v/>
      </c>
      <c r="L14" s="37" t="str">
        <f t="shared" ca="1" si="1"/>
        <v/>
      </c>
      <c r="M14" s="31" t="str">
        <f t="array" ref="M14">IF(OR($K$2&gt;J14),"",IFERROR(INDEX(Tableau1[],MATCH(1,('2018'!B14&gt;=Tableau1[[DATE DEBUT ]])*(Tableau1[DATE FIN]&gt;='2018'!B14),0),1),""))</f>
        <v/>
      </c>
      <c r="N14" s="6"/>
      <c r="Q14" s="1" t="s">
        <v>29</v>
      </c>
      <c r="R14" s="45">
        <f>DATE(Q2,11,1)</f>
        <v>43405</v>
      </c>
    </row>
    <row r="15" spans="1:18" ht="16.2">
      <c r="A15" s="68">
        <f t="shared" si="3"/>
        <v>42748</v>
      </c>
      <c r="B15" s="38">
        <f t="shared" si="3"/>
        <v>43113</v>
      </c>
      <c r="C15" s="42"/>
      <c r="D15" s="42"/>
      <c r="E15" s="40">
        <f t="shared" si="0"/>
        <v>0</v>
      </c>
      <c r="F15" s="42"/>
      <c r="G15" s="42"/>
      <c r="H15" s="40">
        <f t="shared" si="2"/>
        <v>0</v>
      </c>
      <c r="I15" s="185"/>
      <c r="J15" s="37">
        <f t="shared" si="4"/>
        <v>0</v>
      </c>
      <c r="K15" s="307" t="str">
        <f>IFERROR(VLOOKUP(M15,EMPLOI!A:R,2,0),"")</f>
        <v/>
      </c>
      <c r="L15" s="37">
        <f t="shared" ca="1" si="1"/>
        <v>0</v>
      </c>
      <c r="M15" s="31" t="str">
        <f t="array" ref="M15">IF(OR($K$2&gt;J15),"",IFERROR(INDEX(Tableau1[],MATCH(1,('2018'!B15&gt;=Tableau1[[DATE DEBUT ]])*(Tableau1[DATE FIN]&gt;='2018'!B15),0),1),""))</f>
        <v/>
      </c>
      <c r="N15" s="6"/>
      <c r="Q15" s="43" t="s">
        <v>30</v>
      </c>
      <c r="R15" s="45">
        <f>DATE(Q2,11,11)</f>
        <v>43415</v>
      </c>
    </row>
    <row r="16" spans="1:18" ht="16.2">
      <c r="A16" s="68">
        <f t="shared" si="3"/>
        <v>42749</v>
      </c>
      <c r="B16" s="38">
        <f t="shared" si="3"/>
        <v>43114</v>
      </c>
      <c r="C16" s="42"/>
      <c r="D16" s="42"/>
      <c r="E16" s="40">
        <f t="shared" si="0"/>
        <v>0</v>
      </c>
      <c r="F16" s="42"/>
      <c r="G16" s="42"/>
      <c r="H16" s="40">
        <f t="shared" si="2"/>
        <v>0</v>
      </c>
      <c r="I16" s="185"/>
      <c r="J16" s="37">
        <f t="shared" si="4"/>
        <v>0</v>
      </c>
      <c r="K16" s="307" t="str">
        <f>IFERROR(VLOOKUP(M16,EMPLOI!A:R,2,0),"")</f>
        <v/>
      </c>
      <c r="L16" s="37" t="str">
        <f t="shared" ca="1" si="1"/>
        <v/>
      </c>
      <c r="M16" s="31" t="str">
        <f t="array" ref="M16">IF(OR($K$2&gt;J16),"",IFERROR(INDEX(Tableau1[],MATCH(1,('2018'!B16&gt;=Tableau1[[DATE DEBUT ]])*(Tableau1[DATE FIN]&gt;='2018'!B16),0),1),""))</f>
        <v/>
      </c>
      <c r="N16" s="6"/>
      <c r="Q16" s="1" t="s">
        <v>31</v>
      </c>
      <c r="R16" s="45">
        <f>DATE(Q2,12,25)</f>
        <v>43459</v>
      </c>
    </row>
    <row r="17" spans="1:18" ht="16.2">
      <c r="A17" s="68">
        <f t="shared" si="3"/>
        <v>42750</v>
      </c>
      <c r="B17" s="38">
        <f t="shared" si="3"/>
        <v>43115</v>
      </c>
      <c r="C17" s="42"/>
      <c r="D17" s="42"/>
      <c r="E17" s="40">
        <f t="shared" si="0"/>
        <v>0</v>
      </c>
      <c r="F17" s="42"/>
      <c r="G17" s="42"/>
      <c r="H17" s="40">
        <f t="shared" si="2"/>
        <v>0</v>
      </c>
      <c r="I17" s="185"/>
      <c r="J17" s="37">
        <f t="shared" si="4"/>
        <v>0</v>
      </c>
      <c r="K17" s="307" t="str">
        <f>IFERROR(VLOOKUP(M17,EMPLOI!A:R,2,0),"")</f>
        <v/>
      </c>
      <c r="L17" s="37" t="str">
        <f t="shared" ca="1" si="1"/>
        <v/>
      </c>
      <c r="M17" s="31" t="str">
        <f t="array" ref="M17">IF(OR($K$2&gt;J17),"",IFERROR(INDEX(Tableau1[],MATCH(1,('2018'!B17&gt;=Tableau1[[DATE DEBUT ]])*(Tableau1[DATE FIN]&gt;='2018'!B17),0),1),""))</f>
        <v/>
      </c>
      <c r="N17" s="6"/>
      <c r="Q17" s="1"/>
      <c r="R17" s="45"/>
    </row>
    <row r="18" spans="1:18" ht="16.2">
      <c r="A18" s="68">
        <f t="shared" si="3"/>
        <v>42751</v>
      </c>
      <c r="B18" s="38">
        <f t="shared" si="3"/>
        <v>43116</v>
      </c>
      <c r="C18" s="42"/>
      <c r="D18" s="42"/>
      <c r="E18" s="40">
        <f t="shared" si="0"/>
        <v>0</v>
      </c>
      <c r="F18" s="42"/>
      <c r="G18" s="42"/>
      <c r="H18" s="40">
        <f t="shared" si="2"/>
        <v>0</v>
      </c>
      <c r="I18" s="185"/>
      <c r="J18" s="37">
        <f t="shared" si="4"/>
        <v>0</v>
      </c>
      <c r="K18" s="307" t="str">
        <f>IFERROR(VLOOKUP(M18,EMPLOI!A:R,2,0),"")</f>
        <v/>
      </c>
      <c r="L18" s="37" t="str">
        <f t="shared" ca="1" si="1"/>
        <v/>
      </c>
      <c r="M18" s="31" t="str">
        <f t="array" ref="M18">IF(OR($K$2&gt;J18),"",IFERROR(INDEX(Tableau1[],MATCH(1,('2018'!B18&gt;=Tableau1[[DATE DEBUT ]])*(Tableau1[DATE FIN]&gt;='2018'!B18),0),1),""))</f>
        <v/>
      </c>
      <c r="N18" s="6"/>
      <c r="Q18" s="43" t="s">
        <v>32</v>
      </c>
      <c r="R18" s="45">
        <f>R5-47</f>
        <v>43144</v>
      </c>
    </row>
    <row r="19" spans="1:18" ht="16.2">
      <c r="A19" s="68">
        <f t="shared" si="3"/>
        <v>42752</v>
      </c>
      <c r="B19" s="38">
        <f t="shared" si="3"/>
        <v>43117</v>
      </c>
      <c r="C19" s="42"/>
      <c r="D19" s="42"/>
      <c r="E19" s="40">
        <f t="shared" si="0"/>
        <v>0</v>
      </c>
      <c r="F19" s="42"/>
      <c r="G19" s="42"/>
      <c r="H19" s="40">
        <f t="shared" si="2"/>
        <v>0</v>
      </c>
      <c r="I19" s="185"/>
      <c r="J19" s="37">
        <f t="shared" si="4"/>
        <v>0</v>
      </c>
      <c r="K19" s="307" t="str">
        <f>IFERROR(VLOOKUP(M19,EMPLOI!A:R,2,0),"")</f>
        <v/>
      </c>
      <c r="L19" s="37" t="str">
        <f t="shared" ca="1" si="1"/>
        <v/>
      </c>
      <c r="M19" s="31" t="str">
        <f t="array" ref="M19">IF(OR($K$2&gt;J19),"",IFERROR(INDEX(Tableau1[],MATCH(1,('2018'!B19&gt;=Tableau1[[DATE DEBUT ]])*(Tableau1[DATE FIN]&gt;='2018'!B19),0),1),""))</f>
        <v/>
      </c>
      <c r="N19" s="6"/>
      <c r="Q19" s="3" t="s">
        <v>33</v>
      </c>
      <c r="R19" s="45">
        <f>R5-46</f>
        <v>43145</v>
      </c>
    </row>
    <row r="20" spans="1:18" ht="16.2">
      <c r="A20" s="68">
        <f t="shared" si="3"/>
        <v>42753</v>
      </c>
      <c r="B20" s="38">
        <f t="shared" si="3"/>
        <v>43118</v>
      </c>
      <c r="C20" s="42"/>
      <c r="D20" s="42"/>
      <c r="E20" s="40">
        <f t="shared" si="0"/>
        <v>0</v>
      </c>
      <c r="F20" s="42"/>
      <c r="G20" s="42"/>
      <c r="H20" s="40">
        <f t="shared" si="2"/>
        <v>0</v>
      </c>
      <c r="I20" s="185"/>
      <c r="J20" s="37">
        <f t="shared" si="4"/>
        <v>0</v>
      </c>
      <c r="K20" s="307" t="str">
        <f>IFERROR(VLOOKUP(M20,EMPLOI!A:R,2,0),"")</f>
        <v/>
      </c>
      <c r="L20" s="37" t="str">
        <f t="shared" ca="1" si="1"/>
        <v/>
      </c>
      <c r="M20" s="31" t="str">
        <f t="array" ref="M20">IF(OR($K$2&gt;J20),"",IFERROR(INDEX(Tableau1[],MATCH(1,('2018'!B20&gt;=Tableau1[[DATE DEBUT ]])*(Tableau1[DATE FIN]&gt;='2018'!B20),0),1),""))</f>
        <v/>
      </c>
      <c r="N20" s="6"/>
      <c r="Q20" s="3" t="s">
        <v>34</v>
      </c>
      <c r="R20" s="45">
        <f>R5-7</f>
        <v>43184</v>
      </c>
    </row>
    <row r="21" spans="1:18" ht="16.2">
      <c r="A21" s="68">
        <f t="shared" si="3"/>
        <v>42754</v>
      </c>
      <c r="B21" s="38">
        <f t="shared" si="3"/>
        <v>43119</v>
      </c>
      <c r="C21" s="42"/>
      <c r="D21" s="42"/>
      <c r="E21" s="40">
        <f t="shared" si="0"/>
        <v>0</v>
      </c>
      <c r="F21" s="42"/>
      <c r="G21" s="42"/>
      <c r="H21" s="40">
        <f t="shared" si="2"/>
        <v>0</v>
      </c>
      <c r="I21" s="185"/>
      <c r="J21" s="37">
        <f t="shared" si="4"/>
        <v>0</v>
      </c>
      <c r="K21" s="307" t="str">
        <f>IFERROR(VLOOKUP(M21,EMPLOI!A:R,2,0),"")</f>
        <v/>
      </c>
      <c r="L21" s="37" t="str">
        <f t="shared" ca="1" si="1"/>
        <v/>
      </c>
      <c r="M21" s="31" t="str">
        <f t="array" ref="M21">IF(OR($K$2&gt;J21),"",IFERROR(INDEX(Tableau1[],MATCH(1,('2018'!B21&gt;=Tableau1[[DATE DEBUT ]])*(Tableau1[DATE FIN]&gt;='2018'!B21),0),1),""))</f>
        <v/>
      </c>
      <c r="N21" s="6"/>
      <c r="Q21" s="3"/>
      <c r="R21" s="45"/>
    </row>
    <row r="22" spans="1:18" ht="16.2">
      <c r="A22" s="68">
        <f t="shared" ref="A22:B37" si="5">A21+1</f>
        <v>42755</v>
      </c>
      <c r="B22" s="38">
        <f t="shared" si="5"/>
        <v>43120</v>
      </c>
      <c r="C22" s="42"/>
      <c r="D22" s="42"/>
      <c r="E22" s="40">
        <f t="shared" si="0"/>
        <v>0</v>
      </c>
      <c r="F22" s="42"/>
      <c r="G22" s="42"/>
      <c r="H22" s="40">
        <f t="shared" si="2"/>
        <v>0</v>
      </c>
      <c r="I22" s="185"/>
      <c r="J22" s="37">
        <f t="shared" si="4"/>
        <v>0</v>
      </c>
      <c r="K22" s="307" t="str">
        <f>IFERROR(VLOOKUP(M22,EMPLOI!A:R,2,0),"")</f>
        <v/>
      </c>
      <c r="L22" s="37">
        <f t="shared" ca="1" si="1"/>
        <v>0</v>
      </c>
      <c r="M22" s="31" t="str">
        <f t="array" ref="M22">IF(OR($K$2&gt;J22),"",IFERROR(INDEX(Tableau1[],MATCH(1,('2018'!B22&gt;=Tableau1[[DATE DEBUT ]])*(Tableau1[DATE FIN]&gt;='2018'!B22),0),1),""))</f>
        <v/>
      </c>
      <c r="N22" s="6"/>
      <c r="Q22" s="3" t="s">
        <v>36</v>
      </c>
      <c r="R22" s="45">
        <f>DATE(Q2,1,1)+7-WEEKDAY(DATE(Q2,1,1),2)</f>
        <v>43107</v>
      </c>
    </row>
    <row r="23" spans="1:18" ht="16.2">
      <c r="A23" s="68">
        <f t="shared" si="5"/>
        <v>42756</v>
      </c>
      <c r="B23" s="38">
        <f t="shared" si="5"/>
        <v>43121</v>
      </c>
      <c r="C23" s="42"/>
      <c r="D23" s="42"/>
      <c r="E23" s="40">
        <f t="shared" si="0"/>
        <v>0</v>
      </c>
      <c r="F23" s="42"/>
      <c r="G23" s="42"/>
      <c r="H23" s="40">
        <f t="shared" si="2"/>
        <v>0</v>
      </c>
      <c r="I23" s="185"/>
      <c r="J23" s="37">
        <f t="shared" si="4"/>
        <v>0</v>
      </c>
      <c r="K23" s="307" t="str">
        <f>IFERROR(VLOOKUP(M23,EMPLOI!A:R,2,0),"")</f>
        <v/>
      </c>
      <c r="L23" s="37" t="str">
        <f t="shared" ca="1" si="1"/>
        <v/>
      </c>
      <c r="M23" s="31" t="str">
        <f t="array" ref="M23">IF(OR($K$2&gt;J23),"",IFERROR(INDEX(Tableau1[],MATCH(1,('2018'!B23&gt;=Tableau1[[DATE DEBUT ]])*(Tableau1[DATE FIN]&gt;='2018'!B23),0),1),""))</f>
        <v/>
      </c>
      <c r="N23" s="6"/>
      <c r="Q23" s="1"/>
      <c r="R23" s="45"/>
    </row>
    <row r="24" spans="1:18" ht="16.2">
      <c r="A24" s="68">
        <f t="shared" si="5"/>
        <v>42757</v>
      </c>
      <c r="B24" s="38">
        <f t="shared" si="5"/>
        <v>43122</v>
      </c>
      <c r="C24" s="42"/>
      <c r="D24" s="42"/>
      <c r="E24" s="40">
        <f t="shared" si="0"/>
        <v>0</v>
      </c>
      <c r="F24" s="42"/>
      <c r="G24" s="42"/>
      <c r="H24" s="40">
        <f t="shared" si="2"/>
        <v>0</v>
      </c>
      <c r="I24" s="185"/>
      <c r="J24" s="37">
        <f t="shared" si="4"/>
        <v>0</v>
      </c>
      <c r="K24" s="307" t="str">
        <f>IFERROR(VLOOKUP(M24,EMPLOI!A:R,2,0),"")</f>
        <v/>
      </c>
      <c r="L24" s="37" t="str">
        <f t="shared" ca="1" si="1"/>
        <v/>
      </c>
      <c r="M24" s="31" t="str">
        <f t="array" ref="M24">IF(OR($K$2&gt;J24),"",IFERROR(INDEX(Tableau1[],MATCH(1,('2018'!B24&gt;=Tableau1[[DATE DEBUT ]])*(Tableau1[DATE FIN]&gt;='2018'!B24),0),1),""))</f>
        <v/>
      </c>
      <c r="N24" s="6"/>
      <c r="Q24" s="43" t="s">
        <v>35</v>
      </c>
      <c r="R24" s="45">
        <f>R5+63</f>
        <v>43254</v>
      </c>
    </row>
    <row r="25" spans="1:18" ht="16.2">
      <c r="A25" s="68">
        <f t="shared" si="5"/>
        <v>42758</v>
      </c>
      <c r="B25" s="38">
        <f t="shared" si="5"/>
        <v>43123</v>
      </c>
      <c r="C25" s="42"/>
      <c r="D25" s="42"/>
      <c r="E25" s="40">
        <f t="shared" si="0"/>
        <v>0</v>
      </c>
      <c r="F25" s="42"/>
      <c r="G25" s="42"/>
      <c r="H25" s="40">
        <f t="shared" si="2"/>
        <v>0</v>
      </c>
      <c r="I25" s="185"/>
      <c r="J25" s="37">
        <f t="shared" si="4"/>
        <v>0</v>
      </c>
      <c r="K25" s="307" t="str">
        <f>IFERROR(VLOOKUP(M25,EMPLOI!A:R,2,0),"")</f>
        <v/>
      </c>
      <c r="L25" s="37" t="str">
        <f t="shared" ca="1" si="1"/>
        <v/>
      </c>
      <c r="M25" s="31" t="str">
        <f t="array" ref="M25">IF(OR($K$2&gt;J25),"",IFERROR(INDEX(Tableau1[],MATCH(1,('2018'!B25&gt;=Tableau1[[DATE DEBUT ]])*(Tableau1[DATE FIN]&gt;='2018'!B25),0),1),""))</f>
        <v/>
      </c>
      <c r="N25" s="6"/>
      <c r="Q25" s="1"/>
      <c r="R25" s="45"/>
    </row>
    <row r="26" spans="1:18" ht="16.2">
      <c r="A26" s="68">
        <f t="shared" si="5"/>
        <v>42759</v>
      </c>
      <c r="B26" s="38">
        <f t="shared" si="5"/>
        <v>43124</v>
      </c>
      <c r="C26" s="42"/>
      <c r="D26" s="42"/>
      <c r="E26" s="40">
        <f t="shared" si="0"/>
        <v>0</v>
      </c>
      <c r="F26" s="42"/>
      <c r="G26" s="42"/>
      <c r="H26" s="40">
        <f t="shared" si="2"/>
        <v>0</v>
      </c>
      <c r="I26" s="185"/>
      <c r="J26" s="37">
        <f t="shared" si="4"/>
        <v>0</v>
      </c>
      <c r="K26" s="307" t="str">
        <f>IFERROR(VLOOKUP(M26,EMPLOI!A:R,2,0),"")</f>
        <v/>
      </c>
      <c r="L26" s="37" t="str">
        <f t="shared" ca="1" si="1"/>
        <v/>
      </c>
      <c r="M26" s="31" t="str">
        <f t="array" ref="M26">IF(OR($K$2&gt;J26),"",IFERROR(INDEX(Tableau1[],MATCH(1,('2018'!B26&gt;=Tableau1[[DATE DEBUT ]])*(Tableau1[DATE FIN]&gt;='2018'!B26),0),1),""))</f>
        <v/>
      </c>
      <c r="N26" s="6"/>
      <c r="Q26" s="1"/>
      <c r="R26" s="45"/>
    </row>
    <row r="27" spans="1:18" ht="16.2">
      <c r="A27" s="68">
        <f t="shared" si="5"/>
        <v>42760</v>
      </c>
      <c r="B27" s="38">
        <f t="shared" si="5"/>
        <v>43125</v>
      </c>
      <c r="C27" s="42"/>
      <c r="D27" s="42"/>
      <c r="E27" s="40">
        <f t="shared" si="0"/>
        <v>0</v>
      </c>
      <c r="F27" s="42"/>
      <c r="G27" s="42"/>
      <c r="H27" s="40">
        <f t="shared" si="2"/>
        <v>0</v>
      </c>
      <c r="I27" s="185"/>
      <c r="J27" s="37">
        <f t="shared" si="4"/>
        <v>0</v>
      </c>
      <c r="K27" s="307" t="str">
        <f>IFERROR(VLOOKUP(M27,EMPLOI!A:R,2,0),"")</f>
        <v/>
      </c>
      <c r="L27" s="37" t="str">
        <f t="shared" ca="1" si="1"/>
        <v/>
      </c>
      <c r="M27" s="31" t="str">
        <f t="array" ref="M27">IF(OR($K$2&gt;J27),"",IFERROR(INDEX(Tableau1[],MATCH(1,('2018'!B27&gt;=Tableau1[[DATE DEBUT ]])*(Tableau1[DATE FIN]&gt;='2018'!B27),0),1),""))</f>
        <v/>
      </c>
      <c r="N27" s="6"/>
      <c r="Q27" s="43"/>
      <c r="R27" s="45"/>
    </row>
    <row r="28" spans="1:18" ht="16.2">
      <c r="A28" s="68">
        <f t="shared" si="5"/>
        <v>42761</v>
      </c>
      <c r="B28" s="38">
        <f t="shared" si="5"/>
        <v>43126</v>
      </c>
      <c r="C28" s="42"/>
      <c r="D28" s="42"/>
      <c r="E28" s="40">
        <f t="shared" si="0"/>
        <v>0</v>
      </c>
      <c r="F28" s="42"/>
      <c r="G28" s="42"/>
      <c r="H28" s="40">
        <f t="shared" si="2"/>
        <v>0</v>
      </c>
      <c r="I28" s="185"/>
      <c r="J28" s="37">
        <f t="shared" si="4"/>
        <v>0</v>
      </c>
      <c r="K28" s="307" t="str">
        <f>IFERROR(VLOOKUP(M28,EMPLOI!A:R,2,0),"")</f>
        <v/>
      </c>
      <c r="L28" s="37" t="str">
        <f t="shared" ca="1" si="1"/>
        <v/>
      </c>
      <c r="M28" s="31" t="str">
        <f t="array" ref="M28">IF(OR($K$2&gt;J28),"",IFERROR(INDEX(Tableau1[],MATCH(1,('2018'!B28&gt;=Tableau1[[DATE DEBUT ]])*(Tableau1[DATE FIN]&gt;='2018'!B28),0),1),""))</f>
        <v/>
      </c>
      <c r="N28" s="6"/>
      <c r="Q28" s="49"/>
      <c r="R28" s="50"/>
    </row>
    <row r="29" spans="1:18" ht="16.2">
      <c r="A29" s="68">
        <f t="shared" si="5"/>
        <v>42762</v>
      </c>
      <c r="B29" s="38">
        <f t="shared" si="5"/>
        <v>43127</v>
      </c>
      <c r="C29" s="42"/>
      <c r="D29" s="42"/>
      <c r="E29" s="40">
        <f t="shared" si="0"/>
        <v>0</v>
      </c>
      <c r="F29" s="42"/>
      <c r="G29" s="42"/>
      <c r="H29" s="40">
        <f t="shared" si="2"/>
        <v>0</v>
      </c>
      <c r="I29" s="185"/>
      <c r="J29" s="37">
        <f t="shared" si="4"/>
        <v>0</v>
      </c>
      <c r="K29" s="307" t="str">
        <f>IFERROR(VLOOKUP(M29,EMPLOI!A:R,2,0),"")</f>
        <v/>
      </c>
      <c r="L29" s="37">
        <f t="shared" ca="1" si="1"/>
        <v>0</v>
      </c>
      <c r="M29" s="31" t="str">
        <f t="array" ref="M29">IF(OR($K$2&gt;J29),"",IFERROR(INDEX(Tableau1[],MATCH(1,('2018'!B29&gt;=Tableau1[[DATE DEBUT ]])*(Tableau1[DATE FIN]&gt;='2018'!B29),0),1),""))</f>
        <v/>
      </c>
      <c r="N29" s="6"/>
      <c r="Q29" s="3"/>
      <c r="R29" s="45"/>
    </row>
    <row r="30" spans="1:18" ht="16.2">
      <c r="A30" s="68">
        <f t="shared" si="5"/>
        <v>42763</v>
      </c>
      <c r="B30" s="38">
        <f t="shared" si="5"/>
        <v>43128</v>
      </c>
      <c r="C30" s="42"/>
      <c r="D30" s="42"/>
      <c r="E30" s="40">
        <f t="shared" si="0"/>
        <v>0</v>
      </c>
      <c r="F30" s="42"/>
      <c r="G30" s="42"/>
      <c r="H30" s="40">
        <f t="shared" si="2"/>
        <v>0</v>
      </c>
      <c r="I30" s="185"/>
      <c r="J30" s="37">
        <f t="shared" si="4"/>
        <v>0</v>
      </c>
      <c r="K30" s="307" t="str">
        <f>IFERROR(VLOOKUP(M30,EMPLOI!A:R,2,0),"")</f>
        <v/>
      </c>
      <c r="L30" s="37" t="str">
        <f t="shared" ca="1" si="1"/>
        <v/>
      </c>
      <c r="M30" s="31" t="str">
        <f t="array" ref="M30">IF(OR($K$2&gt;J30),"",IFERROR(INDEX(Tableau1[],MATCH(1,('2018'!B30&gt;=Tableau1[[DATE DEBUT ]])*(Tableau1[DATE FIN]&gt;='2018'!B30),0),1),""))</f>
        <v/>
      </c>
      <c r="N30" s="6"/>
      <c r="Q30" s="44"/>
      <c r="R30" s="45"/>
    </row>
    <row r="31" spans="1:18" ht="16.2">
      <c r="A31" s="68">
        <f t="shared" si="5"/>
        <v>42764</v>
      </c>
      <c r="B31" s="38">
        <f t="shared" si="5"/>
        <v>43129</v>
      </c>
      <c r="C31" s="42"/>
      <c r="D31" s="42"/>
      <c r="E31" s="40">
        <f t="shared" si="0"/>
        <v>0</v>
      </c>
      <c r="F31" s="42"/>
      <c r="G31" s="42"/>
      <c r="H31" s="40">
        <f t="shared" si="2"/>
        <v>0</v>
      </c>
      <c r="I31" s="185"/>
      <c r="J31" s="37">
        <f t="shared" si="4"/>
        <v>0</v>
      </c>
      <c r="K31" s="307" t="str">
        <f>IFERROR(VLOOKUP(M31,EMPLOI!A:R,2,0),"")</f>
        <v/>
      </c>
      <c r="L31" s="37" t="str">
        <f t="shared" ca="1" si="1"/>
        <v/>
      </c>
      <c r="M31" s="31" t="str">
        <f t="array" ref="M31">IF(OR($K$2&gt;J31),"",IFERROR(INDEX(Tableau1[],MATCH(1,('2018'!B31&gt;=Tableau1[[DATE DEBUT ]])*(Tableau1[DATE FIN]&gt;='2018'!B31),0),1),""))</f>
        <v/>
      </c>
      <c r="N31" s="6"/>
    </row>
    <row r="32" spans="1:18" ht="16.2">
      <c r="A32" s="68">
        <f t="shared" si="5"/>
        <v>42765</v>
      </c>
      <c r="B32" s="38">
        <f t="shared" si="5"/>
        <v>43130</v>
      </c>
      <c r="C32" s="42"/>
      <c r="D32" s="42"/>
      <c r="E32" s="40">
        <f t="shared" si="0"/>
        <v>0</v>
      </c>
      <c r="F32" s="42"/>
      <c r="G32" s="42"/>
      <c r="H32" s="40">
        <f t="shared" si="2"/>
        <v>0</v>
      </c>
      <c r="I32" s="185"/>
      <c r="J32" s="37">
        <f t="shared" si="4"/>
        <v>0</v>
      </c>
      <c r="K32" s="307" t="str">
        <f>IFERROR(VLOOKUP(M32,EMPLOI!A:R,2,0),"")</f>
        <v/>
      </c>
      <c r="L32" s="37" t="str">
        <f t="shared" ca="1" si="1"/>
        <v/>
      </c>
      <c r="M32" s="31" t="str">
        <f t="array" ref="M32">IF(OR($K$2&gt;J32),"",IFERROR(INDEX(Tableau1[],MATCH(1,('2018'!B32&gt;=Tableau1[[DATE DEBUT ]])*(Tableau1[DATE FIN]&gt;='2018'!B32),0),1),""))</f>
        <v/>
      </c>
      <c r="N32" s="6"/>
    </row>
    <row r="33" spans="1:14" ht="16.2">
      <c r="A33" s="68">
        <f t="shared" si="5"/>
        <v>42766</v>
      </c>
      <c r="B33" s="38">
        <f t="shared" si="5"/>
        <v>43131</v>
      </c>
      <c r="C33" s="41"/>
      <c r="D33" s="41"/>
      <c r="E33" s="40">
        <f t="shared" si="0"/>
        <v>0</v>
      </c>
      <c r="F33" s="42"/>
      <c r="G33" s="42"/>
      <c r="H33" s="40">
        <f t="shared" si="2"/>
        <v>0</v>
      </c>
      <c r="I33" s="185"/>
      <c r="J33" s="37">
        <f t="shared" si="4"/>
        <v>0</v>
      </c>
      <c r="K33" s="307" t="str">
        <f>IFERROR(VLOOKUP(M33,EMPLOI!A:R,2,0),"")</f>
        <v/>
      </c>
      <c r="L33" s="37" t="str">
        <f t="shared" ca="1" si="1"/>
        <v/>
      </c>
      <c r="M33" s="31" t="str">
        <f t="array" ref="M33">IF(OR($K$2&gt;J33),"",IFERROR(INDEX(Tableau1[],MATCH(1,('2018'!B33&gt;=Tableau1[[DATE DEBUT ]])*(Tableau1[DATE FIN]&gt;='2018'!B33),0),1),""))</f>
        <v/>
      </c>
      <c r="N33" s="6"/>
    </row>
    <row r="34" spans="1:14" ht="16.2">
      <c r="A34" s="68">
        <f t="shared" si="5"/>
        <v>42767</v>
      </c>
      <c r="B34" s="38">
        <f t="shared" si="5"/>
        <v>43132</v>
      </c>
      <c r="C34" s="41"/>
      <c r="D34" s="41"/>
      <c r="E34" s="40">
        <f t="shared" si="0"/>
        <v>0</v>
      </c>
      <c r="F34" s="42"/>
      <c r="G34" s="42"/>
      <c r="H34" s="40">
        <f t="shared" si="2"/>
        <v>0</v>
      </c>
      <c r="I34" s="185"/>
      <c r="J34" s="37">
        <f t="shared" si="4"/>
        <v>0</v>
      </c>
      <c r="K34" s="307" t="str">
        <f>IFERROR(VLOOKUP(M34,EMPLOI!A:R,2,0),"")</f>
        <v/>
      </c>
      <c r="L34" s="37" t="str">
        <f t="shared" ca="1" si="1"/>
        <v/>
      </c>
      <c r="M34" s="31" t="str">
        <f t="array" ref="M34">IF(OR($K$2&gt;J34),"",IFERROR(INDEX(Tableau1[],MATCH(1,('2018'!B34&gt;=Tableau1[[DATE DEBUT ]])*(Tableau1[DATE FIN]&gt;='2018'!B34),0),1),""))</f>
        <v/>
      </c>
      <c r="N34" s="6"/>
    </row>
    <row r="35" spans="1:14" ht="16.2">
      <c r="A35" s="68">
        <f t="shared" si="5"/>
        <v>42768</v>
      </c>
      <c r="B35" s="38">
        <f t="shared" si="5"/>
        <v>43133</v>
      </c>
      <c r="C35" s="42"/>
      <c r="D35" s="42"/>
      <c r="E35" s="40">
        <f t="shared" si="0"/>
        <v>0</v>
      </c>
      <c r="F35" s="42"/>
      <c r="G35" s="42"/>
      <c r="H35" s="40">
        <f t="shared" si="2"/>
        <v>0</v>
      </c>
      <c r="I35" s="185"/>
      <c r="J35" s="37">
        <f t="shared" si="4"/>
        <v>0</v>
      </c>
      <c r="K35" s="307" t="str">
        <f>IFERROR(VLOOKUP(M35,EMPLOI!A:R,2,0),"")</f>
        <v/>
      </c>
      <c r="L35" s="37" t="str">
        <f t="shared" ca="1" si="1"/>
        <v/>
      </c>
      <c r="M35" s="31" t="str">
        <f t="array" ref="M35">IF(OR($K$2&gt;J35),"",IFERROR(INDEX(Tableau1[],MATCH(1,('2018'!B35&gt;=Tableau1[[DATE DEBUT ]])*(Tableau1[DATE FIN]&gt;='2018'!B35),0),1),""))</f>
        <v/>
      </c>
      <c r="N35" s="6"/>
    </row>
    <row r="36" spans="1:14" ht="16.2">
      <c r="A36" s="68">
        <f t="shared" si="5"/>
        <v>42769</v>
      </c>
      <c r="B36" s="38">
        <f t="shared" si="5"/>
        <v>43134</v>
      </c>
      <c r="C36" s="42"/>
      <c r="D36" s="42"/>
      <c r="E36" s="40">
        <f t="shared" si="0"/>
        <v>0</v>
      </c>
      <c r="F36" s="42"/>
      <c r="G36" s="42"/>
      <c r="H36" s="40">
        <f t="shared" si="2"/>
        <v>0</v>
      </c>
      <c r="I36" s="185"/>
      <c r="J36" s="37">
        <f t="shared" si="4"/>
        <v>0</v>
      </c>
      <c r="K36" s="307" t="str">
        <f>IFERROR(VLOOKUP(M36,EMPLOI!A:R,2,0),"")</f>
        <v/>
      </c>
      <c r="L36" s="37">
        <f t="shared" ca="1" si="1"/>
        <v>0</v>
      </c>
      <c r="M36" s="31" t="str">
        <f t="array" ref="M36">IF(OR($K$2&gt;J36),"",IFERROR(INDEX(Tableau1[],MATCH(1,('2018'!B36&gt;=Tableau1[[DATE DEBUT ]])*(Tableau1[DATE FIN]&gt;='2018'!B36),0),1),""))</f>
        <v/>
      </c>
      <c r="N36" s="6"/>
    </row>
    <row r="37" spans="1:14" ht="16.2">
      <c r="A37" s="68">
        <f t="shared" si="5"/>
        <v>42770</v>
      </c>
      <c r="B37" s="38">
        <f t="shared" si="5"/>
        <v>43135</v>
      </c>
      <c r="C37" s="42"/>
      <c r="D37" s="42"/>
      <c r="E37" s="40">
        <f t="shared" si="0"/>
        <v>0</v>
      </c>
      <c r="F37" s="42"/>
      <c r="G37" s="42"/>
      <c r="H37" s="40">
        <f t="shared" si="2"/>
        <v>0</v>
      </c>
      <c r="I37" s="185"/>
      <c r="J37" s="37">
        <f t="shared" si="4"/>
        <v>0</v>
      </c>
      <c r="K37" s="307" t="str">
        <f>IFERROR(VLOOKUP(M37,EMPLOI!A:R,2,0),"")</f>
        <v/>
      </c>
      <c r="L37" s="37" t="str">
        <f t="shared" ca="1" si="1"/>
        <v/>
      </c>
      <c r="M37" s="31" t="str">
        <f t="array" ref="M37">IF(OR($K$2&gt;J37),"",IFERROR(INDEX(Tableau1[],MATCH(1,('2018'!B37&gt;=Tableau1[[DATE DEBUT ]])*(Tableau1[DATE FIN]&gt;='2018'!B37),0),1),""))</f>
        <v/>
      </c>
      <c r="N37" s="6"/>
    </row>
    <row r="38" spans="1:14" ht="16.2">
      <c r="A38" s="68">
        <f t="shared" ref="A38:B53" si="6">A37+1</f>
        <v>42771</v>
      </c>
      <c r="B38" s="38">
        <f t="shared" si="6"/>
        <v>43136</v>
      </c>
      <c r="C38" s="42"/>
      <c r="D38" s="42"/>
      <c r="E38" s="40">
        <f t="shared" si="0"/>
        <v>0</v>
      </c>
      <c r="F38" s="42"/>
      <c r="G38" s="42"/>
      <c r="H38" s="40">
        <f t="shared" si="2"/>
        <v>0</v>
      </c>
      <c r="I38" s="185"/>
      <c r="J38" s="37">
        <f t="shared" si="4"/>
        <v>0</v>
      </c>
      <c r="K38" s="307" t="str">
        <f>IFERROR(VLOOKUP(M38,EMPLOI!A:R,2,0),"")</f>
        <v/>
      </c>
      <c r="L38" s="37" t="str">
        <f t="shared" ca="1" si="1"/>
        <v/>
      </c>
      <c r="M38" s="31" t="str">
        <f t="array" ref="M38">IF(OR($K$2&gt;J38),"",IFERROR(INDEX(Tableau1[],MATCH(1,('2018'!B38&gt;=Tableau1[[DATE DEBUT ]])*(Tableau1[DATE FIN]&gt;='2018'!B38),0),1),""))</f>
        <v/>
      </c>
      <c r="N38" s="6"/>
    </row>
    <row r="39" spans="1:14" ht="16.2">
      <c r="A39" s="68">
        <f t="shared" si="6"/>
        <v>42772</v>
      </c>
      <c r="B39" s="38">
        <f t="shared" si="6"/>
        <v>43137</v>
      </c>
      <c r="C39" s="42"/>
      <c r="D39" s="42"/>
      <c r="E39" s="40">
        <f t="shared" si="0"/>
        <v>0</v>
      </c>
      <c r="F39" s="42"/>
      <c r="G39" s="42"/>
      <c r="H39" s="40">
        <f t="shared" si="2"/>
        <v>0</v>
      </c>
      <c r="I39" s="185"/>
      <c r="J39" s="37">
        <f t="shared" si="4"/>
        <v>0</v>
      </c>
      <c r="K39" s="307" t="str">
        <f>IFERROR(VLOOKUP(M39,EMPLOI!A:R,2,0),"")</f>
        <v/>
      </c>
      <c r="L39" s="37" t="str">
        <f t="shared" ca="1" si="1"/>
        <v/>
      </c>
      <c r="M39" s="31" t="str">
        <f t="array" ref="M39">IF(OR($K$2&gt;J39),"",IFERROR(INDEX(Tableau1[],MATCH(1,('2018'!B39&gt;=Tableau1[[DATE DEBUT ]])*(Tableau1[DATE FIN]&gt;='2018'!B39),0),1),""))</f>
        <v/>
      </c>
      <c r="N39" s="6"/>
    </row>
    <row r="40" spans="1:14" ht="16.8" thickBot="1">
      <c r="A40" s="68">
        <f t="shared" si="6"/>
        <v>42773</v>
      </c>
      <c r="B40" s="38">
        <f t="shared" si="6"/>
        <v>43138</v>
      </c>
      <c r="C40" s="42"/>
      <c r="D40" s="42"/>
      <c r="E40" s="40">
        <f t="shared" si="0"/>
        <v>0</v>
      </c>
      <c r="F40" s="42"/>
      <c r="G40" s="42"/>
      <c r="H40" s="40">
        <f t="shared" si="2"/>
        <v>0</v>
      </c>
      <c r="I40" s="185"/>
      <c r="J40" s="37">
        <f t="shared" si="4"/>
        <v>0</v>
      </c>
      <c r="K40" s="307" t="str">
        <f>IFERROR(VLOOKUP(M40,EMPLOI!A:R,2,0),"")</f>
        <v/>
      </c>
      <c r="L40" s="37" t="str">
        <f t="shared" ca="1" si="1"/>
        <v/>
      </c>
      <c r="M40" s="31" t="str">
        <f t="array" ref="M40">IF(OR($K$2&gt;J40),"",IFERROR(INDEX(Tableau1[],MATCH(1,('2018'!B40&gt;=Tableau1[[DATE DEBUT ]])*(Tableau1[DATE FIN]&gt;='2018'!B40),0),1),""))</f>
        <v/>
      </c>
      <c r="N40" s="6"/>
    </row>
    <row r="41" spans="1:14" ht="16.8" thickBot="1">
      <c r="A41" s="68">
        <f t="shared" si="6"/>
        <v>42774</v>
      </c>
      <c r="B41" s="38">
        <f t="shared" si="6"/>
        <v>43139</v>
      </c>
      <c r="C41" s="42"/>
      <c r="D41" s="42"/>
      <c r="E41" s="40">
        <f t="shared" si="0"/>
        <v>0</v>
      </c>
      <c r="F41" s="42"/>
      <c r="G41" s="42"/>
      <c r="H41" s="40">
        <f t="shared" si="2"/>
        <v>0</v>
      </c>
      <c r="I41" s="185"/>
      <c r="J41" s="37">
        <f t="shared" si="4"/>
        <v>0</v>
      </c>
      <c r="K41" s="307" t="str">
        <f>IFERROR(VLOOKUP(M41,EMPLOI!A:R,2,0),"")</f>
        <v/>
      </c>
      <c r="L41" s="37" t="str">
        <f t="shared" ca="1" si="1"/>
        <v/>
      </c>
      <c r="M41" s="31" t="str">
        <f t="array" ref="M41">IF(OR($K$2&gt;J41),"",IFERROR(INDEX(Tableau1[],MATCH(1,('2018'!B41&gt;=Tableau1[[DATE DEBUT ]])*(Tableau1[DATE FIN]&gt;='2018'!B41),0),1),""))</f>
        <v/>
      </c>
      <c r="N41" s="74"/>
    </row>
    <row r="42" spans="1:14" ht="16.8" thickTop="1">
      <c r="A42" s="68">
        <f t="shared" si="6"/>
        <v>42775</v>
      </c>
      <c r="B42" s="38">
        <f t="shared" si="6"/>
        <v>43140</v>
      </c>
      <c r="C42" s="42"/>
      <c r="D42" s="42"/>
      <c r="E42" s="40">
        <f t="shared" si="0"/>
        <v>0</v>
      </c>
      <c r="F42" s="42"/>
      <c r="G42" s="42"/>
      <c r="H42" s="40">
        <f t="shared" si="2"/>
        <v>0</v>
      </c>
      <c r="I42" s="185"/>
      <c r="J42" s="37">
        <f t="shared" si="4"/>
        <v>0</v>
      </c>
      <c r="K42" s="307" t="str">
        <f>IFERROR(VLOOKUP(M42,EMPLOI!A:R,2,0),"")</f>
        <v/>
      </c>
      <c r="L42" s="37" t="str">
        <f t="shared" ca="1" si="1"/>
        <v/>
      </c>
      <c r="M42" s="31" t="str">
        <f t="array" ref="M42">IF(OR($K$2&gt;J42),"",IFERROR(INDEX(Tableau1[],MATCH(1,('2018'!B42&gt;=Tableau1[[DATE DEBUT ]])*(Tableau1[DATE FIN]&gt;='2018'!B42),0),1),""))</f>
        <v/>
      </c>
      <c r="N42" s="6"/>
    </row>
    <row r="43" spans="1:14" ht="16.2">
      <c r="A43" s="68">
        <f t="shared" si="6"/>
        <v>42776</v>
      </c>
      <c r="B43" s="38">
        <f t="shared" si="6"/>
        <v>43141</v>
      </c>
      <c r="C43" s="42"/>
      <c r="D43" s="42"/>
      <c r="E43" s="40">
        <f t="shared" si="0"/>
        <v>0</v>
      </c>
      <c r="F43" s="42"/>
      <c r="G43" s="42"/>
      <c r="H43" s="40">
        <f t="shared" si="2"/>
        <v>0</v>
      </c>
      <c r="I43" s="185"/>
      <c r="J43" s="37">
        <f t="shared" si="4"/>
        <v>0</v>
      </c>
      <c r="K43" s="307" t="str">
        <f>IFERROR(VLOOKUP(M43,EMPLOI!A:R,2,0),"")</f>
        <v/>
      </c>
      <c r="L43" s="37">
        <f t="shared" ca="1" si="1"/>
        <v>0</v>
      </c>
      <c r="M43" s="31" t="str">
        <f t="array" ref="M43">IF(OR($K$2&gt;J43),"",IFERROR(INDEX(Tableau1[],MATCH(1,('2018'!B43&gt;=Tableau1[[DATE DEBUT ]])*(Tableau1[DATE FIN]&gt;='2018'!B43),0),1),""))</f>
        <v/>
      </c>
      <c r="N43" s="6"/>
    </row>
    <row r="44" spans="1:14" ht="16.2">
      <c r="A44" s="68">
        <f t="shared" si="6"/>
        <v>42777</v>
      </c>
      <c r="B44" s="38">
        <f t="shared" si="6"/>
        <v>43142</v>
      </c>
      <c r="C44" s="42"/>
      <c r="D44" s="42"/>
      <c r="E44" s="40">
        <f t="shared" si="0"/>
        <v>0</v>
      </c>
      <c r="F44" s="42"/>
      <c r="G44" s="42"/>
      <c r="H44" s="40">
        <f t="shared" si="2"/>
        <v>0</v>
      </c>
      <c r="I44" s="185"/>
      <c r="J44" s="37">
        <f t="shared" si="4"/>
        <v>0</v>
      </c>
      <c r="K44" s="307" t="str">
        <f>IFERROR(VLOOKUP(M44,EMPLOI!A:R,2,0),"")</f>
        <v/>
      </c>
      <c r="L44" s="37" t="str">
        <f t="shared" ca="1" si="1"/>
        <v/>
      </c>
      <c r="M44" s="31" t="str">
        <f t="array" ref="M44">IF(OR($K$2&gt;J44),"",IFERROR(INDEX(Tableau1[],MATCH(1,('2018'!B44&gt;=Tableau1[[DATE DEBUT ]])*(Tableau1[DATE FIN]&gt;='2018'!B44),0),1),""))</f>
        <v/>
      </c>
      <c r="N44" s="6"/>
    </row>
    <row r="45" spans="1:14" ht="16.2">
      <c r="A45" s="68">
        <f t="shared" si="6"/>
        <v>42778</v>
      </c>
      <c r="B45" s="38">
        <f t="shared" si="6"/>
        <v>43143</v>
      </c>
      <c r="C45" s="42"/>
      <c r="D45" s="42"/>
      <c r="E45" s="40">
        <f t="shared" si="0"/>
        <v>0</v>
      </c>
      <c r="F45" s="42"/>
      <c r="G45" s="42"/>
      <c r="H45" s="40">
        <f t="shared" si="2"/>
        <v>0</v>
      </c>
      <c r="I45" s="185"/>
      <c r="J45" s="37">
        <f t="shared" si="4"/>
        <v>0</v>
      </c>
      <c r="K45" s="307" t="str">
        <f>IFERROR(VLOOKUP(M45,EMPLOI!A:R,2,0),"")</f>
        <v/>
      </c>
      <c r="L45" s="37" t="str">
        <f t="shared" ca="1" si="1"/>
        <v/>
      </c>
      <c r="M45" s="31" t="str">
        <f t="array" ref="M45">IF(OR($K$2&gt;J45),"",IFERROR(INDEX(Tableau1[],MATCH(1,('2018'!B45&gt;=Tableau1[[DATE DEBUT ]])*(Tableau1[DATE FIN]&gt;='2018'!B45),0),1),""))</f>
        <v/>
      </c>
      <c r="N45" s="6"/>
    </row>
    <row r="46" spans="1:14" ht="16.2">
      <c r="A46" s="68">
        <f t="shared" si="6"/>
        <v>42779</v>
      </c>
      <c r="B46" s="38">
        <f t="shared" si="6"/>
        <v>43144</v>
      </c>
      <c r="C46" s="42"/>
      <c r="D46" s="42"/>
      <c r="E46" s="40">
        <f t="shared" si="0"/>
        <v>0</v>
      </c>
      <c r="F46" s="42"/>
      <c r="G46" s="42"/>
      <c r="H46" s="40">
        <f t="shared" si="2"/>
        <v>0</v>
      </c>
      <c r="I46" s="185"/>
      <c r="J46" s="37">
        <f t="shared" si="4"/>
        <v>0</v>
      </c>
      <c r="K46" s="307" t="str">
        <f>IFERROR(VLOOKUP(M46,EMPLOI!A:R,2,0),"")</f>
        <v/>
      </c>
      <c r="L46" s="37" t="str">
        <f t="shared" ca="1" si="1"/>
        <v/>
      </c>
      <c r="M46" s="31" t="str">
        <f t="array" ref="M46">IF(OR($K$2&gt;J46),"",IFERROR(INDEX(Tableau1[],MATCH(1,('2018'!B46&gt;=Tableau1[[DATE DEBUT ]])*(Tableau1[DATE FIN]&gt;='2018'!B46),0),1),""))</f>
        <v/>
      </c>
      <c r="N46" s="6"/>
    </row>
    <row r="47" spans="1:14" ht="16.2">
      <c r="A47" s="68">
        <f t="shared" si="6"/>
        <v>42780</v>
      </c>
      <c r="B47" s="38">
        <f t="shared" si="6"/>
        <v>43145</v>
      </c>
      <c r="C47" s="42"/>
      <c r="D47" s="42"/>
      <c r="E47" s="40">
        <f t="shared" si="0"/>
        <v>0</v>
      </c>
      <c r="F47" s="42"/>
      <c r="G47" s="42"/>
      <c r="H47" s="40">
        <f t="shared" si="2"/>
        <v>0</v>
      </c>
      <c r="I47" s="185"/>
      <c r="J47" s="37">
        <f t="shared" si="4"/>
        <v>0</v>
      </c>
      <c r="K47" s="307" t="str">
        <f>IFERROR(VLOOKUP(M47,EMPLOI!A:R,2,0),"")</f>
        <v/>
      </c>
      <c r="L47" s="37" t="str">
        <f t="shared" ca="1" si="1"/>
        <v/>
      </c>
      <c r="M47" s="31" t="str">
        <f t="array" ref="M47">IF(OR($K$2&gt;J47),"",IFERROR(INDEX(Tableau1[],MATCH(1,('2018'!B47&gt;=Tableau1[[DATE DEBUT ]])*(Tableau1[DATE FIN]&gt;='2018'!B47),0),1),""))</f>
        <v/>
      </c>
      <c r="N47" s="6"/>
    </row>
    <row r="48" spans="1:14" ht="16.2">
      <c r="A48" s="68">
        <f t="shared" si="6"/>
        <v>42781</v>
      </c>
      <c r="B48" s="38">
        <f t="shared" si="6"/>
        <v>43146</v>
      </c>
      <c r="C48" s="42"/>
      <c r="D48" s="42"/>
      <c r="E48" s="40">
        <f t="shared" si="0"/>
        <v>0</v>
      </c>
      <c r="F48" s="42"/>
      <c r="G48" s="42"/>
      <c r="H48" s="40">
        <f t="shared" si="2"/>
        <v>0</v>
      </c>
      <c r="I48" s="185"/>
      <c r="J48" s="37">
        <f t="shared" si="4"/>
        <v>0</v>
      </c>
      <c r="K48" s="307" t="str">
        <f>IFERROR(VLOOKUP(M48,EMPLOI!A:R,2,0),"")</f>
        <v/>
      </c>
      <c r="L48" s="37" t="str">
        <f t="shared" ca="1" si="1"/>
        <v/>
      </c>
      <c r="M48" s="31" t="str">
        <f t="array" ref="M48">IF(OR($K$2&gt;J48),"",IFERROR(INDEX(Tableau1[],MATCH(1,('2018'!B48&gt;=Tableau1[[DATE DEBUT ]])*(Tableau1[DATE FIN]&gt;='2018'!B48),0),1),""))</f>
        <v/>
      </c>
      <c r="N48" s="6"/>
    </row>
    <row r="49" spans="1:14" ht="16.2">
      <c r="A49" s="68">
        <f t="shared" si="6"/>
        <v>42782</v>
      </c>
      <c r="B49" s="38">
        <f t="shared" si="6"/>
        <v>43147</v>
      </c>
      <c r="C49" s="42"/>
      <c r="D49" s="42"/>
      <c r="E49" s="40">
        <f t="shared" si="0"/>
        <v>0</v>
      </c>
      <c r="F49" s="42"/>
      <c r="G49" s="42"/>
      <c r="H49" s="40">
        <f t="shared" si="2"/>
        <v>0</v>
      </c>
      <c r="I49" s="185"/>
      <c r="J49" s="37">
        <f t="shared" si="4"/>
        <v>0</v>
      </c>
      <c r="K49" s="307" t="str">
        <f>IFERROR(VLOOKUP(M49,EMPLOI!A:R,2,0),"")</f>
        <v/>
      </c>
      <c r="L49" s="37" t="str">
        <f t="shared" ca="1" si="1"/>
        <v/>
      </c>
      <c r="M49" s="31" t="str">
        <f t="array" ref="M49">IF(OR($K$2&gt;J49),"",IFERROR(INDEX(Tableau1[],MATCH(1,('2018'!B49&gt;=Tableau1[[DATE DEBUT ]])*(Tableau1[DATE FIN]&gt;='2018'!B49),0),1),""))</f>
        <v/>
      </c>
      <c r="N49" s="6"/>
    </row>
    <row r="50" spans="1:14" ht="16.2">
      <c r="A50" s="68">
        <f t="shared" si="6"/>
        <v>42783</v>
      </c>
      <c r="B50" s="38">
        <f t="shared" si="6"/>
        <v>43148</v>
      </c>
      <c r="C50" s="42"/>
      <c r="D50" s="42"/>
      <c r="E50" s="40">
        <f t="shared" si="0"/>
        <v>0</v>
      </c>
      <c r="F50" s="42"/>
      <c r="G50" s="42"/>
      <c r="H50" s="40">
        <f t="shared" si="2"/>
        <v>0</v>
      </c>
      <c r="I50" s="185"/>
      <c r="J50" s="37">
        <f t="shared" si="4"/>
        <v>0</v>
      </c>
      <c r="K50" s="307" t="str">
        <f>IFERROR(VLOOKUP(M50,EMPLOI!A:R,2,0),"")</f>
        <v/>
      </c>
      <c r="L50" s="37">
        <f t="shared" ca="1" si="1"/>
        <v>0</v>
      </c>
      <c r="M50" s="31" t="str">
        <f t="array" ref="M50">IF(OR($K$2&gt;J50),"",IFERROR(INDEX(Tableau1[],MATCH(1,('2018'!B50&gt;=Tableau1[[DATE DEBUT ]])*(Tableau1[DATE FIN]&gt;='2018'!B50),0),1),""))</f>
        <v/>
      </c>
      <c r="N50" s="6"/>
    </row>
    <row r="51" spans="1:14" ht="16.2">
      <c r="A51" s="68">
        <f t="shared" si="6"/>
        <v>42784</v>
      </c>
      <c r="B51" s="38">
        <f t="shared" si="6"/>
        <v>43149</v>
      </c>
      <c r="C51" s="42"/>
      <c r="D51" s="42"/>
      <c r="E51" s="40">
        <f t="shared" si="0"/>
        <v>0</v>
      </c>
      <c r="F51" s="42"/>
      <c r="G51" s="42"/>
      <c r="H51" s="40">
        <f t="shared" si="2"/>
        <v>0</v>
      </c>
      <c r="I51" s="185"/>
      <c r="J51" s="37">
        <f t="shared" si="4"/>
        <v>0</v>
      </c>
      <c r="K51" s="307" t="str">
        <f>IFERROR(VLOOKUP(M51,EMPLOI!A:R,2,0),"")</f>
        <v/>
      </c>
      <c r="L51" s="37" t="str">
        <f t="shared" ca="1" si="1"/>
        <v/>
      </c>
      <c r="M51" s="31" t="str">
        <f t="array" ref="M51">IF(OR($K$2&gt;J51),"",IFERROR(INDEX(Tableau1[],MATCH(1,('2018'!B51&gt;=Tableau1[[DATE DEBUT ]])*(Tableau1[DATE FIN]&gt;='2018'!B51),0),1),""))</f>
        <v/>
      </c>
      <c r="N51" s="6"/>
    </row>
    <row r="52" spans="1:14" ht="16.2">
      <c r="A52" s="68">
        <f t="shared" si="6"/>
        <v>42785</v>
      </c>
      <c r="B52" s="38">
        <f t="shared" si="6"/>
        <v>43150</v>
      </c>
      <c r="C52" s="42"/>
      <c r="D52" s="42"/>
      <c r="E52" s="40">
        <f t="shared" si="0"/>
        <v>0</v>
      </c>
      <c r="F52" s="42"/>
      <c r="G52" s="42"/>
      <c r="H52" s="40">
        <f t="shared" si="2"/>
        <v>0</v>
      </c>
      <c r="I52" s="185"/>
      <c r="J52" s="37">
        <f t="shared" si="4"/>
        <v>0</v>
      </c>
      <c r="K52" s="307" t="str">
        <f>IFERROR(VLOOKUP(M52,EMPLOI!A:R,2,0),"")</f>
        <v/>
      </c>
      <c r="L52" s="37" t="str">
        <f t="shared" ca="1" si="1"/>
        <v/>
      </c>
      <c r="M52" s="31" t="str">
        <f t="array" ref="M52">IF(OR($K$2&gt;J52),"",IFERROR(INDEX(Tableau1[],MATCH(1,('2018'!B52&gt;=Tableau1[[DATE DEBUT ]])*(Tableau1[DATE FIN]&gt;='2018'!B52),0),1),""))</f>
        <v/>
      </c>
      <c r="N52" s="6"/>
    </row>
    <row r="53" spans="1:14" ht="16.2">
      <c r="A53" s="68">
        <f t="shared" si="6"/>
        <v>42786</v>
      </c>
      <c r="B53" s="38">
        <f t="shared" si="6"/>
        <v>43151</v>
      </c>
      <c r="C53" s="42"/>
      <c r="D53" s="42"/>
      <c r="E53" s="40">
        <f t="shared" si="0"/>
        <v>0</v>
      </c>
      <c r="F53" s="42"/>
      <c r="G53" s="42"/>
      <c r="H53" s="40">
        <f t="shared" si="2"/>
        <v>0</v>
      </c>
      <c r="I53" s="185"/>
      <c r="J53" s="37">
        <f t="shared" si="4"/>
        <v>0</v>
      </c>
      <c r="K53" s="307" t="str">
        <f>IFERROR(VLOOKUP(M53,EMPLOI!A:R,2,0),"")</f>
        <v/>
      </c>
      <c r="L53" s="37" t="str">
        <f t="shared" ca="1" si="1"/>
        <v/>
      </c>
      <c r="M53" s="31" t="str">
        <f t="array" ref="M53">IF(OR($K$2&gt;J53),"",IFERROR(INDEX(Tableau1[],MATCH(1,('2018'!B53&gt;=Tableau1[[DATE DEBUT ]])*(Tableau1[DATE FIN]&gt;='2018'!B53),0),1),""))</f>
        <v/>
      </c>
      <c r="N53" s="6"/>
    </row>
    <row r="54" spans="1:14" ht="16.2">
      <c r="A54" s="68">
        <f t="shared" ref="A54:B69" si="7">A53+1</f>
        <v>42787</v>
      </c>
      <c r="B54" s="38">
        <f t="shared" si="7"/>
        <v>43152</v>
      </c>
      <c r="C54" s="42"/>
      <c r="D54" s="42"/>
      <c r="E54" s="40">
        <f t="shared" si="0"/>
        <v>0</v>
      </c>
      <c r="F54" s="42"/>
      <c r="G54" s="42"/>
      <c r="H54" s="40">
        <f t="shared" si="2"/>
        <v>0</v>
      </c>
      <c r="I54" s="185"/>
      <c r="J54" s="37">
        <f t="shared" si="4"/>
        <v>0</v>
      </c>
      <c r="K54" s="307" t="str">
        <f>IFERROR(VLOOKUP(M54,EMPLOI!A:R,2,0),"")</f>
        <v/>
      </c>
      <c r="L54" s="37" t="str">
        <f t="shared" ca="1" si="1"/>
        <v/>
      </c>
      <c r="M54" s="31" t="str">
        <f t="array" ref="M54">IF(OR($K$2&gt;J54),"",IFERROR(INDEX(Tableau1[],MATCH(1,('2018'!B54&gt;=Tableau1[[DATE DEBUT ]])*(Tableau1[DATE FIN]&gt;='2018'!B54),0),1),""))</f>
        <v/>
      </c>
      <c r="N54" s="6"/>
    </row>
    <row r="55" spans="1:14" ht="16.2">
      <c r="A55" s="68">
        <f t="shared" si="7"/>
        <v>42788</v>
      </c>
      <c r="B55" s="38">
        <f t="shared" si="7"/>
        <v>43153</v>
      </c>
      <c r="C55" s="42"/>
      <c r="D55" s="42"/>
      <c r="E55" s="40">
        <f t="shared" si="0"/>
        <v>0</v>
      </c>
      <c r="F55" s="42"/>
      <c r="G55" s="42"/>
      <c r="H55" s="40">
        <f t="shared" si="2"/>
        <v>0</v>
      </c>
      <c r="I55" s="185"/>
      <c r="J55" s="37">
        <f t="shared" si="4"/>
        <v>0</v>
      </c>
      <c r="K55" s="307" t="str">
        <f>IFERROR(VLOOKUP(M55,EMPLOI!A:R,2,0),"")</f>
        <v/>
      </c>
      <c r="L55" s="37" t="str">
        <f t="shared" ca="1" si="1"/>
        <v/>
      </c>
      <c r="M55" s="31" t="str">
        <f t="array" ref="M55">IF(OR($K$2&gt;J55),"",IFERROR(INDEX(Tableau1[],MATCH(1,('2018'!B55&gt;=Tableau1[[DATE DEBUT ]])*(Tableau1[DATE FIN]&gt;='2018'!B55),0),1),""))</f>
        <v/>
      </c>
      <c r="N55" s="6"/>
    </row>
    <row r="56" spans="1:14" ht="16.2">
      <c r="A56" s="68">
        <f t="shared" si="7"/>
        <v>42789</v>
      </c>
      <c r="B56" s="38">
        <f t="shared" si="7"/>
        <v>43154</v>
      </c>
      <c r="C56" s="42"/>
      <c r="D56" s="42"/>
      <c r="E56" s="40">
        <f t="shared" si="0"/>
        <v>0</v>
      </c>
      <c r="F56" s="42"/>
      <c r="G56" s="42"/>
      <c r="H56" s="40">
        <f t="shared" si="2"/>
        <v>0</v>
      </c>
      <c r="I56" s="185"/>
      <c r="J56" s="37">
        <f t="shared" si="4"/>
        <v>0</v>
      </c>
      <c r="K56" s="307" t="str">
        <f>IFERROR(VLOOKUP(M56,EMPLOI!A:R,2,0),"")</f>
        <v/>
      </c>
      <c r="L56" s="37" t="str">
        <f t="shared" ca="1" si="1"/>
        <v/>
      </c>
      <c r="M56" s="31" t="str">
        <f t="array" ref="M56">IF(OR($K$2&gt;J56),"",IFERROR(INDEX(Tableau1[],MATCH(1,('2018'!B56&gt;=Tableau1[[DATE DEBUT ]])*(Tableau1[DATE FIN]&gt;='2018'!B56),0),1),""))</f>
        <v/>
      </c>
      <c r="N56" s="6"/>
    </row>
    <row r="57" spans="1:14" ht="16.2">
      <c r="A57" s="68">
        <f t="shared" si="7"/>
        <v>42790</v>
      </c>
      <c r="B57" s="38">
        <f t="shared" si="7"/>
        <v>43155</v>
      </c>
      <c r="C57" s="42"/>
      <c r="D57" s="42"/>
      <c r="E57" s="40">
        <f t="shared" si="0"/>
        <v>0</v>
      </c>
      <c r="F57" s="42"/>
      <c r="G57" s="42"/>
      <c r="H57" s="40">
        <f t="shared" si="2"/>
        <v>0</v>
      </c>
      <c r="I57" s="185"/>
      <c r="J57" s="37">
        <f t="shared" si="4"/>
        <v>0</v>
      </c>
      <c r="K57" s="307" t="str">
        <f>IFERROR(VLOOKUP(M57,EMPLOI!A:R,2,0),"")</f>
        <v/>
      </c>
      <c r="L57" s="37">
        <f t="shared" ca="1" si="1"/>
        <v>0</v>
      </c>
      <c r="M57" s="31" t="str">
        <f t="array" ref="M57">IF(OR($K$2&gt;J57),"",IFERROR(INDEX(Tableau1[],MATCH(1,('2018'!B57&gt;=Tableau1[[DATE DEBUT ]])*(Tableau1[DATE FIN]&gt;='2018'!B57),0),1),""))</f>
        <v/>
      </c>
      <c r="N57" s="6"/>
    </row>
    <row r="58" spans="1:14" ht="16.2">
      <c r="A58" s="68">
        <f t="shared" si="7"/>
        <v>42791</v>
      </c>
      <c r="B58" s="38">
        <f t="shared" si="7"/>
        <v>43156</v>
      </c>
      <c r="C58" s="42"/>
      <c r="D58" s="42"/>
      <c r="E58" s="40">
        <f t="shared" si="0"/>
        <v>0</v>
      </c>
      <c r="F58" s="42"/>
      <c r="G58" s="42"/>
      <c r="H58" s="40">
        <f t="shared" si="2"/>
        <v>0</v>
      </c>
      <c r="I58" s="185"/>
      <c r="J58" s="37">
        <f t="shared" si="4"/>
        <v>0</v>
      </c>
      <c r="K58" s="307" t="str">
        <f>IFERROR(VLOOKUP(M58,EMPLOI!A:R,2,0),"")</f>
        <v/>
      </c>
      <c r="L58" s="37" t="str">
        <f t="shared" ca="1" si="1"/>
        <v/>
      </c>
      <c r="M58" s="31" t="str">
        <f t="array" ref="M58">IF(OR($K$2&gt;J58),"",IFERROR(INDEX(Tableau1[],MATCH(1,('2018'!B58&gt;=Tableau1[[DATE DEBUT ]])*(Tableau1[DATE FIN]&gt;='2018'!B58),0),1),""))</f>
        <v/>
      </c>
      <c r="N58" s="6"/>
    </row>
    <row r="59" spans="1:14" ht="16.2">
      <c r="A59" s="68">
        <f t="shared" si="7"/>
        <v>42792</v>
      </c>
      <c r="B59" s="38">
        <f t="shared" si="7"/>
        <v>43157</v>
      </c>
      <c r="C59" s="41"/>
      <c r="D59" s="41"/>
      <c r="E59" s="40">
        <f t="shared" si="0"/>
        <v>0</v>
      </c>
      <c r="F59" s="42"/>
      <c r="G59" s="42"/>
      <c r="H59" s="40">
        <f t="shared" si="2"/>
        <v>0</v>
      </c>
      <c r="I59" s="185"/>
      <c r="J59" s="37">
        <f t="shared" si="4"/>
        <v>0</v>
      </c>
      <c r="K59" s="307" t="str">
        <f>IFERROR(VLOOKUP(M59,EMPLOI!A:R,2,0),"")</f>
        <v/>
      </c>
      <c r="L59" s="37" t="str">
        <f t="shared" ca="1" si="1"/>
        <v/>
      </c>
      <c r="M59" s="31" t="str">
        <f t="array" ref="M59">IF(OR($K$2&gt;J59),"",IFERROR(INDEX(Tableau1[],MATCH(1,('2018'!B59&gt;=Tableau1[[DATE DEBUT ]])*(Tableau1[DATE FIN]&gt;='2018'!B59),0),1),""))</f>
        <v/>
      </c>
      <c r="N59" s="6"/>
    </row>
    <row r="60" spans="1:14" ht="16.2">
      <c r="A60" s="68">
        <f t="shared" si="7"/>
        <v>42793</v>
      </c>
      <c r="B60" s="38">
        <f t="shared" si="7"/>
        <v>43158</v>
      </c>
      <c r="C60" s="41"/>
      <c r="D60" s="41"/>
      <c r="E60" s="40">
        <f t="shared" si="0"/>
        <v>0</v>
      </c>
      <c r="F60" s="42"/>
      <c r="G60" s="42"/>
      <c r="H60" s="40">
        <f t="shared" si="2"/>
        <v>0</v>
      </c>
      <c r="I60" s="185"/>
      <c r="J60" s="37">
        <f t="shared" si="4"/>
        <v>0</v>
      </c>
      <c r="K60" s="307" t="str">
        <f>IFERROR(VLOOKUP(M60,EMPLOI!A:R,2,0),"")</f>
        <v/>
      </c>
      <c r="L60" s="37" t="str">
        <f t="shared" ca="1" si="1"/>
        <v/>
      </c>
      <c r="M60" s="31" t="str">
        <f t="array" ref="M60">IF(OR($K$2&gt;J60),"",IFERROR(INDEX(Tableau1[],MATCH(1,('2018'!B60&gt;=Tableau1[[DATE DEBUT ]])*(Tableau1[DATE FIN]&gt;='2018'!B60),0),1),""))</f>
        <v/>
      </c>
      <c r="N60" s="6"/>
    </row>
    <row r="61" spans="1:14" ht="16.2">
      <c r="A61" s="68">
        <f t="shared" si="7"/>
        <v>42794</v>
      </c>
      <c r="B61" s="38">
        <f t="shared" si="7"/>
        <v>43159</v>
      </c>
      <c r="C61" s="41"/>
      <c r="D61" s="41"/>
      <c r="E61" s="40">
        <f t="shared" si="0"/>
        <v>0</v>
      </c>
      <c r="F61" s="42"/>
      <c r="G61" s="42"/>
      <c r="H61" s="40">
        <f t="shared" si="2"/>
        <v>0</v>
      </c>
      <c r="I61" s="185"/>
      <c r="J61" s="37">
        <f t="shared" si="4"/>
        <v>0</v>
      </c>
      <c r="K61" s="307" t="str">
        <f>IFERROR(VLOOKUP(M61,EMPLOI!A:R,2,0),"")</f>
        <v/>
      </c>
      <c r="L61" s="37" t="str">
        <f t="shared" ca="1" si="1"/>
        <v/>
      </c>
      <c r="M61" s="31" t="str">
        <f t="array" ref="M61">IF(OR($K$2&gt;J61),"",IFERROR(INDEX(Tableau1[],MATCH(1,('2018'!B61&gt;=Tableau1[[DATE DEBUT ]])*(Tableau1[DATE FIN]&gt;='2018'!B61),0),1),""))</f>
        <v/>
      </c>
      <c r="N61" s="6"/>
    </row>
    <row r="62" spans="1:14" ht="16.2">
      <c r="A62" s="68">
        <f t="shared" si="7"/>
        <v>42795</v>
      </c>
      <c r="B62" s="38">
        <f t="shared" si="7"/>
        <v>43160</v>
      </c>
      <c r="C62" s="41"/>
      <c r="D62" s="41"/>
      <c r="E62" s="40">
        <f t="shared" si="0"/>
        <v>0</v>
      </c>
      <c r="F62" s="42"/>
      <c r="G62" s="42"/>
      <c r="H62" s="40">
        <f t="shared" si="2"/>
        <v>0</v>
      </c>
      <c r="I62" s="185"/>
      <c r="J62" s="37">
        <f t="shared" si="4"/>
        <v>0</v>
      </c>
      <c r="K62" s="307" t="str">
        <f>IFERROR(VLOOKUP(M62,EMPLOI!A:R,2,0),"")</f>
        <v/>
      </c>
      <c r="L62" s="37" t="str">
        <f t="shared" ca="1" si="1"/>
        <v/>
      </c>
      <c r="M62" s="31" t="str">
        <f t="array" ref="M62">IF(OR($K$2&gt;J62),"",IFERROR(INDEX(Tableau1[],MATCH(1,('2018'!B62&gt;=Tableau1[[DATE DEBUT ]])*(Tableau1[DATE FIN]&gt;='2018'!B62),0),1),""))</f>
        <v/>
      </c>
      <c r="N62" s="6"/>
    </row>
    <row r="63" spans="1:14" ht="16.2">
      <c r="A63" s="68">
        <f t="shared" si="7"/>
        <v>42796</v>
      </c>
      <c r="B63" s="38">
        <f t="shared" si="7"/>
        <v>43161</v>
      </c>
      <c r="C63" s="41"/>
      <c r="D63" s="41"/>
      <c r="E63" s="40">
        <f t="shared" si="0"/>
        <v>0</v>
      </c>
      <c r="F63" s="42"/>
      <c r="G63" s="42"/>
      <c r="H63" s="40">
        <f t="shared" si="2"/>
        <v>0</v>
      </c>
      <c r="I63" s="185"/>
      <c r="J63" s="37">
        <f t="shared" si="4"/>
        <v>0</v>
      </c>
      <c r="K63" s="307" t="str">
        <f>IFERROR(VLOOKUP(M63,EMPLOI!A:R,2,0),"")</f>
        <v/>
      </c>
      <c r="L63" s="37" t="str">
        <f t="shared" ca="1" si="1"/>
        <v/>
      </c>
      <c r="M63" s="31" t="str">
        <f t="array" ref="M63">IF(OR($K$2&gt;J63),"",IFERROR(INDEX(Tableau1[],MATCH(1,('2018'!B63&gt;=Tableau1[[DATE DEBUT ]])*(Tableau1[DATE FIN]&gt;='2018'!B63),0),1),""))</f>
        <v/>
      </c>
      <c r="N63" s="6"/>
    </row>
    <row r="64" spans="1:14" ht="16.2">
      <c r="A64" s="68">
        <f t="shared" si="7"/>
        <v>42797</v>
      </c>
      <c r="B64" s="38">
        <f t="shared" si="7"/>
        <v>43162</v>
      </c>
      <c r="C64" s="41"/>
      <c r="D64" s="41"/>
      <c r="E64" s="40">
        <f t="shared" si="0"/>
        <v>0</v>
      </c>
      <c r="F64" s="42"/>
      <c r="G64" s="42"/>
      <c r="H64" s="40">
        <f t="shared" si="2"/>
        <v>0</v>
      </c>
      <c r="I64" s="185"/>
      <c r="J64" s="37">
        <f t="shared" si="4"/>
        <v>0</v>
      </c>
      <c r="K64" s="307" t="str">
        <f>IFERROR(VLOOKUP(M64,EMPLOI!A:R,2,0),"")</f>
        <v/>
      </c>
      <c r="L64" s="37">
        <f t="shared" ca="1" si="1"/>
        <v>0</v>
      </c>
      <c r="M64" s="31" t="str">
        <f t="array" ref="M64">IF(OR($K$2&gt;J64),"",IFERROR(INDEX(Tableau1[],MATCH(1,('2018'!B64&gt;=Tableau1[[DATE DEBUT ]])*(Tableau1[DATE FIN]&gt;='2018'!B64),0),1),""))</f>
        <v/>
      </c>
      <c r="N64" s="6"/>
    </row>
    <row r="65" spans="1:14" ht="16.2">
      <c r="A65" s="68">
        <f t="shared" si="7"/>
        <v>42798</v>
      </c>
      <c r="B65" s="38">
        <f t="shared" si="7"/>
        <v>43163</v>
      </c>
      <c r="C65" s="42"/>
      <c r="D65" s="42"/>
      <c r="E65" s="40">
        <f t="shared" si="0"/>
        <v>0</v>
      </c>
      <c r="F65" s="42"/>
      <c r="G65" s="42"/>
      <c r="H65" s="40">
        <f t="shared" si="2"/>
        <v>0</v>
      </c>
      <c r="I65" s="185"/>
      <c r="J65" s="37">
        <f t="shared" si="4"/>
        <v>0</v>
      </c>
      <c r="K65" s="307" t="str">
        <f>IFERROR(VLOOKUP(M65,EMPLOI!A:R,2,0),"")</f>
        <v/>
      </c>
      <c r="L65" s="37" t="str">
        <f t="shared" ca="1" si="1"/>
        <v/>
      </c>
      <c r="M65" s="31" t="str">
        <f t="array" ref="M65">IF(OR($K$2&gt;J65),"",IFERROR(INDEX(Tableau1[],MATCH(1,('2018'!B65&gt;=Tableau1[[DATE DEBUT ]])*(Tableau1[DATE FIN]&gt;='2018'!B65),0),1),""))</f>
        <v/>
      </c>
      <c r="N65" s="6"/>
    </row>
    <row r="66" spans="1:14" ht="16.2">
      <c r="A66" s="68">
        <f t="shared" si="7"/>
        <v>42799</v>
      </c>
      <c r="B66" s="38">
        <f t="shared" si="7"/>
        <v>43164</v>
      </c>
      <c r="C66" s="42"/>
      <c r="D66" s="42"/>
      <c r="E66" s="40">
        <f t="shared" si="0"/>
        <v>0</v>
      </c>
      <c r="F66" s="42"/>
      <c r="G66" s="42"/>
      <c r="H66" s="40">
        <f t="shared" si="2"/>
        <v>0</v>
      </c>
      <c r="I66" s="185"/>
      <c r="J66" s="37">
        <f t="shared" si="4"/>
        <v>0</v>
      </c>
      <c r="K66" s="307" t="str">
        <f>IFERROR(VLOOKUP(M66,EMPLOI!A:R,2,0),"")</f>
        <v/>
      </c>
      <c r="L66" s="37" t="str">
        <f t="shared" ca="1" si="1"/>
        <v/>
      </c>
      <c r="M66" s="31" t="str">
        <f t="array" ref="M66">IF(OR($K$2&gt;J66),"",IFERROR(INDEX(Tableau1[],MATCH(1,('2018'!B66&gt;=Tableau1[[DATE DEBUT ]])*(Tableau1[DATE FIN]&gt;='2018'!B66),0),1),""))</f>
        <v/>
      </c>
      <c r="N66" s="6"/>
    </row>
    <row r="67" spans="1:14" ht="16.2">
      <c r="A67" s="68">
        <f t="shared" si="7"/>
        <v>42800</v>
      </c>
      <c r="B67" s="38">
        <f t="shared" si="7"/>
        <v>43165</v>
      </c>
      <c r="C67" s="42"/>
      <c r="D67" s="42"/>
      <c r="E67" s="40">
        <f t="shared" ref="E67:E130" si="8">MOD(D67-C67,1)</f>
        <v>0</v>
      </c>
      <c r="F67" s="42"/>
      <c r="G67" s="42"/>
      <c r="H67" s="40">
        <f t="shared" si="2"/>
        <v>0</v>
      </c>
      <c r="I67" s="185"/>
      <c r="J67" s="37">
        <f t="shared" si="4"/>
        <v>0</v>
      </c>
      <c r="K67" s="307" t="str">
        <f>IFERROR(VLOOKUP(M67,EMPLOI!A:R,2,0),"")</f>
        <v/>
      </c>
      <c r="L67" s="37" t="str">
        <f t="shared" ref="L67:L130" ca="1" si="9">IF(WEEKDAY(B67)=7,SUM(OFFSET(B67,0,8,-7,1)),"")</f>
        <v/>
      </c>
      <c r="M67" s="31" t="str">
        <f t="array" ref="M67">IF(OR($K$2&gt;J67),"",IFERROR(INDEX(Tableau1[],MATCH(1,('2018'!B67&gt;=Tableau1[[DATE DEBUT ]])*(Tableau1[DATE FIN]&gt;='2018'!B67),0),1),""))</f>
        <v/>
      </c>
      <c r="N67" s="6"/>
    </row>
    <row r="68" spans="1:14" ht="16.2">
      <c r="A68" s="68">
        <f t="shared" si="7"/>
        <v>42801</v>
      </c>
      <c r="B68" s="38">
        <f t="shared" si="7"/>
        <v>43166</v>
      </c>
      <c r="C68" s="42"/>
      <c r="D68" s="42"/>
      <c r="E68" s="40">
        <f t="shared" si="8"/>
        <v>0</v>
      </c>
      <c r="F68" s="42"/>
      <c r="G68" s="42"/>
      <c r="H68" s="40">
        <f t="shared" ref="H68:H99" si="10">MOD(G68-F68,1)</f>
        <v>0</v>
      </c>
      <c r="I68" s="185"/>
      <c r="J68" s="37">
        <f t="shared" si="4"/>
        <v>0</v>
      </c>
      <c r="K68" s="307" t="str">
        <f>IFERROR(VLOOKUP(M68,EMPLOI!A:R,2,0),"")</f>
        <v/>
      </c>
      <c r="L68" s="37" t="str">
        <f t="shared" ca="1" si="9"/>
        <v/>
      </c>
      <c r="M68" s="31" t="str">
        <f t="array" ref="M68">IF(OR($K$2&gt;J68),"",IFERROR(INDEX(Tableau1[],MATCH(1,('2018'!B68&gt;=Tableau1[[DATE DEBUT ]])*(Tableau1[DATE FIN]&gt;='2018'!B68),0),1),""))</f>
        <v/>
      </c>
      <c r="N68" s="6"/>
    </row>
    <row r="69" spans="1:14" ht="16.2">
      <c r="A69" s="68">
        <f t="shared" si="7"/>
        <v>42802</v>
      </c>
      <c r="B69" s="38">
        <f t="shared" si="7"/>
        <v>43167</v>
      </c>
      <c r="C69" s="42"/>
      <c r="D69" s="42"/>
      <c r="E69" s="40">
        <f t="shared" si="8"/>
        <v>0</v>
      </c>
      <c r="F69" s="42"/>
      <c r="G69" s="42"/>
      <c r="H69" s="40">
        <f t="shared" si="10"/>
        <v>0</v>
      </c>
      <c r="I69" s="185"/>
      <c r="J69" s="37">
        <f t="shared" ref="J69:J132" si="11">SUM(E69+H69)</f>
        <v>0</v>
      </c>
      <c r="K69" s="307" t="str">
        <f>IFERROR(VLOOKUP(M69,EMPLOI!A:R,2,0),"")</f>
        <v/>
      </c>
      <c r="L69" s="37" t="str">
        <f t="shared" ca="1" si="9"/>
        <v/>
      </c>
      <c r="M69" s="31" t="str">
        <f t="array" ref="M69">IF(OR($K$2&gt;J69),"",IFERROR(INDEX(Tableau1[],MATCH(1,('2018'!B69&gt;=Tableau1[[DATE DEBUT ]])*(Tableau1[DATE FIN]&gt;='2018'!B69),0),1),""))</f>
        <v/>
      </c>
      <c r="N69" s="6"/>
    </row>
    <row r="70" spans="1:14" ht="16.2">
      <c r="A70" s="68">
        <f t="shared" ref="A70:B85" si="12">A69+1</f>
        <v>42803</v>
      </c>
      <c r="B70" s="38">
        <f t="shared" si="12"/>
        <v>43168</v>
      </c>
      <c r="C70" s="42"/>
      <c r="D70" s="42"/>
      <c r="E70" s="40">
        <f t="shared" si="8"/>
        <v>0</v>
      </c>
      <c r="F70" s="42"/>
      <c r="G70" s="42"/>
      <c r="H70" s="40">
        <f t="shared" si="10"/>
        <v>0</v>
      </c>
      <c r="I70" s="185"/>
      <c r="J70" s="37">
        <f t="shared" si="11"/>
        <v>0</v>
      </c>
      <c r="K70" s="307" t="str">
        <f>IFERROR(VLOOKUP(M70,EMPLOI!A:R,2,0),"")</f>
        <v/>
      </c>
      <c r="L70" s="37" t="str">
        <f t="shared" ca="1" si="9"/>
        <v/>
      </c>
      <c r="M70" s="31" t="str">
        <f t="array" ref="M70">IF(OR($K$2&gt;J70),"",IFERROR(INDEX(Tableau1[],MATCH(1,('2018'!B70&gt;=Tableau1[[DATE DEBUT ]])*(Tableau1[DATE FIN]&gt;='2018'!B70),0),1),""))</f>
        <v/>
      </c>
      <c r="N70" s="6"/>
    </row>
    <row r="71" spans="1:14" ht="16.2">
      <c r="A71" s="68">
        <f t="shared" si="12"/>
        <v>42804</v>
      </c>
      <c r="B71" s="38">
        <f t="shared" si="12"/>
        <v>43169</v>
      </c>
      <c r="C71" s="42"/>
      <c r="D71" s="42"/>
      <c r="E71" s="40">
        <f t="shared" si="8"/>
        <v>0</v>
      </c>
      <c r="F71" s="42"/>
      <c r="G71" s="42"/>
      <c r="H71" s="40">
        <f t="shared" si="10"/>
        <v>0</v>
      </c>
      <c r="I71" s="185"/>
      <c r="J71" s="37">
        <f t="shared" si="11"/>
        <v>0</v>
      </c>
      <c r="K71" s="307" t="str">
        <f>IFERROR(VLOOKUP(M71,EMPLOI!A:R,2,0),"")</f>
        <v/>
      </c>
      <c r="L71" s="37">
        <f t="shared" ca="1" si="9"/>
        <v>0</v>
      </c>
      <c r="M71" s="31" t="str">
        <f t="array" ref="M71">IF(OR($K$2&gt;J71),"",IFERROR(INDEX(Tableau1[],MATCH(1,('2018'!B71&gt;=Tableau1[[DATE DEBUT ]])*(Tableau1[DATE FIN]&gt;='2018'!B71),0),1),""))</f>
        <v/>
      </c>
      <c r="N71" s="6"/>
    </row>
    <row r="72" spans="1:14" ht="16.2">
      <c r="A72" s="68">
        <f t="shared" si="12"/>
        <v>42805</v>
      </c>
      <c r="B72" s="38">
        <f t="shared" si="12"/>
        <v>43170</v>
      </c>
      <c r="C72" s="42"/>
      <c r="D72" s="42"/>
      <c r="E72" s="40">
        <f t="shared" si="8"/>
        <v>0</v>
      </c>
      <c r="F72" s="42"/>
      <c r="G72" s="42"/>
      <c r="H72" s="40">
        <f t="shared" si="10"/>
        <v>0</v>
      </c>
      <c r="I72" s="185"/>
      <c r="J72" s="37">
        <f t="shared" si="11"/>
        <v>0</v>
      </c>
      <c r="K72" s="307" t="str">
        <f>IFERROR(VLOOKUP(M72,EMPLOI!A:R,2,0),"")</f>
        <v/>
      </c>
      <c r="L72" s="37" t="str">
        <f t="shared" ca="1" si="9"/>
        <v/>
      </c>
      <c r="M72" s="31" t="str">
        <f t="array" ref="M72">IF(OR($K$2&gt;J72),"",IFERROR(INDEX(Tableau1[],MATCH(1,('2018'!B72&gt;=Tableau1[[DATE DEBUT ]])*(Tableau1[DATE FIN]&gt;='2018'!B72),0),1),""))</f>
        <v/>
      </c>
      <c r="N72" s="6"/>
    </row>
    <row r="73" spans="1:14" ht="16.2">
      <c r="A73" s="68">
        <f t="shared" si="12"/>
        <v>42806</v>
      </c>
      <c r="B73" s="38">
        <f t="shared" si="12"/>
        <v>43171</v>
      </c>
      <c r="C73" s="42"/>
      <c r="D73" s="42"/>
      <c r="E73" s="40">
        <f t="shared" si="8"/>
        <v>0</v>
      </c>
      <c r="F73" s="42"/>
      <c r="G73" s="42"/>
      <c r="H73" s="40">
        <f t="shared" si="10"/>
        <v>0</v>
      </c>
      <c r="I73" s="185"/>
      <c r="J73" s="37">
        <f t="shared" si="11"/>
        <v>0</v>
      </c>
      <c r="K73" s="307" t="str">
        <f>IFERROR(VLOOKUP(M73,EMPLOI!A:R,2,0),"")</f>
        <v/>
      </c>
      <c r="L73" s="37" t="str">
        <f t="shared" ca="1" si="9"/>
        <v/>
      </c>
      <c r="M73" s="31" t="str">
        <f t="array" ref="M73">IF(OR($K$2&gt;J73),"",IFERROR(INDEX(Tableau1[],MATCH(1,('2018'!B73&gt;=Tableau1[[DATE DEBUT ]])*(Tableau1[DATE FIN]&gt;='2018'!B73),0),1),""))</f>
        <v/>
      </c>
      <c r="N73" s="6"/>
    </row>
    <row r="74" spans="1:14" ht="16.2">
      <c r="A74" s="68">
        <f t="shared" si="12"/>
        <v>42807</v>
      </c>
      <c r="B74" s="38">
        <f t="shared" si="12"/>
        <v>43172</v>
      </c>
      <c r="C74" s="42"/>
      <c r="D74" s="42"/>
      <c r="E74" s="40">
        <f t="shared" si="8"/>
        <v>0</v>
      </c>
      <c r="F74" s="42"/>
      <c r="G74" s="42"/>
      <c r="H74" s="40">
        <f t="shared" si="10"/>
        <v>0</v>
      </c>
      <c r="I74" s="185"/>
      <c r="J74" s="37">
        <f t="shared" si="11"/>
        <v>0</v>
      </c>
      <c r="K74" s="307" t="str">
        <f>IFERROR(VLOOKUP(M74,EMPLOI!A:R,2,0),"")</f>
        <v/>
      </c>
      <c r="L74" s="37" t="str">
        <f t="shared" ca="1" si="9"/>
        <v/>
      </c>
      <c r="M74" s="31" t="str">
        <f t="array" ref="M74">IF(OR($K$2&gt;J74),"",IFERROR(INDEX(Tableau1[],MATCH(1,('2018'!B74&gt;=Tableau1[[DATE DEBUT ]])*(Tableau1[DATE FIN]&gt;='2018'!B74),0),1),""))</f>
        <v/>
      </c>
      <c r="N74" s="6"/>
    </row>
    <row r="75" spans="1:14" ht="16.2">
      <c r="A75" s="68">
        <f t="shared" si="12"/>
        <v>42808</v>
      </c>
      <c r="B75" s="38">
        <f t="shared" si="12"/>
        <v>43173</v>
      </c>
      <c r="C75" s="42"/>
      <c r="D75" s="42"/>
      <c r="E75" s="40">
        <f t="shared" si="8"/>
        <v>0</v>
      </c>
      <c r="F75" s="42"/>
      <c r="G75" s="42"/>
      <c r="H75" s="40">
        <f t="shared" si="10"/>
        <v>0</v>
      </c>
      <c r="I75" s="185"/>
      <c r="J75" s="37">
        <f t="shared" si="11"/>
        <v>0</v>
      </c>
      <c r="K75" s="307" t="str">
        <f>IFERROR(VLOOKUP(M75,EMPLOI!A:R,2,0),"")</f>
        <v/>
      </c>
      <c r="L75" s="37" t="str">
        <f t="shared" ca="1" si="9"/>
        <v/>
      </c>
      <c r="M75" s="31" t="str">
        <f t="array" ref="M75">IF(OR($K$2&gt;J75),"",IFERROR(INDEX(Tableau1[],MATCH(1,('2018'!B75&gt;=Tableau1[[DATE DEBUT ]])*(Tableau1[DATE FIN]&gt;='2018'!B75),0),1),""))</f>
        <v/>
      </c>
      <c r="N75" s="6"/>
    </row>
    <row r="76" spans="1:14" ht="16.2">
      <c r="A76" s="68">
        <f t="shared" si="12"/>
        <v>42809</v>
      </c>
      <c r="B76" s="38">
        <f t="shared" si="12"/>
        <v>43174</v>
      </c>
      <c r="C76" s="42"/>
      <c r="D76" s="42"/>
      <c r="E76" s="40">
        <f t="shared" si="8"/>
        <v>0</v>
      </c>
      <c r="F76" s="42"/>
      <c r="G76" s="42"/>
      <c r="H76" s="40">
        <f t="shared" si="10"/>
        <v>0</v>
      </c>
      <c r="I76" s="185"/>
      <c r="J76" s="37">
        <f t="shared" si="11"/>
        <v>0</v>
      </c>
      <c r="K76" s="307" t="str">
        <f>IFERROR(VLOOKUP(M76,EMPLOI!A:R,2,0),"")</f>
        <v/>
      </c>
      <c r="L76" s="37" t="str">
        <f t="shared" ca="1" si="9"/>
        <v/>
      </c>
      <c r="M76" s="31" t="str">
        <f t="array" ref="M76">IF(OR($K$2&gt;J76),"",IFERROR(INDEX(Tableau1[],MATCH(1,('2018'!B76&gt;=Tableau1[[DATE DEBUT ]])*(Tableau1[DATE FIN]&gt;='2018'!B76),0),1),""))</f>
        <v/>
      </c>
      <c r="N76" s="6"/>
    </row>
    <row r="77" spans="1:14" ht="16.2">
      <c r="A77" s="68">
        <f t="shared" si="12"/>
        <v>42810</v>
      </c>
      <c r="B77" s="38">
        <f t="shared" si="12"/>
        <v>43175</v>
      </c>
      <c r="C77" s="42"/>
      <c r="D77" s="42"/>
      <c r="E77" s="40">
        <f t="shared" si="8"/>
        <v>0</v>
      </c>
      <c r="F77" s="42"/>
      <c r="G77" s="42"/>
      <c r="H77" s="40">
        <f t="shared" si="10"/>
        <v>0</v>
      </c>
      <c r="I77" s="185"/>
      <c r="J77" s="37">
        <f t="shared" si="11"/>
        <v>0</v>
      </c>
      <c r="K77" s="307" t="str">
        <f>IFERROR(VLOOKUP(M77,EMPLOI!A:R,2,0),"")</f>
        <v/>
      </c>
      <c r="L77" s="37" t="str">
        <f t="shared" ca="1" si="9"/>
        <v/>
      </c>
      <c r="M77" s="31" t="str">
        <f t="array" ref="M77">IF(OR($K$2&gt;J77),"",IFERROR(INDEX(Tableau1[],MATCH(1,('2018'!B77&gt;=Tableau1[[DATE DEBUT ]])*(Tableau1[DATE FIN]&gt;='2018'!B77),0),1),""))</f>
        <v/>
      </c>
      <c r="N77" s="6"/>
    </row>
    <row r="78" spans="1:14" ht="16.2">
      <c r="A78" s="68">
        <f t="shared" si="12"/>
        <v>42811</v>
      </c>
      <c r="B78" s="38">
        <f t="shared" si="12"/>
        <v>43176</v>
      </c>
      <c r="C78" s="42"/>
      <c r="D78" s="42"/>
      <c r="E78" s="40">
        <f t="shared" si="8"/>
        <v>0</v>
      </c>
      <c r="F78" s="42"/>
      <c r="G78" s="42"/>
      <c r="H78" s="40">
        <f t="shared" si="10"/>
        <v>0</v>
      </c>
      <c r="I78" s="185"/>
      <c r="J78" s="37">
        <f t="shared" si="11"/>
        <v>0</v>
      </c>
      <c r="K78" s="307" t="str">
        <f>IFERROR(VLOOKUP(M78,EMPLOI!A:R,2,0),"")</f>
        <v/>
      </c>
      <c r="L78" s="37">
        <f t="shared" ca="1" si="9"/>
        <v>0</v>
      </c>
      <c r="M78" s="31" t="str">
        <f t="array" ref="M78">IF(OR($K$2&gt;J78),"",IFERROR(INDEX(Tableau1[],MATCH(1,('2018'!B78&gt;=Tableau1[[DATE DEBUT ]])*(Tableau1[DATE FIN]&gt;='2018'!B78),0),1),""))</f>
        <v/>
      </c>
      <c r="N78" s="6"/>
    </row>
    <row r="79" spans="1:14" ht="16.2">
      <c r="A79" s="68">
        <f t="shared" si="12"/>
        <v>42812</v>
      </c>
      <c r="B79" s="38">
        <f t="shared" si="12"/>
        <v>43177</v>
      </c>
      <c r="C79" s="42"/>
      <c r="D79" s="42"/>
      <c r="E79" s="40">
        <f t="shared" si="8"/>
        <v>0</v>
      </c>
      <c r="F79" s="42"/>
      <c r="G79" s="42"/>
      <c r="H79" s="40">
        <f t="shared" si="10"/>
        <v>0</v>
      </c>
      <c r="I79" s="185"/>
      <c r="J79" s="37">
        <f t="shared" si="11"/>
        <v>0</v>
      </c>
      <c r="K79" s="307" t="str">
        <f>IFERROR(VLOOKUP(M79,EMPLOI!A:R,2,0),"")</f>
        <v/>
      </c>
      <c r="L79" s="37" t="str">
        <f t="shared" ca="1" si="9"/>
        <v/>
      </c>
      <c r="M79" s="31" t="str">
        <f t="array" ref="M79">IF(OR($K$2&gt;J79),"",IFERROR(INDEX(Tableau1[],MATCH(1,('2018'!B79&gt;=Tableau1[[DATE DEBUT ]])*(Tableau1[DATE FIN]&gt;='2018'!B79),0),1),""))</f>
        <v/>
      </c>
      <c r="N79" s="6"/>
    </row>
    <row r="80" spans="1:14" ht="16.2">
      <c r="A80" s="68">
        <f t="shared" si="12"/>
        <v>42813</v>
      </c>
      <c r="B80" s="38">
        <f t="shared" si="12"/>
        <v>43178</v>
      </c>
      <c r="C80" s="42"/>
      <c r="D80" s="42"/>
      <c r="E80" s="40">
        <f t="shared" si="8"/>
        <v>0</v>
      </c>
      <c r="F80" s="42"/>
      <c r="G80" s="42"/>
      <c r="H80" s="40">
        <f t="shared" si="10"/>
        <v>0</v>
      </c>
      <c r="I80" s="185"/>
      <c r="J80" s="37">
        <f t="shared" si="11"/>
        <v>0</v>
      </c>
      <c r="K80" s="307" t="str">
        <f>IFERROR(VLOOKUP(M80,EMPLOI!A:R,2,0),"")</f>
        <v/>
      </c>
      <c r="L80" s="37" t="str">
        <f t="shared" ca="1" si="9"/>
        <v/>
      </c>
      <c r="M80" s="31" t="str">
        <f t="array" ref="M80">IF(OR($K$2&gt;J80),"",IFERROR(INDEX(Tableau1[],MATCH(1,('2018'!B80&gt;=Tableau1[[DATE DEBUT ]])*(Tableau1[DATE FIN]&gt;='2018'!B80),0),1),""))</f>
        <v/>
      </c>
      <c r="N80" s="6"/>
    </row>
    <row r="81" spans="1:14" ht="16.2">
      <c r="A81" s="68">
        <f t="shared" si="12"/>
        <v>42814</v>
      </c>
      <c r="B81" s="38">
        <f t="shared" si="12"/>
        <v>43179</v>
      </c>
      <c r="C81" s="42"/>
      <c r="D81" s="42"/>
      <c r="E81" s="40">
        <f t="shared" si="8"/>
        <v>0</v>
      </c>
      <c r="F81" s="42"/>
      <c r="G81" s="42"/>
      <c r="H81" s="40">
        <f t="shared" si="10"/>
        <v>0</v>
      </c>
      <c r="I81" s="185"/>
      <c r="J81" s="37">
        <f t="shared" si="11"/>
        <v>0</v>
      </c>
      <c r="K81" s="307" t="str">
        <f>IFERROR(VLOOKUP(M81,EMPLOI!A:R,2,0),"")</f>
        <v/>
      </c>
      <c r="L81" s="37" t="str">
        <f t="shared" ca="1" si="9"/>
        <v/>
      </c>
      <c r="M81" s="31" t="str">
        <f t="array" ref="M81">IF(OR($K$2&gt;J81),"",IFERROR(INDEX(Tableau1[],MATCH(1,('2018'!B81&gt;=Tableau1[[DATE DEBUT ]])*(Tableau1[DATE FIN]&gt;='2018'!B81),0),1),""))</f>
        <v/>
      </c>
      <c r="N81" s="6"/>
    </row>
    <row r="82" spans="1:14" ht="16.2">
      <c r="A82" s="68">
        <f t="shared" si="12"/>
        <v>42815</v>
      </c>
      <c r="B82" s="38">
        <f t="shared" si="12"/>
        <v>43180</v>
      </c>
      <c r="C82" s="42"/>
      <c r="D82" s="42"/>
      <c r="E82" s="40">
        <f t="shared" si="8"/>
        <v>0</v>
      </c>
      <c r="F82" s="42"/>
      <c r="G82" s="42"/>
      <c r="H82" s="40">
        <f t="shared" si="10"/>
        <v>0</v>
      </c>
      <c r="I82" s="185"/>
      <c r="J82" s="37">
        <f t="shared" si="11"/>
        <v>0</v>
      </c>
      <c r="K82" s="307" t="str">
        <f>IFERROR(VLOOKUP(M82,EMPLOI!A:R,2,0),"")</f>
        <v/>
      </c>
      <c r="L82" s="37" t="str">
        <f t="shared" ca="1" si="9"/>
        <v/>
      </c>
      <c r="M82" s="31" t="str">
        <f t="array" ref="M82">IF(OR($K$2&gt;J82),"",IFERROR(INDEX(Tableau1[],MATCH(1,('2018'!B82&gt;=Tableau1[[DATE DEBUT ]])*(Tableau1[DATE FIN]&gt;='2018'!B82),0),1),""))</f>
        <v/>
      </c>
      <c r="N82" s="6"/>
    </row>
    <row r="83" spans="1:14" ht="16.2">
      <c r="A83" s="68">
        <f t="shared" si="12"/>
        <v>42816</v>
      </c>
      <c r="B83" s="38">
        <f t="shared" si="12"/>
        <v>43181</v>
      </c>
      <c r="C83" s="42"/>
      <c r="D83" s="42"/>
      <c r="E83" s="40">
        <f t="shared" si="8"/>
        <v>0</v>
      </c>
      <c r="F83" s="42"/>
      <c r="G83" s="42"/>
      <c r="H83" s="40">
        <f t="shared" si="10"/>
        <v>0</v>
      </c>
      <c r="I83" s="185"/>
      <c r="J83" s="37">
        <f t="shared" si="11"/>
        <v>0</v>
      </c>
      <c r="K83" s="307" t="str">
        <f>IFERROR(VLOOKUP(M83,EMPLOI!A:R,2,0),"")</f>
        <v/>
      </c>
      <c r="L83" s="37" t="str">
        <f t="shared" ca="1" si="9"/>
        <v/>
      </c>
      <c r="M83" s="31" t="str">
        <f t="array" ref="M83">IF(OR($K$2&gt;J83),"",IFERROR(INDEX(Tableau1[],MATCH(1,('2018'!B83&gt;=Tableau1[[DATE DEBUT ]])*(Tableau1[DATE FIN]&gt;='2018'!B83),0),1),""))</f>
        <v/>
      </c>
      <c r="N83" s="6"/>
    </row>
    <row r="84" spans="1:14" ht="16.2">
      <c r="A84" s="68">
        <f t="shared" si="12"/>
        <v>42817</v>
      </c>
      <c r="B84" s="38">
        <f t="shared" si="12"/>
        <v>43182</v>
      </c>
      <c r="C84" s="42"/>
      <c r="D84" s="42"/>
      <c r="E84" s="40">
        <f t="shared" si="8"/>
        <v>0</v>
      </c>
      <c r="F84" s="42"/>
      <c r="G84" s="42"/>
      <c r="H84" s="40">
        <f t="shared" si="10"/>
        <v>0</v>
      </c>
      <c r="I84" s="185"/>
      <c r="J84" s="37">
        <f t="shared" si="11"/>
        <v>0</v>
      </c>
      <c r="K84" s="307" t="str">
        <f>IFERROR(VLOOKUP(M84,EMPLOI!A:R,2,0),"")</f>
        <v/>
      </c>
      <c r="L84" s="37" t="str">
        <f t="shared" ca="1" si="9"/>
        <v/>
      </c>
      <c r="M84" s="31" t="str">
        <f t="array" ref="M84">IF(OR($K$2&gt;J84),"",IFERROR(INDEX(Tableau1[],MATCH(1,('2018'!B84&gt;=Tableau1[[DATE DEBUT ]])*(Tableau1[DATE FIN]&gt;='2018'!B84),0),1),""))</f>
        <v/>
      </c>
      <c r="N84" s="6"/>
    </row>
    <row r="85" spans="1:14" ht="16.2">
      <c r="A85" s="68">
        <f t="shared" si="12"/>
        <v>42818</v>
      </c>
      <c r="B85" s="38">
        <f t="shared" si="12"/>
        <v>43183</v>
      </c>
      <c r="C85" s="42"/>
      <c r="D85" s="42"/>
      <c r="E85" s="40">
        <f t="shared" si="8"/>
        <v>0</v>
      </c>
      <c r="F85" s="42"/>
      <c r="G85" s="42"/>
      <c r="H85" s="40">
        <f t="shared" si="10"/>
        <v>0</v>
      </c>
      <c r="I85" s="185"/>
      <c r="J85" s="37">
        <f t="shared" si="11"/>
        <v>0</v>
      </c>
      <c r="K85" s="307" t="str">
        <f>IFERROR(VLOOKUP(M85,EMPLOI!A:R,2,0),"")</f>
        <v/>
      </c>
      <c r="L85" s="37">
        <f t="shared" ca="1" si="9"/>
        <v>0</v>
      </c>
      <c r="M85" s="31" t="str">
        <f t="array" ref="M85">IF(OR($K$2&gt;J85),"",IFERROR(INDEX(Tableau1[],MATCH(1,('2018'!B85&gt;=Tableau1[[DATE DEBUT ]])*(Tableau1[DATE FIN]&gt;='2018'!B85),0),1),""))</f>
        <v/>
      </c>
      <c r="N85" s="6"/>
    </row>
    <row r="86" spans="1:14" ht="16.2">
      <c r="A86" s="68">
        <f t="shared" ref="A86:B101" si="13">A85+1</f>
        <v>42819</v>
      </c>
      <c r="B86" s="38">
        <f t="shared" si="13"/>
        <v>43184</v>
      </c>
      <c r="C86" s="42"/>
      <c r="D86" s="42"/>
      <c r="E86" s="40">
        <f t="shared" si="8"/>
        <v>0</v>
      </c>
      <c r="F86" s="42"/>
      <c r="G86" s="42"/>
      <c r="H86" s="40">
        <f t="shared" si="10"/>
        <v>0</v>
      </c>
      <c r="I86" s="185"/>
      <c r="J86" s="37">
        <f t="shared" si="11"/>
        <v>0</v>
      </c>
      <c r="K86" s="307" t="str">
        <f>IFERROR(VLOOKUP(M86,EMPLOI!A:R,2,0),"")</f>
        <v/>
      </c>
      <c r="L86" s="37" t="str">
        <f t="shared" ca="1" si="9"/>
        <v/>
      </c>
      <c r="M86" s="31" t="str">
        <f t="array" ref="M86">IF(OR($K$2&gt;J86),"",IFERROR(INDEX(Tableau1[],MATCH(1,('2018'!B86&gt;=Tableau1[[DATE DEBUT ]])*(Tableau1[DATE FIN]&gt;='2018'!B86),0),1),""))</f>
        <v/>
      </c>
      <c r="N86" s="6"/>
    </row>
    <row r="87" spans="1:14" ht="16.2">
      <c r="A87" s="68">
        <f t="shared" si="13"/>
        <v>42820</v>
      </c>
      <c r="B87" s="38">
        <f t="shared" si="13"/>
        <v>43185</v>
      </c>
      <c r="C87" s="42"/>
      <c r="D87" s="42"/>
      <c r="E87" s="40">
        <f t="shared" si="8"/>
        <v>0</v>
      </c>
      <c r="F87" s="42"/>
      <c r="G87" s="42"/>
      <c r="H87" s="40">
        <f t="shared" si="10"/>
        <v>0</v>
      </c>
      <c r="I87" s="185"/>
      <c r="J87" s="37">
        <f t="shared" si="11"/>
        <v>0</v>
      </c>
      <c r="K87" s="307" t="str">
        <f>IFERROR(VLOOKUP(M87,EMPLOI!A:R,2,0),"")</f>
        <v/>
      </c>
      <c r="L87" s="37" t="str">
        <f t="shared" ca="1" si="9"/>
        <v/>
      </c>
      <c r="M87" s="31" t="str">
        <f t="array" ref="M87">IF(OR($K$2&gt;J87),"",IFERROR(INDEX(Tableau1[],MATCH(1,('2018'!B87&gt;=Tableau1[[DATE DEBUT ]])*(Tableau1[DATE FIN]&gt;='2018'!B87),0),1),""))</f>
        <v/>
      </c>
      <c r="N87" s="6"/>
    </row>
    <row r="88" spans="1:14" ht="16.2">
      <c r="A88" s="68">
        <f t="shared" si="13"/>
        <v>42821</v>
      </c>
      <c r="B88" s="38">
        <f t="shared" si="13"/>
        <v>43186</v>
      </c>
      <c r="C88" s="42"/>
      <c r="D88" s="42"/>
      <c r="E88" s="40">
        <f t="shared" si="8"/>
        <v>0</v>
      </c>
      <c r="F88" s="42"/>
      <c r="G88" s="42"/>
      <c r="H88" s="40">
        <f t="shared" si="10"/>
        <v>0</v>
      </c>
      <c r="I88" s="185"/>
      <c r="J88" s="37">
        <f t="shared" si="11"/>
        <v>0</v>
      </c>
      <c r="K88" s="307" t="str">
        <f>IFERROR(VLOOKUP(M88,EMPLOI!A:R,2,0),"")</f>
        <v/>
      </c>
      <c r="L88" s="37" t="str">
        <f t="shared" ca="1" si="9"/>
        <v/>
      </c>
      <c r="M88" s="31" t="str">
        <f t="array" ref="M88">IF(OR($K$2&gt;J88),"",IFERROR(INDEX(Tableau1[],MATCH(1,('2018'!B88&gt;=Tableau1[[DATE DEBUT ]])*(Tableau1[DATE FIN]&gt;='2018'!B88),0),1),""))</f>
        <v/>
      </c>
      <c r="N88" s="6"/>
    </row>
    <row r="89" spans="1:14" ht="16.2">
      <c r="A89" s="68">
        <f t="shared" si="13"/>
        <v>42822</v>
      </c>
      <c r="B89" s="38">
        <f t="shared" si="13"/>
        <v>43187</v>
      </c>
      <c r="C89" s="42"/>
      <c r="D89" s="42"/>
      <c r="E89" s="40">
        <f t="shared" si="8"/>
        <v>0</v>
      </c>
      <c r="F89" s="42"/>
      <c r="G89" s="42"/>
      <c r="H89" s="40">
        <f t="shared" si="10"/>
        <v>0</v>
      </c>
      <c r="I89" s="185"/>
      <c r="J89" s="37">
        <f t="shared" si="11"/>
        <v>0</v>
      </c>
      <c r="K89" s="307" t="str">
        <f>IFERROR(VLOOKUP(M89,EMPLOI!A:R,2,0),"")</f>
        <v/>
      </c>
      <c r="L89" s="37" t="str">
        <f t="shared" ca="1" si="9"/>
        <v/>
      </c>
      <c r="M89" s="31" t="str">
        <f t="array" ref="M89">IF(OR($K$2&gt;J89),"",IFERROR(INDEX(Tableau1[],MATCH(1,('2018'!B89&gt;=Tableau1[[DATE DEBUT ]])*(Tableau1[DATE FIN]&gt;='2018'!B89),0),1),""))</f>
        <v/>
      </c>
      <c r="N89" s="6"/>
    </row>
    <row r="90" spans="1:14" ht="16.2">
      <c r="A90" s="68">
        <f t="shared" si="13"/>
        <v>42823</v>
      </c>
      <c r="B90" s="38">
        <f t="shared" si="13"/>
        <v>43188</v>
      </c>
      <c r="C90" s="42"/>
      <c r="D90" s="42"/>
      <c r="E90" s="40">
        <f t="shared" si="8"/>
        <v>0</v>
      </c>
      <c r="F90" s="42"/>
      <c r="G90" s="42"/>
      <c r="H90" s="40">
        <f t="shared" si="10"/>
        <v>0</v>
      </c>
      <c r="I90" s="185"/>
      <c r="J90" s="37">
        <f t="shared" si="11"/>
        <v>0</v>
      </c>
      <c r="K90" s="307" t="str">
        <f>IFERROR(VLOOKUP(M90,EMPLOI!A:R,2,0),"")</f>
        <v/>
      </c>
      <c r="L90" s="37" t="str">
        <f t="shared" ca="1" si="9"/>
        <v/>
      </c>
      <c r="M90" s="31" t="str">
        <f t="array" ref="M90">IF(OR($K$2&gt;J90),"",IFERROR(INDEX(Tableau1[],MATCH(1,('2018'!B90&gt;=Tableau1[[DATE DEBUT ]])*(Tableau1[DATE FIN]&gt;='2018'!B90),0),1),""))</f>
        <v/>
      </c>
      <c r="N90" s="6"/>
    </row>
    <row r="91" spans="1:14" ht="16.2">
      <c r="A91" s="68">
        <f t="shared" si="13"/>
        <v>42824</v>
      </c>
      <c r="B91" s="38">
        <f t="shared" si="13"/>
        <v>43189</v>
      </c>
      <c r="C91" s="42"/>
      <c r="D91" s="42"/>
      <c r="E91" s="40">
        <f t="shared" si="8"/>
        <v>0</v>
      </c>
      <c r="F91" s="42"/>
      <c r="G91" s="42"/>
      <c r="H91" s="40">
        <f t="shared" si="10"/>
        <v>0</v>
      </c>
      <c r="I91" s="185"/>
      <c r="J91" s="37">
        <f t="shared" si="11"/>
        <v>0</v>
      </c>
      <c r="K91" s="307" t="str">
        <f>IFERROR(VLOOKUP(M91,EMPLOI!A:R,2,0),"")</f>
        <v/>
      </c>
      <c r="L91" s="37" t="str">
        <f t="shared" ca="1" si="9"/>
        <v/>
      </c>
      <c r="M91" s="31" t="str">
        <f t="array" ref="M91">IF(OR($K$2&gt;J91),"",IFERROR(INDEX(Tableau1[],MATCH(1,('2018'!B91&gt;=Tableau1[[DATE DEBUT ]])*(Tableau1[DATE FIN]&gt;='2018'!B91),0),1),""))</f>
        <v/>
      </c>
      <c r="N91" s="6"/>
    </row>
    <row r="92" spans="1:14" ht="16.2">
      <c r="A92" s="68">
        <f t="shared" si="13"/>
        <v>42825</v>
      </c>
      <c r="B92" s="38">
        <f t="shared" si="13"/>
        <v>43190</v>
      </c>
      <c r="C92" s="41"/>
      <c r="D92" s="41"/>
      <c r="E92" s="40">
        <f t="shared" si="8"/>
        <v>0</v>
      </c>
      <c r="F92" s="42"/>
      <c r="G92" s="42"/>
      <c r="H92" s="40">
        <f t="shared" si="10"/>
        <v>0</v>
      </c>
      <c r="I92" s="185"/>
      <c r="J92" s="37">
        <f t="shared" si="11"/>
        <v>0</v>
      </c>
      <c r="K92" s="307" t="str">
        <f>IFERROR(VLOOKUP(M92,EMPLOI!A:R,2,0),"")</f>
        <v/>
      </c>
      <c r="L92" s="37">
        <f t="shared" ca="1" si="9"/>
        <v>0</v>
      </c>
      <c r="M92" s="31" t="str">
        <f t="array" ref="M92">IF(OR($K$2&gt;J92),"",IFERROR(INDEX(Tableau1[],MATCH(1,('2018'!B92&gt;=Tableau1[[DATE DEBUT ]])*(Tableau1[DATE FIN]&gt;='2018'!B92),0),1),""))</f>
        <v/>
      </c>
      <c r="N92" s="6"/>
    </row>
    <row r="93" spans="1:14" ht="16.2">
      <c r="A93" s="68">
        <f t="shared" si="13"/>
        <v>42826</v>
      </c>
      <c r="B93" s="38">
        <f t="shared" si="13"/>
        <v>43191</v>
      </c>
      <c r="C93" s="41"/>
      <c r="D93" s="41"/>
      <c r="E93" s="40">
        <f t="shared" si="8"/>
        <v>0</v>
      </c>
      <c r="F93" s="42"/>
      <c r="G93" s="42"/>
      <c r="H93" s="40">
        <f t="shared" si="10"/>
        <v>0</v>
      </c>
      <c r="I93" s="185"/>
      <c r="J93" s="37">
        <f t="shared" si="11"/>
        <v>0</v>
      </c>
      <c r="K93" s="307" t="str">
        <f>IFERROR(VLOOKUP(M93,EMPLOI!A:R,2,0),"")</f>
        <v/>
      </c>
      <c r="L93" s="37" t="str">
        <f t="shared" ca="1" si="9"/>
        <v/>
      </c>
      <c r="M93" s="31" t="str">
        <f t="array" ref="M93">IF(OR($K$2&gt;J93),"",IFERROR(INDEX(Tableau1[],MATCH(1,('2018'!B93&gt;=Tableau1[[DATE DEBUT ]])*(Tableau1[DATE FIN]&gt;='2018'!B93),0),1),""))</f>
        <v/>
      </c>
      <c r="N93" s="6"/>
    </row>
    <row r="94" spans="1:14" ht="16.2">
      <c r="A94" s="68">
        <f t="shared" si="13"/>
        <v>42827</v>
      </c>
      <c r="B94" s="38">
        <f t="shared" si="13"/>
        <v>43192</v>
      </c>
      <c r="C94" s="41"/>
      <c r="D94" s="41"/>
      <c r="E94" s="40">
        <f t="shared" si="8"/>
        <v>0</v>
      </c>
      <c r="F94" s="42"/>
      <c r="G94" s="42"/>
      <c r="H94" s="40">
        <f t="shared" si="10"/>
        <v>0</v>
      </c>
      <c r="I94" s="185"/>
      <c r="J94" s="37">
        <f t="shared" si="11"/>
        <v>0</v>
      </c>
      <c r="K94" s="307" t="str">
        <f>IFERROR(VLOOKUP(M94,EMPLOI!A:R,2,0),"")</f>
        <v/>
      </c>
      <c r="L94" s="37" t="str">
        <f t="shared" ca="1" si="9"/>
        <v/>
      </c>
      <c r="M94" s="31" t="str">
        <f t="array" ref="M94">IF(OR($K$2&gt;J94),"",IFERROR(INDEX(Tableau1[],MATCH(1,('2018'!B94&gt;=Tableau1[[DATE DEBUT ]])*(Tableau1[DATE FIN]&gt;='2018'!B94),0),1),""))</f>
        <v/>
      </c>
      <c r="N94" s="6"/>
    </row>
    <row r="95" spans="1:14" ht="16.2">
      <c r="A95" s="68">
        <f t="shared" si="13"/>
        <v>42828</v>
      </c>
      <c r="B95" s="38">
        <f t="shared" si="13"/>
        <v>43193</v>
      </c>
      <c r="C95" s="41"/>
      <c r="D95" s="41"/>
      <c r="E95" s="40">
        <f t="shared" si="8"/>
        <v>0</v>
      </c>
      <c r="F95" s="42"/>
      <c r="G95" s="42"/>
      <c r="H95" s="40">
        <f t="shared" si="10"/>
        <v>0</v>
      </c>
      <c r="I95" s="185"/>
      <c r="J95" s="37">
        <f t="shared" si="11"/>
        <v>0</v>
      </c>
      <c r="K95" s="307" t="str">
        <f>IFERROR(VLOOKUP(M95,EMPLOI!A:R,2,0),"")</f>
        <v/>
      </c>
      <c r="L95" s="37" t="str">
        <f t="shared" ca="1" si="9"/>
        <v/>
      </c>
      <c r="M95" s="31" t="str">
        <f t="array" ref="M95">IF(OR($K$2&gt;J95),"",IFERROR(INDEX(Tableau1[],MATCH(1,('2018'!B95&gt;=Tableau1[[DATE DEBUT ]])*(Tableau1[DATE FIN]&gt;='2018'!B95),0),1),""))</f>
        <v/>
      </c>
      <c r="N95" s="6"/>
    </row>
    <row r="96" spans="1:14" ht="16.2">
      <c r="A96" s="68">
        <f t="shared" si="13"/>
        <v>42829</v>
      </c>
      <c r="B96" s="38">
        <f t="shared" si="13"/>
        <v>43194</v>
      </c>
      <c r="C96" s="41"/>
      <c r="D96" s="41"/>
      <c r="E96" s="40">
        <f t="shared" si="8"/>
        <v>0</v>
      </c>
      <c r="F96" s="41"/>
      <c r="G96" s="41"/>
      <c r="H96" s="40">
        <f t="shared" si="10"/>
        <v>0</v>
      </c>
      <c r="I96" s="185"/>
      <c r="J96" s="37">
        <f t="shared" si="11"/>
        <v>0</v>
      </c>
      <c r="K96" s="307" t="str">
        <f>IFERROR(VLOOKUP(M96,EMPLOI!A:R,2,0),"")</f>
        <v/>
      </c>
      <c r="L96" s="37" t="str">
        <f t="shared" ca="1" si="9"/>
        <v/>
      </c>
      <c r="M96" s="31" t="str">
        <f t="array" ref="M96">IF(OR($K$2&gt;J96),"",IFERROR(INDEX(Tableau1[],MATCH(1,('2018'!B96&gt;=Tableau1[[DATE DEBUT ]])*(Tableau1[DATE FIN]&gt;='2018'!B96),0),1),""))</f>
        <v/>
      </c>
      <c r="N96" s="6"/>
    </row>
    <row r="97" spans="1:14" ht="16.2">
      <c r="A97" s="68">
        <f t="shared" si="13"/>
        <v>42830</v>
      </c>
      <c r="B97" s="38">
        <f t="shared" si="13"/>
        <v>43195</v>
      </c>
      <c r="C97" s="41"/>
      <c r="D97" s="41"/>
      <c r="E97" s="40">
        <f t="shared" si="8"/>
        <v>0</v>
      </c>
      <c r="F97" s="41"/>
      <c r="G97" s="41"/>
      <c r="H97" s="40">
        <f t="shared" si="10"/>
        <v>0</v>
      </c>
      <c r="I97" s="185"/>
      <c r="J97" s="37">
        <f t="shared" si="11"/>
        <v>0</v>
      </c>
      <c r="K97" s="307" t="str">
        <f>IFERROR(VLOOKUP(M97,EMPLOI!A:R,2,0),"")</f>
        <v/>
      </c>
      <c r="L97" s="37" t="str">
        <f t="shared" ca="1" si="9"/>
        <v/>
      </c>
      <c r="M97" s="31" t="str">
        <f t="array" ref="M97">IF(OR($K$2&gt;J97),"",IFERROR(INDEX(Tableau1[],MATCH(1,('2018'!B97&gt;=Tableau1[[DATE DEBUT ]])*(Tableau1[DATE FIN]&gt;='2018'!B97),0),1),""))</f>
        <v/>
      </c>
      <c r="N97" s="6"/>
    </row>
    <row r="98" spans="1:14" ht="16.2">
      <c r="A98" s="68">
        <f t="shared" si="13"/>
        <v>42831</v>
      </c>
      <c r="B98" s="38">
        <f t="shared" si="13"/>
        <v>43196</v>
      </c>
      <c r="C98" s="41"/>
      <c r="D98" s="41"/>
      <c r="E98" s="40">
        <f t="shared" si="8"/>
        <v>0</v>
      </c>
      <c r="F98" s="41"/>
      <c r="G98" s="41"/>
      <c r="H98" s="40">
        <f t="shared" si="10"/>
        <v>0</v>
      </c>
      <c r="I98" s="185"/>
      <c r="J98" s="37">
        <f t="shared" si="11"/>
        <v>0</v>
      </c>
      <c r="K98" s="307" t="str">
        <f>IFERROR(VLOOKUP(M98,EMPLOI!A:R,2,0),"")</f>
        <v/>
      </c>
      <c r="L98" s="37" t="str">
        <f t="shared" ca="1" si="9"/>
        <v/>
      </c>
      <c r="M98" s="31" t="str">
        <f t="array" ref="M98">IF(OR($K$2&gt;J98),"",IFERROR(INDEX(Tableau1[],MATCH(1,('2018'!B98&gt;=Tableau1[[DATE DEBUT ]])*(Tableau1[DATE FIN]&gt;='2018'!B98),0),1),""))</f>
        <v/>
      </c>
      <c r="N98" s="6"/>
    </row>
    <row r="99" spans="1:14" ht="16.2">
      <c r="A99" s="68">
        <f t="shared" si="13"/>
        <v>42832</v>
      </c>
      <c r="B99" s="38">
        <f t="shared" si="13"/>
        <v>43197</v>
      </c>
      <c r="C99" s="41"/>
      <c r="D99" s="41"/>
      <c r="E99" s="40">
        <f t="shared" si="8"/>
        <v>0</v>
      </c>
      <c r="F99" s="41"/>
      <c r="G99" s="41"/>
      <c r="H99" s="40">
        <f t="shared" si="10"/>
        <v>0</v>
      </c>
      <c r="I99" s="185"/>
      <c r="J99" s="37">
        <f t="shared" si="11"/>
        <v>0</v>
      </c>
      <c r="K99" s="307" t="str">
        <f>IFERROR(VLOOKUP(M99,EMPLOI!A:R,2,0),"")</f>
        <v/>
      </c>
      <c r="L99" s="37">
        <f t="shared" ca="1" si="9"/>
        <v>0</v>
      </c>
      <c r="M99" s="31" t="str">
        <f t="array" ref="M99">IF(OR($K$2&gt;J99),"",IFERROR(INDEX(Tableau1[],MATCH(1,('2018'!B99&gt;=Tableau1[[DATE DEBUT ]])*(Tableau1[DATE FIN]&gt;='2018'!B99),0),1),""))</f>
        <v/>
      </c>
      <c r="N99" s="6"/>
    </row>
    <row r="100" spans="1:14" ht="16.2">
      <c r="A100" s="68">
        <f t="shared" si="13"/>
        <v>42833</v>
      </c>
      <c r="B100" s="38">
        <f t="shared" si="13"/>
        <v>43198</v>
      </c>
      <c r="C100" s="42"/>
      <c r="D100" s="42"/>
      <c r="E100" s="40">
        <f t="shared" si="8"/>
        <v>0</v>
      </c>
      <c r="F100" s="42"/>
      <c r="G100" s="42"/>
      <c r="H100" s="40">
        <f>MOD(G100-F100,1)</f>
        <v>0</v>
      </c>
      <c r="I100" s="185"/>
      <c r="J100" s="37">
        <f t="shared" si="11"/>
        <v>0</v>
      </c>
      <c r="K100" s="307" t="str">
        <f>IFERROR(VLOOKUP(M100,EMPLOI!A:R,2,0),"")</f>
        <v/>
      </c>
      <c r="L100" s="37" t="str">
        <f t="shared" ca="1" si="9"/>
        <v/>
      </c>
      <c r="M100" s="31" t="str">
        <f t="array" ref="M100">IF(OR($K$2&gt;J100),"",IFERROR(INDEX(Tableau1[],MATCH(1,('2018'!B100&gt;=Tableau1[[DATE DEBUT ]])*(Tableau1[DATE FIN]&gt;='2018'!B100),0),1),""))</f>
        <v/>
      </c>
      <c r="N100" s="6"/>
    </row>
    <row r="101" spans="1:14" ht="16.2">
      <c r="A101" s="68">
        <f t="shared" si="13"/>
        <v>42834</v>
      </c>
      <c r="B101" s="38">
        <f t="shared" si="13"/>
        <v>43199</v>
      </c>
      <c r="C101" s="42"/>
      <c r="D101" s="42"/>
      <c r="E101" s="40">
        <f t="shared" si="8"/>
        <v>0</v>
      </c>
      <c r="F101" s="42"/>
      <c r="G101" s="42"/>
      <c r="H101" s="40">
        <f t="shared" ref="H101:H164" si="14">MOD(G101-F101,1)</f>
        <v>0</v>
      </c>
      <c r="I101" s="185"/>
      <c r="J101" s="37">
        <f t="shared" si="11"/>
        <v>0</v>
      </c>
      <c r="K101" s="307" t="str">
        <f>IFERROR(VLOOKUP(M101,EMPLOI!A:R,2,0),"")</f>
        <v/>
      </c>
      <c r="L101" s="37" t="str">
        <f t="shared" ca="1" si="9"/>
        <v/>
      </c>
      <c r="M101" s="31" t="str">
        <f t="array" ref="M101">IF(OR($K$2&gt;J101),"",IFERROR(INDEX(Tableau1[],MATCH(1,('2018'!B101&gt;=Tableau1[[DATE DEBUT ]])*(Tableau1[DATE FIN]&gt;='2018'!B101),0),1),""))</f>
        <v/>
      </c>
      <c r="N101" s="6"/>
    </row>
    <row r="102" spans="1:14" ht="16.2">
      <c r="A102" s="68">
        <f t="shared" ref="A102:B117" si="15">A101+1</f>
        <v>42835</v>
      </c>
      <c r="B102" s="38">
        <f t="shared" si="15"/>
        <v>43200</v>
      </c>
      <c r="C102" s="41"/>
      <c r="D102" s="41"/>
      <c r="E102" s="40">
        <f t="shared" si="8"/>
        <v>0</v>
      </c>
      <c r="F102" s="42"/>
      <c r="G102" s="42"/>
      <c r="H102" s="40">
        <f t="shared" si="14"/>
        <v>0</v>
      </c>
      <c r="I102" s="185"/>
      <c r="J102" s="37">
        <f t="shared" si="11"/>
        <v>0</v>
      </c>
      <c r="K102" s="307" t="str">
        <f>IFERROR(VLOOKUP(M102,EMPLOI!A:R,2,0),"")</f>
        <v/>
      </c>
      <c r="L102" s="37" t="str">
        <f t="shared" ca="1" si="9"/>
        <v/>
      </c>
      <c r="M102" s="31" t="str">
        <f t="array" ref="M102">IF(OR($K$2&gt;J102),"",IFERROR(INDEX(Tableau1[],MATCH(1,('2018'!B102&gt;=Tableau1[[DATE DEBUT ]])*(Tableau1[DATE FIN]&gt;='2018'!B102),0),1),""))</f>
        <v/>
      </c>
      <c r="N102" s="6"/>
    </row>
    <row r="103" spans="1:14" ht="16.2">
      <c r="A103" s="68">
        <f t="shared" si="15"/>
        <v>42836</v>
      </c>
      <c r="B103" s="38">
        <f t="shared" si="15"/>
        <v>43201</v>
      </c>
      <c r="C103" s="42"/>
      <c r="D103" s="42"/>
      <c r="E103" s="40">
        <f t="shared" si="8"/>
        <v>0</v>
      </c>
      <c r="F103" s="42"/>
      <c r="G103" s="42"/>
      <c r="H103" s="40">
        <f t="shared" si="14"/>
        <v>0</v>
      </c>
      <c r="I103" s="185"/>
      <c r="J103" s="37">
        <f t="shared" si="11"/>
        <v>0</v>
      </c>
      <c r="K103" s="307" t="str">
        <f>IFERROR(VLOOKUP(M103,EMPLOI!A:R,2,0),"")</f>
        <v/>
      </c>
      <c r="L103" s="37" t="str">
        <f t="shared" ca="1" si="9"/>
        <v/>
      </c>
      <c r="M103" s="31" t="str">
        <f t="array" ref="M103">IF(OR($K$2&gt;J103),"",IFERROR(INDEX(Tableau1[],MATCH(1,('2018'!B103&gt;=Tableau1[[DATE DEBUT ]])*(Tableau1[DATE FIN]&gt;='2018'!B103),0),1),""))</f>
        <v/>
      </c>
      <c r="N103" s="6"/>
    </row>
    <row r="104" spans="1:14" ht="16.2">
      <c r="A104" s="68">
        <f t="shared" si="15"/>
        <v>42837</v>
      </c>
      <c r="B104" s="38">
        <f t="shared" si="15"/>
        <v>43202</v>
      </c>
      <c r="C104" s="42"/>
      <c r="D104" s="42"/>
      <c r="E104" s="40">
        <f t="shared" si="8"/>
        <v>0</v>
      </c>
      <c r="F104" s="42"/>
      <c r="G104" s="42"/>
      <c r="H104" s="40">
        <f t="shared" si="14"/>
        <v>0</v>
      </c>
      <c r="I104" s="185"/>
      <c r="J104" s="37">
        <f t="shared" si="11"/>
        <v>0</v>
      </c>
      <c r="K104" s="307" t="str">
        <f>IFERROR(VLOOKUP(M104,EMPLOI!A:R,2,0),"")</f>
        <v/>
      </c>
      <c r="L104" s="37" t="str">
        <f t="shared" ca="1" si="9"/>
        <v/>
      </c>
      <c r="M104" s="31" t="str">
        <f t="array" ref="M104">IF(OR($K$2&gt;J104),"",IFERROR(INDEX(Tableau1[],MATCH(1,('2018'!B104&gt;=Tableau1[[DATE DEBUT ]])*(Tableau1[DATE FIN]&gt;='2018'!B104),0),1),""))</f>
        <v/>
      </c>
      <c r="N104" s="6"/>
    </row>
    <row r="105" spans="1:14" ht="16.2">
      <c r="A105" s="68">
        <f t="shared" si="15"/>
        <v>42838</v>
      </c>
      <c r="B105" s="38">
        <f t="shared" si="15"/>
        <v>43203</v>
      </c>
      <c r="C105" s="42"/>
      <c r="D105" s="42"/>
      <c r="E105" s="40">
        <f t="shared" si="8"/>
        <v>0</v>
      </c>
      <c r="F105" s="42"/>
      <c r="G105" s="42"/>
      <c r="H105" s="40">
        <f t="shared" si="14"/>
        <v>0</v>
      </c>
      <c r="I105" s="185"/>
      <c r="J105" s="37">
        <f t="shared" si="11"/>
        <v>0</v>
      </c>
      <c r="K105" s="307" t="str">
        <f>IFERROR(VLOOKUP(M105,EMPLOI!A:R,2,0),"")</f>
        <v/>
      </c>
      <c r="L105" s="37" t="str">
        <f t="shared" ca="1" si="9"/>
        <v/>
      </c>
      <c r="M105" s="31" t="str">
        <f t="array" ref="M105">IF(OR($K$2&gt;J105),"",IFERROR(INDEX(Tableau1[],MATCH(1,('2018'!B105&gt;=Tableau1[[DATE DEBUT ]])*(Tableau1[DATE FIN]&gt;='2018'!B105),0),1),""))</f>
        <v/>
      </c>
      <c r="N105" s="6"/>
    </row>
    <row r="106" spans="1:14" ht="16.2">
      <c r="A106" s="68">
        <f t="shared" si="15"/>
        <v>42839</v>
      </c>
      <c r="B106" s="38">
        <f t="shared" si="15"/>
        <v>43204</v>
      </c>
      <c r="C106" s="42"/>
      <c r="D106" s="42"/>
      <c r="E106" s="40">
        <f t="shared" si="8"/>
        <v>0</v>
      </c>
      <c r="F106" s="42"/>
      <c r="G106" s="42"/>
      <c r="H106" s="40">
        <f t="shared" si="14"/>
        <v>0</v>
      </c>
      <c r="I106" s="185"/>
      <c r="J106" s="37">
        <f t="shared" si="11"/>
        <v>0</v>
      </c>
      <c r="K106" s="307" t="str">
        <f>IFERROR(VLOOKUP(M106,EMPLOI!A:R,2,0),"")</f>
        <v/>
      </c>
      <c r="L106" s="37">
        <f t="shared" ca="1" si="9"/>
        <v>0</v>
      </c>
      <c r="M106" s="31" t="str">
        <f t="array" ref="M106">IF(OR($K$2&gt;J106),"",IFERROR(INDEX(Tableau1[],MATCH(1,('2018'!B106&gt;=Tableau1[[DATE DEBUT ]])*(Tableau1[DATE FIN]&gt;='2018'!B106),0),1),""))</f>
        <v/>
      </c>
      <c r="N106" s="6"/>
    </row>
    <row r="107" spans="1:14" ht="16.2">
      <c r="A107" s="68">
        <f t="shared" si="15"/>
        <v>42840</v>
      </c>
      <c r="B107" s="38">
        <f t="shared" si="15"/>
        <v>43205</v>
      </c>
      <c r="C107" s="42"/>
      <c r="D107" s="42"/>
      <c r="E107" s="40">
        <f t="shared" si="8"/>
        <v>0</v>
      </c>
      <c r="F107" s="42"/>
      <c r="G107" s="42"/>
      <c r="H107" s="40">
        <f t="shared" si="14"/>
        <v>0</v>
      </c>
      <c r="I107" s="185"/>
      <c r="J107" s="37">
        <f t="shared" si="11"/>
        <v>0</v>
      </c>
      <c r="K107" s="307" t="str">
        <f>IFERROR(VLOOKUP(M107,EMPLOI!A:R,2,0),"")</f>
        <v/>
      </c>
      <c r="L107" s="37" t="str">
        <f t="shared" ca="1" si="9"/>
        <v/>
      </c>
      <c r="M107" s="31" t="str">
        <f t="array" ref="M107">IF(OR($K$2&gt;J107),"",IFERROR(INDEX(Tableau1[],MATCH(1,('2018'!B107&gt;=Tableau1[[DATE DEBUT ]])*(Tableau1[DATE FIN]&gt;='2018'!B107),0),1),""))</f>
        <v/>
      </c>
      <c r="N107" s="6"/>
    </row>
    <row r="108" spans="1:14" ht="16.2">
      <c r="A108" s="68">
        <f t="shared" si="15"/>
        <v>42841</v>
      </c>
      <c r="B108" s="38">
        <f t="shared" si="15"/>
        <v>43206</v>
      </c>
      <c r="C108" s="42"/>
      <c r="D108" s="42"/>
      <c r="E108" s="40">
        <f t="shared" si="8"/>
        <v>0</v>
      </c>
      <c r="F108" s="42"/>
      <c r="G108" s="42"/>
      <c r="H108" s="40">
        <f t="shared" si="14"/>
        <v>0</v>
      </c>
      <c r="I108" s="185"/>
      <c r="J108" s="37">
        <f t="shared" si="11"/>
        <v>0</v>
      </c>
      <c r="K108" s="307" t="str">
        <f>IFERROR(VLOOKUP(M108,EMPLOI!A:R,2,0),"")</f>
        <v/>
      </c>
      <c r="L108" s="37" t="str">
        <f t="shared" ca="1" si="9"/>
        <v/>
      </c>
      <c r="M108" s="31" t="str">
        <f t="array" ref="M108">IF(OR($K$2&gt;J108),"",IFERROR(INDEX(Tableau1[],MATCH(1,('2018'!B108&gt;=Tableau1[[DATE DEBUT ]])*(Tableau1[DATE FIN]&gt;='2018'!B108),0),1),""))</f>
        <v/>
      </c>
      <c r="N108" s="6"/>
    </row>
    <row r="109" spans="1:14" ht="16.2">
      <c r="A109" s="68">
        <f t="shared" si="15"/>
        <v>42842</v>
      </c>
      <c r="B109" s="38">
        <f t="shared" si="15"/>
        <v>43207</v>
      </c>
      <c r="C109" s="42"/>
      <c r="D109" s="42"/>
      <c r="E109" s="40">
        <f t="shared" si="8"/>
        <v>0</v>
      </c>
      <c r="F109" s="42"/>
      <c r="G109" s="42"/>
      <c r="H109" s="40">
        <f t="shared" si="14"/>
        <v>0</v>
      </c>
      <c r="I109" s="185"/>
      <c r="J109" s="37">
        <f t="shared" si="11"/>
        <v>0</v>
      </c>
      <c r="K109" s="307" t="str">
        <f>IFERROR(VLOOKUP(M109,EMPLOI!A:R,2,0),"")</f>
        <v/>
      </c>
      <c r="L109" s="37" t="str">
        <f t="shared" ca="1" si="9"/>
        <v/>
      </c>
      <c r="M109" s="31" t="str">
        <f t="array" ref="M109">IF(OR($K$2&gt;J109),"",IFERROR(INDEX(Tableau1[],MATCH(1,('2018'!B109&gt;=Tableau1[[DATE DEBUT ]])*(Tableau1[DATE FIN]&gt;='2018'!B109),0),1),""))</f>
        <v/>
      </c>
      <c r="N109" s="6"/>
    </row>
    <row r="110" spans="1:14" ht="16.2">
      <c r="A110" s="68">
        <f t="shared" si="15"/>
        <v>42843</v>
      </c>
      <c r="B110" s="38">
        <f t="shared" si="15"/>
        <v>43208</v>
      </c>
      <c r="C110" s="42"/>
      <c r="D110" s="42"/>
      <c r="E110" s="40">
        <f t="shared" si="8"/>
        <v>0</v>
      </c>
      <c r="F110" s="42"/>
      <c r="G110" s="42"/>
      <c r="H110" s="40">
        <f t="shared" si="14"/>
        <v>0</v>
      </c>
      <c r="I110" s="185"/>
      <c r="J110" s="37">
        <f t="shared" si="11"/>
        <v>0</v>
      </c>
      <c r="K110" s="307" t="str">
        <f>IFERROR(VLOOKUP(M110,EMPLOI!A:R,2,0),"")</f>
        <v/>
      </c>
      <c r="L110" s="37" t="str">
        <f t="shared" ca="1" si="9"/>
        <v/>
      </c>
      <c r="M110" s="31" t="str">
        <f t="array" ref="M110">IF(OR($K$2&gt;J110),"",IFERROR(INDEX(Tableau1[],MATCH(1,('2018'!B110&gt;=Tableau1[[DATE DEBUT ]])*(Tableau1[DATE FIN]&gt;='2018'!B110),0),1),""))</f>
        <v/>
      </c>
      <c r="N110" s="6"/>
    </row>
    <row r="111" spans="1:14" ht="16.2">
      <c r="A111" s="68">
        <f t="shared" si="15"/>
        <v>42844</v>
      </c>
      <c r="B111" s="38">
        <f t="shared" si="15"/>
        <v>43209</v>
      </c>
      <c r="C111" s="42"/>
      <c r="D111" s="42"/>
      <c r="E111" s="40">
        <f t="shared" si="8"/>
        <v>0</v>
      </c>
      <c r="F111" s="42"/>
      <c r="G111" s="42"/>
      <c r="H111" s="40">
        <f t="shared" si="14"/>
        <v>0</v>
      </c>
      <c r="I111" s="185"/>
      <c r="J111" s="37">
        <f t="shared" si="11"/>
        <v>0</v>
      </c>
      <c r="K111" s="307" t="str">
        <f>IFERROR(VLOOKUP(M111,EMPLOI!A:R,2,0),"")</f>
        <v/>
      </c>
      <c r="L111" s="37" t="str">
        <f t="shared" ca="1" si="9"/>
        <v/>
      </c>
      <c r="M111" s="31" t="str">
        <f t="array" ref="M111">IF(OR($K$2&gt;J111),"",IFERROR(INDEX(Tableau1[],MATCH(1,('2018'!B111&gt;=Tableau1[[DATE DEBUT ]])*(Tableau1[DATE FIN]&gt;='2018'!B111),0),1),""))</f>
        <v/>
      </c>
      <c r="N111" s="6"/>
    </row>
    <row r="112" spans="1:14" ht="16.2">
      <c r="A112" s="68">
        <f t="shared" si="15"/>
        <v>42845</v>
      </c>
      <c r="B112" s="38">
        <f t="shared" si="15"/>
        <v>43210</v>
      </c>
      <c r="C112" s="42"/>
      <c r="D112" s="42"/>
      <c r="E112" s="40">
        <f t="shared" si="8"/>
        <v>0</v>
      </c>
      <c r="F112" s="42"/>
      <c r="G112" s="42"/>
      <c r="H112" s="40">
        <f t="shared" si="14"/>
        <v>0</v>
      </c>
      <c r="I112" s="185"/>
      <c r="J112" s="37">
        <f t="shared" si="11"/>
        <v>0</v>
      </c>
      <c r="K112" s="307" t="str">
        <f>IFERROR(VLOOKUP(M112,EMPLOI!A:R,2,0),"")</f>
        <v/>
      </c>
      <c r="L112" s="37" t="str">
        <f t="shared" ca="1" si="9"/>
        <v/>
      </c>
      <c r="M112" s="31" t="str">
        <f t="array" ref="M112">IF(OR($K$2&gt;J112),"",IFERROR(INDEX(Tableau1[],MATCH(1,('2018'!B112&gt;=Tableau1[[DATE DEBUT ]])*(Tableau1[DATE FIN]&gt;='2018'!B112),0),1),""))</f>
        <v/>
      </c>
      <c r="N112" s="6"/>
    </row>
    <row r="113" spans="1:14" ht="16.2">
      <c r="A113" s="68">
        <f t="shared" si="15"/>
        <v>42846</v>
      </c>
      <c r="B113" s="38">
        <f t="shared" si="15"/>
        <v>43211</v>
      </c>
      <c r="C113" s="42"/>
      <c r="D113" s="42"/>
      <c r="E113" s="40">
        <f t="shared" si="8"/>
        <v>0</v>
      </c>
      <c r="F113" s="42"/>
      <c r="G113" s="42"/>
      <c r="H113" s="40">
        <f t="shared" si="14"/>
        <v>0</v>
      </c>
      <c r="I113" s="185"/>
      <c r="J113" s="37">
        <f t="shared" si="11"/>
        <v>0</v>
      </c>
      <c r="K113" s="307" t="str">
        <f>IFERROR(VLOOKUP(M113,EMPLOI!A:R,2,0),"")</f>
        <v/>
      </c>
      <c r="L113" s="37">
        <f t="shared" ca="1" si="9"/>
        <v>0</v>
      </c>
      <c r="M113" s="31" t="str">
        <f t="array" ref="M113">IF(OR($K$2&gt;J113),"",IFERROR(INDEX(Tableau1[],MATCH(1,('2018'!B113&gt;=Tableau1[[DATE DEBUT ]])*(Tableau1[DATE FIN]&gt;='2018'!B113),0),1),""))</f>
        <v/>
      </c>
      <c r="N113" s="6"/>
    </row>
    <row r="114" spans="1:14" ht="16.2">
      <c r="A114" s="68">
        <f t="shared" si="15"/>
        <v>42847</v>
      </c>
      <c r="B114" s="38">
        <f t="shared" si="15"/>
        <v>43212</v>
      </c>
      <c r="C114" s="42"/>
      <c r="D114" s="42"/>
      <c r="E114" s="40">
        <f t="shared" si="8"/>
        <v>0</v>
      </c>
      <c r="F114" s="42"/>
      <c r="G114" s="42"/>
      <c r="H114" s="40">
        <f t="shared" si="14"/>
        <v>0</v>
      </c>
      <c r="I114" s="185"/>
      <c r="J114" s="37">
        <f t="shared" si="11"/>
        <v>0</v>
      </c>
      <c r="K114" s="307" t="str">
        <f>IFERROR(VLOOKUP(M114,EMPLOI!A:R,2,0),"")</f>
        <v/>
      </c>
      <c r="L114" s="37" t="str">
        <f t="shared" ca="1" si="9"/>
        <v/>
      </c>
      <c r="M114" s="31" t="str">
        <f t="array" ref="M114">IF(OR($K$2&gt;J114),"",IFERROR(INDEX(Tableau1[],MATCH(1,('2018'!B114&gt;=Tableau1[[DATE DEBUT ]])*(Tableau1[DATE FIN]&gt;='2018'!B114),0),1),""))</f>
        <v/>
      </c>
      <c r="N114" s="6"/>
    </row>
    <row r="115" spans="1:14" ht="16.2">
      <c r="A115" s="68">
        <f t="shared" si="15"/>
        <v>42848</v>
      </c>
      <c r="B115" s="38">
        <f t="shared" si="15"/>
        <v>43213</v>
      </c>
      <c r="C115" s="42"/>
      <c r="D115" s="42"/>
      <c r="E115" s="40">
        <f t="shared" si="8"/>
        <v>0</v>
      </c>
      <c r="F115" s="42"/>
      <c r="G115" s="42"/>
      <c r="H115" s="40">
        <f t="shared" si="14"/>
        <v>0</v>
      </c>
      <c r="I115" s="185"/>
      <c r="J115" s="37">
        <f t="shared" si="11"/>
        <v>0</v>
      </c>
      <c r="K115" s="307" t="str">
        <f>IFERROR(VLOOKUP(M115,EMPLOI!A:R,2,0),"")</f>
        <v/>
      </c>
      <c r="L115" s="37" t="str">
        <f t="shared" ca="1" si="9"/>
        <v/>
      </c>
      <c r="M115" s="31" t="str">
        <f t="array" ref="M115">IF(OR($K$2&gt;J115),"",IFERROR(INDEX(Tableau1[],MATCH(1,('2018'!B115&gt;=Tableau1[[DATE DEBUT ]])*(Tableau1[DATE FIN]&gt;='2018'!B115),0),1),""))</f>
        <v/>
      </c>
      <c r="N115" s="6"/>
    </row>
    <row r="116" spans="1:14" ht="16.2">
      <c r="A116" s="68">
        <f t="shared" si="15"/>
        <v>42849</v>
      </c>
      <c r="B116" s="38">
        <f t="shared" si="15"/>
        <v>43214</v>
      </c>
      <c r="C116" s="42"/>
      <c r="D116" s="42"/>
      <c r="E116" s="40">
        <f t="shared" si="8"/>
        <v>0</v>
      </c>
      <c r="F116" s="42"/>
      <c r="G116" s="42"/>
      <c r="H116" s="40">
        <f t="shared" si="14"/>
        <v>0</v>
      </c>
      <c r="I116" s="185"/>
      <c r="J116" s="37">
        <f t="shared" si="11"/>
        <v>0</v>
      </c>
      <c r="K116" s="307" t="str">
        <f>IFERROR(VLOOKUP(M116,EMPLOI!A:R,2,0),"")</f>
        <v/>
      </c>
      <c r="L116" s="37" t="str">
        <f t="shared" ca="1" si="9"/>
        <v/>
      </c>
      <c r="M116" s="31" t="str">
        <f t="array" ref="M116">IF(OR($K$2&gt;J116),"",IFERROR(INDEX(Tableau1[],MATCH(1,('2018'!B116&gt;=Tableau1[[DATE DEBUT ]])*(Tableau1[DATE FIN]&gt;='2018'!B116),0),1),""))</f>
        <v/>
      </c>
      <c r="N116" s="6"/>
    </row>
    <row r="117" spans="1:14" ht="16.2">
      <c r="A117" s="68">
        <f t="shared" si="15"/>
        <v>42850</v>
      </c>
      <c r="B117" s="38">
        <f t="shared" si="15"/>
        <v>43215</v>
      </c>
      <c r="C117" s="42"/>
      <c r="D117" s="42"/>
      <c r="E117" s="40">
        <f t="shared" si="8"/>
        <v>0</v>
      </c>
      <c r="F117" s="42"/>
      <c r="G117" s="42"/>
      <c r="H117" s="40">
        <f t="shared" si="14"/>
        <v>0</v>
      </c>
      <c r="I117" s="185"/>
      <c r="J117" s="37">
        <f t="shared" si="11"/>
        <v>0</v>
      </c>
      <c r="K117" s="307" t="str">
        <f>IFERROR(VLOOKUP(M117,EMPLOI!A:R,2,0),"")</f>
        <v/>
      </c>
      <c r="L117" s="37" t="str">
        <f t="shared" ca="1" si="9"/>
        <v/>
      </c>
      <c r="M117" s="31" t="str">
        <f t="array" ref="M117">IF(OR($K$2&gt;J117),"",IFERROR(INDEX(Tableau1[],MATCH(1,('2018'!B117&gt;=Tableau1[[DATE DEBUT ]])*(Tableau1[DATE FIN]&gt;='2018'!B117),0),1),""))</f>
        <v/>
      </c>
      <c r="N117" s="6"/>
    </row>
    <row r="118" spans="1:14" ht="16.2">
      <c r="A118" s="68">
        <f t="shared" ref="A118:B133" si="16">A117+1</f>
        <v>42851</v>
      </c>
      <c r="B118" s="38">
        <f t="shared" si="16"/>
        <v>43216</v>
      </c>
      <c r="C118" s="42"/>
      <c r="D118" s="42"/>
      <c r="E118" s="40">
        <f t="shared" si="8"/>
        <v>0</v>
      </c>
      <c r="F118" s="42"/>
      <c r="G118" s="42"/>
      <c r="H118" s="40">
        <f t="shared" si="14"/>
        <v>0</v>
      </c>
      <c r="I118" s="185"/>
      <c r="J118" s="37">
        <f t="shared" si="11"/>
        <v>0</v>
      </c>
      <c r="K118" s="307" t="str">
        <f>IFERROR(VLOOKUP(M118,EMPLOI!A:R,2,0),"")</f>
        <v/>
      </c>
      <c r="L118" s="37" t="str">
        <f t="shared" ca="1" si="9"/>
        <v/>
      </c>
      <c r="M118" s="31" t="str">
        <f t="array" ref="M118">IF(OR($K$2&gt;J118),"",IFERROR(INDEX(Tableau1[],MATCH(1,('2018'!B118&gt;=Tableau1[[DATE DEBUT ]])*(Tableau1[DATE FIN]&gt;='2018'!B118),0),1),""))</f>
        <v/>
      </c>
      <c r="N118" s="6"/>
    </row>
    <row r="119" spans="1:14" ht="16.2">
      <c r="A119" s="68">
        <f t="shared" si="16"/>
        <v>42852</v>
      </c>
      <c r="B119" s="38">
        <f t="shared" si="16"/>
        <v>43217</v>
      </c>
      <c r="C119" s="42"/>
      <c r="D119" s="42"/>
      <c r="E119" s="40">
        <f t="shared" si="8"/>
        <v>0</v>
      </c>
      <c r="F119" s="42"/>
      <c r="G119" s="42"/>
      <c r="H119" s="40">
        <f t="shared" si="14"/>
        <v>0</v>
      </c>
      <c r="I119" s="185"/>
      <c r="J119" s="37">
        <f t="shared" si="11"/>
        <v>0</v>
      </c>
      <c r="K119" s="307" t="str">
        <f>IFERROR(VLOOKUP(M119,EMPLOI!A:R,2,0),"")</f>
        <v/>
      </c>
      <c r="L119" s="37" t="str">
        <f t="shared" ca="1" si="9"/>
        <v/>
      </c>
      <c r="M119" s="31" t="str">
        <f t="array" ref="M119">IF(OR($K$2&gt;J119),"",IFERROR(INDEX(Tableau1[],MATCH(1,('2018'!B119&gt;=Tableau1[[DATE DEBUT ]])*(Tableau1[DATE FIN]&gt;='2018'!B119),0),1),""))</f>
        <v/>
      </c>
      <c r="N119" s="6"/>
    </row>
    <row r="120" spans="1:14" ht="16.2">
      <c r="A120" s="68">
        <f t="shared" si="16"/>
        <v>42853</v>
      </c>
      <c r="B120" s="38">
        <f t="shared" si="16"/>
        <v>43218</v>
      </c>
      <c r="C120" s="42"/>
      <c r="D120" s="42"/>
      <c r="E120" s="40">
        <f t="shared" si="8"/>
        <v>0</v>
      </c>
      <c r="F120" s="42"/>
      <c r="G120" s="42"/>
      <c r="H120" s="40">
        <f t="shared" si="14"/>
        <v>0</v>
      </c>
      <c r="I120" s="185"/>
      <c r="J120" s="37">
        <f t="shared" si="11"/>
        <v>0</v>
      </c>
      <c r="K120" s="307" t="str">
        <f>IFERROR(VLOOKUP(M120,EMPLOI!A:R,2,0),"")</f>
        <v/>
      </c>
      <c r="L120" s="37">
        <f t="shared" ca="1" si="9"/>
        <v>0</v>
      </c>
      <c r="M120" s="31" t="str">
        <f t="array" ref="M120">IF(OR($K$2&gt;J120),"",IFERROR(INDEX(Tableau1[],MATCH(1,('2018'!B120&gt;=Tableau1[[DATE DEBUT ]])*(Tableau1[DATE FIN]&gt;='2018'!B120),0),1),""))</f>
        <v/>
      </c>
      <c r="N120" s="6"/>
    </row>
    <row r="121" spans="1:14" ht="16.2">
      <c r="A121" s="68">
        <f t="shared" si="16"/>
        <v>42854</v>
      </c>
      <c r="B121" s="38">
        <f t="shared" si="16"/>
        <v>43219</v>
      </c>
      <c r="C121" s="41"/>
      <c r="D121" s="41"/>
      <c r="E121" s="40">
        <f t="shared" si="8"/>
        <v>0</v>
      </c>
      <c r="F121" s="42"/>
      <c r="G121" s="42"/>
      <c r="H121" s="40">
        <f t="shared" si="14"/>
        <v>0</v>
      </c>
      <c r="I121" s="185"/>
      <c r="J121" s="37">
        <f t="shared" si="11"/>
        <v>0</v>
      </c>
      <c r="K121" s="307" t="str">
        <f>IFERROR(VLOOKUP(M121,EMPLOI!A:R,2,0),"")</f>
        <v/>
      </c>
      <c r="L121" s="37" t="str">
        <f t="shared" ca="1" si="9"/>
        <v/>
      </c>
      <c r="M121" s="31" t="str">
        <f t="array" ref="M121">IF(OR($K$2&gt;J121),"",IFERROR(INDEX(Tableau1[],MATCH(1,('2018'!B121&gt;=Tableau1[[DATE DEBUT ]])*(Tableau1[DATE FIN]&gt;='2018'!B121),0),1),""))</f>
        <v/>
      </c>
      <c r="N121" s="6"/>
    </row>
    <row r="122" spans="1:14" ht="16.2">
      <c r="A122" s="68">
        <f t="shared" si="16"/>
        <v>42855</v>
      </c>
      <c r="B122" s="38">
        <f t="shared" si="16"/>
        <v>43220</v>
      </c>
      <c r="C122" s="41"/>
      <c r="D122" s="41"/>
      <c r="E122" s="40">
        <f t="shared" si="8"/>
        <v>0</v>
      </c>
      <c r="F122" s="42"/>
      <c r="G122" s="42"/>
      <c r="H122" s="40">
        <f t="shared" si="14"/>
        <v>0</v>
      </c>
      <c r="I122" s="185"/>
      <c r="J122" s="37">
        <f t="shared" si="11"/>
        <v>0</v>
      </c>
      <c r="K122" s="307" t="str">
        <f>IFERROR(VLOOKUP(M122,EMPLOI!A:R,2,0),"")</f>
        <v/>
      </c>
      <c r="L122" s="37" t="str">
        <f t="shared" ca="1" si="9"/>
        <v/>
      </c>
      <c r="M122" s="31" t="str">
        <f t="array" ref="M122">IF(OR($K$2&gt;J122),"",IFERROR(INDEX(Tableau1[],MATCH(1,('2018'!B122&gt;=Tableau1[[DATE DEBUT ]])*(Tableau1[DATE FIN]&gt;='2018'!B122),0),1),""))</f>
        <v/>
      </c>
      <c r="N122" s="6"/>
    </row>
    <row r="123" spans="1:14" ht="16.2">
      <c r="A123" s="68">
        <f t="shared" si="16"/>
        <v>42856</v>
      </c>
      <c r="B123" s="38">
        <f t="shared" si="16"/>
        <v>43221</v>
      </c>
      <c r="C123" s="41"/>
      <c r="D123" s="41"/>
      <c r="E123" s="40">
        <f t="shared" si="8"/>
        <v>0</v>
      </c>
      <c r="F123" s="42"/>
      <c r="G123" s="42"/>
      <c r="H123" s="40">
        <f t="shared" si="14"/>
        <v>0</v>
      </c>
      <c r="I123" s="185"/>
      <c r="J123" s="37">
        <f t="shared" si="11"/>
        <v>0</v>
      </c>
      <c r="K123" s="307" t="str">
        <f>IFERROR(VLOOKUP(M123,EMPLOI!A:R,2,0),"")</f>
        <v/>
      </c>
      <c r="L123" s="37" t="str">
        <f t="shared" ca="1" si="9"/>
        <v/>
      </c>
      <c r="M123" s="31" t="str">
        <f t="array" ref="M123">IF(OR($K$2&gt;J123),"",IFERROR(INDEX(Tableau1[],MATCH(1,('2018'!B123&gt;=Tableau1[[DATE DEBUT ]])*(Tableau1[DATE FIN]&gt;='2018'!B123),0),1),""))</f>
        <v/>
      </c>
      <c r="N123" s="6"/>
    </row>
    <row r="124" spans="1:14" ht="16.2">
      <c r="A124" s="68">
        <f t="shared" si="16"/>
        <v>42857</v>
      </c>
      <c r="B124" s="38">
        <f t="shared" si="16"/>
        <v>43222</v>
      </c>
      <c r="C124" s="41"/>
      <c r="D124" s="41"/>
      <c r="E124" s="40">
        <f t="shared" si="8"/>
        <v>0</v>
      </c>
      <c r="F124" s="41"/>
      <c r="G124" s="41"/>
      <c r="H124" s="40">
        <f t="shared" si="14"/>
        <v>0</v>
      </c>
      <c r="I124" s="185"/>
      <c r="J124" s="37">
        <f t="shared" si="11"/>
        <v>0</v>
      </c>
      <c r="K124" s="307" t="str">
        <f>IFERROR(VLOOKUP(M124,EMPLOI!A:R,2,0),"")</f>
        <v/>
      </c>
      <c r="L124" s="37" t="str">
        <f t="shared" ca="1" si="9"/>
        <v/>
      </c>
      <c r="M124" s="31" t="str">
        <f t="array" ref="M124">IF(OR($K$2&gt;J124),"",IFERROR(INDEX(Tableau1[],MATCH(1,('2018'!B124&gt;=Tableau1[[DATE DEBUT ]])*(Tableau1[DATE FIN]&gt;='2018'!B124),0),1),""))</f>
        <v/>
      </c>
      <c r="N124" s="6"/>
    </row>
    <row r="125" spans="1:14" ht="16.2">
      <c r="A125" s="68">
        <f t="shared" si="16"/>
        <v>42858</v>
      </c>
      <c r="B125" s="38">
        <f t="shared" si="16"/>
        <v>43223</v>
      </c>
      <c r="C125" s="41"/>
      <c r="D125" s="41"/>
      <c r="E125" s="40">
        <f t="shared" si="8"/>
        <v>0</v>
      </c>
      <c r="F125" s="41"/>
      <c r="G125" s="41"/>
      <c r="H125" s="40">
        <f t="shared" si="14"/>
        <v>0</v>
      </c>
      <c r="I125" s="185"/>
      <c r="J125" s="37">
        <f t="shared" si="11"/>
        <v>0</v>
      </c>
      <c r="K125" s="307" t="str">
        <f>IFERROR(VLOOKUP(M125,EMPLOI!A:R,2,0),"")</f>
        <v/>
      </c>
      <c r="L125" s="37" t="str">
        <f t="shared" ca="1" si="9"/>
        <v/>
      </c>
      <c r="M125" s="31" t="str">
        <f t="array" ref="M125">IF(OR($K$2&gt;J125),"",IFERROR(INDEX(Tableau1[],MATCH(1,('2018'!B125&gt;=Tableau1[[DATE DEBUT ]])*(Tableau1[DATE FIN]&gt;='2018'!B125),0),1),""))</f>
        <v/>
      </c>
      <c r="N125" s="6"/>
    </row>
    <row r="126" spans="1:14" ht="16.2">
      <c r="A126" s="68">
        <f t="shared" si="16"/>
        <v>42859</v>
      </c>
      <c r="B126" s="38">
        <f t="shared" si="16"/>
        <v>43224</v>
      </c>
      <c r="C126" s="41"/>
      <c r="D126" s="41"/>
      <c r="E126" s="40">
        <f t="shared" si="8"/>
        <v>0</v>
      </c>
      <c r="F126" s="41"/>
      <c r="G126" s="41"/>
      <c r="H126" s="40">
        <f t="shared" si="14"/>
        <v>0</v>
      </c>
      <c r="I126" s="185"/>
      <c r="J126" s="37">
        <f t="shared" si="11"/>
        <v>0</v>
      </c>
      <c r="K126" s="307" t="str">
        <f>IFERROR(VLOOKUP(M126,EMPLOI!A:R,2,0),"")</f>
        <v/>
      </c>
      <c r="L126" s="37" t="str">
        <f t="shared" ca="1" si="9"/>
        <v/>
      </c>
      <c r="M126" s="31" t="str">
        <f t="array" ref="M126">IF(OR($K$2&gt;J126),"",IFERROR(INDEX(Tableau1[],MATCH(1,('2018'!B126&gt;=Tableau1[[DATE DEBUT ]])*(Tableau1[DATE FIN]&gt;='2018'!B126),0),1),""))</f>
        <v/>
      </c>
      <c r="N126" s="6"/>
    </row>
    <row r="127" spans="1:14" ht="16.2">
      <c r="A127" s="68">
        <f t="shared" si="16"/>
        <v>42860</v>
      </c>
      <c r="B127" s="38">
        <f t="shared" si="16"/>
        <v>43225</v>
      </c>
      <c r="C127" s="41"/>
      <c r="D127" s="41"/>
      <c r="E127" s="40">
        <f t="shared" si="8"/>
        <v>0</v>
      </c>
      <c r="F127" s="41"/>
      <c r="G127" s="41"/>
      <c r="H127" s="40">
        <f t="shared" si="14"/>
        <v>0</v>
      </c>
      <c r="I127" s="185"/>
      <c r="J127" s="37">
        <f t="shared" si="11"/>
        <v>0</v>
      </c>
      <c r="K127" s="307" t="str">
        <f>IFERROR(VLOOKUP(M127,EMPLOI!A:R,2,0),"")</f>
        <v/>
      </c>
      <c r="L127" s="37">
        <f t="shared" ca="1" si="9"/>
        <v>0</v>
      </c>
      <c r="M127" s="31" t="str">
        <f t="array" ref="M127">IF(OR($K$2&gt;J127),"",IFERROR(INDEX(Tableau1[],MATCH(1,('2018'!B127&gt;=Tableau1[[DATE DEBUT ]])*(Tableau1[DATE FIN]&gt;='2018'!B127),0),1),""))</f>
        <v/>
      </c>
      <c r="N127" s="6"/>
    </row>
    <row r="128" spans="1:14" ht="16.2">
      <c r="A128" s="68">
        <f t="shared" si="16"/>
        <v>42861</v>
      </c>
      <c r="B128" s="38">
        <f t="shared" si="16"/>
        <v>43226</v>
      </c>
      <c r="C128" s="41"/>
      <c r="D128" s="41"/>
      <c r="E128" s="40">
        <f t="shared" si="8"/>
        <v>0</v>
      </c>
      <c r="F128" s="41"/>
      <c r="G128" s="41"/>
      <c r="H128" s="40">
        <f t="shared" si="14"/>
        <v>0</v>
      </c>
      <c r="I128" s="185"/>
      <c r="J128" s="37">
        <f t="shared" si="11"/>
        <v>0</v>
      </c>
      <c r="K128" s="307" t="str">
        <f>IFERROR(VLOOKUP(M128,EMPLOI!A:R,2,0),"")</f>
        <v/>
      </c>
      <c r="L128" s="37" t="str">
        <f t="shared" ca="1" si="9"/>
        <v/>
      </c>
      <c r="M128" s="31" t="str">
        <f t="array" ref="M128">IF(OR($K$2&gt;J128),"",IFERROR(INDEX(Tableau1[],MATCH(1,('2018'!B128&gt;=Tableau1[[DATE DEBUT ]])*(Tableau1[DATE FIN]&gt;='2018'!B128),0),1),""))</f>
        <v/>
      </c>
      <c r="N128" s="6"/>
    </row>
    <row r="129" spans="1:14" ht="16.2">
      <c r="A129" s="68">
        <f t="shared" si="16"/>
        <v>42862</v>
      </c>
      <c r="B129" s="38">
        <f t="shared" si="16"/>
        <v>43227</v>
      </c>
      <c r="C129" s="41"/>
      <c r="D129" s="41"/>
      <c r="E129" s="40">
        <f t="shared" si="8"/>
        <v>0</v>
      </c>
      <c r="F129" s="41"/>
      <c r="G129" s="41"/>
      <c r="H129" s="40">
        <f t="shared" si="14"/>
        <v>0</v>
      </c>
      <c r="I129" s="185"/>
      <c r="J129" s="37">
        <f t="shared" si="11"/>
        <v>0</v>
      </c>
      <c r="K129" s="307" t="str">
        <f>IFERROR(VLOOKUP(M129,EMPLOI!A:R,2,0),"")</f>
        <v/>
      </c>
      <c r="L129" s="37" t="str">
        <f t="shared" ca="1" si="9"/>
        <v/>
      </c>
      <c r="M129" s="31" t="str">
        <f t="array" ref="M129">IF(OR($K$2&gt;J129),"",IFERROR(INDEX(Tableau1[],MATCH(1,('2018'!B129&gt;=Tableau1[[DATE DEBUT ]])*(Tableau1[DATE FIN]&gt;='2018'!B129),0),1),""))</f>
        <v/>
      </c>
      <c r="N129" s="6"/>
    </row>
    <row r="130" spans="1:14" ht="16.2">
      <c r="A130" s="68">
        <f t="shared" si="16"/>
        <v>42863</v>
      </c>
      <c r="B130" s="38">
        <f t="shared" si="16"/>
        <v>43228</v>
      </c>
      <c r="C130" s="41"/>
      <c r="D130" s="41"/>
      <c r="E130" s="40">
        <f t="shared" si="8"/>
        <v>0</v>
      </c>
      <c r="F130" s="41"/>
      <c r="G130" s="41"/>
      <c r="H130" s="40">
        <f t="shared" si="14"/>
        <v>0</v>
      </c>
      <c r="I130" s="185"/>
      <c r="J130" s="37">
        <f t="shared" si="11"/>
        <v>0</v>
      </c>
      <c r="K130" s="307" t="str">
        <f>IFERROR(VLOOKUP(M130,EMPLOI!A:R,2,0),"")</f>
        <v/>
      </c>
      <c r="L130" s="37" t="str">
        <f t="shared" ca="1" si="9"/>
        <v/>
      </c>
      <c r="M130" s="31" t="str">
        <f t="array" ref="M130">IF(OR($K$2&gt;J130),"",IFERROR(INDEX(Tableau1[],MATCH(1,('2018'!B130&gt;=Tableau1[[DATE DEBUT ]])*(Tableau1[DATE FIN]&gt;='2018'!B130),0),1),""))</f>
        <v/>
      </c>
      <c r="N130" s="6"/>
    </row>
    <row r="131" spans="1:14" ht="16.2">
      <c r="A131" s="68">
        <f t="shared" si="16"/>
        <v>42864</v>
      </c>
      <c r="B131" s="38">
        <f t="shared" si="16"/>
        <v>43229</v>
      </c>
      <c r="C131" s="41"/>
      <c r="D131" s="41"/>
      <c r="E131" s="40">
        <f t="shared" ref="E131:E174" si="17">MOD(D131-C131,1)</f>
        <v>0</v>
      </c>
      <c r="F131" s="41"/>
      <c r="G131" s="41"/>
      <c r="H131" s="40">
        <f t="shared" si="14"/>
        <v>0</v>
      </c>
      <c r="I131" s="185"/>
      <c r="J131" s="37">
        <f t="shared" si="11"/>
        <v>0</v>
      </c>
      <c r="K131" s="307" t="str">
        <f>IFERROR(VLOOKUP(M131,EMPLOI!A:R,2,0),"")</f>
        <v/>
      </c>
      <c r="L131" s="37" t="str">
        <f t="shared" ref="L131:L134" ca="1" si="18">IF(WEEKDAY(B131)=7,SUM(OFFSET(B131,0,8,-7,1)),"")</f>
        <v/>
      </c>
      <c r="M131" s="31" t="str">
        <f t="array" ref="M131">IF(OR($K$2&gt;J131),"",IFERROR(INDEX(Tableau1[],MATCH(1,('2018'!B131&gt;=Tableau1[[DATE DEBUT ]])*(Tableau1[DATE FIN]&gt;='2018'!B131),0),1),""))</f>
        <v/>
      </c>
      <c r="N131" s="6"/>
    </row>
    <row r="132" spans="1:14" ht="16.2">
      <c r="A132" s="68">
        <f t="shared" si="16"/>
        <v>42865</v>
      </c>
      <c r="B132" s="38">
        <f t="shared" si="16"/>
        <v>43230</v>
      </c>
      <c r="C132" s="41"/>
      <c r="D132" s="41"/>
      <c r="E132" s="40">
        <f t="shared" si="17"/>
        <v>0</v>
      </c>
      <c r="F132" s="41"/>
      <c r="G132" s="41"/>
      <c r="H132" s="40">
        <f t="shared" si="14"/>
        <v>0</v>
      </c>
      <c r="I132" s="185"/>
      <c r="J132" s="37">
        <f t="shared" si="11"/>
        <v>0</v>
      </c>
      <c r="K132" s="307" t="str">
        <f>IFERROR(VLOOKUP(M132,EMPLOI!A:R,2,0),"")</f>
        <v/>
      </c>
      <c r="L132" s="37" t="str">
        <f t="shared" ca="1" si="18"/>
        <v/>
      </c>
      <c r="M132" s="31" t="str">
        <f t="array" ref="M132">IF(OR($K$2&gt;J132),"",IFERROR(INDEX(Tableau1[],MATCH(1,('2018'!B132&gt;=Tableau1[[DATE DEBUT ]])*(Tableau1[DATE FIN]&gt;='2018'!B132),0),1),""))</f>
        <v/>
      </c>
      <c r="N132" s="6"/>
    </row>
    <row r="133" spans="1:14" ht="16.2">
      <c r="A133" s="68">
        <f t="shared" si="16"/>
        <v>42866</v>
      </c>
      <c r="B133" s="38">
        <f t="shared" si="16"/>
        <v>43231</v>
      </c>
      <c r="C133" s="41"/>
      <c r="D133" s="41"/>
      <c r="E133" s="40">
        <f t="shared" si="17"/>
        <v>0</v>
      </c>
      <c r="F133" s="41"/>
      <c r="G133" s="41"/>
      <c r="H133" s="40">
        <f t="shared" si="14"/>
        <v>0</v>
      </c>
      <c r="I133" s="185"/>
      <c r="J133" s="37">
        <f t="shared" ref="J133:J196" si="19">SUM(E133+H133)</f>
        <v>0</v>
      </c>
      <c r="K133" s="307" t="str">
        <f>IFERROR(VLOOKUP(M133,EMPLOI!A:R,2,0),"")</f>
        <v/>
      </c>
      <c r="L133" s="37" t="str">
        <f t="shared" ca="1" si="18"/>
        <v/>
      </c>
      <c r="M133" s="31" t="str">
        <f t="array" ref="M133">IF(OR($K$2&gt;J133),"",IFERROR(INDEX(Tableau1[],MATCH(1,('2018'!B133&gt;=Tableau1[[DATE DEBUT ]])*(Tableau1[DATE FIN]&gt;='2018'!B133),0),1),""))</f>
        <v/>
      </c>
      <c r="N133" s="6"/>
    </row>
    <row r="134" spans="1:14" ht="16.2">
      <c r="A134" s="68">
        <f t="shared" ref="A134:B149" si="20">A133+1</f>
        <v>42867</v>
      </c>
      <c r="B134" s="38">
        <f t="shared" si="20"/>
        <v>43232</v>
      </c>
      <c r="C134" s="41"/>
      <c r="D134" s="41"/>
      <c r="E134" s="40">
        <f t="shared" si="17"/>
        <v>0</v>
      </c>
      <c r="F134" s="41"/>
      <c r="G134" s="41"/>
      <c r="H134" s="40">
        <f t="shared" si="14"/>
        <v>0</v>
      </c>
      <c r="I134" s="185"/>
      <c r="J134" s="37">
        <f t="shared" si="19"/>
        <v>0</v>
      </c>
      <c r="K134" s="307" t="str">
        <f>IFERROR(VLOOKUP(M134,EMPLOI!A:R,2,0),"")</f>
        <v/>
      </c>
      <c r="L134" s="37">
        <f t="shared" ca="1" si="18"/>
        <v>0</v>
      </c>
      <c r="M134" s="31" t="str">
        <f t="array" ref="M134">IF(OR($K$2&gt;J134),"",IFERROR(INDEX(Tableau1[],MATCH(1,('2018'!B134&gt;=Tableau1[[DATE DEBUT ]])*(Tableau1[DATE FIN]&gt;='2018'!B134),0),1),""))</f>
        <v/>
      </c>
      <c r="N134" s="6"/>
    </row>
    <row r="135" spans="1:14" ht="16.2">
      <c r="A135" s="68">
        <f t="shared" si="20"/>
        <v>42868</v>
      </c>
      <c r="B135" s="38">
        <f t="shared" si="20"/>
        <v>43233</v>
      </c>
      <c r="C135" s="41"/>
      <c r="D135" s="41"/>
      <c r="E135" s="40">
        <f t="shared" si="17"/>
        <v>0</v>
      </c>
      <c r="F135" s="41"/>
      <c r="G135" s="41"/>
      <c r="H135" s="40">
        <f t="shared" si="14"/>
        <v>0</v>
      </c>
      <c r="I135" s="185"/>
      <c r="J135" s="37">
        <f t="shared" si="19"/>
        <v>0</v>
      </c>
      <c r="K135" s="307" t="str">
        <f>IFERROR(VLOOKUP(M135,EMPLOI!A:R,2,0),"")</f>
        <v/>
      </c>
      <c r="L135" s="37" t="str">
        <f ca="1">IF(WEEKDAY(B135)=7,SUM(OFFSET(B135,0,8,-7,1)),"")</f>
        <v/>
      </c>
      <c r="M135" s="31" t="str">
        <f t="array" ref="M135">IF(OR($K$2&gt;J135),"",IFERROR(INDEX(Tableau1[],MATCH(1,('2018'!B135&gt;=Tableau1[[DATE DEBUT ]])*(Tableau1[DATE FIN]&gt;='2018'!B135),0),1),""))</f>
        <v/>
      </c>
      <c r="N135" s="6"/>
    </row>
    <row r="136" spans="1:14" ht="16.2">
      <c r="A136" s="68">
        <f t="shared" si="20"/>
        <v>42869</v>
      </c>
      <c r="B136" s="38">
        <f t="shared" si="20"/>
        <v>43234</v>
      </c>
      <c r="C136" s="42"/>
      <c r="D136" s="42"/>
      <c r="E136" s="40">
        <f t="shared" si="17"/>
        <v>0</v>
      </c>
      <c r="F136" s="42"/>
      <c r="G136" s="42"/>
      <c r="H136" s="40">
        <f t="shared" si="14"/>
        <v>0</v>
      </c>
      <c r="I136" s="185"/>
      <c r="J136" s="37">
        <f t="shared" si="19"/>
        <v>0</v>
      </c>
      <c r="K136" s="307" t="str">
        <f>IFERROR(VLOOKUP(M136,EMPLOI!A:R,2,0),"")</f>
        <v/>
      </c>
      <c r="L136" s="37" t="str">
        <f t="shared" ref="L136:L199" ca="1" si="21">IF(WEEKDAY(B136)=7,SUM(OFFSET(B136,0,8,-7,1)),"")</f>
        <v/>
      </c>
      <c r="M136" s="31" t="str">
        <f t="array" ref="M136">IF(OR($K$2&gt;J136),"",IFERROR(INDEX(Tableau1[],MATCH(1,('2018'!B136&gt;=Tableau1[[DATE DEBUT ]])*(Tableau1[DATE FIN]&gt;='2018'!B136),0),1),""))</f>
        <v/>
      </c>
      <c r="N136" s="6"/>
    </row>
    <row r="137" spans="1:14" ht="16.2">
      <c r="A137" s="68">
        <f t="shared" si="20"/>
        <v>42870</v>
      </c>
      <c r="B137" s="38">
        <f t="shared" si="20"/>
        <v>43235</v>
      </c>
      <c r="C137" s="41"/>
      <c r="D137" s="41"/>
      <c r="E137" s="40">
        <f t="shared" si="17"/>
        <v>0</v>
      </c>
      <c r="F137" s="41"/>
      <c r="G137" s="41"/>
      <c r="H137" s="40">
        <f t="shared" si="14"/>
        <v>0</v>
      </c>
      <c r="I137" s="185"/>
      <c r="J137" s="37">
        <f t="shared" si="19"/>
        <v>0</v>
      </c>
      <c r="K137" s="307" t="str">
        <f>IFERROR(VLOOKUP(M137,EMPLOI!A:R,2,0),"")</f>
        <v/>
      </c>
      <c r="L137" s="37" t="str">
        <f t="shared" ca="1" si="21"/>
        <v/>
      </c>
      <c r="M137" s="31" t="str">
        <f t="array" ref="M137">IF(OR($K$2&gt;J137),"",IFERROR(INDEX(Tableau1[],MATCH(1,('2018'!B137&gt;=Tableau1[[DATE DEBUT ]])*(Tableau1[DATE FIN]&gt;='2018'!B137),0),1),""))</f>
        <v/>
      </c>
      <c r="N137" s="6"/>
    </row>
    <row r="138" spans="1:14" ht="16.2">
      <c r="A138" s="68">
        <f t="shared" si="20"/>
        <v>42871</v>
      </c>
      <c r="B138" s="38">
        <f t="shared" si="20"/>
        <v>43236</v>
      </c>
      <c r="C138" s="41"/>
      <c r="D138" s="41"/>
      <c r="E138" s="40">
        <f t="shared" si="17"/>
        <v>0</v>
      </c>
      <c r="F138" s="41"/>
      <c r="G138" s="41"/>
      <c r="H138" s="40">
        <f t="shared" si="14"/>
        <v>0</v>
      </c>
      <c r="I138" s="185"/>
      <c r="J138" s="37">
        <f t="shared" si="19"/>
        <v>0</v>
      </c>
      <c r="K138" s="307" t="str">
        <f>IFERROR(VLOOKUP(M138,EMPLOI!A:R,2,0),"")</f>
        <v/>
      </c>
      <c r="L138" s="37" t="str">
        <f t="shared" ca="1" si="21"/>
        <v/>
      </c>
      <c r="M138" s="31" t="str">
        <f t="array" ref="M138">IF(OR($K$2&gt;J138),"",IFERROR(INDEX(Tableau1[],MATCH(1,('2018'!B138&gt;=Tableau1[[DATE DEBUT ]])*(Tableau1[DATE FIN]&gt;='2018'!B138),0),1),""))</f>
        <v/>
      </c>
      <c r="N138" s="6"/>
    </row>
    <row r="139" spans="1:14" ht="16.2">
      <c r="A139" s="68">
        <f t="shared" si="20"/>
        <v>42872</v>
      </c>
      <c r="B139" s="38">
        <f t="shared" si="20"/>
        <v>43237</v>
      </c>
      <c r="C139" s="41"/>
      <c r="D139" s="41"/>
      <c r="E139" s="40">
        <f t="shared" si="17"/>
        <v>0</v>
      </c>
      <c r="F139" s="41"/>
      <c r="G139" s="41"/>
      <c r="H139" s="40">
        <f t="shared" si="14"/>
        <v>0</v>
      </c>
      <c r="I139" s="185"/>
      <c r="J139" s="37">
        <f t="shared" si="19"/>
        <v>0</v>
      </c>
      <c r="K139" s="307" t="str">
        <f>IFERROR(VLOOKUP(M139,EMPLOI!A:R,2,0),"")</f>
        <v/>
      </c>
      <c r="L139" s="37" t="str">
        <f t="shared" ca="1" si="21"/>
        <v/>
      </c>
      <c r="M139" s="31" t="str">
        <f t="array" ref="M139">IF(OR($K$2&gt;J139),"",IFERROR(INDEX(Tableau1[],MATCH(1,('2018'!B139&gt;=Tableau1[[DATE DEBUT ]])*(Tableau1[DATE FIN]&gt;='2018'!B139),0),1),""))</f>
        <v/>
      </c>
      <c r="N139" s="6"/>
    </row>
    <row r="140" spans="1:14" ht="16.2">
      <c r="A140" s="68">
        <f t="shared" si="20"/>
        <v>42873</v>
      </c>
      <c r="B140" s="38">
        <f t="shared" si="20"/>
        <v>43238</v>
      </c>
      <c r="C140" s="41"/>
      <c r="D140" s="41"/>
      <c r="E140" s="40">
        <f t="shared" si="17"/>
        <v>0</v>
      </c>
      <c r="F140" s="41"/>
      <c r="G140" s="41"/>
      <c r="H140" s="40">
        <f t="shared" si="14"/>
        <v>0</v>
      </c>
      <c r="I140" s="185"/>
      <c r="J140" s="37">
        <f t="shared" si="19"/>
        <v>0</v>
      </c>
      <c r="K140" s="307" t="str">
        <f>IFERROR(VLOOKUP(M140,EMPLOI!A:R,2,0),"")</f>
        <v/>
      </c>
      <c r="L140" s="37" t="str">
        <f t="shared" ca="1" si="21"/>
        <v/>
      </c>
      <c r="M140" s="31" t="str">
        <f t="array" ref="M140">IF(OR($K$2&gt;J140),"",IFERROR(INDEX(Tableau1[],MATCH(1,('2018'!B140&gt;=Tableau1[[DATE DEBUT ]])*(Tableau1[DATE FIN]&gt;='2018'!B140),0),1),""))</f>
        <v/>
      </c>
      <c r="N140" s="6"/>
    </row>
    <row r="141" spans="1:14" ht="16.2">
      <c r="A141" s="68">
        <f t="shared" si="20"/>
        <v>42874</v>
      </c>
      <c r="B141" s="38">
        <f t="shared" si="20"/>
        <v>43239</v>
      </c>
      <c r="C141" s="41"/>
      <c r="D141" s="41"/>
      <c r="E141" s="40">
        <f t="shared" si="17"/>
        <v>0</v>
      </c>
      <c r="F141" s="41"/>
      <c r="G141" s="41"/>
      <c r="H141" s="40">
        <f t="shared" si="14"/>
        <v>0</v>
      </c>
      <c r="I141" s="185"/>
      <c r="J141" s="37">
        <f t="shared" si="19"/>
        <v>0</v>
      </c>
      <c r="K141" s="307" t="str">
        <f>IFERROR(VLOOKUP(M141,EMPLOI!A:R,2,0),"")</f>
        <v/>
      </c>
      <c r="L141" s="37">
        <f t="shared" ca="1" si="21"/>
        <v>0</v>
      </c>
      <c r="M141" s="31" t="str">
        <f t="array" ref="M141">IF(OR($K$2&gt;J141),"",IFERROR(INDEX(Tableau1[],MATCH(1,('2018'!B141&gt;=Tableau1[[DATE DEBUT ]])*(Tableau1[DATE FIN]&gt;='2018'!B141),0),1),""))</f>
        <v/>
      </c>
      <c r="N141" s="6"/>
    </row>
    <row r="142" spans="1:14" ht="16.2">
      <c r="A142" s="68">
        <f t="shared" si="20"/>
        <v>42875</v>
      </c>
      <c r="B142" s="38">
        <f t="shared" si="20"/>
        <v>43240</v>
      </c>
      <c r="C142" s="42"/>
      <c r="D142" s="42"/>
      <c r="E142" s="40">
        <f t="shared" si="17"/>
        <v>0</v>
      </c>
      <c r="F142" s="42"/>
      <c r="G142" s="42"/>
      <c r="H142" s="40">
        <f t="shared" si="14"/>
        <v>0</v>
      </c>
      <c r="I142" s="185"/>
      <c r="J142" s="37">
        <f t="shared" si="19"/>
        <v>0</v>
      </c>
      <c r="K142" s="307" t="str">
        <f>IFERROR(VLOOKUP(M142,EMPLOI!A:R,2,0),"")</f>
        <v/>
      </c>
      <c r="L142" s="37" t="str">
        <f t="shared" ca="1" si="21"/>
        <v/>
      </c>
      <c r="M142" s="31" t="str">
        <f t="array" ref="M142">IF(OR($K$2&gt;J142),"",IFERROR(INDEX(Tableau1[],MATCH(1,('2018'!B142&gt;=Tableau1[[DATE DEBUT ]])*(Tableau1[DATE FIN]&gt;='2018'!B142),0),1),""))</f>
        <v/>
      </c>
      <c r="N142" s="6"/>
    </row>
    <row r="143" spans="1:14" ht="16.2">
      <c r="A143" s="68">
        <f t="shared" si="20"/>
        <v>42876</v>
      </c>
      <c r="B143" s="38">
        <f t="shared" si="20"/>
        <v>43241</v>
      </c>
      <c r="C143" s="42"/>
      <c r="D143" s="42"/>
      <c r="E143" s="40">
        <f t="shared" si="17"/>
        <v>0</v>
      </c>
      <c r="F143" s="42"/>
      <c r="G143" s="42"/>
      <c r="H143" s="40">
        <f t="shared" si="14"/>
        <v>0</v>
      </c>
      <c r="I143" s="185"/>
      <c r="J143" s="37">
        <f t="shared" si="19"/>
        <v>0</v>
      </c>
      <c r="K143" s="307" t="str">
        <f>IFERROR(VLOOKUP(M143,EMPLOI!A:R,2,0),"")</f>
        <v/>
      </c>
      <c r="L143" s="37" t="str">
        <f t="shared" ca="1" si="21"/>
        <v/>
      </c>
      <c r="M143" s="31" t="str">
        <f t="array" ref="M143">IF(OR($K$2&gt;J143),"",IFERROR(INDEX(Tableau1[],MATCH(1,('2018'!B143&gt;=Tableau1[[DATE DEBUT ]])*(Tableau1[DATE FIN]&gt;='2018'!B143),0),1),""))</f>
        <v/>
      </c>
      <c r="N143" s="6"/>
    </row>
    <row r="144" spans="1:14" ht="16.2">
      <c r="A144" s="68">
        <f t="shared" si="20"/>
        <v>42877</v>
      </c>
      <c r="B144" s="38">
        <f t="shared" si="20"/>
        <v>43242</v>
      </c>
      <c r="C144" s="41"/>
      <c r="D144" s="41"/>
      <c r="E144" s="40">
        <f t="shared" si="17"/>
        <v>0</v>
      </c>
      <c r="F144" s="41"/>
      <c r="G144" s="41"/>
      <c r="H144" s="40">
        <f t="shared" si="14"/>
        <v>0</v>
      </c>
      <c r="I144" s="185"/>
      <c r="J144" s="37">
        <f t="shared" si="19"/>
        <v>0</v>
      </c>
      <c r="K144" s="307" t="str">
        <f>IFERROR(VLOOKUP(M144,EMPLOI!A:R,2,0),"")</f>
        <v/>
      </c>
      <c r="L144" s="37" t="str">
        <f t="shared" ca="1" si="21"/>
        <v/>
      </c>
      <c r="M144" s="31" t="str">
        <f t="array" ref="M144">IF(OR($K$2&gt;J144),"",IFERROR(INDEX(Tableau1[],MATCH(1,('2018'!B144&gt;=Tableau1[[DATE DEBUT ]])*(Tableau1[DATE FIN]&gt;='2018'!B144),0),1),""))</f>
        <v/>
      </c>
      <c r="N144" s="6"/>
    </row>
    <row r="145" spans="1:14" ht="16.2">
      <c r="A145" s="68">
        <f t="shared" si="20"/>
        <v>42878</v>
      </c>
      <c r="B145" s="38">
        <f t="shared" si="20"/>
        <v>43243</v>
      </c>
      <c r="C145" s="41"/>
      <c r="D145" s="41"/>
      <c r="E145" s="40">
        <f t="shared" si="17"/>
        <v>0</v>
      </c>
      <c r="F145" s="41"/>
      <c r="G145" s="41"/>
      <c r="H145" s="40">
        <f t="shared" si="14"/>
        <v>0</v>
      </c>
      <c r="I145" s="185"/>
      <c r="J145" s="37">
        <f t="shared" si="19"/>
        <v>0</v>
      </c>
      <c r="K145" s="307" t="str">
        <f>IFERROR(VLOOKUP(M145,EMPLOI!A:R,2,0),"")</f>
        <v/>
      </c>
      <c r="L145" s="37" t="str">
        <f t="shared" ca="1" si="21"/>
        <v/>
      </c>
      <c r="M145" s="31" t="str">
        <f t="array" ref="M145">IF(OR($K$2&gt;J145),"",IFERROR(INDEX(Tableau1[],MATCH(1,('2018'!B145&gt;=Tableau1[[DATE DEBUT ]])*(Tableau1[DATE FIN]&gt;='2018'!B145),0),1),""))</f>
        <v/>
      </c>
      <c r="N145" s="6"/>
    </row>
    <row r="146" spans="1:14" ht="16.2">
      <c r="A146" s="68">
        <f t="shared" si="20"/>
        <v>42879</v>
      </c>
      <c r="B146" s="38">
        <f t="shared" si="20"/>
        <v>43244</v>
      </c>
      <c r="C146" s="41"/>
      <c r="D146" s="41"/>
      <c r="E146" s="40">
        <f t="shared" si="17"/>
        <v>0</v>
      </c>
      <c r="F146" s="41"/>
      <c r="G146" s="41"/>
      <c r="H146" s="40">
        <f t="shared" si="14"/>
        <v>0</v>
      </c>
      <c r="I146" s="185"/>
      <c r="J146" s="37">
        <f t="shared" si="19"/>
        <v>0</v>
      </c>
      <c r="K146" s="307" t="str">
        <f>IFERROR(VLOOKUP(M146,EMPLOI!A:R,2,0),"")</f>
        <v/>
      </c>
      <c r="L146" s="37" t="str">
        <f t="shared" ca="1" si="21"/>
        <v/>
      </c>
      <c r="M146" s="31" t="str">
        <f t="array" ref="M146">IF(OR($K$2&gt;J146),"",IFERROR(INDEX(Tableau1[],MATCH(1,('2018'!B146&gt;=Tableau1[[DATE DEBUT ]])*(Tableau1[DATE FIN]&gt;='2018'!B146),0),1),""))</f>
        <v/>
      </c>
      <c r="N146" s="6"/>
    </row>
    <row r="147" spans="1:14" ht="16.2">
      <c r="A147" s="68">
        <f t="shared" si="20"/>
        <v>42880</v>
      </c>
      <c r="B147" s="38">
        <f t="shared" si="20"/>
        <v>43245</v>
      </c>
      <c r="C147" s="42"/>
      <c r="D147" s="42"/>
      <c r="E147" s="40">
        <f t="shared" si="17"/>
        <v>0</v>
      </c>
      <c r="F147" s="42"/>
      <c r="G147" s="42"/>
      <c r="H147" s="40">
        <f t="shared" si="14"/>
        <v>0</v>
      </c>
      <c r="I147" s="185"/>
      <c r="J147" s="37">
        <f t="shared" si="19"/>
        <v>0</v>
      </c>
      <c r="K147" s="307" t="str">
        <f>IFERROR(VLOOKUP(M147,EMPLOI!A:R,2,0),"")</f>
        <v/>
      </c>
      <c r="L147" s="37" t="str">
        <f t="shared" ca="1" si="21"/>
        <v/>
      </c>
      <c r="M147" s="31" t="str">
        <f t="array" ref="M147">IF(OR($K$2&gt;J147),"",IFERROR(INDEX(Tableau1[],MATCH(1,('2018'!B147&gt;=Tableau1[[DATE DEBUT ]])*(Tableau1[DATE FIN]&gt;='2018'!B147),0),1),""))</f>
        <v/>
      </c>
      <c r="N147" s="6"/>
    </row>
    <row r="148" spans="1:14" ht="16.2">
      <c r="A148" s="68">
        <f t="shared" si="20"/>
        <v>42881</v>
      </c>
      <c r="B148" s="38">
        <f t="shared" si="20"/>
        <v>43246</v>
      </c>
      <c r="C148" s="41"/>
      <c r="D148" s="41"/>
      <c r="E148" s="40">
        <f t="shared" si="17"/>
        <v>0</v>
      </c>
      <c r="F148" s="42"/>
      <c r="G148" s="42"/>
      <c r="H148" s="40">
        <f t="shared" si="14"/>
        <v>0</v>
      </c>
      <c r="I148" s="185"/>
      <c r="J148" s="37">
        <f t="shared" si="19"/>
        <v>0</v>
      </c>
      <c r="K148" s="307" t="str">
        <f>IFERROR(VLOOKUP(M148,EMPLOI!A:R,2,0),"")</f>
        <v/>
      </c>
      <c r="L148" s="37">
        <f t="shared" ca="1" si="21"/>
        <v>0</v>
      </c>
      <c r="M148" s="31" t="str">
        <f t="array" ref="M148">IF(OR($K$2&gt;J148),"",IFERROR(INDEX(Tableau1[],MATCH(1,('2018'!B148&gt;=Tableau1[[DATE DEBUT ]])*(Tableau1[DATE FIN]&gt;='2018'!B148),0),1),""))</f>
        <v/>
      </c>
      <c r="N148" s="6"/>
    </row>
    <row r="149" spans="1:14" ht="16.2">
      <c r="A149" s="68">
        <f t="shared" si="20"/>
        <v>42882</v>
      </c>
      <c r="B149" s="38">
        <f t="shared" si="20"/>
        <v>43247</v>
      </c>
      <c r="C149" s="42"/>
      <c r="D149" s="42"/>
      <c r="E149" s="40">
        <f t="shared" si="17"/>
        <v>0</v>
      </c>
      <c r="F149" s="42"/>
      <c r="G149" s="42"/>
      <c r="H149" s="40">
        <f t="shared" si="14"/>
        <v>0</v>
      </c>
      <c r="I149" s="185"/>
      <c r="J149" s="37">
        <f t="shared" si="19"/>
        <v>0</v>
      </c>
      <c r="K149" s="307" t="str">
        <f>IFERROR(VLOOKUP(M149,EMPLOI!A:R,2,0),"")</f>
        <v/>
      </c>
      <c r="L149" s="37" t="str">
        <f t="shared" ca="1" si="21"/>
        <v/>
      </c>
      <c r="M149" s="31" t="str">
        <f t="array" ref="M149">IF(OR($K$2&gt;J149),"",IFERROR(INDEX(Tableau1[],MATCH(1,('2018'!B149&gt;=Tableau1[[DATE DEBUT ]])*(Tableau1[DATE FIN]&gt;='2018'!B149),0),1),""))</f>
        <v/>
      </c>
      <c r="N149" s="6"/>
    </row>
    <row r="150" spans="1:14" ht="16.2">
      <c r="A150" s="68">
        <f t="shared" ref="A150:B165" si="22">A149+1</f>
        <v>42883</v>
      </c>
      <c r="B150" s="38">
        <f t="shared" si="22"/>
        <v>43248</v>
      </c>
      <c r="C150" s="42"/>
      <c r="D150" s="42"/>
      <c r="E150" s="40">
        <f t="shared" si="17"/>
        <v>0</v>
      </c>
      <c r="F150" s="42"/>
      <c r="G150" s="42"/>
      <c r="H150" s="40">
        <f t="shared" si="14"/>
        <v>0</v>
      </c>
      <c r="I150" s="185"/>
      <c r="J150" s="37">
        <f t="shared" si="19"/>
        <v>0</v>
      </c>
      <c r="K150" s="307" t="str">
        <f>IFERROR(VLOOKUP(M150,EMPLOI!A:R,2,0),"")</f>
        <v/>
      </c>
      <c r="L150" s="37" t="str">
        <f t="shared" ca="1" si="21"/>
        <v/>
      </c>
      <c r="M150" s="31" t="str">
        <f t="array" ref="M150">IF(OR($K$2&gt;J150),"",IFERROR(INDEX(Tableau1[],MATCH(1,('2018'!B150&gt;=Tableau1[[DATE DEBUT ]])*(Tableau1[DATE FIN]&gt;='2018'!B150),0),1),""))</f>
        <v/>
      </c>
      <c r="N150" s="6"/>
    </row>
    <row r="151" spans="1:14" ht="16.2">
      <c r="A151" s="68">
        <f t="shared" si="22"/>
        <v>42884</v>
      </c>
      <c r="B151" s="38">
        <f t="shared" si="22"/>
        <v>43249</v>
      </c>
      <c r="C151" s="41"/>
      <c r="D151" s="41"/>
      <c r="E151" s="40">
        <f t="shared" si="17"/>
        <v>0</v>
      </c>
      <c r="F151" s="41"/>
      <c r="G151" s="41"/>
      <c r="H151" s="40">
        <f t="shared" si="14"/>
        <v>0</v>
      </c>
      <c r="I151" s="185"/>
      <c r="J151" s="37">
        <f t="shared" si="19"/>
        <v>0</v>
      </c>
      <c r="K151" s="307" t="str">
        <f>IFERROR(VLOOKUP(M151,EMPLOI!A:R,2,0),"")</f>
        <v/>
      </c>
      <c r="L151" s="37" t="str">
        <f t="shared" ca="1" si="21"/>
        <v/>
      </c>
      <c r="M151" s="31" t="str">
        <f t="array" ref="M151">IF(OR($K$2&gt;J151),"",IFERROR(INDEX(Tableau1[],MATCH(1,('2018'!B151&gt;=Tableau1[[DATE DEBUT ]])*(Tableau1[DATE FIN]&gt;='2018'!B151),0),1),""))</f>
        <v/>
      </c>
      <c r="N151" s="6"/>
    </row>
    <row r="152" spans="1:14" ht="16.2">
      <c r="A152" s="68">
        <f t="shared" si="22"/>
        <v>42885</v>
      </c>
      <c r="B152" s="38">
        <f t="shared" si="22"/>
        <v>43250</v>
      </c>
      <c r="C152" s="41"/>
      <c r="D152" s="41"/>
      <c r="E152" s="40">
        <f t="shared" si="17"/>
        <v>0</v>
      </c>
      <c r="F152" s="41"/>
      <c r="G152" s="41"/>
      <c r="H152" s="40">
        <f t="shared" si="14"/>
        <v>0</v>
      </c>
      <c r="I152" s="185"/>
      <c r="J152" s="37">
        <f t="shared" si="19"/>
        <v>0</v>
      </c>
      <c r="K152" s="307" t="str">
        <f>IFERROR(VLOOKUP(M152,EMPLOI!A:R,2,0),"")</f>
        <v/>
      </c>
      <c r="L152" s="37" t="str">
        <f t="shared" ca="1" si="21"/>
        <v/>
      </c>
      <c r="M152" s="31" t="str">
        <f t="array" ref="M152">IF(OR($K$2&gt;J152),"",IFERROR(INDEX(Tableau1[],MATCH(1,('2018'!B152&gt;=Tableau1[[DATE DEBUT ]])*(Tableau1[DATE FIN]&gt;='2018'!B152),0),1),""))</f>
        <v/>
      </c>
      <c r="N152" s="6"/>
    </row>
    <row r="153" spans="1:14" ht="16.2">
      <c r="A153" s="68">
        <f t="shared" si="22"/>
        <v>42886</v>
      </c>
      <c r="B153" s="38">
        <f t="shared" si="22"/>
        <v>43251</v>
      </c>
      <c r="C153" s="41"/>
      <c r="D153" s="41"/>
      <c r="E153" s="40">
        <f t="shared" si="17"/>
        <v>0</v>
      </c>
      <c r="F153" s="41"/>
      <c r="G153" s="41"/>
      <c r="H153" s="40">
        <f t="shared" si="14"/>
        <v>0</v>
      </c>
      <c r="I153" s="185"/>
      <c r="J153" s="37">
        <f t="shared" si="19"/>
        <v>0</v>
      </c>
      <c r="K153" s="307" t="str">
        <f>IFERROR(VLOOKUP(M153,EMPLOI!A:R,2,0),"")</f>
        <v/>
      </c>
      <c r="L153" s="37" t="str">
        <f t="shared" ca="1" si="21"/>
        <v/>
      </c>
      <c r="M153" s="31" t="str">
        <f t="array" ref="M153">IF(OR($K$2&gt;J153),"",IFERROR(INDEX(Tableau1[],MATCH(1,('2018'!B153&gt;=Tableau1[[DATE DEBUT ]])*(Tableau1[DATE FIN]&gt;='2018'!B153),0),1),""))</f>
        <v/>
      </c>
      <c r="N153" s="6"/>
    </row>
    <row r="154" spans="1:14" ht="16.2">
      <c r="A154" s="68">
        <f t="shared" si="22"/>
        <v>42887</v>
      </c>
      <c r="B154" s="38">
        <f t="shared" si="22"/>
        <v>43252</v>
      </c>
      <c r="C154" s="41"/>
      <c r="D154" s="41"/>
      <c r="E154" s="40">
        <f t="shared" si="17"/>
        <v>0</v>
      </c>
      <c r="F154" s="41"/>
      <c r="G154" s="41"/>
      <c r="H154" s="40">
        <f t="shared" si="14"/>
        <v>0</v>
      </c>
      <c r="I154" s="185"/>
      <c r="J154" s="37">
        <f t="shared" si="19"/>
        <v>0</v>
      </c>
      <c r="K154" s="307" t="str">
        <f>IFERROR(VLOOKUP(M154,EMPLOI!A:R,2,0),"")</f>
        <v/>
      </c>
      <c r="L154" s="37" t="str">
        <f t="shared" ca="1" si="21"/>
        <v/>
      </c>
      <c r="M154" s="31" t="str">
        <f t="array" ref="M154">IF(OR($K$2&gt;J154),"",IFERROR(INDEX(Tableau1[],MATCH(1,('2018'!B154&gt;=Tableau1[[DATE DEBUT ]])*(Tableau1[DATE FIN]&gt;='2018'!B154),0),1),""))</f>
        <v/>
      </c>
      <c r="N154" s="6"/>
    </row>
    <row r="155" spans="1:14" ht="16.2">
      <c r="A155" s="68">
        <f t="shared" si="22"/>
        <v>42888</v>
      </c>
      <c r="B155" s="38">
        <f t="shared" si="22"/>
        <v>43253</v>
      </c>
      <c r="C155" s="41"/>
      <c r="D155" s="41"/>
      <c r="E155" s="40">
        <f t="shared" si="17"/>
        <v>0</v>
      </c>
      <c r="F155" s="41"/>
      <c r="G155" s="41"/>
      <c r="H155" s="40">
        <f t="shared" si="14"/>
        <v>0</v>
      </c>
      <c r="I155" s="185"/>
      <c r="J155" s="37">
        <f t="shared" si="19"/>
        <v>0</v>
      </c>
      <c r="K155" s="307" t="str">
        <f>IFERROR(VLOOKUP(M155,EMPLOI!A:R,2,0),"")</f>
        <v/>
      </c>
      <c r="L155" s="37">
        <f t="shared" ca="1" si="21"/>
        <v>0</v>
      </c>
      <c r="M155" s="31" t="str">
        <f t="array" ref="M155">IF(OR($K$2&gt;J155),"",IFERROR(INDEX(Tableau1[],MATCH(1,('2018'!B155&gt;=Tableau1[[DATE DEBUT ]])*(Tableau1[DATE FIN]&gt;='2018'!B155),0),1),""))</f>
        <v/>
      </c>
      <c r="N155" s="6"/>
    </row>
    <row r="156" spans="1:14" ht="16.2">
      <c r="A156" s="68">
        <f t="shared" si="22"/>
        <v>42889</v>
      </c>
      <c r="B156" s="38">
        <f t="shared" si="22"/>
        <v>43254</v>
      </c>
      <c r="C156" s="42"/>
      <c r="D156" s="42"/>
      <c r="E156" s="40">
        <f t="shared" si="17"/>
        <v>0</v>
      </c>
      <c r="F156" s="42"/>
      <c r="G156" s="42"/>
      <c r="H156" s="40">
        <f t="shared" si="14"/>
        <v>0</v>
      </c>
      <c r="I156" s="185"/>
      <c r="J156" s="37">
        <f t="shared" si="19"/>
        <v>0</v>
      </c>
      <c r="K156" s="307" t="str">
        <f>IFERROR(VLOOKUP(M156,EMPLOI!A:R,2,0),"")</f>
        <v/>
      </c>
      <c r="L156" s="37" t="str">
        <f t="shared" ca="1" si="21"/>
        <v/>
      </c>
      <c r="M156" s="31" t="str">
        <f t="array" ref="M156">IF(OR($K$2&gt;J156),"",IFERROR(INDEX(Tableau1[],MATCH(1,('2018'!B156&gt;=Tableau1[[DATE DEBUT ]])*(Tableau1[DATE FIN]&gt;='2018'!B156),0),1),""))</f>
        <v/>
      </c>
      <c r="N156" s="6"/>
    </row>
    <row r="157" spans="1:14" ht="16.2">
      <c r="A157" s="68">
        <f t="shared" si="22"/>
        <v>42890</v>
      </c>
      <c r="B157" s="38">
        <f t="shared" si="22"/>
        <v>43255</v>
      </c>
      <c r="C157" s="42"/>
      <c r="D157" s="42"/>
      <c r="E157" s="40">
        <f t="shared" si="17"/>
        <v>0</v>
      </c>
      <c r="F157" s="42"/>
      <c r="G157" s="42"/>
      <c r="H157" s="40">
        <f t="shared" si="14"/>
        <v>0</v>
      </c>
      <c r="I157" s="185"/>
      <c r="J157" s="37">
        <f t="shared" si="19"/>
        <v>0</v>
      </c>
      <c r="K157" s="307" t="str">
        <f>IFERROR(VLOOKUP(M157,EMPLOI!A:R,2,0),"")</f>
        <v/>
      </c>
      <c r="L157" s="37" t="str">
        <f t="shared" ca="1" si="21"/>
        <v/>
      </c>
      <c r="M157" s="31" t="str">
        <f t="array" ref="M157">IF(OR($K$2&gt;J157),"",IFERROR(INDEX(Tableau1[],MATCH(1,('2018'!B157&gt;=Tableau1[[DATE DEBUT ]])*(Tableau1[DATE FIN]&gt;='2018'!B157),0),1),""))</f>
        <v/>
      </c>
      <c r="N157" s="6"/>
    </row>
    <row r="158" spans="1:14" ht="16.2">
      <c r="A158" s="68">
        <f t="shared" si="22"/>
        <v>42891</v>
      </c>
      <c r="B158" s="38">
        <f t="shared" si="22"/>
        <v>43256</v>
      </c>
      <c r="C158" s="42"/>
      <c r="D158" s="42"/>
      <c r="E158" s="40">
        <f t="shared" si="17"/>
        <v>0</v>
      </c>
      <c r="F158" s="42"/>
      <c r="G158" s="42"/>
      <c r="H158" s="40">
        <f t="shared" si="14"/>
        <v>0</v>
      </c>
      <c r="I158" s="185"/>
      <c r="J158" s="37">
        <f t="shared" si="19"/>
        <v>0</v>
      </c>
      <c r="K158" s="307" t="str">
        <f>IFERROR(VLOOKUP(M158,EMPLOI!A:R,2,0),"")</f>
        <v/>
      </c>
      <c r="L158" s="37" t="str">
        <f t="shared" ca="1" si="21"/>
        <v/>
      </c>
      <c r="M158" s="31" t="str">
        <f t="array" ref="M158">IF(OR($K$2&gt;J158),"",IFERROR(INDEX(Tableau1[],MATCH(1,('2018'!B158&gt;=Tableau1[[DATE DEBUT ]])*(Tableau1[DATE FIN]&gt;='2018'!B158),0),1),""))</f>
        <v/>
      </c>
      <c r="N158" s="6"/>
    </row>
    <row r="159" spans="1:14" ht="16.2">
      <c r="A159" s="68">
        <f t="shared" si="22"/>
        <v>42892</v>
      </c>
      <c r="B159" s="38">
        <f t="shared" si="22"/>
        <v>43257</v>
      </c>
      <c r="C159" s="41"/>
      <c r="D159" s="41"/>
      <c r="E159" s="40">
        <f t="shared" si="17"/>
        <v>0</v>
      </c>
      <c r="F159" s="41"/>
      <c r="G159" s="41"/>
      <c r="H159" s="40">
        <f t="shared" si="14"/>
        <v>0</v>
      </c>
      <c r="I159" s="185"/>
      <c r="J159" s="37">
        <f t="shared" si="19"/>
        <v>0</v>
      </c>
      <c r="K159" s="307" t="str">
        <f>IFERROR(VLOOKUP(M159,EMPLOI!A:R,2,0),"")</f>
        <v/>
      </c>
      <c r="L159" s="37" t="str">
        <f t="shared" ca="1" si="21"/>
        <v/>
      </c>
      <c r="M159" s="31" t="str">
        <f t="array" ref="M159">IF(OR($K$2&gt;J159),"",IFERROR(INDEX(Tableau1[],MATCH(1,('2018'!B159&gt;=Tableau1[[DATE DEBUT ]])*(Tableau1[DATE FIN]&gt;='2018'!B159),0),1),""))</f>
        <v/>
      </c>
      <c r="N159" s="6"/>
    </row>
    <row r="160" spans="1:14" ht="16.2">
      <c r="A160" s="68">
        <f t="shared" si="22"/>
        <v>42893</v>
      </c>
      <c r="B160" s="38">
        <f t="shared" si="22"/>
        <v>43258</v>
      </c>
      <c r="C160" s="41"/>
      <c r="D160" s="41"/>
      <c r="E160" s="40">
        <f t="shared" si="17"/>
        <v>0</v>
      </c>
      <c r="F160" s="41"/>
      <c r="G160" s="41"/>
      <c r="H160" s="40">
        <f t="shared" si="14"/>
        <v>0</v>
      </c>
      <c r="I160" s="185"/>
      <c r="J160" s="37">
        <f t="shared" si="19"/>
        <v>0</v>
      </c>
      <c r="K160" s="307" t="str">
        <f>IFERROR(VLOOKUP(M160,EMPLOI!A:R,2,0),"")</f>
        <v/>
      </c>
      <c r="L160" s="37" t="str">
        <f t="shared" ca="1" si="21"/>
        <v/>
      </c>
      <c r="M160" s="31" t="str">
        <f t="array" ref="M160">IF(OR($K$2&gt;J160),"",IFERROR(INDEX(Tableau1[],MATCH(1,('2018'!B160&gt;=Tableau1[[DATE DEBUT ]])*(Tableau1[DATE FIN]&gt;='2018'!B160),0),1),""))</f>
        <v/>
      </c>
      <c r="N160" s="6"/>
    </row>
    <row r="161" spans="1:14" ht="16.2">
      <c r="A161" s="68">
        <f t="shared" si="22"/>
        <v>42894</v>
      </c>
      <c r="B161" s="38">
        <f t="shared" si="22"/>
        <v>43259</v>
      </c>
      <c r="C161" s="41"/>
      <c r="D161" s="41"/>
      <c r="E161" s="40">
        <f t="shared" si="17"/>
        <v>0</v>
      </c>
      <c r="F161" s="41"/>
      <c r="G161" s="41"/>
      <c r="H161" s="40">
        <f t="shared" si="14"/>
        <v>0</v>
      </c>
      <c r="I161" s="185"/>
      <c r="J161" s="37">
        <f t="shared" si="19"/>
        <v>0</v>
      </c>
      <c r="K161" s="307" t="str">
        <f>IFERROR(VLOOKUP(M161,EMPLOI!A:R,2,0),"")</f>
        <v/>
      </c>
      <c r="L161" s="37" t="str">
        <f t="shared" ca="1" si="21"/>
        <v/>
      </c>
      <c r="M161" s="31" t="str">
        <f t="array" ref="M161">IF(OR($K$2&gt;J161),"",IFERROR(INDEX(Tableau1[],MATCH(1,('2018'!B161&gt;=Tableau1[[DATE DEBUT ]])*(Tableau1[DATE FIN]&gt;='2018'!B161),0),1),""))</f>
        <v/>
      </c>
      <c r="N161" s="6"/>
    </row>
    <row r="162" spans="1:14" ht="16.2">
      <c r="A162" s="68">
        <f t="shared" si="22"/>
        <v>42895</v>
      </c>
      <c r="B162" s="38">
        <f t="shared" si="22"/>
        <v>43260</v>
      </c>
      <c r="C162" s="41"/>
      <c r="D162" s="41"/>
      <c r="E162" s="40">
        <f t="shared" si="17"/>
        <v>0</v>
      </c>
      <c r="F162" s="41"/>
      <c r="G162" s="41"/>
      <c r="H162" s="40">
        <f t="shared" si="14"/>
        <v>0</v>
      </c>
      <c r="I162" s="185"/>
      <c r="J162" s="37">
        <f t="shared" si="19"/>
        <v>0</v>
      </c>
      <c r="K162" s="307" t="str">
        <f>IFERROR(VLOOKUP(M162,EMPLOI!A:R,2,0),"")</f>
        <v/>
      </c>
      <c r="L162" s="37">
        <f t="shared" ca="1" si="21"/>
        <v>0</v>
      </c>
      <c r="M162" s="31" t="str">
        <f t="array" ref="M162">IF(OR($K$2&gt;J162),"",IFERROR(INDEX(Tableau1[],MATCH(1,('2018'!B162&gt;=Tableau1[[DATE DEBUT ]])*(Tableau1[DATE FIN]&gt;='2018'!B162),0),1),""))</f>
        <v/>
      </c>
      <c r="N162" s="6"/>
    </row>
    <row r="163" spans="1:14" ht="16.2">
      <c r="A163" s="68">
        <f t="shared" si="22"/>
        <v>42896</v>
      </c>
      <c r="B163" s="38">
        <f t="shared" si="22"/>
        <v>43261</v>
      </c>
      <c r="C163" s="42"/>
      <c r="D163" s="42"/>
      <c r="E163" s="40">
        <f t="shared" si="17"/>
        <v>0</v>
      </c>
      <c r="F163" s="42"/>
      <c r="G163" s="42"/>
      <c r="H163" s="40">
        <f t="shared" si="14"/>
        <v>0</v>
      </c>
      <c r="I163" s="185"/>
      <c r="J163" s="37">
        <f t="shared" si="19"/>
        <v>0</v>
      </c>
      <c r="K163" s="307" t="str">
        <f>IFERROR(VLOOKUP(M163,EMPLOI!A:R,2,0),"")</f>
        <v/>
      </c>
      <c r="L163" s="37" t="str">
        <f t="shared" ca="1" si="21"/>
        <v/>
      </c>
      <c r="M163" s="31" t="str">
        <f t="array" ref="M163">IF(OR($K$2&gt;J163),"",IFERROR(INDEX(Tableau1[],MATCH(1,('2018'!B163&gt;=Tableau1[[DATE DEBUT ]])*(Tableau1[DATE FIN]&gt;='2018'!B163),0),1),""))</f>
        <v/>
      </c>
      <c r="N163" s="6"/>
    </row>
    <row r="164" spans="1:14" ht="16.2">
      <c r="A164" s="68">
        <f t="shared" si="22"/>
        <v>42897</v>
      </c>
      <c r="B164" s="38">
        <f t="shared" si="22"/>
        <v>43262</v>
      </c>
      <c r="C164" s="42"/>
      <c r="D164" s="42"/>
      <c r="E164" s="40">
        <f t="shared" si="17"/>
        <v>0</v>
      </c>
      <c r="F164" s="42"/>
      <c r="G164" s="42"/>
      <c r="H164" s="40">
        <f t="shared" si="14"/>
        <v>0</v>
      </c>
      <c r="I164" s="185"/>
      <c r="J164" s="37">
        <f t="shared" si="19"/>
        <v>0</v>
      </c>
      <c r="K164" s="307" t="str">
        <f>IFERROR(VLOOKUP(M164,EMPLOI!A:R,2,0),"")</f>
        <v/>
      </c>
      <c r="L164" s="37" t="str">
        <f t="shared" ca="1" si="21"/>
        <v/>
      </c>
      <c r="M164" s="31" t="str">
        <f t="array" ref="M164">IF(OR($K$2&gt;J164),"",IFERROR(INDEX(Tableau1[],MATCH(1,('2018'!B164&gt;=Tableau1[[DATE DEBUT ]])*(Tableau1[DATE FIN]&gt;='2018'!B164),0),1),""))</f>
        <v/>
      </c>
      <c r="N164" s="6"/>
    </row>
    <row r="165" spans="1:14" ht="16.2">
      <c r="A165" s="68">
        <f t="shared" si="22"/>
        <v>42898</v>
      </c>
      <c r="B165" s="38">
        <f t="shared" si="22"/>
        <v>43263</v>
      </c>
      <c r="C165" s="41"/>
      <c r="D165" s="41"/>
      <c r="E165" s="40">
        <f t="shared" si="17"/>
        <v>0</v>
      </c>
      <c r="F165" s="41"/>
      <c r="G165" s="41"/>
      <c r="H165" s="40">
        <f t="shared" ref="H165:H228" si="23">MOD(G165-F165,1)</f>
        <v>0</v>
      </c>
      <c r="I165" s="185"/>
      <c r="J165" s="37">
        <f t="shared" si="19"/>
        <v>0</v>
      </c>
      <c r="K165" s="307" t="str">
        <f>IFERROR(VLOOKUP(M165,EMPLOI!A:R,2,0),"")</f>
        <v/>
      </c>
      <c r="L165" s="37" t="str">
        <f t="shared" ca="1" si="21"/>
        <v/>
      </c>
      <c r="M165" s="31" t="str">
        <f t="array" ref="M165">IF(OR($K$2&gt;J165),"",IFERROR(INDEX(Tableau1[],MATCH(1,('2018'!B165&gt;=Tableau1[[DATE DEBUT ]])*(Tableau1[DATE FIN]&gt;='2018'!B165),0),1),""))</f>
        <v/>
      </c>
      <c r="N165" s="6"/>
    </row>
    <row r="166" spans="1:14" ht="16.2">
      <c r="A166" s="68">
        <f t="shared" ref="A166:B181" si="24">A165+1</f>
        <v>42899</v>
      </c>
      <c r="B166" s="38">
        <f t="shared" si="24"/>
        <v>43264</v>
      </c>
      <c r="C166" s="41"/>
      <c r="D166" s="41"/>
      <c r="E166" s="40">
        <f t="shared" si="17"/>
        <v>0</v>
      </c>
      <c r="F166" s="41"/>
      <c r="G166" s="41"/>
      <c r="H166" s="40">
        <f t="shared" si="23"/>
        <v>0</v>
      </c>
      <c r="I166" s="185"/>
      <c r="J166" s="37">
        <f t="shared" si="19"/>
        <v>0</v>
      </c>
      <c r="K166" s="307" t="str">
        <f>IFERROR(VLOOKUP(M166,EMPLOI!A:R,2,0),"")</f>
        <v/>
      </c>
      <c r="L166" s="37" t="str">
        <f t="shared" ca="1" si="21"/>
        <v/>
      </c>
      <c r="M166" s="31" t="str">
        <f t="array" ref="M166">IF(OR($K$2&gt;J166),"",IFERROR(INDEX(Tableau1[],MATCH(1,('2018'!B166&gt;=Tableau1[[DATE DEBUT ]])*(Tableau1[DATE FIN]&gt;='2018'!B166),0),1),""))</f>
        <v/>
      </c>
      <c r="N166" s="6"/>
    </row>
    <row r="167" spans="1:14" ht="16.2">
      <c r="A167" s="68">
        <f t="shared" si="24"/>
        <v>42900</v>
      </c>
      <c r="B167" s="38">
        <f t="shared" si="24"/>
        <v>43265</v>
      </c>
      <c r="C167" s="41"/>
      <c r="D167" s="41"/>
      <c r="E167" s="40">
        <f t="shared" si="17"/>
        <v>0</v>
      </c>
      <c r="F167" s="41"/>
      <c r="G167" s="41"/>
      <c r="H167" s="40">
        <f t="shared" si="23"/>
        <v>0</v>
      </c>
      <c r="I167" s="185"/>
      <c r="J167" s="37">
        <f t="shared" si="19"/>
        <v>0</v>
      </c>
      <c r="K167" s="307" t="str">
        <f>IFERROR(VLOOKUP(M167,EMPLOI!A:R,2,0),"")</f>
        <v/>
      </c>
      <c r="L167" s="37" t="str">
        <f t="shared" ca="1" si="21"/>
        <v/>
      </c>
      <c r="M167" s="31" t="str">
        <f t="array" ref="M167">IF(OR($K$2&gt;J167),"",IFERROR(INDEX(Tableau1[],MATCH(1,('2018'!B167&gt;=Tableau1[[DATE DEBUT ]])*(Tableau1[DATE FIN]&gt;='2018'!B167),0),1),""))</f>
        <v/>
      </c>
      <c r="N167" s="6"/>
    </row>
    <row r="168" spans="1:14" ht="16.2">
      <c r="A168" s="68">
        <f t="shared" si="24"/>
        <v>42901</v>
      </c>
      <c r="B168" s="38">
        <f t="shared" si="24"/>
        <v>43266</v>
      </c>
      <c r="C168" s="41"/>
      <c r="D168" s="41"/>
      <c r="E168" s="40">
        <f t="shared" si="17"/>
        <v>0</v>
      </c>
      <c r="F168" s="41"/>
      <c r="G168" s="41"/>
      <c r="H168" s="40">
        <f t="shared" si="23"/>
        <v>0</v>
      </c>
      <c r="I168" s="185"/>
      <c r="J168" s="37">
        <f t="shared" si="19"/>
        <v>0</v>
      </c>
      <c r="K168" s="307" t="str">
        <f>IFERROR(VLOOKUP(M168,EMPLOI!A:R,2,0),"")</f>
        <v/>
      </c>
      <c r="L168" s="37" t="str">
        <f t="shared" ca="1" si="21"/>
        <v/>
      </c>
      <c r="M168" s="31" t="str">
        <f t="array" ref="M168">IF(OR($K$2&gt;J168),"",IFERROR(INDEX(Tableau1[],MATCH(1,('2018'!B168&gt;=Tableau1[[DATE DEBUT ]])*(Tableau1[DATE FIN]&gt;='2018'!B168),0),1),""))</f>
        <v/>
      </c>
      <c r="N168" s="6"/>
    </row>
    <row r="169" spans="1:14" ht="16.2">
      <c r="A169" s="68">
        <f t="shared" si="24"/>
        <v>42902</v>
      </c>
      <c r="B169" s="38">
        <f t="shared" si="24"/>
        <v>43267</v>
      </c>
      <c r="C169" s="41"/>
      <c r="D169" s="41"/>
      <c r="E169" s="40">
        <f t="shared" si="17"/>
        <v>0</v>
      </c>
      <c r="F169" s="41"/>
      <c r="G169" s="41"/>
      <c r="H169" s="40">
        <f t="shared" si="23"/>
        <v>0</v>
      </c>
      <c r="I169" s="185"/>
      <c r="J169" s="37">
        <f t="shared" si="19"/>
        <v>0</v>
      </c>
      <c r="K169" s="307" t="str">
        <f>IFERROR(VLOOKUP(M169,EMPLOI!A:R,2,0),"")</f>
        <v/>
      </c>
      <c r="L169" s="37">
        <f t="shared" ca="1" si="21"/>
        <v>0</v>
      </c>
      <c r="M169" s="31" t="str">
        <f t="array" ref="M169">IF(OR($K$2&gt;J169),"",IFERROR(INDEX(Tableau1[],MATCH(1,('2018'!B169&gt;=Tableau1[[DATE DEBUT ]])*(Tableau1[DATE FIN]&gt;='2018'!B169),0),1),""))</f>
        <v/>
      </c>
      <c r="N169" s="6"/>
    </row>
    <row r="170" spans="1:14" ht="16.2">
      <c r="A170" s="68">
        <f t="shared" si="24"/>
        <v>42903</v>
      </c>
      <c r="B170" s="38">
        <f t="shared" si="24"/>
        <v>43268</v>
      </c>
      <c r="C170" s="42"/>
      <c r="D170" s="42"/>
      <c r="E170" s="40">
        <f t="shared" si="17"/>
        <v>0</v>
      </c>
      <c r="F170" s="42"/>
      <c r="G170" s="42"/>
      <c r="H170" s="40">
        <f t="shared" si="23"/>
        <v>0</v>
      </c>
      <c r="I170" s="185"/>
      <c r="J170" s="37">
        <f t="shared" si="19"/>
        <v>0</v>
      </c>
      <c r="K170" s="307" t="str">
        <f>IFERROR(VLOOKUP(M170,EMPLOI!A:R,2,0),"")</f>
        <v/>
      </c>
      <c r="L170" s="37" t="str">
        <f t="shared" ca="1" si="21"/>
        <v/>
      </c>
      <c r="M170" s="31" t="str">
        <f t="array" ref="M170">IF(OR($K$2&gt;J170),"",IFERROR(INDEX(Tableau1[],MATCH(1,('2018'!B170&gt;=Tableau1[[DATE DEBUT ]])*(Tableau1[DATE FIN]&gt;='2018'!B170),0),1),""))</f>
        <v/>
      </c>
      <c r="N170" s="6"/>
    </row>
    <row r="171" spans="1:14" ht="16.2">
      <c r="A171" s="68">
        <f t="shared" si="24"/>
        <v>42904</v>
      </c>
      <c r="B171" s="38">
        <f t="shared" si="24"/>
        <v>43269</v>
      </c>
      <c r="C171" s="42"/>
      <c r="D171" s="42"/>
      <c r="E171" s="40">
        <f t="shared" si="17"/>
        <v>0</v>
      </c>
      <c r="F171" s="42"/>
      <c r="G171" s="42"/>
      <c r="H171" s="40">
        <f t="shared" si="23"/>
        <v>0</v>
      </c>
      <c r="I171" s="185"/>
      <c r="J171" s="37">
        <f t="shared" si="19"/>
        <v>0</v>
      </c>
      <c r="K171" s="307" t="str">
        <f>IFERROR(VLOOKUP(M171,EMPLOI!A:R,2,0),"")</f>
        <v/>
      </c>
      <c r="L171" s="37" t="str">
        <f t="shared" ca="1" si="21"/>
        <v/>
      </c>
      <c r="M171" s="31" t="str">
        <f t="array" ref="M171">IF(OR($K$2&gt;J171),"",IFERROR(INDEX(Tableau1[],MATCH(1,('2018'!B171&gt;=Tableau1[[DATE DEBUT ]])*(Tableau1[DATE FIN]&gt;='2018'!B171),0),1),""))</f>
        <v/>
      </c>
      <c r="N171" s="6"/>
    </row>
    <row r="172" spans="1:14" ht="16.2">
      <c r="A172" s="68">
        <f t="shared" si="24"/>
        <v>42905</v>
      </c>
      <c r="B172" s="38">
        <f t="shared" si="24"/>
        <v>43270</v>
      </c>
      <c r="C172" s="41"/>
      <c r="D172" s="41"/>
      <c r="E172" s="40">
        <f t="shared" si="17"/>
        <v>0</v>
      </c>
      <c r="F172" s="41"/>
      <c r="G172" s="41"/>
      <c r="H172" s="40">
        <f t="shared" si="23"/>
        <v>0</v>
      </c>
      <c r="I172" s="185"/>
      <c r="J172" s="37">
        <f t="shared" si="19"/>
        <v>0</v>
      </c>
      <c r="K172" s="307" t="str">
        <f>IFERROR(VLOOKUP(M172,EMPLOI!A:R,2,0),"")</f>
        <v/>
      </c>
      <c r="L172" s="37" t="str">
        <f t="shared" ca="1" si="21"/>
        <v/>
      </c>
      <c r="M172" s="31" t="str">
        <f t="array" ref="M172">IF(OR($K$2&gt;J172),"",IFERROR(INDEX(Tableau1[],MATCH(1,('2018'!B172&gt;=Tableau1[[DATE DEBUT ]])*(Tableau1[DATE FIN]&gt;='2018'!B172),0),1),""))</f>
        <v/>
      </c>
      <c r="N172" s="6"/>
    </row>
    <row r="173" spans="1:14" ht="16.2">
      <c r="A173" s="68">
        <f t="shared" si="24"/>
        <v>42906</v>
      </c>
      <c r="B173" s="38">
        <f t="shared" si="24"/>
        <v>43271</v>
      </c>
      <c r="C173" s="41"/>
      <c r="D173" s="41"/>
      <c r="E173" s="40">
        <f t="shared" si="17"/>
        <v>0</v>
      </c>
      <c r="F173" s="41"/>
      <c r="G173" s="41"/>
      <c r="H173" s="40">
        <f t="shared" si="23"/>
        <v>0</v>
      </c>
      <c r="I173" s="185"/>
      <c r="J173" s="37">
        <f t="shared" si="19"/>
        <v>0</v>
      </c>
      <c r="K173" s="307" t="str">
        <f>IFERROR(VLOOKUP(M173,EMPLOI!A:R,2,0),"")</f>
        <v/>
      </c>
      <c r="L173" s="37" t="str">
        <f t="shared" ca="1" si="21"/>
        <v/>
      </c>
      <c r="M173" s="31" t="str">
        <f t="array" ref="M173">IF(OR($K$2&gt;J173),"",IFERROR(INDEX(Tableau1[],MATCH(1,('2018'!B173&gt;=Tableau1[[DATE DEBUT ]])*(Tableau1[DATE FIN]&gt;='2018'!B173),0),1),""))</f>
        <v/>
      </c>
      <c r="N173" s="6"/>
    </row>
    <row r="174" spans="1:14" ht="16.2">
      <c r="A174" s="68">
        <f t="shared" si="24"/>
        <v>42907</v>
      </c>
      <c r="B174" s="38">
        <f t="shared" si="24"/>
        <v>43272</v>
      </c>
      <c r="C174" s="41"/>
      <c r="D174" s="41"/>
      <c r="E174" s="40">
        <f t="shared" si="17"/>
        <v>0</v>
      </c>
      <c r="F174" s="41"/>
      <c r="G174" s="41"/>
      <c r="H174" s="40">
        <f t="shared" si="23"/>
        <v>0</v>
      </c>
      <c r="I174" s="185"/>
      <c r="J174" s="37">
        <f t="shared" si="19"/>
        <v>0</v>
      </c>
      <c r="K174" s="307" t="str">
        <f>IFERROR(VLOOKUP(M174,EMPLOI!A:R,2,0),"")</f>
        <v/>
      </c>
      <c r="L174" s="37" t="str">
        <f t="shared" ca="1" si="21"/>
        <v/>
      </c>
      <c r="M174" s="31" t="str">
        <f t="array" ref="M174">IF(OR($K$2&gt;J174),"",IFERROR(INDEX(Tableau1[],MATCH(1,('2018'!B174&gt;=Tableau1[[DATE DEBUT ]])*(Tableau1[DATE FIN]&gt;='2018'!B174),0),1),""))</f>
        <v/>
      </c>
      <c r="N174" s="6"/>
    </row>
    <row r="175" spans="1:14" ht="16.2">
      <c r="A175" s="68">
        <f t="shared" si="24"/>
        <v>42908</v>
      </c>
      <c r="B175" s="38">
        <f t="shared" si="24"/>
        <v>43273</v>
      </c>
      <c r="C175" s="41">
        <v>0.29166666666666669</v>
      </c>
      <c r="D175" s="41">
        <v>0.5</v>
      </c>
      <c r="E175" s="40">
        <f>MOD(D175-C175,1)</f>
        <v>0.20833333333333331</v>
      </c>
      <c r="F175" s="41">
        <v>0.54166666666666663</v>
      </c>
      <c r="G175" s="41">
        <v>0.79166666666666663</v>
      </c>
      <c r="H175" s="40">
        <f t="shared" si="23"/>
        <v>0.25</v>
      </c>
      <c r="I175" s="185">
        <v>1</v>
      </c>
      <c r="J175" s="37">
        <f t="shared" si="19"/>
        <v>0.45833333333333331</v>
      </c>
      <c r="K175" s="307" t="str">
        <f>IFERROR(VLOOKUP(M175,EMPLOI!A:R,2,0),"")</f>
        <v>??</v>
      </c>
      <c r="L175" s="37" t="str">
        <f t="shared" ca="1" si="21"/>
        <v/>
      </c>
      <c r="M175" s="31" t="str">
        <f t="array" ref="M175">IF(OR($K$2&gt;J175),"",IFERROR(INDEX(Tableau1[],MATCH(1,('2018'!B175&gt;=Tableau1[[DATE DEBUT ]])*(Tableau1[DATE FIN]&gt;='2018'!B175),0),1),""))</f>
        <v>D</v>
      </c>
      <c r="N175" s="6"/>
    </row>
    <row r="176" spans="1:14" ht="16.2">
      <c r="A176" s="68">
        <f t="shared" si="24"/>
        <v>42909</v>
      </c>
      <c r="B176" s="38">
        <f t="shared" si="24"/>
        <v>43274</v>
      </c>
      <c r="C176" s="41"/>
      <c r="D176" s="41"/>
      <c r="E176" s="40">
        <f t="shared" ref="E176:E239" si="25">MOD(D176-C176,1)</f>
        <v>0</v>
      </c>
      <c r="F176" s="41"/>
      <c r="G176" s="41"/>
      <c r="H176" s="40">
        <f t="shared" si="23"/>
        <v>0</v>
      </c>
      <c r="I176" s="185"/>
      <c r="J176" s="37">
        <f t="shared" si="19"/>
        <v>0</v>
      </c>
      <c r="K176" s="307" t="str">
        <f>IFERROR(VLOOKUP(M176,EMPLOI!A:R,2,0),"")</f>
        <v/>
      </c>
      <c r="L176" s="37">
        <f t="shared" ca="1" si="21"/>
        <v>0.45833333333333331</v>
      </c>
      <c r="M176" s="31" t="str">
        <f t="array" ref="M176">IF(OR($K$2&gt;J176),"",IFERROR(INDEX(Tableau1[],MATCH(1,('2018'!B176&gt;=Tableau1[[DATE DEBUT ]])*(Tableau1[DATE FIN]&gt;='2018'!B176),0),1),""))</f>
        <v/>
      </c>
      <c r="N176" s="6"/>
    </row>
    <row r="177" spans="1:14" ht="16.2">
      <c r="A177" s="68">
        <f t="shared" si="24"/>
        <v>42910</v>
      </c>
      <c r="B177" s="38">
        <f t="shared" si="24"/>
        <v>43275</v>
      </c>
      <c r="C177" s="42"/>
      <c r="D177" s="42"/>
      <c r="E177" s="40">
        <f t="shared" si="25"/>
        <v>0</v>
      </c>
      <c r="F177" s="42"/>
      <c r="G177" s="42"/>
      <c r="H177" s="40">
        <f t="shared" si="23"/>
        <v>0</v>
      </c>
      <c r="I177" s="185"/>
      <c r="J177" s="37">
        <f t="shared" si="19"/>
        <v>0</v>
      </c>
      <c r="K177" s="307" t="str">
        <f>IFERROR(VLOOKUP(M177,EMPLOI!A:R,2,0),"")</f>
        <v/>
      </c>
      <c r="L177" s="37" t="str">
        <f t="shared" ca="1" si="21"/>
        <v/>
      </c>
      <c r="M177" s="31" t="str">
        <f t="array" ref="M177">IF(OR($K$2&gt;J177),"",IFERROR(INDEX(Tableau1[],MATCH(1,('2018'!B177&gt;=Tableau1[[DATE DEBUT ]])*(Tableau1[DATE FIN]&gt;='2018'!B177),0),1),""))</f>
        <v/>
      </c>
      <c r="N177" s="6"/>
    </row>
    <row r="178" spans="1:14" ht="16.2">
      <c r="A178" s="68">
        <f t="shared" si="24"/>
        <v>42911</v>
      </c>
      <c r="B178" s="38">
        <f t="shared" si="24"/>
        <v>43276</v>
      </c>
      <c r="C178" s="42"/>
      <c r="D178" s="42"/>
      <c r="E178" s="40">
        <f t="shared" si="25"/>
        <v>0</v>
      </c>
      <c r="F178" s="42"/>
      <c r="G178" s="42"/>
      <c r="H178" s="40">
        <f t="shared" si="23"/>
        <v>0</v>
      </c>
      <c r="I178" s="185"/>
      <c r="J178" s="37">
        <f t="shared" si="19"/>
        <v>0</v>
      </c>
      <c r="K178" s="307" t="str">
        <f>IFERROR(VLOOKUP(M178,EMPLOI!A:R,2,0),"")</f>
        <v/>
      </c>
      <c r="L178" s="37" t="str">
        <f t="shared" ca="1" si="21"/>
        <v/>
      </c>
      <c r="M178" s="31" t="str">
        <f t="array" ref="M178">IF(OR($K$2&gt;J178),"",IFERROR(INDEX(Tableau1[],MATCH(1,('2018'!B178&gt;=Tableau1[[DATE DEBUT ]])*(Tableau1[DATE FIN]&gt;='2018'!B178),0),1),""))</f>
        <v/>
      </c>
      <c r="N178" s="6"/>
    </row>
    <row r="179" spans="1:14" ht="16.2">
      <c r="A179" s="68">
        <f t="shared" si="24"/>
        <v>42912</v>
      </c>
      <c r="B179" s="38">
        <f t="shared" si="24"/>
        <v>43277</v>
      </c>
      <c r="C179" s="41"/>
      <c r="D179" s="41"/>
      <c r="E179" s="40">
        <f t="shared" si="25"/>
        <v>0</v>
      </c>
      <c r="F179" s="41"/>
      <c r="G179" s="41"/>
      <c r="H179" s="40">
        <f t="shared" si="23"/>
        <v>0</v>
      </c>
      <c r="I179" s="185"/>
      <c r="J179" s="37">
        <f t="shared" si="19"/>
        <v>0</v>
      </c>
      <c r="K179" s="307" t="str">
        <f>IFERROR(VLOOKUP(M179,EMPLOI!A:R,2,0),"")</f>
        <v/>
      </c>
      <c r="L179" s="37" t="str">
        <f t="shared" ca="1" si="21"/>
        <v/>
      </c>
      <c r="M179" s="31" t="str">
        <f t="array" ref="M179">IF(OR($K$2&gt;J179),"",IFERROR(INDEX(Tableau1[],MATCH(1,('2018'!B179&gt;=Tableau1[[DATE DEBUT ]])*(Tableau1[DATE FIN]&gt;='2018'!B179),0),1),""))</f>
        <v/>
      </c>
      <c r="N179" s="6"/>
    </row>
    <row r="180" spans="1:14" ht="16.2">
      <c r="A180" s="68">
        <f t="shared" si="24"/>
        <v>42913</v>
      </c>
      <c r="B180" s="38">
        <f t="shared" si="24"/>
        <v>43278</v>
      </c>
      <c r="C180" s="41"/>
      <c r="D180" s="41"/>
      <c r="E180" s="40">
        <f t="shared" si="25"/>
        <v>0</v>
      </c>
      <c r="F180" s="41"/>
      <c r="G180" s="41"/>
      <c r="H180" s="40">
        <f t="shared" si="23"/>
        <v>0</v>
      </c>
      <c r="I180" s="185"/>
      <c r="J180" s="37">
        <f t="shared" si="19"/>
        <v>0</v>
      </c>
      <c r="K180" s="307" t="str">
        <f>IFERROR(VLOOKUP(M180,EMPLOI!A:R,2,0),"")</f>
        <v/>
      </c>
      <c r="L180" s="37" t="str">
        <f t="shared" ca="1" si="21"/>
        <v/>
      </c>
      <c r="M180" s="31" t="str">
        <f t="array" ref="M180">IF(OR($K$2&gt;J180),"",IFERROR(INDEX(Tableau1[],MATCH(1,('2018'!B180&gt;=Tableau1[[DATE DEBUT ]])*(Tableau1[DATE FIN]&gt;='2018'!B180),0),1),""))</f>
        <v/>
      </c>
      <c r="N180" s="6"/>
    </row>
    <row r="181" spans="1:14" ht="16.2">
      <c r="A181" s="68">
        <f t="shared" si="24"/>
        <v>42914</v>
      </c>
      <c r="B181" s="38">
        <f t="shared" si="24"/>
        <v>43279</v>
      </c>
      <c r="C181" s="41"/>
      <c r="D181" s="41"/>
      <c r="E181" s="40">
        <f t="shared" si="25"/>
        <v>0</v>
      </c>
      <c r="F181" s="41"/>
      <c r="G181" s="41"/>
      <c r="H181" s="40">
        <f t="shared" si="23"/>
        <v>0</v>
      </c>
      <c r="I181" s="185"/>
      <c r="J181" s="37">
        <f t="shared" si="19"/>
        <v>0</v>
      </c>
      <c r="K181" s="307" t="str">
        <f>IFERROR(VLOOKUP(M181,EMPLOI!A:R,2,0),"")</f>
        <v/>
      </c>
      <c r="L181" s="37" t="str">
        <f t="shared" ca="1" si="21"/>
        <v/>
      </c>
      <c r="M181" s="31" t="str">
        <f t="array" ref="M181">IF(OR($K$2&gt;J181),"",IFERROR(INDEX(Tableau1[],MATCH(1,('2018'!B181&gt;=Tableau1[[DATE DEBUT ]])*(Tableau1[DATE FIN]&gt;='2018'!B181),0),1),""))</f>
        <v/>
      </c>
      <c r="N181" s="6"/>
    </row>
    <row r="182" spans="1:14" ht="16.2">
      <c r="A182" s="68">
        <f t="shared" ref="A182:B197" si="26">A181+1</f>
        <v>42915</v>
      </c>
      <c r="B182" s="38">
        <f t="shared" si="26"/>
        <v>43280</v>
      </c>
      <c r="C182" s="41"/>
      <c r="D182" s="41"/>
      <c r="E182" s="40">
        <f t="shared" si="25"/>
        <v>0</v>
      </c>
      <c r="F182" s="41"/>
      <c r="G182" s="41"/>
      <c r="H182" s="40">
        <f t="shared" si="23"/>
        <v>0</v>
      </c>
      <c r="I182" s="185"/>
      <c r="J182" s="37">
        <f t="shared" si="19"/>
        <v>0</v>
      </c>
      <c r="K182" s="307" t="str">
        <f>IFERROR(VLOOKUP(M182,EMPLOI!A:R,2,0),"")</f>
        <v/>
      </c>
      <c r="L182" s="37" t="str">
        <f t="shared" ca="1" si="21"/>
        <v/>
      </c>
      <c r="M182" s="31" t="str">
        <f t="array" ref="M182">IF(OR($K$2&gt;J182),"",IFERROR(INDEX(Tableau1[],MATCH(1,('2018'!B182&gt;=Tableau1[[DATE DEBUT ]])*(Tableau1[DATE FIN]&gt;='2018'!B182),0),1),""))</f>
        <v/>
      </c>
      <c r="N182" s="6"/>
    </row>
    <row r="183" spans="1:14" ht="16.2">
      <c r="A183" s="68">
        <f t="shared" si="26"/>
        <v>42916</v>
      </c>
      <c r="B183" s="38">
        <f t="shared" si="26"/>
        <v>43281</v>
      </c>
      <c r="C183" s="41"/>
      <c r="D183" s="41"/>
      <c r="E183" s="40">
        <f t="shared" si="25"/>
        <v>0</v>
      </c>
      <c r="F183" s="41"/>
      <c r="G183" s="41"/>
      <c r="H183" s="40">
        <f t="shared" si="23"/>
        <v>0</v>
      </c>
      <c r="I183" s="185"/>
      <c r="J183" s="37">
        <f t="shared" si="19"/>
        <v>0</v>
      </c>
      <c r="K183" s="307" t="str">
        <f>IFERROR(VLOOKUP(M183,EMPLOI!A:R,2,0),"")</f>
        <v/>
      </c>
      <c r="L183" s="37">
        <f t="shared" ca="1" si="21"/>
        <v>0</v>
      </c>
      <c r="M183" s="31" t="str">
        <f t="array" ref="M183">IF(OR($K$2&gt;J183),"",IFERROR(INDEX(Tableau1[],MATCH(1,('2018'!B183&gt;=Tableau1[[DATE DEBUT ]])*(Tableau1[DATE FIN]&gt;='2018'!B183),0),1),""))</f>
        <v/>
      </c>
      <c r="N183" s="6"/>
    </row>
    <row r="184" spans="1:14" ht="16.2">
      <c r="A184" s="68">
        <f t="shared" si="26"/>
        <v>42917</v>
      </c>
      <c r="B184" s="38">
        <f t="shared" si="26"/>
        <v>43282</v>
      </c>
      <c r="C184" s="41"/>
      <c r="D184" s="41"/>
      <c r="E184" s="40">
        <f t="shared" si="25"/>
        <v>0</v>
      </c>
      <c r="F184" s="42"/>
      <c r="G184" s="42"/>
      <c r="H184" s="40">
        <f t="shared" si="23"/>
        <v>0</v>
      </c>
      <c r="I184" s="185"/>
      <c r="J184" s="37">
        <f t="shared" si="19"/>
        <v>0</v>
      </c>
      <c r="K184" s="307" t="str">
        <f>IFERROR(VLOOKUP(M184,EMPLOI!A:R,2,0),"")</f>
        <v/>
      </c>
      <c r="L184" s="37" t="str">
        <f t="shared" ca="1" si="21"/>
        <v/>
      </c>
      <c r="M184" s="31" t="str">
        <f t="array" ref="M184">IF(OR($K$2&gt;J184),"",IFERROR(INDEX(Tableau1[],MATCH(1,('2018'!B184&gt;=Tableau1[[DATE DEBUT ]])*(Tableau1[DATE FIN]&gt;='2018'!B184),0),1),""))</f>
        <v/>
      </c>
      <c r="N184" s="6"/>
    </row>
    <row r="185" spans="1:14" ht="16.2">
      <c r="A185" s="68">
        <f t="shared" si="26"/>
        <v>42918</v>
      </c>
      <c r="B185" s="38">
        <f t="shared" si="26"/>
        <v>43283</v>
      </c>
      <c r="C185" s="41"/>
      <c r="D185" s="41"/>
      <c r="E185" s="40">
        <f t="shared" si="25"/>
        <v>0</v>
      </c>
      <c r="F185" s="42"/>
      <c r="G185" s="42"/>
      <c r="H185" s="40">
        <f t="shared" si="23"/>
        <v>0</v>
      </c>
      <c r="I185" s="185"/>
      <c r="J185" s="37">
        <f t="shared" si="19"/>
        <v>0</v>
      </c>
      <c r="K185" s="307" t="str">
        <f>IFERROR(VLOOKUP(M185,EMPLOI!A:R,2,0),"")</f>
        <v/>
      </c>
      <c r="L185" s="37" t="str">
        <f t="shared" ca="1" si="21"/>
        <v/>
      </c>
      <c r="M185" s="31" t="str">
        <f t="array" ref="M185">IF(OR($K$2&gt;J185),"",IFERROR(INDEX(Tableau1[],MATCH(1,('2018'!B185&gt;=Tableau1[[DATE DEBUT ]])*(Tableau1[DATE FIN]&gt;='2018'!B185),0),1),""))</f>
        <v/>
      </c>
      <c r="N185" s="6"/>
    </row>
    <row r="186" spans="1:14" ht="16.2">
      <c r="A186" s="68">
        <f t="shared" si="26"/>
        <v>42919</v>
      </c>
      <c r="B186" s="38">
        <f t="shared" si="26"/>
        <v>43284</v>
      </c>
      <c r="C186" s="41"/>
      <c r="D186" s="41"/>
      <c r="E186" s="40">
        <f t="shared" si="25"/>
        <v>0</v>
      </c>
      <c r="F186" s="41"/>
      <c r="G186" s="41"/>
      <c r="H186" s="40">
        <f t="shared" si="23"/>
        <v>0</v>
      </c>
      <c r="I186" s="185"/>
      <c r="J186" s="37">
        <f t="shared" si="19"/>
        <v>0</v>
      </c>
      <c r="K186" s="307" t="str">
        <f>IFERROR(VLOOKUP(M186,EMPLOI!A:R,2,0),"")</f>
        <v/>
      </c>
      <c r="L186" s="37" t="str">
        <f t="shared" ca="1" si="21"/>
        <v/>
      </c>
      <c r="M186" s="31" t="str">
        <f t="array" ref="M186">IF(OR($K$2&gt;J186),"",IFERROR(INDEX(Tableau1[],MATCH(1,('2018'!B186&gt;=Tableau1[[DATE DEBUT ]])*(Tableau1[DATE FIN]&gt;='2018'!B186),0),1),""))</f>
        <v/>
      </c>
      <c r="N186" s="6"/>
    </row>
    <row r="187" spans="1:14" ht="16.2">
      <c r="A187" s="68">
        <f t="shared" si="26"/>
        <v>42920</v>
      </c>
      <c r="B187" s="38">
        <f t="shared" si="26"/>
        <v>43285</v>
      </c>
      <c r="C187" s="41"/>
      <c r="D187" s="41"/>
      <c r="E187" s="40">
        <f t="shared" si="25"/>
        <v>0</v>
      </c>
      <c r="F187" s="42"/>
      <c r="G187" s="42"/>
      <c r="H187" s="40">
        <f t="shared" si="23"/>
        <v>0</v>
      </c>
      <c r="I187" s="185"/>
      <c r="J187" s="37">
        <f t="shared" si="19"/>
        <v>0</v>
      </c>
      <c r="K187" s="307" t="str">
        <f>IFERROR(VLOOKUP(M187,EMPLOI!A:R,2,0),"")</f>
        <v/>
      </c>
      <c r="L187" s="37" t="str">
        <f t="shared" ca="1" si="21"/>
        <v/>
      </c>
      <c r="M187" s="31" t="str">
        <f t="array" ref="M187">IF(OR($K$2&gt;J187),"",IFERROR(INDEX(Tableau1[],MATCH(1,('2018'!B187&gt;=Tableau1[[DATE DEBUT ]])*(Tableau1[DATE FIN]&gt;='2018'!B187),0),1),""))</f>
        <v/>
      </c>
      <c r="N187" s="6"/>
    </row>
    <row r="188" spans="1:14" ht="16.2">
      <c r="A188" s="68">
        <f t="shared" si="26"/>
        <v>42921</v>
      </c>
      <c r="B188" s="38">
        <f t="shared" si="26"/>
        <v>43286</v>
      </c>
      <c r="C188" s="41"/>
      <c r="D188" s="41"/>
      <c r="E188" s="40">
        <f t="shared" si="25"/>
        <v>0</v>
      </c>
      <c r="F188" s="41"/>
      <c r="G188" s="41"/>
      <c r="H188" s="40">
        <f t="shared" si="23"/>
        <v>0</v>
      </c>
      <c r="I188" s="185"/>
      <c r="J188" s="37">
        <f t="shared" si="19"/>
        <v>0</v>
      </c>
      <c r="K188" s="307" t="str">
        <f>IFERROR(VLOOKUP(M188,EMPLOI!A:R,2,0),"")</f>
        <v/>
      </c>
      <c r="L188" s="37" t="str">
        <f t="shared" ca="1" si="21"/>
        <v/>
      </c>
      <c r="M188" s="31" t="str">
        <f t="array" ref="M188">IF(OR($K$2&gt;J188),"",IFERROR(INDEX(Tableau1[],MATCH(1,('2018'!B188&gt;=Tableau1[[DATE DEBUT ]])*(Tableau1[DATE FIN]&gt;='2018'!B188),0),1),""))</f>
        <v/>
      </c>
      <c r="N188" s="6"/>
    </row>
    <row r="189" spans="1:14" ht="16.2">
      <c r="A189" s="68">
        <f t="shared" si="26"/>
        <v>42922</v>
      </c>
      <c r="B189" s="38">
        <f t="shared" si="26"/>
        <v>43287</v>
      </c>
      <c r="C189" s="41"/>
      <c r="D189" s="41"/>
      <c r="E189" s="40">
        <f t="shared" si="25"/>
        <v>0</v>
      </c>
      <c r="F189" s="42"/>
      <c r="G189" s="42"/>
      <c r="H189" s="40">
        <f t="shared" si="23"/>
        <v>0</v>
      </c>
      <c r="I189" s="185"/>
      <c r="J189" s="37">
        <f t="shared" si="19"/>
        <v>0</v>
      </c>
      <c r="K189" s="307" t="str">
        <f>IFERROR(VLOOKUP(M189,EMPLOI!A:R,2,0),"")</f>
        <v/>
      </c>
      <c r="L189" s="37" t="str">
        <f t="shared" ca="1" si="21"/>
        <v/>
      </c>
      <c r="M189" s="31" t="str">
        <f t="array" ref="M189">IF(OR($K$2&gt;J189),"",IFERROR(INDEX(Tableau1[],MATCH(1,('2018'!B189&gt;=Tableau1[[DATE DEBUT ]])*(Tableau1[DATE FIN]&gt;='2018'!B189),0),1),""))</f>
        <v/>
      </c>
      <c r="N189" s="6"/>
    </row>
    <row r="190" spans="1:14" ht="16.2">
      <c r="A190" s="68">
        <f t="shared" si="26"/>
        <v>42923</v>
      </c>
      <c r="B190" s="38">
        <f t="shared" si="26"/>
        <v>43288</v>
      </c>
      <c r="C190" s="41"/>
      <c r="D190" s="41"/>
      <c r="E190" s="40">
        <f t="shared" si="25"/>
        <v>0</v>
      </c>
      <c r="F190" s="42"/>
      <c r="G190" s="42"/>
      <c r="H190" s="40">
        <f t="shared" si="23"/>
        <v>0</v>
      </c>
      <c r="I190" s="185"/>
      <c r="J190" s="37">
        <f t="shared" si="19"/>
        <v>0</v>
      </c>
      <c r="K190" s="307" t="str">
        <f>IFERROR(VLOOKUP(M190,EMPLOI!A:R,2,0),"")</f>
        <v/>
      </c>
      <c r="L190" s="37">
        <f t="shared" ca="1" si="21"/>
        <v>0</v>
      </c>
      <c r="M190" s="31" t="str">
        <f t="array" ref="M190">IF(OR($K$2&gt;J190),"",IFERROR(INDEX(Tableau1[],MATCH(1,('2018'!B190&gt;=Tableau1[[DATE DEBUT ]])*(Tableau1[DATE FIN]&gt;='2018'!B190),0),1),""))</f>
        <v/>
      </c>
      <c r="N190" s="6"/>
    </row>
    <row r="191" spans="1:14" ht="16.2">
      <c r="A191" s="68">
        <f t="shared" si="26"/>
        <v>42924</v>
      </c>
      <c r="B191" s="38">
        <f t="shared" si="26"/>
        <v>43289</v>
      </c>
      <c r="C191" s="42"/>
      <c r="D191" s="42"/>
      <c r="E191" s="40">
        <f t="shared" si="25"/>
        <v>0</v>
      </c>
      <c r="F191" s="42"/>
      <c r="G191" s="42"/>
      <c r="H191" s="40">
        <f t="shared" si="23"/>
        <v>0</v>
      </c>
      <c r="I191" s="185"/>
      <c r="J191" s="37">
        <f t="shared" si="19"/>
        <v>0</v>
      </c>
      <c r="K191" s="307" t="str">
        <f>IFERROR(VLOOKUP(M191,EMPLOI!A:R,2,0),"")</f>
        <v/>
      </c>
      <c r="L191" s="37" t="str">
        <f t="shared" ca="1" si="21"/>
        <v/>
      </c>
      <c r="M191" s="31" t="str">
        <f t="array" ref="M191">IF(OR($K$2&gt;J191),"",IFERROR(INDEX(Tableau1[],MATCH(1,('2018'!B191&gt;=Tableau1[[DATE DEBUT ]])*(Tableau1[DATE FIN]&gt;='2018'!B191),0),1),""))</f>
        <v/>
      </c>
      <c r="N191" s="6"/>
    </row>
    <row r="192" spans="1:14" ht="16.2">
      <c r="A192" s="68">
        <f t="shared" si="26"/>
        <v>42925</v>
      </c>
      <c r="B192" s="38">
        <f t="shared" si="26"/>
        <v>43290</v>
      </c>
      <c r="C192" s="41"/>
      <c r="D192" s="41"/>
      <c r="E192" s="40">
        <f t="shared" si="25"/>
        <v>0</v>
      </c>
      <c r="F192" s="42"/>
      <c r="G192" s="42"/>
      <c r="H192" s="40">
        <f t="shared" si="23"/>
        <v>0</v>
      </c>
      <c r="I192" s="185"/>
      <c r="J192" s="37">
        <f t="shared" si="19"/>
        <v>0</v>
      </c>
      <c r="K192" s="307" t="str">
        <f>IFERROR(VLOOKUP(M192,EMPLOI!A:R,2,0),"")</f>
        <v/>
      </c>
      <c r="L192" s="37" t="str">
        <f t="shared" ca="1" si="21"/>
        <v/>
      </c>
      <c r="M192" s="31" t="str">
        <f t="array" ref="M192">IF(OR($K$2&gt;J192),"",IFERROR(INDEX(Tableau1[],MATCH(1,('2018'!B192&gt;=Tableau1[[DATE DEBUT ]])*(Tableau1[DATE FIN]&gt;='2018'!B192),0),1),""))</f>
        <v/>
      </c>
      <c r="N192" s="6"/>
    </row>
    <row r="193" spans="1:14" ht="16.2">
      <c r="A193" s="68">
        <f t="shared" si="26"/>
        <v>42926</v>
      </c>
      <c r="B193" s="38">
        <f t="shared" si="26"/>
        <v>43291</v>
      </c>
      <c r="C193" s="41"/>
      <c r="D193" s="41"/>
      <c r="E193" s="40">
        <f t="shared" si="25"/>
        <v>0</v>
      </c>
      <c r="F193" s="41"/>
      <c r="G193" s="41"/>
      <c r="H193" s="40">
        <f t="shared" si="23"/>
        <v>0</v>
      </c>
      <c r="I193" s="185"/>
      <c r="J193" s="37">
        <f t="shared" si="19"/>
        <v>0</v>
      </c>
      <c r="K193" s="307" t="str">
        <f>IFERROR(VLOOKUP(M193,EMPLOI!A:R,2,0),"")</f>
        <v/>
      </c>
      <c r="L193" s="37" t="str">
        <f t="shared" ca="1" si="21"/>
        <v/>
      </c>
      <c r="M193" s="31" t="str">
        <f t="array" ref="M193">IF(OR($K$2&gt;J193),"",IFERROR(INDEX(Tableau1[],MATCH(1,('2018'!B193&gt;=Tableau1[[DATE DEBUT ]])*(Tableau1[DATE FIN]&gt;='2018'!B193),0),1),""))</f>
        <v/>
      </c>
      <c r="N193" s="6"/>
    </row>
    <row r="194" spans="1:14" ht="16.2">
      <c r="A194" s="68">
        <f t="shared" si="26"/>
        <v>42927</v>
      </c>
      <c r="B194" s="38">
        <f t="shared" si="26"/>
        <v>43292</v>
      </c>
      <c r="C194" s="41"/>
      <c r="D194" s="41"/>
      <c r="E194" s="40">
        <f t="shared" si="25"/>
        <v>0</v>
      </c>
      <c r="F194" s="42"/>
      <c r="G194" s="42"/>
      <c r="H194" s="40">
        <f t="shared" si="23"/>
        <v>0</v>
      </c>
      <c r="I194" s="185"/>
      <c r="J194" s="37">
        <f t="shared" si="19"/>
        <v>0</v>
      </c>
      <c r="K194" s="307" t="str">
        <f>IFERROR(VLOOKUP(M194,EMPLOI!A:R,2,0),"")</f>
        <v/>
      </c>
      <c r="L194" s="37" t="str">
        <f t="shared" ca="1" si="21"/>
        <v/>
      </c>
      <c r="M194" s="31" t="str">
        <f t="array" ref="M194">IF(OR($K$2&gt;J194),"",IFERROR(INDEX(Tableau1[],MATCH(1,('2018'!B194&gt;=Tableau1[[DATE DEBUT ]])*(Tableau1[DATE FIN]&gt;='2018'!B194),0),1),""))</f>
        <v/>
      </c>
      <c r="N194" s="6"/>
    </row>
    <row r="195" spans="1:14" ht="16.2">
      <c r="A195" s="68">
        <f t="shared" si="26"/>
        <v>42928</v>
      </c>
      <c r="B195" s="38">
        <f t="shared" si="26"/>
        <v>43293</v>
      </c>
      <c r="C195" s="41"/>
      <c r="D195" s="41"/>
      <c r="E195" s="40">
        <f t="shared" si="25"/>
        <v>0</v>
      </c>
      <c r="F195" s="42"/>
      <c r="G195" s="42"/>
      <c r="H195" s="40">
        <f t="shared" si="23"/>
        <v>0</v>
      </c>
      <c r="I195" s="185"/>
      <c r="J195" s="37">
        <f t="shared" si="19"/>
        <v>0</v>
      </c>
      <c r="K195" s="307" t="str">
        <f>IFERROR(VLOOKUP(M195,EMPLOI!A:R,2,0),"")</f>
        <v/>
      </c>
      <c r="L195" s="37" t="str">
        <f t="shared" ca="1" si="21"/>
        <v/>
      </c>
      <c r="M195" s="31" t="str">
        <f t="array" ref="M195">IF(OR($K$2&gt;J195),"",IFERROR(INDEX(Tableau1[],MATCH(1,('2018'!B195&gt;=Tableau1[[DATE DEBUT ]])*(Tableau1[DATE FIN]&gt;='2018'!B195),0),1),""))</f>
        <v/>
      </c>
      <c r="N195" s="6"/>
    </row>
    <row r="196" spans="1:14" ht="16.2">
      <c r="A196" s="68">
        <f t="shared" si="26"/>
        <v>42929</v>
      </c>
      <c r="B196" s="38">
        <f t="shared" si="26"/>
        <v>43294</v>
      </c>
      <c r="C196" s="41"/>
      <c r="D196" s="41"/>
      <c r="E196" s="40">
        <f t="shared" si="25"/>
        <v>0</v>
      </c>
      <c r="F196" s="42"/>
      <c r="G196" s="42"/>
      <c r="H196" s="40">
        <f t="shared" si="23"/>
        <v>0</v>
      </c>
      <c r="I196" s="185"/>
      <c r="J196" s="37">
        <f t="shared" si="19"/>
        <v>0</v>
      </c>
      <c r="K196" s="307" t="str">
        <f>IFERROR(VLOOKUP(M196,EMPLOI!A:R,2,0),"")</f>
        <v/>
      </c>
      <c r="L196" s="37" t="str">
        <f t="shared" ca="1" si="21"/>
        <v/>
      </c>
      <c r="M196" s="31" t="str">
        <f t="array" ref="M196">IF(OR($K$2&gt;J196),"",IFERROR(INDEX(Tableau1[],MATCH(1,('2018'!B196&gt;=Tableau1[[DATE DEBUT ]])*(Tableau1[DATE FIN]&gt;='2018'!B196),0),1),""))</f>
        <v/>
      </c>
      <c r="N196" s="6"/>
    </row>
    <row r="197" spans="1:14" ht="16.2">
      <c r="A197" s="68">
        <f t="shared" si="26"/>
        <v>42930</v>
      </c>
      <c r="B197" s="38">
        <f t="shared" si="26"/>
        <v>43295</v>
      </c>
      <c r="C197" s="41"/>
      <c r="D197" s="41"/>
      <c r="E197" s="40">
        <f t="shared" si="25"/>
        <v>0</v>
      </c>
      <c r="F197" s="42"/>
      <c r="G197" s="42"/>
      <c r="H197" s="40">
        <f t="shared" si="23"/>
        <v>0</v>
      </c>
      <c r="I197" s="185"/>
      <c r="J197" s="37">
        <f t="shared" ref="J197:J260" si="27">SUM(E197+H197)</f>
        <v>0</v>
      </c>
      <c r="K197" s="307" t="str">
        <f>IFERROR(VLOOKUP(M197,EMPLOI!A:R,2,0),"")</f>
        <v/>
      </c>
      <c r="L197" s="37">
        <f t="shared" ca="1" si="21"/>
        <v>0</v>
      </c>
      <c r="M197" s="31" t="str">
        <f t="array" ref="M197">IF(OR($K$2&gt;J197),"",IFERROR(INDEX(Tableau1[],MATCH(1,('2018'!B197&gt;=Tableau1[[DATE DEBUT ]])*(Tableau1[DATE FIN]&gt;='2018'!B197),0),1),""))</f>
        <v/>
      </c>
      <c r="N197" s="6"/>
    </row>
    <row r="198" spans="1:14" ht="16.2">
      <c r="A198" s="68">
        <f t="shared" ref="A198:B213" si="28">A197+1</f>
        <v>42931</v>
      </c>
      <c r="B198" s="38">
        <f t="shared" si="28"/>
        <v>43296</v>
      </c>
      <c r="C198" s="42"/>
      <c r="D198" s="42"/>
      <c r="E198" s="40">
        <f t="shared" si="25"/>
        <v>0</v>
      </c>
      <c r="F198" s="42"/>
      <c r="G198" s="42"/>
      <c r="H198" s="40">
        <f t="shared" si="23"/>
        <v>0</v>
      </c>
      <c r="I198" s="185"/>
      <c r="J198" s="37">
        <f t="shared" si="27"/>
        <v>0</v>
      </c>
      <c r="K198" s="307" t="str">
        <f>IFERROR(VLOOKUP(M198,EMPLOI!A:R,2,0),"")</f>
        <v/>
      </c>
      <c r="L198" s="37" t="str">
        <f t="shared" ca="1" si="21"/>
        <v/>
      </c>
      <c r="M198" s="31" t="str">
        <f t="array" ref="M198">IF(OR($K$2&gt;J198),"",IFERROR(INDEX(Tableau1[],MATCH(1,('2018'!B198&gt;=Tableau1[[DATE DEBUT ]])*(Tableau1[DATE FIN]&gt;='2018'!B198),0),1),""))</f>
        <v/>
      </c>
      <c r="N198" s="6"/>
    </row>
    <row r="199" spans="1:14" ht="16.2">
      <c r="A199" s="68">
        <f t="shared" si="28"/>
        <v>42932</v>
      </c>
      <c r="B199" s="38">
        <f t="shared" si="28"/>
        <v>43297</v>
      </c>
      <c r="C199" s="42"/>
      <c r="D199" s="42"/>
      <c r="E199" s="40">
        <f t="shared" si="25"/>
        <v>0</v>
      </c>
      <c r="F199" s="42"/>
      <c r="G199" s="42"/>
      <c r="H199" s="40">
        <f t="shared" si="23"/>
        <v>0</v>
      </c>
      <c r="I199" s="185"/>
      <c r="J199" s="37">
        <f t="shared" si="27"/>
        <v>0</v>
      </c>
      <c r="K199" s="307" t="str">
        <f>IFERROR(VLOOKUP(M199,EMPLOI!A:R,2,0),"")</f>
        <v/>
      </c>
      <c r="L199" s="37" t="str">
        <f t="shared" ca="1" si="21"/>
        <v/>
      </c>
      <c r="M199" s="31" t="str">
        <f t="array" ref="M199">IF(OR($K$2&gt;J199),"",IFERROR(INDEX(Tableau1[],MATCH(1,('2018'!B199&gt;=Tableau1[[DATE DEBUT ]])*(Tableau1[DATE FIN]&gt;='2018'!B199),0),1),""))</f>
        <v/>
      </c>
      <c r="N199" s="6"/>
    </row>
    <row r="200" spans="1:14" ht="16.2">
      <c r="A200" s="68">
        <f t="shared" si="28"/>
        <v>42933</v>
      </c>
      <c r="B200" s="38">
        <f t="shared" si="28"/>
        <v>43298</v>
      </c>
      <c r="C200" s="41"/>
      <c r="D200" s="41"/>
      <c r="E200" s="40">
        <f t="shared" si="25"/>
        <v>0</v>
      </c>
      <c r="F200" s="42"/>
      <c r="G200" s="42"/>
      <c r="H200" s="40">
        <f t="shared" si="23"/>
        <v>0</v>
      </c>
      <c r="I200" s="185"/>
      <c r="J200" s="37">
        <f t="shared" si="27"/>
        <v>0</v>
      </c>
      <c r="K200" s="307" t="str">
        <f>IFERROR(VLOOKUP(M200,EMPLOI!A:R,2,0),"")</f>
        <v/>
      </c>
      <c r="L200" s="37" t="str">
        <f t="shared" ref="L200:L263" ca="1" si="29">IF(WEEKDAY(B200)=7,SUM(OFFSET(B200,0,8,-7,1)),"")</f>
        <v/>
      </c>
      <c r="M200" s="31" t="str">
        <f t="array" ref="M200">IF(OR($K$2&gt;J200),"",IFERROR(INDEX(Tableau1[],MATCH(1,('2018'!B200&gt;=Tableau1[[DATE DEBUT ]])*(Tableau1[DATE FIN]&gt;='2018'!B200),0),1),""))</f>
        <v/>
      </c>
      <c r="N200" s="6"/>
    </row>
    <row r="201" spans="1:14" ht="16.2">
      <c r="A201" s="68">
        <f t="shared" si="28"/>
        <v>42934</v>
      </c>
      <c r="B201" s="38">
        <f t="shared" si="28"/>
        <v>43299</v>
      </c>
      <c r="C201" s="41"/>
      <c r="D201" s="41"/>
      <c r="E201" s="40">
        <f t="shared" si="25"/>
        <v>0</v>
      </c>
      <c r="F201" s="42"/>
      <c r="G201" s="42"/>
      <c r="H201" s="40">
        <f t="shared" si="23"/>
        <v>0</v>
      </c>
      <c r="I201" s="185"/>
      <c r="J201" s="37">
        <f t="shared" si="27"/>
        <v>0</v>
      </c>
      <c r="K201" s="307" t="str">
        <f>IFERROR(VLOOKUP(M201,EMPLOI!A:R,2,0),"")</f>
        <v/>
      </c>
      <c r="L201" s="37" t="str">
        <f t="shared" ca="1" si="29"/>
        <v/>
      </c>
      <c r="M201" s="31" t="str">
        <f t="array" ref="M201">IF(OR($K$2&gt;J201),"",IFERROR(INDEX(Tableau1[],MATCH(1,('2018'!B201&gt;=Tableau1[[DATE DEBUT ]])*(Tableau1[DATE FIN]&gt;='2018'!B201),0),1),""))</f>
        <v/>
      </c>
      <c r="N201" s="6"/>
    </row>
    <row r="202" spans="1:14" ht="16.2">
      <c r="A202" s="68">
        <f t="shared" si="28"/>
        <v>42935</v>
      </c>
      <c r="B202" s="38">
        <f t="shared" si="28"/>
        <v>43300</v>
      </c>
      <c r="C202" s="41"/>
      <c r="D202" s="41"/>
      <c r="E202" s="40">
        <f t="shared" si="25"/>
        <v>0</v>
      </c>
      <c r="F202" s="42"/>
      <c r="G202" s="42"/>
      <c r="H202" s="40">
        <f t="shared" si="23"/>
        <v>0</v>
      </c>
      <c r="I202" s="185"/>
      <c r="J202" s="37">
        <f t="shared" si="27"/>
        <v>0</v>
      </c>
      <c r="K202" s="307" t="str">
        <f>IFERROR(VLOOKUP(M202,EMPLOI!A:R,2,0),"")</f>
        <v/>
      </c>
      <c r="L202" s="37" t="str">
        <f t="shared" ca="1" si="29"/>
        <v/>
      </c>
      <c r="M202" s="31" t="str">
        <f t="array" ref="M202">IF(OR($K$2&gt;J202),"",IFERROR(INDEX(Tableau1[],MATCH(1,('2018'!B202&gt;=Tableau1[[DATE DEBUT ]])*(Tableau1[DATE FIN]&gt;='2018'!B202),0),1),""))</f>
        <v/>
      </c>
      <c r="N202" s="6"/>
    </row>
    <row r="203" spans="1:14" ht="16.2">
      <c r="A203" s="68">
        <f t="shared" si="28"/>
        <v>42936</v>
      </c>
      <c r="B203" s="38">
        <f t="shared" si="28"/>
        <v>43301</v>
      </c>
      <c r="C203" s="41"/>
      <c r="D203" s="41"/>
      <c r="E203" s="40">
        <f t="shared" si="25"/>
        <v>0</v>
      </c>
      <c r="F203" s="42"/>
      <c r="G203" s="42"/>
      <c r="H203" s="40">
        <f t="shared" si="23"/>
        <v>0</v>
      </c>
      <c r="I203" s="185"/>
      <c r="J203" s="37">
        <f t="shared" si="27"/>
        <v>0</v>
      </c>
      <c r="K203" s="307" t="str">
        <f>IFERROR(VLOOKUP(M203,EMPLOI!A:R,2,0),"")</f>
        <v/>
      </c>
      <c r="L203" s="37" t="str">
        <f t="shared" ca="1" si="29"/>
        <v/>
      </c>
      <c r="M203" s="31" t="str">
        <f t="array" ref="M203">IF(OR($K$2&gt;J203),"",IFERROR(INDEX(Tableau1[],MATCH(1,('2018'!B203&gt;=Tableau1[[DATE DEBUT ]])*(Tableau1[DATE FIN]&gt;='2018'!B203),0),1),""))</f>
        <v/>
      </c>
      <c r="N203" s="6"/>
    </row>
    <row r="204" spans="1:14" ht="16.2">
      <c r="A204" s="68">
        <f t="shared" si="28"/>
        <v>42937</v>
      </c>
      <c r="B204" s="38">
        <f t="shared" si="28"/>
        <v>43302</v>
      </c>
      <c r="C204" s="41"/>
      <c r="D204" s="41"/>
      <c r="E204" s="40">
        <f t="shared" si="25"/>
        <v>0</v>
      </c>
      <c r="F204" s="42"/>
      <c r="G204" s="42"/>
      <c r="H204" s="40">
        <f t="shared" si="23"/>
        <v>0</v>
      </c>
      <c r="I204" s="185"/>
      <c r="J204" s="37">
        <f t="shared" si="27"/>
        <v>0</v>
      </c>
      <c r="K204" s="307" t="str">
        <f>IFERROR(VLOOKUP(M204,EMPLOI!A:R,2,0),"")</f>
        <v/>
      </c>
      <c r="L204" s="37">
        <f t="shared" ca="1" si="29"/>
        <v>0</v>
      </c>
      <c r="M204" s="31" t="str">
        <f t="array" ref="M204">IF(OR($K$2&gt;J204),"",IFERROR(INDEX(Tableau1[],MATCH(1,('2018'!B204&gt;=Tableau1[[DATE DEBUT ]])*(Tableau1[DATE FIN]&gt;='2018'!B204),0),1),""))</f>
        <v/>
      </c>
      <c r="N204" s="6"/>
    </row>
    <row r="205" spans="1:14" ht="16.2">
      <c r="A205" s="68">
        <f t="shared" si="28"/>
        <v>42938</v>
      </c>
      <c r="B205" s="38">
        <f t="shared" si="28"/>
        <v>43303</v>
      </c>
      <c r="C205" s="42"/>
      <c r="D205" s="42"/>
      <c r="E205" s="40">
        <f t="shared" si="25"/>
        <v>0</v>
      </c>
      <c r="F205" s="42"/>
      <c r="G205" s="42"/>
      <c r="H205" s="40">
        <f t="shared" si="23"/>
        <v>0</v>
      </c>
      <c r="I205" s="185"/>
      <c r="J205" s="37">
        <f t="shared" si="27"/>
        <v>0</v>
      </c>
      <c r="K205" s="307" t="str">
        <f>IFERROR(VLOOKUP(M205,EMPLOI!A:R,2,0),"")</f>
        <v/>
      </c>
      <c r="L205" s="37" t="str">
        <f t="shared" ca="1" si="29"/>
        <v/>
      </c>
      <c r="M205" s="31" t="str">
        <f t="array" ref="M205">IF(OR($K$2&gt;J205),"",IFERROR(INDEX(Tableau1[],MATCH(1,('2018'!B205&gt;=Tableau1[[DATE DEBUT ]])*(Tableau1[DATE FIN]&gt;='2018'!B205),0),1),""))</f>
        <v/>
      </c>
      <c r="N205" s="6"/>
    </row>
    <row r="206" spans="1:14" ht="16.2">
      <c r="A206" s="68">
        <f t="shared" si="28"/>
        <v>42939</v>
      </c>
      <c r="B206" s="38">
        <f t="shared" si="28"/>
        <v>43304</v>
      </c>
      <c r="C206" s="42"/>
      <c r="D206" s="42"/>
      <c r="E206" s="40">
        <f t="shared" si="25"/>
        <v>0</v>
      </c>
      <c r="F206" s="42"/>
      <c r="G206" s="42"/>
      <c r="H206" s="40">
        <f t="shared" si="23"/>
        <v>0</v>
      </c>
      <c r="I206" s="185"/>
      <c r="J206" s="37">
        <f t="shared" si="27"/>
        <v>0</v>
      </c>
      <c r="K206" s="307" t="str">
        <f>IFERROR(VLOOKUP(M206,EMPLOI!A:R,2,0),"")</f>
        <v/>
      </c>
      <c r="L206" s="37" t="str">
        <f t="shared" ca="1" si="29"/>
        <v/>
      </c>
      <c r="M206" s="31" t="str">
        <f t="array" ref="M206">IF(OR($K$2&gt;J206),"",IFERROR(INDEX(Tableau1[],MATCH(1,('2018'!B206&gt;=Tableau1[[DATE DEBUT ]])*(Tableau1[DATE FIN]&gt;='2018'!B206),0),1),""))</f>
        <v/>
      </c>
      <c r="N206" s="6"/>
    </row>
    <row r="207" spans="1:14" ht="16.2">
      <c r="A207" s="68">
        <f t="shared" si="28"/>
        <v>42940</v>
      </c>
      <c r="B207" s="38">
        <f t="shared" si="28"/>
        <v>43305</v>
      </c>
      <c r="C207" s="41"/>
      <c r="D207" s="41"/>
      <c r="E207" s="40">
        <f t="shared" si="25"/>
        <v>0</v>
      </c>
      <c r="F207" s="42"/>
      <c r="G207" s="42"/>
      <c r="H207" s="40">
        <f t="shared" si="23"/>
        <v>0</v>
      </c>
      <c r="I207" s="185"/>
      <c r="J207" s="37">
        <f t="shared" si="27"/>
        <v>0</v>
      </c>
      <c r="K207" s="307" t="str">
        <f>IFERROR(VLOOKUP(M207,EMPLOI!A:R,2,0),"")</f>
        <v/>
      </c>
      <c r="L207" s="37" t="str">
        <f t="shared" ca="1" si="29"/>
        <v/>
      </c>
      <c r="M207" s="31" t="str">
        <f t="array" ref="M207">IF(OR($K$2&gt;J207),"",IFERROR(INDEX(Tableau1[],MATCH(1,('2018'!B207&gt;=Tableau1[[DATE DEBUT ]])*(Tableau1[DATE FIN]&gt;='2018'!B207),0),1),""))</f>
        <v/>
      </c>
      <c r="N207" s="6"/>
    </row>
    <row r="208" spans="1:14" ht="16.2">
      <c r="A208" s="68">
        <f t="shared" si="28"/>
        <v>42941</v>
      </c>
      <c r="B208" s="38">
        <f t="shared" si="28"/>
        <v>43306</v>
      </c>
      <c r="C208" s="41"/>
      <c r="D208" s="41"/>
      <c r="E208" s="40">
        <f t="shared" si="25"/>
        <v>0</v>
      </c>
      <c r="F208" s="42"/>
      <c r="G208" s="42"/>
      <c r="H208" s="40">
        <f t="shared" si="23"/>
        <v>0</v>
      </c>
      <c r="I208" s="185"/>
      <c r="J208" s="37">
        <f t="shared" si="27"/>
        <v>0</v>
      </c>
      <c r="K208" s="307" t="str">
        <f>IFERROR(VLOOKUP(M208,EMPLOI!A:R,2,0),"")</f>
        <v/>
      </c>
      <c r="L208" s="37" t="str">
        <f t="shared" ca="1" si="29"/>
        <v/>
      </c>
      <c r="M208" s="31" t="str">
        <f t="array" ref="M208">IF(OR($K$2&gt;J208),"",IFERROR(INDEX(Tableau1[],MATCH(1,('2018'!B208&gt;=Tableau1[[DATE DEBUT ]])*(Tableau1[DATE FIN]&gt;='2018'!B208),0),1),""))</f>
        <v/>
      </c>
      <c r="N208" s="6"/>
    </row>
    <row r="209" spans="1:14" ht="16.2">
      <c r="A209" s="68">
        <f t="shared" si="28"/>
        <v>42942</v>
      </c>
      <c r="B209" s="38">
        <f t="shared" si="28"/>
        <v>43307</v>
      </c>
      <c r="C209" s="41"/>
      <c r="D209" s="41"/>
      <c r="E209" s="40">
        <f t="shared" si="25"/>
        <v>0</v>
      </c>
      <c r="F209" s="42"/>
      <c r="G209" s="42"/>
      <c r="H209" s="40">
        <f t="shared" si="23"/>
        <v>0</v>
      </c>
      <c r="I209" s="185"/>
      <c r="J209" s="37">
        <f t="shared" si="27"/>
        <v>0</v>
      </c>
      <c r="K209" s="307" t="str">
        <f>IFERROR(VLOOKUP(M209,EMPLOI!A:R,2,0),"")</f>
        <v/>
      </c>
      <c r="L209" s="37" t="str">
        <f t="shared" ca="1" si="29"/>
        <v/>
      </c>
      <c r="M209" s="31" t="str">
        <f t="array" ref="M209">IF(OR($K$2&gt;J209),"",IFERROR(INDEX(Tableau1[],MATCH(1,('2018'!B209&gt;=Tableau1[[DATE DEBUT ]])*(Tableau1[DATE FIN]&gt;='2018'!B209),0),1),""))</f>
        <v/>
      </c>
      <c r="N209" s="6"/>
    </row>
    <row r="210" spans="1:14" ht="16.2">
      <c r="A210" s="68">
        <f t="shared" si="28"/>
        <v>42943</v>
      </c>
      <c r="B210" s="38">
        <f t="shared" si="28"/>
        <v>43308</v>
      </c>
      <c r="C210" s="41"/>
      <c r="D210" s="41"/>
      <c r="E210" s="40">
        <f t="shared" si="25"/>
        <v>0</v>
      </c>
      <c r="F210" s="42"/>
      <c r="G210" s="42"/>
      <c r="H210" s="40">
        <f t="shared" si="23"/>
        <v>0</v>
      </c>
      <c r="I210" s="185"/>
      <c r="J210" s="37">
        <f t="shared" si="27"/>
        <v>0</v>
      </c>
      <c r="K210" s="307" t="str">
        <f>IFERROR(VLOOKUP(M210,EMPLOI!A:R,2,0),"")</f>
        <v/>
      </c>
      <c r="L210" s="37" t="str">
        <f t="shared" ca="1" si="29"/>
        <v/>
      </c>
      <c r="M210" s="31" t="str">
        <f t="array" ref="M210">IF(OR($K$2&gt;J210),"",IFERROR(INDEX(Tableau1[],MATCH(1,('2018'!B210&gt;=Tableau1[[DATE DEBUT ]])*(Tableau1[DATE FIN]&gt;='2018'!B210),0),1),""))</f>
        <v/>
      </c>
      <c r="N210" s="6"/>
    </row>
    <row r="211" spans="1:14" ht="16.2">
      <c r="A211" s="68">
        <f t="shared" si="28"/>
        <v>42944</v>
      </c>
      <c r="B211" s="38">
        <f t="shared" si="28"/>
        <v>43309</v>
      </c>
      <c r="C211" s="41"/>
      <c r="D211" s="41"/>
      <c r="E211" s="40">
        <f t="shared" si="25"/>
        <v>0</v>
      </c>
      <c r="F211" s="42"/>
      <c r="G211" s="42"/>
      <c r="H211" s="40">
        <f t="shared" si="23"/>
        <v>0</v>
      </c>
      <c r="I211" s="185"/>
      <c r="J211" s="37">
        <f t="shared" si="27"/>
        <v>0</v>
      </c>
      <c r="K211" s="307" t="str">
        <f>IFERROR(VLOOKUP(M211,EMPLOI!A:R,2,0),"")</f>
        <v/>
      </c>
      <c r="L211" s="37">
        <f t="shared" ca="1" si="29"/>
        <v>0</v>
      </c>
      <c r="M211" s="31" t="str">
        <f t="array" ref="M211">IF(OR($K$2&gt;J211),"",IFERROR(INDEX(Tableau1[],MATCH(1,('2018'!B211&gt;=Tableau1[[DATE DEBUT ]])*(Tableau1[DATE FIN]&gt;='2018'!B211),0),1),""))</f>
        <v/>
      </c>
      <c r="N211" s="6"/>
    </row>
    <row r="212" spans="1:14" ht="16.2">
      <c r="A212" s="68">
        <f t="shared" si="28"/>
        <v>42945</v>
      </c>
      <c r="B212" s="38">
        <f t="shared" si="28"/>
        <v>43310</v>
      </c>
      <c r="C212" s="42"/>
      <c r="D212" s="42"/>
      <c r="E212" s="40">
        <f t="shared" si="25"/>
        <v>0</v>
      </c>
      <c r="F212" s="42"/>
      <c r="G212" s="42"/>
      <c r="H212" s="40">
        <f t="shared" si="23"/>
        <v>0</v>
      </c>
      <c r="I212" s="185"/>
      <c r="J212" s="37">
        <f t="shared" si="27"/>
        <v>0</v>
      </c>
      <c r="K212" s="307" t="str">
        <f>IFERROR(VLOOKUP(M212,EMPLOI!A:R,2,0),"")</f>
        <v/>
      </c>
      <c r="L212" s="37" t="str">
        <f t="shared" ca="1" si="29"/>
        <v/>
      </c>
      <c r="M212" s="31" t="str">
        <f t="array" ref="M212">IF(OR($K$2&gt;J212),"",IFERROR(INDEX(Tableau1[],MATCH(1,('2018'!B212&gt;=Tableau1[[DATE DEBUT ]])*(Tableau1[DATE FIN]&gt;='2018'!B212),0),1),""))</f>
        <v/>
      </c>
      <c r="N212" s="6"/>
    </row>
    <row r="213" spans="1:14" ht="16.2">
      <c r="A213" s="68">
        <f t="shared" si="28"/>
        <v>42946</v>
      </c>
      <c r="B213" s="38">
        <f t="shared" si="28"/>
        <v>43311</v>
      </c>
      <c r="C213" s="41"/>
      <c r="D213" s="41"/>
      <c r="E213" s="40">
        <f t="shared" si="25"/>
        <v>0</v>
      </c>
      <c r="F213" s="42"/>
      <c r="G213" s="42"/>
      <c r="H213" s="40">
        <f t="shared" si="23"/>
        <v>0</v>
      </c>
      <c r="I213" s="185"/>
      <c r="J213" s="37">
        <f t="shared" si="27"/>
        <v>0</v>
      </c>
      <c r="K213" s="307" t="str">
        <f>IFERROR(VLOOKUP(M213,EMPLOI!A:R,2,0),"")</f>
        <v/>
      </c>
      <c r="L213" s="37" t="str">
        <f t="shared" ca="1" si="29"/>
        <v/>
      </c>
      <c r="M213" s="31" t="str">
        <f t="array" ref="M213">IF(OR($K$2&gt;J213),"",IFERROR(INDEX(Tableau1[],MATCH(1,('2018'!B213&gt;=Tableau1[[DATE DEBUT ]])*(Tableau1[DATE FIN]&gt;='2018'!B213),0),1),""))</f>
        <v/>
      </c>
      <c r="N213" s="6"/>
    </row>
    <row r="214" spans="1:14" ht="16.2">
      <c r="A214" s="68">
        <f t="shared" ref="A214:B229" si="30">A213+1</f>
        <v>42947</v>
      </c>
      <c r="B214" s="38">
        <f t="shared" si="30"/>
        <v>43312</v>
      </c>
      <c r="C214" s="41"/>
      <c r="D214" s="41"/>
      <c r="E214" s="40">
        <f t="shared" si="25"/>
        <v>0</v>
      </c>
      <c r="F214" s="42"/>
      <c r="G214" s="42"/>
      <c r="H214" s="40">
        <f t="shared" si="23"/>
        <v>0</v>
      </c>
      <c r="I214" s="185"/>
      <c r="J214" s="37">
        <f t="shared" si="27"/>
        <v>0</v>
      </c>
      <c r="K214" s="307" t="str">
        <f>IFERROR(VLOOKUP(M214,EMPLOI!A:R,2,0),"")</f>
        <v/>
      </c>
      <c r="L214" s="37" t="str">
        <f t="shared" ca="1" si="29"/>
        <v/>
      </c>
      <c r="M214" s="31" t="str">
        <f t="array" ref="M214">IF(OR($K$2&gt;J214),"",IFERROR(INDEX(Tableau1[],MATCH(1,('2018'!B214&gt;=Tableau1[[DATE DEBUT ]])*(Tableau1[DATE FIN]&gt;='2018'!B214),0),1),""))</f>
        <v/>
      </c>
      <c r="N214" s="6"/>
    </row>
    <row r="215" spans="1:14" ht="16.2">
      <c r="A215" s="68">
        <f t="shared" si="30"/>
        <v>42948</v>
      </c>
      <c r="B215" s="38">
        <f t="shared" si="30"/>
        <v>43313</v>
      </c>
      <c r="C215" s="41"/>
      <c r="D215" s="41"/>
      <c r="E215" s="40">
        <f t="shared" si="25"/>
        <v>0</v>
      </c>
      <c r="F215" s="42"/>
      <c r="G215" s="42"/>
      <c r="H215" s="40">
        <f t="shared" si="23"/>
        <v>0</v>
      </c>
      <c r="I215" s="185"/>
      <c r="J215" s="37">
        <f t="shared" si="27"/>
        <v>0</v>
      </c>
      <c r="K215" s="307" t="str">
        <f>IFERROR(VLOOKUP(M215,EMPLOI!A:R,2,0),"")</f>
        <v/>
      </c>
      <c r="L215" s="37" t="str">
        <f t="shared" ca="1" si="29"/>
        <v/>
      </c>
      <c r="M215" s="31" t="str">
        <f t="array" ref="M215">IF(OR($K$2&gt;J215),"",IFERROR(INDEX(Tableau1[],MATCH(1,('2018'!B215&gt;=Tableau1[[DATE DEBUT ]])*(Tableau1[DATE FIN]&gt;='2018'!B215),0),1),""))</f>
        <v/>
      </c>
      <c r="N215" s="6"/>
    </row>
    <row r="216" spans="1:14" ht="16.2">
      <c r="A216" s="68">
        <f t="shared" si="30"/>
        <v>42949</v>
      </c>
      <c r="B216" s="38">
        <f t="shared" si="30"/>
        <v>43314</v>
      </c>
      <c r="C216" s="41"/>
      <c r="D216" s="41"/>
      <c r="E216" s="40">
        <f t="shared" si="25"/>
        <v>0</v>
      </c>
      <c r="F216" s="42"/>
      <c r="G216" s="42"/>
      <c r="H216" s="40">
        <f t="shared" si="23"/>
        <v>0</v>
      </c>
      <c r="I216" s="185"/>
      <c r="J216" s="37">
        <f t="shared" si="27"/>
        <v>0</v>
      </c>
      <c r="K216" s="307" t="str">
        <f>IFERROR(VLOOKUP(M216,EMPLOI!A:R,2,0),"")</f>
        <v/>
      </c>
      <c r="L216" s="37" t="str">
        <f t="shared" ca="1" si="29"/>
        <v/>
      </c>
      <c r="M216" s="31" t="str">
        <f t="array" ref="M216">IF(OR($K$2&gt;J216),"",IFERROR(INDEX(Tableau1[],MATCH(1,('2018'!B216&gt;=Tableau1[[DATE DEBUT ]])*(Tableau1[DATE FIN]&gt;='2018'!B216),0),1),""))</f>
        <v/>
      </c>
      <c r="N216" s="6"/>
    </row>
    <row r="217" spans="1:14" ht="16.2">
      <c r="A217" s="68">
        <f t="shared" si="30"/>
        <v>42950</v>
      </c>
      <c r="B217" s="38">
        <f t="shared" si="30"/>
        <v>43315</v>
      </c>
      <c r="C217" s="41"/>
      <c r="D217" s="41"/>
      <c r="E217" s="40">
        <f t="shared" si="25"/>
        <v>0</v>
      </c>
      <c r="F217" s="42"/>
      <c r="G217" s="42"/>
      <c r="H217" s="40">
        <f t="shared" si="23"/>
        <v>0</v>
      </c>
      <c r="I217" s="185"/>
      <c r="J217" s="37">
        <f t="shared" si="27"/>
        <v>0</v>
      </c>
      <c r="K217" s="307" t="str">
        <f>IFERROR(VLOOKUP(M217,EMPLOI!A:R,2,0),"")</f>
        <v/>
      </c>
      <c r="L217" s="37" t="str">
        <f t="shared" ca="1" si="29"/>
        <v/>
      </c>
      <c r="M217" s="31" t="str">
        <f t="array" ref="M217">IF(OR($K$2&gt;J217),"",IFERROR(INDEX(Tableau1[],MATCH(1,('2018'!B217&gt;=Tableau1[[DATE DEBUT ]])*(Tableau1[DATE FIN]&gt;='2018'!B217),0),1),""))</f>
        <v/>
      </c>
      <c r="N217" s="6"/>
    </row>
    <row r="218" spans="1:14" ht="16.2">
      <c r="A218" s="68">
        <f t="shared" si="30"/>
        <v>42951</v>
      </c>
      <c r="B218" s="38">
        <f t="shared" si="30"/>
        <v>43316</v>
      </c>
      <c r="C218" s="41"/>
      <c r="D218" s="41"/>
      <c r="E218" s="40">
        <f t="shared" si="25"/>
        <v>0</v>
      </c>
      <c r="F218" s="42"/>
      <c r="G218" s="42"/>
      <c r="H218" s="40">
        <f t="shared" si="23"/>
        <v>0</v>
      </c>
      <c r="I218" s="185"/>
      <c r="J218" s="37">
        <f t="shared" si="27"/>
        <v>0</v>
      </c>
      <c r="K218" s="307" t="str">
        <f>IFERROR(VLOOKUP(M218,EMPLOI!A:R,2,0),"")</f>
        <v/>
      </c>
      <c r="L218" s="37">
        <f t="shared" ca="1" si="29"/>
        <v>0</v>
      </c>
      <c r="M218" s="31" t="str">
        <f t="array" ref="M218">IF(OR($K$2&gt;J218),"",IFERROR(INDEX(Tableau1[],MATCH(1,('2018'!B218&gt;=Tableau1[[DATE DEBUT ]])*(Tableau1[DATE FIN]&gt;='2018'!B218),0),1),""))</f>
        <v/>
      </c>
      <c r="N218" s="6"/>
    </row>
    <row r="219" spans="1:14" ht="16.2">
      <c r="A219" s="68">
        <f t="shared" si="30"/>
        <v>42952</v>
      </c>
      <c r="B219" s="38">
        <f t="shared" si="30"/>
        <v>43317</v>
      </c>
      <c r="C219" s="42"/>
      <c r="D219" s="42"/>
      <c r="E219" s="40">
        <f t="shared" si="25"/>
        <v>0</v>
      </c>
      <c r="F219" s="42"/>
      <c r="G219" s="42"/>
      <c r="H219" s="40">
        <f t="shared" si="23"/>
        <v>0</v>
      </c>
      <c r="I219" s="185"/>
      <c r="J219" s="37">
        <f t="shared" si="27"/>
        <v>0</v>
      </c>
      <c r="K219" s="307" t="str">
        <f>IFERROR(VLOOKUP(M219,EMPLOI!A:R,2,0),"")</f>
        <v/>
      </c>
      <c r="L219" s="37" t="str">
        <f t="shared" ca="1" si="29"/>
        <v/>
      </c>
      <c r="M219" s="31" t="str">
        <f t="array" ref="M219">IF(OR($K$2&gt;J219),"",IFERROR(INDEX(Tableau1[],MATCH(1,('2018'!B219&gt;=Tableau1[[DATE DEBUT ]])*(Tableau1[DATE FIN]&gt;='2018'!B219),0),1),""))</f>
        <v/>
      </c>
      <c r="N219" s="6"/>
    </row>
    <row r="220" spans="1:14" ht="16.2">
      <c r="A220" s="68">
        <f t="shared" si="30"/>
        <v>42953</v>
      </c>
      <c r="B220" s="38">
        <f t="shared" si="30"/>
        <v>43318</v>
      </c>
      <c r="C220" s="42"/>
      <c r="D220" s="42"/>
      <c r="E220" s="40">
        <f t="shared" si="25"/>
        <v>0</v>
      </c>
      <c r="F220" s="42"/>
      <c r="G220" s="42"/>
      <c r="H220" s="40">
        <f t="shared" si="23"/>
        <v>0</v>
      </c>
      <c r="I220" s="185"/>
      <c r="J220" s="37">
        <f t="shared" si="27"/>
        <v>0</v>
      </c>
      <c r="K220" s="307" t="str">
        <f>IFERROR(VLOOKUP(M220,EMPLOI!A:R,2,0),"")</f>
        <v/>
      </c>
      <c r="L220" s="37" t="str">
        <f t="shared" ca="1" si="29"/>
        <v/>
      </c>
      <c r="M220" s="31" t="str">
        <f t="array" ref="M220">IF(OR($K$2&gt;J220),"",IFERROR(INDEX(Tableau1[],MATCH(1,('2018'!B220&gt;=Tableau1[[DATE DEBUT ]])*(Tableau1[DATE FIN]&gt;='2018'!B220),0),1),""))</f>
        <v/>
      </c>
      <c r="N220" s="6"/>
    </row>
    <row r="221" spans="1:14" ht="16.2">
      <c r="A221" s="68">
        <f t="shared" si="30"/>
        <v>42954</v>
      </c>
      <c r="B221" s="38">
        <f t="shared" si="30"/>
        <v>43319</v>
      </c>
      <c r="C221" s="42"/>
      <c r="D221" s="42"/>
      <c r="E221" s="40">
        <f t="shared" si="25"/>
        <v>0</v>
      </c>
      <c r="F221" s="42"/>
      <c r="G221" s="42"/>
      <c r="H221" s="40">
        <f t="shared" si="23"/>
        <v>0</v>
      </c>
      <c r="I221" s="185"/>
      <c r="J221" s="37">
        <f t="shared" si="27"/>
        <v>0</v>
      </c>
      <c r="K221" s="307" t="str">
        <f>IFERROR(VLOOKUP(M221,EMPLOI!A:R,2,0),"")</f>
        <v/>
      </c>
      <c r="L221" s="37" t="str">
        <f t="shared" ca="1" si="29"/>
        <v/>
      </c>
      <c r="M221" s="31" t="str">
        <f t="array" ref="M221">IF(OR($K$2&gt;J221),"",IFERROR(INDEX(Tableau1[],MATCH(1,('2018'!B221&gt;=Tableau1[[DATE DEBUT ]])*(Tableau1[DATE FIN]&gt;='2018'!B221),0),1),""))</f>
        <v/>
      </c>
      <c r="N221" s="6"/>
    </row>
    <row r="222" spans="1:14" ht="16.2">
      <c r="A222" s="68">
        <f t="shared" si="30"/>
        <v>42955</v>
      </c>
      <c r="B222" s="38">
        <f t="shared" si="30"/>
        <v>43320</v>
      </c>
      <c r="C222" s="42"/>
      <c r="D222" s="42"/>
      <c r="E222" s="40">
        <f t="shared" si="25"/>
        <v>0</v>
      </c>
      <c r="F222" s="42"/>
      <c r="G222" s="42"/>
      <c r="H222" s="40">
        <f t="shared" si="23"/>
        <v>0</v>
      </c>
      <c r="I222" s="185"/>
      <c r="J222" s="37">
        <f t="shared" si="27"/>
        <v>0</v>
      </c>
      <c r="K222" s="307" t="str">
        <f>IFERROR(VLOOKUP(M222,EMPLOI!A:R,2,0),"")</f>
        <v/>
      </c>
      <c r="L222" s="37" t="str">
        <f t="shared" ca="1" si="29"/>
        <v/>
      </c>
      <c r="M222" s="31" t="str">
        <f t="array" ref="M222">IF(OR($K$2&gt;J222),"",IFERROR(INDEX(Tableau1[],MATCH(1,('2018'!B222&gt;=Tableau1[[DATE DEBUT ]])*(Tableau1[DATE FIN]&gt;='2018'!B222),0),1),""))</f>
        <v/>
      </c>
      <c r="N222" s="6"/>
    </row>
    <row r="223" spans="1:14" ht="16.2">
      <c r="A223" s="68">
        <f t="shared" si="30"/>
        <v>42956</v>
      </c>
      <c r="B223" s="38">
        <f t="shared" si="30"/>
        <v>43321</v>
      </c>
      <c r="C223" s="42"/>
      <c r="D223" s="42"/>
      <c r="E223" s="40">
        <f t="shared" si="25"/>
        <v>0</v>
      </c>
      <c r="F223" s="42"/>
      <c r="G223" s="42"/>
      <c r="H223" s="40">
        <f t="shared" si="23"/>
        <v>0</v>
      </c>
      <c r="I223" s="185"/>
      <c r="J223" s="37">
        <f t="shared" si="27"/>
        <v>0</v>
      </c>
      <c r="K223" s="307" t="str">
        <f>IFERROR(VLOOKUP(M223,EMPLOI!A:R,2,0),"")</f>
        <v/>
      </c>
      <c r="L223" s="37" t="str">
        <f t="shared" ca="1" si="29"/>
        <v/>
      </c>
      <c r="M223" s="31" t="str">
        <f t="array" ref="M223">IF(OR($K$2&gt;J223),"",IFERROR(INDEX(Tableau1[],MATCH(1,('2018'!B223&gt;=Tableau1[[DATE DEBUT ]])*(Tableau1[DATE FIN]&gt;='2018'!B223),0),1),""))</f>
        <v/>
      </c>
      <c r="N223" s="6"/>
    </row>
    <row r="224" spans="1:14" ht="16.2">
      <c r="A224" s="68">
        <f t="shared" si="30"/>
        <v>42957</v>
      </c>
      <c r="B224" s="38">
        <f t="shared" si="30"/>
        <v>43322</v>
      </c>
      <c r="C224" s="42"/>
      <c r="D224" s="42"/>
      <c r="E224" s="40">
        <f t="shared" si="25"/>
        <v>0</v>
      </c>
      <c r="F224" s="42"/>
      <c r="G224" s="42"/>
      <c r="H224" s="40">
        <f t="shared" si="23"/>
        <v>0</v>
      </c>
      <c r="I224" s="185"/>
      <c r="J224" s="37">
        <f t="shared" si="27"/>
        <v>0</v>
      </c>
      <c r="K224" s="307" t="str">
        <f>IFERROR(VLOOKUP(M224,EMPLOI!A:R,2,0),"")</f>
        <v/>
      </c>
      <c r="L224" s="37" t="str">
        <f t="shared" ca="1" si="29"/>
        <v/>
      </c>
      <c r="M224" s="31" t="str">
        <f t="array" ref="M224">IF(OR($K$2&gt;J224),"",IFERROR(INDEX(Tableau1[],MATCH(1,('2018'!B224&gt;=Tableau1[[DATE DEBUT ]])*(Tableau1[DATE FIN]&gt;='2018'!B224),0),1),""))</f>
        <v/>
      </c>
      <c r="N224" s="6"/>
    </row>
    <row r="225" spans="1:14" ht="16.2">
      <c r="A225" s="68">
        <f t="shared" si="30"/>
        <v>42958</v>
      </c>
      <c r="B225" s="38">
        <f t="shared" si="30"/>
        <v>43323</v>
      </c>
      <c r="C225" s="42"/>
      <c r="D225" s="42"/>
      <c r="E225" s="40">
        <f t="shared" si="25"/>
        <v>0</v>
      </c>
      <c r="F225" s="42"/>
      <c r="G225" s="42"/>
      <c r="H225" s="40">
        <f t="shared" si="23"/>
        <v>0</v>
      </c>
      <c r="I225" s="185"/>
      <c r="J225" s="37">
        <f t="shared" si="27"/>
        <v>0</v>
      </c>
      <c r="K225" s="307" t="str">
        <f>IFERROR(VLOOKUP(M225,EMPLOI!A:R,2,0),"")</f>
        <v/>
      </c>
      <c r="L225" s="37">
        <f t="shared" ca="1" si="29"/>
        <v>0</v>
      </c>
      <c r="M225" s="31" t="str">
        <f t="array" ref="M225">IF(OR($K$2&gt;J225),"",IFERROR(INDEX(Tableau1[],MATCH(1,('2018'!B225&gt;=Tableau1[[DATE DEBUT ]])*(Tableau1[DATE FIN]&gt;='2018'!B225),0),1),""))</f>
        <v/>
      </c>
      <c r="N225" s="6"/>
    </row>
    <row r="226" spans="1:14" ht="16.2">
      <c r="A226" s="68">
        <f t="shared" si="30"/>
        <v>42959</v>
      </c>
      <c r="B226" s="38">
        <f t="shared" si="30"/>
        <v>43324</v>
      </c>
      <c r="C226" s="42"/>
      <c r="D226" s="42"/>
      <c r="E226" s="40">
        <f t="shared" si="25"/>
        <v>0</v>
      </c>
      <c r="F226" s="42"/>
      <c r="G226" s="42"/>
      <c r="H226" s="40">
        <f t="shared" si="23"/>
        <v>0</v>
      </c>
      <c r="I226" s="185"/>
      <c r="J226" s="37">
        <f t="shared" si="27"/>
        <v>0</v>
      </c>
      <c r="K226" s="307" t="str">
        <f>IFERROR(VLOOKUP(M226,EMPLOI!A:R,2,0),"")</f>
        <v/>
      </c>
      <c r="L226" s="37" t="str">
        <f t="shared" ca="1" si="29"/>
        <v/>
      </c>
      <c r="M226" s="31" t="str">
        <f t="array" ref="M226">IF(OR($K$2&gt;J226),"",IFERROR(INDEX(Tableau1[],MATCH(1,('2018'!B226&gt;=Tableau1[[DATE DEBUT ]])*(Tableau1[DATE FIN]&gt;='2018'!B226),0),1),""))</f>
        <v/>
      </c>
      <c r="N226" s="6"/>
    </row>
    <row r="227" spans="1:14" ht="16.2">
      <c r="A227" s="68">
        <f t="shared" si="30"/>
        <v>42960</v>
      </c>
      <c r="B227" s="38">
        <f t="shared" si="30"/>
        <v>43325</v>
      </c>
      <c r="C227" s="42"/>
      <c r="D227" s="42"/>
      <c r="E227" s="40">
        <f t="shared" si="25"/>
        <v>0</v>
      </c>
      <c r="F227" s="42"/>
      <c r="G227" s="42"/>
      <c r="H227" s="40">
        <f t="shared" si="23"/>
        <v>0</v>
      </c>
      <c r="I227" s="185"/>
      <c r="J227" s="37">
        <f t="shared" si="27"/>
        <v>0</v>
      </c>
      <c r="K227" s="307" t="str">
        <f>IFERROR(VLOOKUP(M227,EMPLOI!A:R,2,0),"")</f>
        <v/>
      </c>
      <c r="L227" s="37" t="str">
        <f t="shared" ca="1" si="29"/>
        <v/>
      </c>
      <c r="M227" s="31" t="str">
        <f t="array" ref="M227">IF(OR($K$2&gt;J227),"",IFERROR(INDEX(Tableau1[],MATCH(1,('2018'!B227&gt;=Tableau1[[DATE DEBUT ]])*(Tableau1[DATE FIN]&gt;='2018'!B227),0),1),""))</f>
        <v/>
      </c>
      <c r="N227" s="6"/>
    </row>
    <row r="228" spans="1:14" ht="16.2">
      <c r="A228" s="68">
        <f t="shared" si="30"/>
        <v>42961</v>
      </c>
      <c r="B228" s="38">
        <f t="shared" si="30"/>
        <v>43326</v>
      </c>
      <c r="C228" s="42"/>
      <c r="D228" s="42"/>
      <c r="E228" s="40">
        <f t="shared" si="25"/>
        <v>0</v>
      </c>
      <c r="F228" s="42"/>
      <c r="G228" s="42"/>
      <c r="H228" s="40">
        <f t="shared" si="23"/>
        <v>0</v>
      </c>
      <c r="I228" s="185"/>
      <c r="J228" s="37">
        <f t="shared" si="27"/>
        <v>0</v>
      </c>
      <c r="K228" s="307" t="str">
        <f>IFERROR(VLOOKUP(M228,EMPLOI!A:R,2,0),"")</f>
        <v/>
      </c>
      <c r="L228" s="37" t="str">
        <f t="shared" ca="1" si="29"/>
        <v/>
      </c>
      <c r="M228" s="31" t="str">
        <f t="array" ref="M228">IF(OR($K$2&gt;J228),"",IFERROR(INDEX(Tableau1[],MATCH(1,('2018'!B228&gt;=Tableau1[[DATE DEBUT ]])*(Tableau1[DATE FIN]&gt;='2018'!B228),0),1),""))</f>
        <v/>
      </c>
      <c r="N228" s="6"/>
    </row>
    <row r="229" spans="1:14" ht="16.2">
      <c r="A229" s="68">
        <f t="shared" si="30"/>
        <v>42962</v>
      </c>
      <c r="B229" s="38">
        <f t="shared" si="30"/>
        <v>43327</v>
      </c>
      <c r="C229" s="42"/>
      <c r="D229" s="42"/>
      <c r="E229" s="40">
        <f t="shared" si="25"/>
        <v>0</v>
      </c>
      <c r="F229" s="42"/>
      <c r="G229" s="42"/>
      <c r="H229" s="40">
        <f t="shared" ref="H229:H292" si="31">MOD(G229-F229,1)</f>
        <v>0</v>
      </c>
      <c r="I229" s="185"/>
      <c r="J229" s="37">
        <f t="shared" si="27"/>
        <v>0</v>
      </c>
      <c r="K229" s="307" t="str">
        <f>IFERROR(VLOOKUP(M229,EMPLOI!A:R,2,0),"")</f>
        <v/>
      </c>
      <c r="L229" s="37" t="str">
        <f t="shared" ca="1" si="29"/>
        <v/>
      </c>
      <c r="M229" s="31" t="str">
        <f t="array" ref="M229">IF(OR($K$2&gt;J229),"",IFERROR(INDEX(Tableau1[],MATCH(1,('2018'!B229&gt;=Tableau1[[DATE DEBUT ]])*(Tableau1[DATE FIN]&gt;='2018'!B229),0),1),""))</f>
        <v/>
      </c>
      <c r="N229" s="6"/>
    </row>
    <row r="230" spans="1:14" ht="16.2">
      <c r="A230" s="68">
        <f t="shared" ref="A230:B245" si="32">A229+1</f>
        <v>42963</v>
      </c>
      <c r="B230" s="38">
        <f t="shared" si="32"/>
        <v>43328</v>
      </c>
      <c r="C230" s="42"/>
      <c r="D230" s="42"/>
      <c r="E230" s="40">
        <f t="shared" si="25"/>
        <v>0</v>
      </c>
      <c r="F230" s="42"/>
      <c r="G230" s="42"/>
      <c r="H230" s="40">
        <f t="shared" si="31"/>
        <v>0</v>
      </c>
      <c r="I230" s="185"/>
      <c r="J230" s="37">
        <f t="shared" si="27"/>
        <v>0</v>
      </c>
      <c r="K230" s="307" t="str">
        <f>IFERROR(VLOOKUP(M230,EMPLOI!A:R,2,0),"")</f>
        <v/>
      </c>
      <c r="L230" s="37" t="str">
        <f t="shared" ca="1" si="29"/>
        <v/>
      </c>
      <c r="M230" s="31" t="str">
        <f t="array" ref="M230">IF(OR($K$2&gt;J230),"",IFERROR(INDEX(Tableau1[],MATCH(1,('2018'!B230&gt;=Tableau1[[DATE DEBUT ]])*(Tableau1[DATE FIN]&gt;='2018'!B230),0),1),""))</f>
        <v/>
      </c>
      <c r="N230" s="6"/>
    </row>
    <row r="231" spans="1:14" ht="16.2">
      <c r="A231" s="68">
        <f t="shared" si="32"/>
        <v>42964</v>
      </c>
      <c r="B231" s="38">
        <f t="shared" si="32"/>
        <v>43329</v>
      </c>
      <c r="C231" s="42"/>
      <c r="D231" s="42"/>
      <c r="E231" s="40">
        <f t="shared" si="25"/>
        <v>0</v>
      </c>
      <c r="F231" s="42"/>
      <c r="G231" s="42"/>
      <c r="H231" s="40">
        <f t="shared" si="31"/>
        <v>0</v>
      </c>
      <c r="I231" s="185"/>
      <c r="J231" s="37">
        <f t="shared" si="27"/>
        <v>0</v>
      </c>
      <c r="K231" s="307" t="str">
        <f>IFERROR(VLOOKUP(M231,EMPLOI!A:R,2,0),"")</f>
        <v/>
      </c>
      <c r="L231" s="37" t="str">
        <f t="shared" ca="1" si="29"/>
        <v/>
      </c>
      <c r="M231" s="31" t="str">
        <f t="array" ref="M231">IF(OR($K$2&gt;J231),"",IFERROR(INDEX(Tableau1[],MATCH(1,('2018'!B231&gt;=Tableau1[[DATE DEBUT ]])*(Tableau1[DATE FIN]&gt;='2018'!B231),0),1),""))</f>
        <v/>
      </c>
      <c r="N231" s="6"/>
    </row>
    <row r="232" spans="1:14" ht="16.2">
      <c r="A232" s="68">
        <f t="shared" si="32"/>
        <v>42965</v>
      </c>
      <c r="B232" s="38">
        <f t="shared" si="32"/>
        <v>43330</v>
      </c>
      <c r="C232" s="42"/>
      <c r="D232" s="42"/>
      <c r="E232" s="40">
        <f t="shared" si="25"/>
        <v>0</v>
      </c>
      <c r="F232" s="42"/>
      <c r="G232" s="42"/>
      <c r="H232" s="40">
        <f t="shared" si="31"/>
        <v>0</v>
      </c>
      <c r="I232" s="185"/>
      <c r="J232" s="37">
        <f t="shared" si="27"/>
        <v>0</v>
      </c>
      <c r="K232" s="307" t="str">
        <f>IFERROR(VLOOKUP(M232,EMPLOI!A:R,2,0),"")</f>
        <v/>
      </c>
      <c r="L232" s="37">
        <f t="shared" ca="1" si="29"/>
        <v>0</v>
      </c>
      <c r="M232" s="31" t="str">
        <f t="array" ref="M232">IF(OR($K$2&gt;J232),"",IFERROR(INDEX(Tableau1[],MATCH(1,('2018'!B232&gt;=Tableau1[[DATE DEBUT ]])*(Tableau1[DATE FIN]&gt;='2018'!B232),0),1),""))</f>
        <v/>
      </c>
      <c r="N232" s="6"/>
    </row>
    <row r="233" spans="1:14" ht="16.2">
      <c r="A233" s="68">
        <f t="shared" si="32"/>
        <v>42966</v>
      </c>
      <c r="B233" s="38">
        <f t="shared" si="32"/>
        <v>43331</v>
      </c>
      <c r="C233" s="42"/>
      <c r="D233" s="42"/>
      <c r="E233" s="40">
        <f t="shared" si="25"/>
        <v>0</v>
      </c>
      <c r="F233" s="42"/>
      <c r="G233" s="42"/>
      <c r="H233" s="40">
        <f t="shared" si="31"/>
        <v>0</v>
      </c>
      <c r="I233" s="185"/>
      <c r="J233" s="37">
        <f t="shared" si="27"/>
        <v>0</v>
      </c>
      <c r="K233" s="307" t="str">
        <f>IFERROR(VLOOKUP(M233,EMPLOI!A:R,2,0),"")</f>
        <v/>
      </c>
      <c r="L233" s="37" t="str">
        <f t="shared" ca="1" si="29"/>
        <v/>
      </c>
      <c r="M233" s="31" t="str">
        <f t="array" ref="M233">IF(OR($K$2&gt;J233),"",IFERROR(INDEX(Tableau1[],MATCH(1,('2018'!B233&gt;=Tableau1[[DATE DEBUT ]])*(Tableau1[DATE FIN]&gt;='2018'!B233),0),1),""))</f>
        <v/>
      </c>
      <c r="N233" s="6"/>
    </row>
    <row r="234" spans="1:14" ht="16.2">
      <c r="A234" s="68">
        <f t="shared" si="32"/>
        <v>42967</v>
      </c>
      <c r="B234" s="38">
        <f t="shared" si="32"/>
        <v>43332</v>
      </c>
      <c r="C234" s="42"/>
      <c r="D234" s="42"/>
      <c r="E234" s="40">
        <f t="shared" si="25"/>
        <v>0</v>
      </c>
      <c r="F234" s="42"/>
      <c r="G234" s="42"/>
      <c r="H234" s="40">
        <f t="shared" si="31"/>
        <v>0</v>
      </c>
      <c r="I234" s="185"/>
      <c r="J234" s="37">
        <f t="shared" si="27"/>
        <v>0</v>
      </c>
      <c r="K234" s="307" t="str">
        <f>IFERROR(VLOOKUP(M234,EMPLOI!A:R,2,0),"")</f>
        <v/>
      </c>
      <c r="L234" s="37" t="str">
        <f t="shared" ca="1" si="29"/>
        <v/>
      </c>
      <c r="M234" s="31" t="str">
        <f t="array" ref="M234">IF(OR($K$2&gt;J234),"",IFERROR(INDEX(Tableau1[],MATCH(1,('2018'!B234&gt;=Tableau1[[DATE DEBUT ]])*(Tableau1[DATE FIN]&gt;='2018'!B234),0),1),""))</f>
        <v/>
      </c>
      <c r="N234" s="6"/>
    </row>
    <row r="235" spans="1:14" ht="16.2">
      <c r="A235" s="68">
        <f t="shared" si="32"/>
        <v>42968</v>
      </c>
      <c r="B235" s="38">
        <f t="shared" si="32"/>
        <v>43333</v>
      </c>
      <c r="C235" s="42"/>
      <c r="D235" s="42"/>
      <c r="E235" s="40">
        <f t="shared" si="25"/>
        <v>0</v>
      </c>
      <c r="F235" s="42"/>
      <c r="G235" s="42"/>
      <c r="H235" s="40">
        <f t="shared" si="31"/>
        <v>0</v>
      </c>
      <c r="I235" s="185"/>
      <c r="J235" s="37">
        <f t="shared" si="27"/>
        <v>0</v>
      </c>
      <c r="K235" s="307" t="str">
        <f>IFERROR(VLOOKUP(M235,EMPLOI!A:R,2,0),"")</f>
        <v/>
      </c>
      <c r="L235" s="37" t="str">
        <f t="shared" ca="1" si="29"/>
        <v/>
      </c>
      <c r="M235" s="31" t="str">
        <f t="array" ref="M235">IF(OR($K$2&gt;J235),"",IFERROR(INDEX(Tableau1[],MATCH(1,('2018'!B235&gt;=Tableau1[[DATE DEBUT ]])*(Tableau1[DATE FIN]&gt;='2018'!B235),0),1),""))</f>
        <v/>
      </c>
      <c r="N235" s="6"/>
    </row>
    <row r="236" spans="1:14" ht="16.2">
      <c r="A236" s="68">
        <f t="shared" si="32"/>
        <v>42969</v>
      </c>
      <c r="B236" s="38">
        <f t="shared" si="32"/>
        <v>43334</v>
      </c>
      <c r="C236" s="42"/>
      <c r="D236" s="42"/>
      <c r="E236" s="40">
        <f t="shared" si="25"/>
        <v>0</v>
      </c>
      <c r="F236" s="42"/>
      <c r="G236" s="42"/>
      <c r="H236" s="40">
        <f t="shared" si="31"/>
        <v>0</v>
      </c>
      <c r="I236" s="185"/>
      <c r="J236" s="37">
        <f t="shared" si="27"/>
        <v>0</v>
      </c>
      <c r="K236" s="307" t="str">
        <f>IFERROR(VLOOKUP(M236,EMPLOI!A:R,2,0),"")</f>
        <v/>
      </c>
      <c r="L236" s="37" t="str">
        <f t="shared" ca="1" si="29"/>
        <v/>
      </c>
      <c r="M236" s="31" t="str">
        <f t="array" ref="M236">IF(OR($K$2&gt;J236),"",IFERROR(INDEX(Tableau1[],MATCH(1,('2018'!B236&gt;=Tableau1[[DATE DEBUT ]])*(Tableau1[DATE FIN]&gt;='2018'!B236),0),1),""))</f>
        <v/>
      </c>
      <c r="N236" s="6"/>
    </row>
    <row r="237" spans="1:14" ht="16.2">
      <c r="A237" s="68">
        <f t="shared" si="32"/>
        <v>42970</v>
      </c>
      <c r="B237" s="38">
        <f t="shared" si="32"/>
        <v>43335</v>
      </c>
      <c r="C237" s="42"/>
      <c r="D237" s="42"/>
      <c r="E237" s="40">
        <f t="shared" si="25"/>
        <v>0</v>
      </c>
      <c r="F237" s="42"/>
      <c r="G237" s="42"/>
      <c r="H237" s="40">
        <f t="shared" si="31"/>
        <v>0</v>
      </c>
      <c r="I237" s="185"/>
      <c r="J237" s="37">
        <f t="shared" si="27"/>
        <v>0</v>
      </c>
      <c r="K237" s="307" t="str">
        <f>IFERROR(VLOOKUP(M237,EMPLOI!A:R,2,0),"")</f>
        <v/>
      </c>
      <c r="L237" s="37" t="str">
        <f t="shared" ca="1" si="29"/>
        <v/>
      </c>
      <c r="M237" s="31" t="str">
        <f t="array" ref="M237">IF(OR($K$2&gt;J237),"",IFERROR(INDEX(Tableau1[],MATCH(1,('2018'!B237&gt;=Tableau1[[DATE DEBUT ]])*(Tableau1[DATE FIN]&gt;='2018'!B237),0),1),""))</f>
        <v/>
      </c>
      <c r="N237" s="6"/>
    </row>
    <row r="238" spans="1:14" ht="16.2">
      <c r="A238" s="68">
        <f t="shared" si="32"/>
        <v>42971</v>
      </c>
      <c r="B238" s="38">
        <f t="shared" si="32"/>
        <v>43336</v>
      </c>
      <c r="C238" s="42"/>
      <c r="D238" s="42"/>
      <c r="E238" s="40">
        <f t="shared" si="25"/>
        <v>0</v>
      </c>
      <c r="F238" s="42"/>
      <c r="G238" s="42"/>
      <c r="H238" s="40">
        <f t="shared" si="31"/>
        <v>0</v>
      </c>
      <c r="I238" s="185"/>
      <c r="J238" s="37">
        <f t="shared" si="27"/>
        <v>0</v>
      </c>
      <c r="K238" s="307" t="str">
        <f>IFERROR(VLOOKUP(M238,EMPLOI!A:R,2,0),"")</f>
        <v/>
      </c>
      <c r="L238" s="37" t="str">
        <f t="shared" ca="1" si="29"/>
        <v/>
      </c>
      <c r="M238" s="31" t="str">
        <f t="array" ref="M238">IF(OR($K$2&gt;J238),"",IFERROR(INDEX(Tableau1[],MATCH(1,('2018'!B238&gt;=Tableau1[[DATE DEBUT ]])*(Tableau1[DATE FIN]&gt;='2018'!B238),0),1),""))</f>
        <v/>
      </c>
      <c r="N238" s="6"/>
    </row>
    <row r="239" spans="1:14" ht="16.2">
      <c r="A239" s="68">
        <f t="shared" si="32"/>
        <v>42972</v>
      </c>
      <c r="B239" s="38">
        <f t="shared" si="32"/>
        <v>43337</v>
      </c>
      <c r="C239" s="42"/>
      <c r="D239" s="42"/>
      <c r="E239" s="40">
        <f t="shared" si="25"/>
        <v>0</v>
      </c>
      <c r="F239" s="42"/>
      <c r="G239" s="42"/>
      <c r="H239" s="40">
        <f t="shared" si="31"/>
        <v>0</v>
      </c>
      <c r="I239" s="185"/>
      <c r="J239" s="37">
        <f t="shared" si="27"/>
        <v>0</v>
      </c>
      <c r="K239" s="307" t="str">
        <f>IFERROR(VLOOKUP(M239,EMPLOI!A:R,2,0),"")</f>
        <v/>
      </c>
      <c r="L239" s="37">
        <f t="shared" ca="1" si="29"/>
        <v>0</v>
      </c>
      <c r="M239" s="31" t="str">
        <f t="array" ref="M239">IF(OR($K$2&gt;J239),"",IFERROR(INDEX(Tableau1[],MATCH(1,('2018'!B239&gt;=Tableau1[[DATE DEBUT ]])*(Tableau1[DATE FIN]&gt;='2018'!B239),0),1),""))</f>
        <v/>
      </c>
      <c r="N239" s="6"/>
    </row>
    <row r="240" spans="1:14" ht="16.2">
      <c r="A240" s="68">
        <f t="shared" si="32"/>
        <v>42973</v>
      </c>
      <c r="B240" s="38">
        <f t="shared" si="32"/>
        <v>43338</v>
      </c>
      <c r="C240" s="42"/>
      <c r="D240" s="42"/>
      <c r="E240" s="40">
        <f t="shared" ref="E240:E303" si="33">MOD(D240-C240,1)</f>
        <v>0</v>
      </c>
      <c r="F240" s="42"/>
      <c r="G240" s="42"/>
      <c r="H240" s="40">
        <f t="shared" si="31"/>
        <v>0</v>
      </c>
      <c r="I240" s="185"/>
      <c r="J240" s="37">
        <f t="shared" si="27"/>
        <v>0</v>
      </c>
      <c r="K240" s="307" t="str">
        <f>IFERROR(VLOOKUP(M240,EMPLOI!A:R,2,0),"")</f>
        <v/>
      </c>
      <c r="L240" s="37" t="str">
        <f t="shared" ca="1" si="29"/>
        <v/>
      </c>
      <c r="M240" s="31" t="str">
        <f t="array" ref="M240">IF(OR($K$2&gt;J240),"",IFERROR(INDEX(Tableau1[],MATCH(1,('2018'!B240&gt;=Tableau1[[DATE DEBUT ]])*(Tableau1[DATE FIN]&gt;='2018'!B240),0),1),""))</f>
        <v/>
      </c>
      <c r="N240" s="6"/>
    </row>
    <row r="241" spans="1:14" ht="16.2">
      <c r="A241" s="68">
        <f t="shared" si="32"/>
        <v>42974</v>
      </c>
      <c r="B241" s="38">
        <f t="shared" si="32"/>
        <v>43339</v>
      </c>
      <c r="C241" s="42"/>
      <c r="D241" s="42"/>
      <c r="E241" s="40">
        <f t="shared" si="33"/>
        <v>0</v>
      </c>
      <c r="F241" s="42"/>
      <c r="G241" s="42"/>
      <c r="H241" s="40">
        <f t="shared" si="31"/>
        <v>0</v>
      </c>
      <c r="I241" s="185"/>
      <c r="J241" s="37">
        <f t="shared" si="27"/>
        <v>0</v>
      </c>
      <c r="K241" s="307" t="str">
        <f>IFERROR(VLOOKUP(M241,EMPLOI!A:R,2,0),"")</f>
        <v/>
      </c>
      <c r="L241" s="37" t="str">
        <f t="shared" ca="1" si="29"/>
        <v/>
      </c>
      <c r="M241" s="31" t="str">
        <f t="array" ref="M241">IF(OR($K$2&gt;J241),"",IFERROR(INDEX(Tableau1[],MATCH(1,('2018'!B241&gt;=Tableau1[[DATE DEBUT ]])*(Tableau1[DATE FIN]&gt;='2018'!B241),0),1),""))</f>
        <v/>
      </c>
      <c r="N241" s="6"/>
    </row>
    <row r="242" spans="1:14" ht="16.2">
      <c r="A242" s="68">
        <f t="shared" si="32"/>
        <v>42975</v>
      </c>
      <c r="B242" s="38">
        <f t="shared" si="32"/>
        <v>43340</v>
      </c>
      <c r="C242" s="41"/>
      <c r="D242" s="41"/>
      <c r="E242" s="40">
        <f t="shared" si="33"/>
        <v>0</v>
      </c>
      <c r="F242" s="42"/>
      <c r="G242" s="42"/>
      <c r="H242" s="40">
        <f t="shared" si="31"/>
        <v>0</v>
      </c>
      <c r="I242" s="185"/>
      <c r="J242" s="37">
        <f t="shared" si="27"/>
        <v>0</v>
      </c>
      <c r="K242" s="307" t="str">
        <f>IFERROR(VLOOKUP(M242,EMPLOI!A:R,2,0),"")</f>
        <v/>
      </c>
      <c r="L242" s="37" t="str">
        <f t="shared" ca="1" si="29"/>
        <v/>
      </c>
      <c r="M242" s="31" t="str">
        <f t="array" ref="M242">IF(OR($K$2&gt;J242),"",IFERROR(INDEX(Tableau1[],MATCH(1,('2018'!B242&gt;=Tableau1[[DATE DEBUT ]])*(Tableau1[DATE FIN]&gt;='2018'!B242),0),1),""))</f>
        <v/>
      </c>
      <c r="N242" s="6"/>
    </row>
    <row r="243" spans="1:14" ht="16.2">
      <c r="A243" s="68">
        <f t="shared" si="32"/>
        <v>42976</v>
      </c>
      <c r="B243" s="38">
        <f t="shared" si="32"/>
        <v>43341</v>
      </c>
      <c r="C243" s="42"/>
      <c r="D243" s="42"/>
      <c r="E243" s="40">
        <f t="shared" si="33"/>
        <v>0</v>
      </c>
      <c r="F243" s="42"/>
      <c r="G243" s="42"/>
      <c r="H243" s="40">
        <f t="shared" si="31"/>
        <v>0</v>
      </c>
      <c r="I243" s="185"/>
      <c r="J243" s="37">
        <f t="shared" si="27"/>
        <v>0</v>
      </c>
      <c r="K243" s="307" t="str">
        <f>IFERROR(VLOOKUP(M243,EMPLOI!A:R,2,0),"")</f>
        <v/>
      </c>
      <c r="L243" s="37" t="str">
        <f t="shared" ca="1" si="29"/>
        <v/>
      </c>
      <c r="M243" s="31" t="str">
        <f t="array" ref="M243">IF(OR($K$2&gt;J243),"",IFERROR(INDEX(Tableau1[],MATCH(1,('2018'!B243&gt;=Tableau1[[DATE DEBUT ]])*(Tableau1[DATE FIN]&gt;='2018'!B243),0),1),""))</f>
        <v/>
      </c>
      <c r="N243" s="6"/>
    </row>
    <row r="244" spans="1:14" ht="16.2">
      <c r="A244" s="68">
        <f t="shared" si="32"/>
        <v>42977</v>
      </c>
      <c r="B244" s="38">
        <f t="shared" si="32"/>
        <v>43342</v>
      </c>
      <c r="C244" s="41"/>
      <c r="D244" s="41"/>
      <c r="E244" s="40">
        <f t="shared" si="33"/>
        <v>0</v>
      </c>
      <c r="F244" s="42"/>
      <c r="G244" s="42"/>
      <c r="H244" s="40">
        <f t="shared" si="31"/>
        <v>0</v>
      </c>
      <c r="I244" s="185"/>
      <c r="J244" s="37">
        <f t="shared" si="27"/>
        <v>0</v>
      </c>
      <c r="K244" s="307" t="str">
        <f>IFERROR(VLOOKUP(M244,EMPLOI!A:R,2,0),"")</f>
        <v/>
      </c>
      <c r="L244" s="37" t="str">
        <f t="shared" ca="1" si="29"/>
        <v/>
      </c>
      <c r="M244" s="31" t="str">
        <f t="array" ref="M244">IF(OR($K$2&gt;J244),"",IFERROR(INDEX(Tableau1[],MATCH(1,('2018'!B244&gt;=Tableau1[[DATE DEBUT ]])*(Tableau1[DATE FIN]&gt;='2018'!B244),0),1),""))</f>
        <v/>
      </c>
      <c r="N244" s="6"/>
    </row>
    <row r="245" spans="1:14" ht="16.2">
      <c r="A245" s="68">
        <f t="shared" si="32"/>
        <v>42978</v>
      </c>
      <c r="B245" s="38">
        <f t="shared" si="32"/>
        <v>43343</v>
      </c>
      <c r="C245" s="41"/>
      <c r="D245" s="41"/>
      <c r="E245" s="40">
        <f t="shared" si="33"/>
        <v>0</v>
      </c>
      <c r="F245" s="42"/>
      <c r="G245" s="42"/>
      <c r="H245" s="40">
        <f t="shared" si="31"/>
        <v>0</v>
      </c>
      <c r="I245" s="185"/>
      <c r="J245" s="37">
        <f t="shared" si="27"/>
        <v>0</v>
      </c>
      <c r="K245" s="307" t="str">
        <f>IFERROR(VLOOKUP(M245,EMPLOI!A:R,2,0),"")</f>
        <v/>
      </c>
      <c r="L245" s="37" t="str">
        <f t="shared" ca="1" si="29"/>
        <v/>
      </c>
      <c r="M245" s="31" t="str">
        <f t="array" ref="M245">IF(OR($K$2&gt;J245),"",IFERROR(INDEX(Tableau1[],MATCH(1,('2018'!B245&gt;=Tableau1[[DATE DEBUT ]])*(Tableau1[DATE FIN]&gt;='2018'!B245),0),1),""))</f>
        <v/>
      </c>
      <c r="N245" s="6"/>
    </row>
    <row r="246" spans="1:14" ht="16.2">
      <c r="A246" s="68">
        <f t="shared" ref="A246:B261" si="34">A245+1</f>
        <v>42979</v>
      </c>
      <c r="B246" s="38">
        <f t="shared" si="34"/>
        <v>43344</v>
      </c>
      <c r="C246" s="41"/>
      <c r="D246" s="41"/>
      <c r="E246" s="40">
        <f t="shared" si="33"/>
        <v>0</v>
      </c>
      <c r="F246" s="42"/>
      <c r="G246" s="42"/>
      <c r="H246" s="40">
        <f t="shared" si="31"/>
        <v>0</v>
      </c>
      <c r="I246" s="185"/>
      <c r="J246" s="37">
        <f t="shared" si="27"/>
        <v>0</v>
      </c>
      <c r="K246" s="307" t="str">
        <f>IFERROR(VLOOKUP(M246,EMPLOI!A:R,2,0),"")</f>
        <v/>
      </c>
      <c r="L246" s="37">
        <f t="shared" ca="1" si="29"/>
        <v>0</v>
      </c>
      <c r="M246" s="31" t="str">
        <f t="array" ref="M246">IF(OR($K$2&gt;J246),"",IFERROR(INDEX(Tableau1[],MATCH(1,('2018'!B246&gt;=Tableau1[[DATE DEBUT ]])*(Tableau1[DATE FIN]&gt;='2018'!B246),0),1),""))</f>
        <v/>
      </c>
      <c r="N246" s="6"/>
    </row>
    <row r="247" spans="1:14" ht="16.2">
      <c r="A247" s="68">
        <f t="shared" si="34"/>
        <v>42980</v>
      </c>
      <c r="B247" s="38">
        <f t="shared" si="34"/>
        <v>43345</v>
      </c>
      <c r="C247" s="41"/>
      <c r="D247" s="41"/>
      <c r="E247" s="40">
        <f t="shared" si="33"/>
        <v>0</v>
      </c>
      <c r="F247" s="42"/>
      <c r="G247" s="42"/>
      <c r="H247" s="40">
        <f t="shared" si="31"/>
        <v>0</v>
      </c>
      <c r="I247" s="185"/>
      <c r="J247" s="37">
        <f t="shared" si="27"/>
        <v>0</v>
      </c>
      <c r="K247" s="307" t="str">
        <f>IFERROR(VLOOKUP(M247,EMPLOI!A:R,2,0),"")</f>
        <v/>
      </c>
      <c r="L247" s="37" t="str">
        <f t="shared" ca="1" si="29"/>
        <v/>
      </c>
      <c r="M247" s="31" t="str">
        <f t="array" ref="M247">IF(OR($K$2&gt;J247),"",IFERROR(INDEX(Tableau1[],MATCH(1,('2018'!B247&gt;=Tableau1[[DATE DEBUT ]])*(Tableau1[DATE FIN]&gt;='2018'!B247),0),1),""))</f>
        <v/>
      </c>
      <c r="N247" s="6"/>
    </row>
    <row r="248" spans="1:14" ht="16.2">
      <c r="A248" s="68">
        <f t="shared" si="34"/>
        <v>42981</v>
      </c>
      <c r="B248" s="38">
        <f t="shared" si="34"/>
        <v>43346</v>
      </c>
      <c r="C248" s="41"/>
      <c r="D248" s="41"/>
      <c r="E248" s="40">
        <f t="shared" si="33"/>
        <v>0</v>
      </c>
      <c r="F248" s="42"/>
      <c r="G248" s="42"/>
      <c r="H248" s="40">
        <f t="shared" si="31"/>
        <v>0</v>
      </c>
      <c r="I248" s="185"/>
      <c r="J248" s="37">
        <f t="shared" si="27"/>
        <v>0</v>
      </c>
      <c r="K248" s="307" t="str">
        <f>IFERROR(VLOOKUP(M248,EMPLOI!A:R,2,0),"")</f>
        <v/>
      </c>
      <c r="L248" s="37" t="str">
        <f t="shared" ca="1" si="29"/>
        <v/>
      </c>
      <c r="M248" s="31" t="str">
        <f t="array" ref="M248">IF(OR($K$2&gt;J248),"",IFERROR(INDEX(Tableau1[],MATCH(1,('2018'!B248&gt;=Tableau1[[DATE DEBUT ]])*(Tableau1[DATE FIN]&gt;='2018'!B248),0),1),""))</f>
        <v/>
      </c>
      <c r="N248" s="6"/>
    </row>
    <row r="249" spans="1:14" ht="16.2">
      <c r="A249" s="68">
        <f t="shared" si="34"/>
        <v>42982</v>
      </c>
      <c r="B249" s="38">
        <f t="shared" si="34"/>
        <v>43347</v>
      </c>
      <c r="C249" s="42"/>
      <c r="D249" s="42"/>
      <c r="E249" s="40">
        <f t="shared" si="33"/>
        <v>0</v>
      </c>
      <c r="F249" s="42"/>
      <c r="G249" s="42"/>
      <c r="H249" s="40">
        <f t="shared" si="31"/>
        <v>0</v>
      </c>
      <c r="I249" s="185"/>
      <c r="J249" s="37">
        <f t="shared" si="27"/>
        <v>0</v>
      </c>
      <c r="K249" s="307" t="str">
        <f>IFERROR(VLOOKUP(M249,EMPLOI!A:R,2,0),"")</f>
        <v/>
      </c>
      <c r="L249" s="37" t="str">
        <f t="shared" ca="1" si="29"/>
        <v/>
      </c>
      <c r="M249" s="31" t="str">
        <f t="array" ref="M249">IF(OR($K$2&gt;J249),"",IFERROR(INDEX(Tableau1[],MATCH(1,('2018'!B249&gt;=Tableau1[[DATE DEBUT ]])*(Tableau1[DATE FIN]&gt;='2018'!B249),0),1),""))</f>
        <v/>
      </c>
      <c r="N249" s="6"/>
    </row>
    <row r="250" spans="1:14" ht="16.2">
      <c r="A250" s="68">
        <f t="shared" si="34"/>
        <v>42983</v>
      </c>
      <c r="B250" s="38">
        <f t="shared" si="34"/>
        <v>43348</v>
      </c>
      <c r="C250" s="42"/>
      <c r="D250" s="42"/>
      <c r="E250" s="40">
        <f t="shared" si="33"/>
        <v>0</v>
      </c>
      <c r="F250" s="42"/>
      <c r="G250" s="42"/>
      <c r="H250" s="40">
        <f t="shared" si="31"/>
        <v>0</v>
      </c>
      <c r="I250" s="185"/>
      <c r="J250" s="37">
        <f t="shared" si="27"/>
        <v>0</v>
      </c>
      <c r="K250" s="307" t="str">
        <f>IFERROR(VLOOKUP(M250,EMPLOI!A:R,2,0),"")</f>
        <v/>
      </c>
      <c r="L250" s="37" t="str">
        <f t="shared" ca="1" si="29"/>
        <v/>
      </c>
      <c r="M250" s="31" t="str">
        <f t="array" ref="M250">IF(OR($K$2&gt;J250),"",IFERROR(INDEX(Tableau1[],MATCH(1,('2018'!B250&gt;=Tableau1[[DATE DEBUT ]])*(Tableau1[DATE FIN]&gt;='2018'!B250),0),1),""))</f>
        <v/>
      </c>
      <c r="N250" s="6"/>
    </row>
    <row r="251" spans="1:14" ht="16.2">
      <c r="A251" s="68">
        <f t="shared" si="34"/>
        <v>42984</v>
      </c>
      <c r="B251" s="38">
        <f t="shared" si="34"/>
        <v>43349</v>
      </c>
      <c r="C251" s="42"/>
      <c r="D251" s="42"/>
      <c r="E251" s="40">
        <f t="shared" si="33"/>
        <v>0</v>
      </c>
      <c r="F251" s="42"/>
      <c r="G251" s="42"/>
      <c r="H251" s="40">
        <f t="shared" si="31"/>
        <v>0</v>
      </c>
      <c r="I251" s="185"/>
      <c r="J251" s="37">
        <f t="shared" si="27"/>
        <v>0</v>
      </c>
      <c r="K251" s="307" t="str">
        <f>IFERROR(VLOOKUP(M251,EMPLOI!A:R,2,0),"")</f>
        <v/>
      </c>
      <c r="L251" s="37" t="str">
        <f t="shared" ca="1" si="29"/>
        <v/>
      </c>
      <c r="M251" s="31" t="str">
        <f t="array" ref="M251">IF(OR($K$2&gt;J251),"",IFERROR(INDEX(Tableau1[],MATCH(1,('2018'!B251&gt;=Tableau1[[DATE DEBUT ]])*(Tableau1[DATE FIN]&gt;='2018'!B251),0),1),""))</f>
        <v/>
      </c>
      <c r="N251" s="6"/>
    </row>
    <row r="252" spans="1:14" ht="16.2">
      <c r="A252" s="68">
        <f t="shared" si="34"/>
        <v>42985</v>
      </c>
      <c r="B252" s="38">
        <f t="shared" si="34"/>
        <v>43350</v>
      </c>
      <c r="C252" s="42"/>
      <c r="D252" s="42"/>
      <c r="E252" s="40">
        <f t="shared" si="33"/>
        <v>0</v>
      </c>
      <c r="F252" s="42"/>
      <c r="G252" s="42"/>
      <c r="H252" s="40">
        <f t="shared" si="31"/>
        <v>0</v>
      </c>
      <c r="I252" s="185"/>
      <c r="J252" s="37">
        <f t="shared" si="27"/>
        <v>0</v>
      </c>
      <c r="K252" s="307" t="str">
        <f>IFERROR(VLOOKUP(M252,EMPLOI!A:R,2,0),"")</f>
        <v/>
      </c>
      <c r="L252" s="37" t="str">
        <f t="shared" ca="1" si="29"/>
        <v/>
      </c>
      <c r="M252" s="31" t="str">
        <f t="array" ref="M252">IF(OR($K$2&gt;J252),"",IFERROR(INDEX(Tableau1[],MATCH(1,('2018'!B252&gt;=Tableau1[[DATE DEBUT ]])*(Tableau1[DATE FIN]&gt;='2018'!B252),0),1),""))</f>
        <v/>
      </c>
      <c r="N252" s="6"/>
    </row>
    <row r="253" spans="1:14" ht="16.2">
      <c r="A253" s="68">
        <f t="shared" si="34"/>
        <v>42986</v>
      </c>
      <c r="B253" s="38">
        <f t="shared" si="34"/>
        <v>43351</v>
      </c>
      <c r="C253" s="42"/>
      <c r="D253" s="42"/>
      <c r="E253" s="40">
        <f t="shared" si="33"/>
        <v>0</v>
      </c>
      <c r="F253" s="42"/>
      <c r="G253" s="42"/>
      <c r="H253" s="40">
        <f t="shared" si="31"/>
        <v>0</v>
      </c>
      <c r="I253" s="185"/>
      <c r="J253" s="37">
        <f t="shared" si="27"/>
        <v>0</v>
      </c>
      <c r="K253" s="307" t="str">
        <f>IFERROR(VLOOKUP(M253,EMPLOI!A:R,2,0),"")</f>
        <v/>
      </c>
      <c r="L253" s="37">
        <f t="shared" ca="1" si="29"/>
        <v>0</v>
      </c>
      <c r="M253" s="31" t="str">
        <f t="array" ref="M253">IF(OR($K$2&gt;J253),"",IFERROR(INDEX(Tableau1[],MATCH(1,('2018'!B253&gt;=Tableau1[[DATE DEBUT ]])*(Tableau1[DATE FIN]&gt;='2018'!B253),0),1),""))</f>
        <v/>
      </c>
      <c r="N253" s="6"/>
    </row>
    <row r="254" spans="1:14" ht="16.2">
      <c r="A254" s="68">
        <f t="shared" si="34"/>
        <v>42987</v>
      </c>
      <c r="B254" s="38">
        <f t="shared" si="34"/>
        <v>43352</v>
      </c>
      <c r="C254" s="42"/>
      <c r="D254" s="42"/>
      <c r="E254" s="40">
        <f t="shared" si="33"/>
        <v>0</v>
      </c>
      <c r="F254" s="42"/>
      <c r="G254" s="42"/>
      <c r="H254" s="40">
        <f t="shared" si="31"/>
        <v>0</v>
      </c>
      <c r="I254" s="185"/>
      <c r="J254" s="37">
        <f t="shared" si="27"/>
        <v>0</v>
      </c>
      <c r="K254" s="307" t="str">
        <f>IFERROR(VLOOKUP(M254,EMPLOI!A:R,2,0),"")</f>
        <v/>
      </c>
      <c r="L254" s="37" t="str">
        <f t="shared" ca="1" si="29"/>
        <v/>
      </c>
      <c r="M254" s="31" t="str">
        <f t="array" ref="M254">IF(OR($K$2&gt;J254),"",IFERROR(INDEX(Tableau1[],MATCH(1,('2018'!B254&gt;=Tableau1[[DATE DEBUT ]])*(Tableau1[DATE FIN]&gt;='2018'!B254),0),1),""))</f>
        <v/>
      </c>
      <c r="N254" s="6"/>
    </row>
    <row r="255" spans="1:14" ht="16.2">
      <c r="A255" s="68">
        <f t="shared" si="34"/>
        <v>42988</v>
      </c>
      <c r="B255" s="38">
        <f t="shared" si="34"/>
        <v>43353</v>
      </c>
      <c r="C255" s="42"/>
      <c r="D255" s="42"/>
      <c r="E255" s="40">
        <f t="shared" si="33"/>
        <v>0</v>
      </c>
      <c r="F255" s="42"/>
      <c r="G255" s="42"/>
      <c r="H255" s="40">
        <f t="shared" si="31"/>
        <v>0</v>
      </c>
      <c r="I255" s="185"/>
      <c r="J255" s="37">
        <f t="shared" si="27"/>
        <v>0</v>
      </c>
      <c r="K255" s="307" t="str">
        <f>IFERROR(VLOOKUP(M255,EMPLOI!A:R,2,0),"")</f>
        <v/>
      </c>
      <c r="L255" s="37" t="str">
        <f t="shared" ca="1" si="29"/>
        <v/>
      </c>
      <c r="M255" s="31" t="str">
        <f t="array" ref="M255">IF(OR($K$2&gt;J255),"",IFERROR(INDEX(Tableau1[],MATCH(1,('2018'!B255&gt;=Tableau1[[DATE DEBUT ]])*(Tableau1[DATE FIN]&gt;='2018'!B255),0),1),""))</f>
        <v/>
      </c>
      <c r="N255" s="6"/>
    </row>
    <row r="256" spans="1:14" ht="16.2">
      <c r="A256" s="68">
        <f t="shared" si="34"/>
        <v>42989</v>
      </c>
      <c r="B256" s="38">
        <f t="shared" si="34"/>
        <v>43354</v>
      </c>
      <c r="C256" s="42"/>
      <c r="D256" s="42"/>
      <c r="E256" s="40">
        <f t="shared" si="33"/>
        <v>0</v>
      </c>
      <c r="F256" s="42"/>
      <c r="G256" s="42"/>
      <c r="H256" s="40">
        <f t="shared" si="31"/>
        <v>0</v>
      </c>
      <c r="I256" s="185"/>
      <c r="J256" s="37">
        <f t="shared" si="27"/>
        <v>0</v>
      </c>
      <c r="K256" s="307" t="str">
        <f>IFERROR(VLOOKUP(M256,EMPLOI!A:R,2,0),"")</f>
        <v/>
      </c>
      <c r="L256" s="37" t="str">
        <f t="shared" ca="1" si="29"/>
        <v/>
      </c>
      <c r="M256" s="31" t="str">
        <f t="array" ref="M256">IF(OR($K$2&gt;J256),"",IFERROR(INDEX(Tableau1[],MATCH(1,('2018'!B256&gt;=Tableau1[[DATE DEBUT ]])*(Tableau1[DATE FIN]&gt;='2018'!B256),0),1),""))</f>
        <v/>
      </c>
      <c r="N256" s="6"/>
    </row>
    <row r="257" spans="1:14" ht="16.2">
      <c r="A257" s="68">
        <f t="shared" si="34"/>
        <v>42990</v>
      </c>
      <c r="B257" s="38">
        <f t="shared" si="34"/>
        <v>43355</v>
      </c>
      <c r="C257" s="42"/>
      <c r="D257" s="42"/>
      <c r="E257" s="40">
        <f t="shared" si="33"/>
        <v>0</v>
      </c>
      <c r="F257" s="42"/>
      <c r="G257" s="42"/>
      <c r="H257" s="40">
        <f t="shared" si="31"/>
        <v>0</v>
      </c>
      <c r="I257" s="185"/>
      <c r="J257" s="37">
        <f t="shared" si="27"/>
        <v>0</v>
      </c>
      <c r="K257" s="307" t="str">
        <f>IFERROR(VLOOKUP(M257,EMPLOI!A:R,2,0),"")</f>
        <v/>
      </c>
      <c r="L257" s="37" t="str">
        <f t="shared" ca="1" si="29"/>
        <v/>
      </c>
      <c r="M257" s="31" t="str">
        <f t="array" ref="M257">IF(OR($K$2&gt;J257),"",IFERROR(INDEX(Tableau1[],MATCH(1,('2018'!B257&gt;=Tableau1[[DATE DEBUT ]])*(Tableau1[DATE FIN]&gt;='2018'!B257),0),1),""))</f>
        <v/>
      </c>
      <c r="N257" s="6"/>
    </row>
    <row r="258" spans="1:14" ht="16.2">
      <c r="A258" s="68">
        <f t="shared" si="34"/>
        <v>42991</v>
      </c>
      <c r="B258" s="38">
        <f t="shared" si="34"/>
        <v>43356</v>
      </c>
      <c r="C258" s="42"/>
      <c r="D258" s="42"/>
      <c r="E258" s="40">
        <f t="shared" si="33"/>
        <v>0</v>
      </c>
      <c r="F258" s="42"/>
      <c r="G258" s="42"/>
      <c r="H258" s="40">
        <f t="shared" si="31"/>
        <v>0</v>
      </c>
      <c r="I258" s="185"/>
      <c r="J258" s="37">
        <f t="shared" si="27"/>
        <v>0</v>
      </c>
      <c r="K258" s="307" t="str">
        <f>IFERROR(VLOOKUP(M258,EMPLOI!A:R,2,0),"")</f>
        <v/>
      </c>
      <c r="L258" s="37" t="str">
        <f t="shared" ca="1" si="29"/>
        <v/>
      </c>
      <c r="M258" s="31" t="str">
        <f t="array" ref="M258">IF(OR($K$2&gt;J258),"",IFERROR(INDEX(Tableau1[],MATCH(1,('2018'!B258&gt;=Tableau1[[DATE DEBUT ]])*(Tableau1[DATE FIN]&gt;='2018'!B258),0),1),""))</f>
        <v/>
      </c>
      <c r="N258" s="6"/>
    </row>
    <row r="259" spans="1:14" ht="16.2">
      <c r="A259" s="68">
        <f t="shared" si="34"/>
        <v>42992</v>
      </c>
      <c r="B259" s="38">
        <f t="shared" si="34"/>
        <v>43357</v>
      </c>
      <c r="C259" s="42"/>
      <c r="D259" s="42"/>
      <c r="E259" s="40">
        <f t="shared" si="33"/>
        <v>0</v>
      </c>
      <c r="F259" s="42"/>
      <c r="G259" s="42"/>
      <c r="H259" s="40">
        <f t="shared" si="31"/>
        <v>0</v>
      </c>
      <c r="I259" s="185"/>
      <c r="J259" s="37">
        <f t="shared" si="27"/>
        <v>0</v>
      </c>
      <c r="K259" s="307" t="str">
        <f>IFERROR(VLOOKUP(M259,EMPLOI!A:R,2,0),"")</f>
        <v/>
      </c>
      <c r="L259" s="37" t="str">
        <f t="shared" ca="1" si="29"/>
        <v/>
      </c>
      <c r="M259" s="31" t="str">
        <f t="array" ref="M259">IF(OR($K$2&gt;J259),"",IFERROR(INDEX(Tableau1[],MATCH(1,('2018'!B259&gt;=Tableau1[[DATE DEBUT ]])*(Tableau1[DATE FIN]&gt;='2018'!B259),0),1),""))</f>
        <v/>
      </c>
      <c r="N259" s="6"/>
    </row>
    <row r="260" spans="1:14" ht="16.2">
      <c r="A260" s="68">
        <f t="shared" si="34"/>
        <v>42993</v>
      </c>
      <c r="B260" s="38">
        <f t="shared" si="34"/>
        <v>43358</v>
      </c>
      <c r="C260" s="42"/>
      <c r="D260" s="42"/>
      <c r="E260" s="40">
        <f t="shared" si="33"/>
        <v>0</v>
      </c>
      <c r="F260" s="42"/>
      <c r="G260" s="42"/>
      <c r="H260" s="40">
        <f t="shared" si="31"/>
        <v>0</v>
      </c>
      <c r="I260" s="185"/>
      <c r="J260" s="37">
        <f t="shared" si="27"/>
        <v>0</v>
      </c>
      <c r="K260" s="307" t="str">
        <f>IFERROR(VLOOKUP(M260,EMPLOI!A:R,2,0),"")</f>
        <v/>
      </c>
      <c r="L260" s="37">
        <f t="shared" ca="1" si="29"/>
        <v>0</v>
      </c>
      <c r="M260" s="31" t="str">
        <f t="array" ref="M260">IF(OR($K$2&gt;J260),"",IFERROR(INDEX(Tableau1[],MATCH(1,('2018'!B260&gt;=Tableau1[[DATE DEBUT ]])*(Tableau1[DATE FIN]&gt;='2018'!B260),0),1),""))</f>
        <v/>
      </c>
      <c r="N260" s="6"/>
    </row>
    <row r="261" spans="1:14" ht="16.2">
      <c r="A261" s="68">
        <f t="shared" si="34"/>
        <v>42994</v>
      </c>
      <c r="B261" s="38">
        <f t="shared" si="34"/>
        <v>43359</v>
      </c>
      <c r="C261" s="42"/>
      <c r="D261" s="42"/>
      <c r="E261" s="40">
        <f t="shared" si="33"/>
        <v>0</v>
      </c>
      <c r="F261" s="42"/>
      <c r="G261" s="42"/>
      <c r="H261" s="40">
        <f t="shared" si="31"/>
        <v>0</v>
      </c>
      <c r="I261" s="185"/>
      <c r="J261" s="37">
        <f t="shared" ref="J261:J324" si="35">SUM(E261+H261)</f>
        <v>0</v>
      </c>
      <c r="K261" s="307" t="str">
        <f>IFERROR(VLOOKUP(M261,EMPLOI!A:R,2,0),"")</f>
        <v/>
      </c>
      <c r="L261" s="37" t="str">
        <f t="shared" ca="1" si="29"/>
        <v/>
      </c>
      <c r="M261" s="31" t="str">
        <f t="array" ref="M261">IF(OR($K$2&gt;J261),"",IFERROR(INDEX(Tableau1[],MATCH(1,('2018'!B261&gt;=Tableau1[[DATE DEBUT ]])*(Tableau1[DATE FIN]&gt;='2018'!B261),0),1),""))</f>
        <v/>
      </c>
      <c r="N261" s="6"/>
    </row>
    <row r="262" spans="1:14" ht="16.2">
      <c r="A262" s="68">
        <f t="shared" ref="A262:B277" si="36">A261+1</f>
        <v>42995</v>
      </c>
      <c r="B262" s="38">
        <f t="shared" si="36"/>
        <v>43360</v>
      </c>
      <c r="C262" s="42"/>
      <c r="D262" s="42"/>
      <c r="E262" s="40">
        <f t="shared" si="33"/>
        <v>0</v>
      </c>
      <c r="F262" s="42"/>
      <c r="G262" s="42"/>
      <c r="H262" s="40">
        <f t="shared" si="31"/>
        <v>0</v>
      </c>
      <c r="I262" s="185"/>
      <c r="J262" s="37">
        <f t="shared" si="35"/>
        <v>0</v>
      </c>
      <c r="K262" s="307" t="str">
        <f>IFERROR(VLOOKUP(M262,EMPLOI!A:R,2,0),"")</f>
        <v/>
      </c>
      <c r="L262" s="37" t="str">
        <f t="shared" ca="1" si="29"/>
        <v/>
      </c>
      <c r="M262" s="31" t="str">
        <f t="array" ref="M262">IF(OR($K$2&gt;J262),"",IFERROR(INDEX(Tableau1[],MATCH(1,('2018'!B262&gt;=Tableau1[[DATE DEBUT ]])*(Tableau1[DATE FIN]&gt;='2018'!B262),0),1),""))</f>
        <v/>
      </c>
      <c r="N262" s="6"/>
    </row>
    <row r="263" spans="1:14" ht="16.2">
      <c r="A263" s="68">
        <f t="shared" si="36"/>
        <v>42996</v>
      </c>
      <c r="B263" s="38">
        <f t="shared" si="36"/>
        <v>43361</v>
      </c>
      <c r="C263" s="42"/>
      <c r="D263" s="42"/>
      <c r="E263" s="40">
        <f t="shared" si="33"/>
        <v>0</v>
      </c>
      <c r="F263" s="42"/>
      <c r="G263" s="42"/>
      <c r="H263" s="40">
        <f t="shared" si="31"/>
        <v>0</v>
      </c>
      <c r="I263" s="185"/>
      <c r="J263" s="37">
        <f t="shared" si="35"/>
        <v>0</v>
      </c>
      <c r="K263" s="307" t="str">
        <f>IFERROR(VLOOKUP(M263,EMPLOI!A:R,2,0),"")</f>
        <v/>
      </c>
      <c r="L263" s="37" t="str">
        <f t="shared" ca="1" si="29"/>
        <v/>
      </c>
      <c r="M263" s="31" t="str">
        <f t="array" ref="M263">IF(OR($K$2&gt;J263),"",IFERROR(INDEX(Tableau1[],MATCH(1,('2018'!B263&gt;=Tableau1[[DATE DEBUT ]])*(Tableau1[DATE FIN]&gt;='2018'!B263),0),1),""))</f>
        <v/>
      </c>
      <c r="N263" s="6"/>
    </row>
    <row r="264" spans="1:14" ht="16.2">
      <c r="A264" s="68">
        <f t="shared" si="36"/>
        <v>42997</v>
      </c>
      <c r="B264" s="38">
        <f t="shared" si="36"/>
        <v>43362</v>
      </c>
      <c r="C264" s="42"/>
      <c r="D264" s="42"/>
      <c r="E264" s="40">
        <f t="shared" si="33"/>
        <v>0</v>
      </c>
      <c r="F264" s="42"/>
      <c r="G264" s="42"/>
      <c r="H264" s="40">
        <f t="shared" si="31"/>
        <v>0</v>
      </c>
      <c r="I264" s="185"/>
      <c r="J264" s="37">
        <f t="shared" si="35"/>
        <v>0</v>
      </c>
      <c r="K264" s="307" t="str">
        <f>IFERROR(VLOOKUP(M264,EMPLOI!A:R,2,0),"")</f>
        <v/>
      </c>
      <c r="L264" s="37" t="str">
        <f t="shared" ref="L264:L327" ca="1" si="37">IF(WEEKDAY(B264)=7,SUM(OFFSET(B264,0,8,-7,1)),"")</f>
        <v/>
      </c>
      <c r="M264" s="31" t="str">
        <f t="array" ref="M264">IF(OR($K$2&gt;J264),"",IFERROR(INDEX(Tableau1[],MATCH(1,('2018'!B264&gt;=Tableau1[[DATE DEBUT ]])*(Tableau1[DATE FIN]&gt;='2018'!B264),0),1),""))</f>
        <v/>
      </c>
      <c r="N264" s="6"/>
    </row>
    <row r="265" spans="1:14" ht="16.2">
      <c r="A265" s="68">
        <f t="shared" si="36"/>
        <v>42998</v>
      </c>
      <c r="B265" s="38">
        <f t="shared" si="36"/>
        <v>43363</v>
      </c>
      <c r="C265" s="42"/>
      <c r="D265" s="42"/>
      <c r="E265" s="40">
        <f t="shared" si="33"/>
        <v>0</v>
      </c>
      <c r="F265" s="42"/>
      <c r="G265" s="42"/>
      <c r="H265" s="40">
        <f t="shared" si="31"/>
        <v>0</v>
      </c>
      <c r="I265" s="185"/>
      <c r="J265" s="37">
        <f t="shared" si="35"/>
        <v>0</v>
      </c>
      <c r="K265" s="307" t="str">
        <f>IFERROR(VLOOKUP(M265,EMPLOI!A:R,2,0),"")</f>
        <v/>
      </c>
      <c r="L265" s="37" t="str">
        <f t="shared" ca="1" si="37"/>
        <v/>
      </c>
      <c r="M265" s="31" t="str">
        <f t="array" ref="M265">IF(OR($K$2&gt;J265),"",IFERROR(INDEX(Tableau1[],MATCH(1,('2018'!B265&gt;=Tableau1[[DATE DEBUT ]])*(Tableau1[DATE FIN]&gt;='2018'!B265),0),1),""))</f>
        <v/>
      </c>
      <c r="N265" s="6"/>
    </row>
    <row r="266" spans="1:14" ht="16.2">
      <c r="A266" s="68">
        <f t="shared" si="36"/>
        <v>42999</v>
      </c>
      <c r="B266" s="38">
        <f t="shared" si="36"/>
        <v>43364</v>
      </c>
      <c r="C266" s="42"/>
      <c r="D266" s="42"/>
      <c r="E266" s="40">
        <f t="shared" si="33"/>
        <v>0</v>
      </c>
      <c r="F266" s="42"/>
      <c r="G266" s="42"/>
      <c r="H266" s="40">
        <f t="shared" si="31"/>
        <v>0</v>
      </c>
      <c r="I266" s="185"/>
      <c r="J266" s="37">
        <f t="shared" si="35"/>
        <v>0</v>
      </c>
      <c r="K266" s="307" t="str">
        <f>IFERROR(VLOOKUP(M266,EMPLOI!A:R,2,0),"")</f>
        <v/>
      </c>
      <c r="L266" s="37" t="str">
        <f t="shared" ca="1" si="37"/>
        <v/>
      </c>
      <c r="M266" s="31" t="str">
        <f t="array" ref="M266">IF(OR($K$2&gt;J266),"",IFERROR(INDEX(Tableau1[],MATCH(1,('2018'!B266&gt;=Tableau1[[DATE DEBUT ]])*(Tableau1[DATE FIN]&gt;='2018'!B266),0),1),""))</f>
        <v/>
      </c>
      <c r="N266" s="6"/>
    </row>
    <row r="267" spans="1:14" ht="16.2">
      <c r="A267" s="68">
        <f t="shared" si="36"/>
        <v>43000</v>
      </c>
      <c r="B267" s="38">
        <f t="shared" si="36"/>
        <v>43365</v>
      </c>
      <c r="C267" s="42"/>
      <c r="D267" s="42"/>
      <c r="E267" s="40">
        <f t="shared" si="33"/>
        <v>0</v>
      </c>
      <c r="F267" s="42"/>
      <c r="G267" s="42"/>
      <c r="H267" s="40">
        <f t="shared" si="31"/>
        <v>0</v>
      </c>
      <c r="I267" s="185"/>
      <c r="J267" s="37">
        <f t="shared" si="35"/>
        <v>0</v>
      </c>
      <c r="K267" s="307" t="str">
        <f>IFERROR(VLOOKUP(M267,EMPLOI!A:R,2,0),"")</f>
        <v/>
      </c>
      <c r="L267" s="37">
        <f t="shared" ca="1" si="37"/>
        <v>0</v>
      </c>
      <c r="M267" s="31" t="str">
        <f t="array" ref="M267">IF(OR($K$2&gt;J267),"",IFERROR(INDEX(Tableau1[],MATCH(1,('2018'!B267&gt;=Tableau1[[DATE DEBUT ]])*(Tableau1[DATE FIN]&gt;='2018'!B267),0),1),""))</f>
        <v/>
      </c>
      <c r="N267" s="6"/>
    </row>
    <row r="268" spans="1:14" ht="16.2">
      <c r="A268" s="68">
        <f t="shared" si="36"/>
        <v>43001</v>
      </c>
      <c r="B268" s="38">
        <f t="shared" si="36"/>
        <v>43366</v>
      </c>
      <c r="C268" s="42"/>
      <c r="D268" s="42"/>
      <c r="E268" s="40">
        <f t="shared" si="33"/>
        <v>0</v>
      </c>
      <c r="F268" s="42"/>
      <c r="G268" s="42"/>
      <c r="H268" s="40">
        <f t="shared" si="31"/>
        <v>0</v>
      </c>
      <c r="I268" s="185"/>
      <c r="J268" s="37">
        <f t="shared" si="35"/>
        <v>0</v>
      </c>
      <c r="K268" s="307" t="str">
        <f>IFERROR(VLOOKUP(M268,EMPLOI!A:R,2,0),"")</f>
        <v/>
      </c>
      <c r="L268" s="37" t="str">
        <f t="shared" ca="1" si="37"/>
        <v/>
      </c>
      <c r="M268" s="31" t="str">
        <f t="array" ref="M268">IF(OR($K$2&gt;J268),"",IFERROR(INDEX(Tableau1[],MATCH(1,('2018'!B268&gt;=Tableau1[[DATE DEBUT ]])*(Tableau1[DATE FIN]&gt;='2018'!B268),0),1),""))</f>
        <v/>
      </c>
      <c r="N268" s="6"/>
    </row>
    <row r="269" spans="1:14" ht="16.2">
      <c r="A269" s="68">
        <f t="shared" si="36"/>
        <v>43002</v>
      </c>
      <c r="B269" s="38">
        <f t="shared" si="36"/>
        <v>43367</v>
      </c>
      <c r="C269" s="42"/>
      <c r="D269" s="42"/>
      <c r="E269" s="40">
        <f t="shared" si="33"/>
        <v>0</v>
      </c>
      <c r="F269" s="42"/>
      <c r="G269" s="42"/>
      <c r="H269" s="40">
        <f t="shared" si="31"/>
        <v>0</v>
      </c>
      <c r="I269" s="185"/>
      <c r="J269" s="37">
        <f t="shared" si="35"/>
        <v>0</v>
      </c>
      <c r="K269" s="307" t="str">
        <f>IFERROR(VLOOKUP(M269,EMPLOI!A:R,2,0),"")</f>
        <v/>
      </c>
      <c r="L269" s="37" t="str">
        <f t="shared" ca="1" si="37"/>
        <v/>
      </c>
      <c r="M269" s="31" t="str">
        <f t="array" ref="M269">IF(OR($K$2&gt;J269),"",IFERROR(INDEX(Tableau1[],MATCH(1,('2018'!B269&gt;=Tableau1[[DATE DEBUT ]])*(Tableau1[DATE FIN]&gt;='2018'!B269),0),1),""))</f>
        <v/>
      </c>
      <c r="N269" s="6"/>
    </row>
    <row r="270" spans="1:14" ht="16.2">
      <c r="A270" s="68">
        <f t="shared" si="36"/>
        <v>43003</v>
      </c>
      <c r="B270" s="38">
        <f t="shared" si="36"/>
        <v>43368</v>
      </c>
      <c r="C270" s="42"/>
      <c r="D270" s="42"/>
      <c r="E270" s="40">
        <f t="shared" si="33"/>
        <v>0</v>
      </c>
      <c r="F270" s="42"/>
      <c r="G270" s="42"/>
      <c r="H270" s="40">
        <f t="shared" si="31"/>
        <v>0</v>
      </c>
      <c r="I270" s="185"/>
      <c r="J270" s="37">
        <f t="shared" si="35"/>
        <v>0</v>
      </c>
      <c r="K270" s="307" t="str">
        <f>IFERROR(VLOOKUP(M270,EMPLOI!A:R,2,0),"")</f>
        <v/>
      </c>
      <c r="L270" s="37" t="str">
        <f t="shared" ca="1" si="37"/>
        <v/>
      </c>
      <c r="M270" s="31" t="str">
        <f t="array" ref="M270">IF(OR($K$2&gt;J270),"",IFERROR(INDEX(Tableau1[],MATCH(1,('2018'!B270&gt;=Tableau1[[DATE DEBUT ]])*(Tableau1[DATE FIN]&gt;='2018'!B270),0),1),""))</f>
        <v/>
      </c>
      <c r="N270" s="6"/>
    </row>
    <row r="271" spans="1:14" ht="16.2">
      <c r="A271" s="68">
        <f t="shared" si="36"/>
        <v>43004</v>
      </c>
      <c r="B271" s="38">
        <f t="shared" si="36"/>
        <v>43369</v>
      </c>
      <c r="C271" s="42"/>
      <c r="D271" s="42"/>
      <c r="E271" s="40">
        <f t="shared" si="33"/>
        <v>0</v>
      </c>
      <c r="F271" s="42"/>
      <c r="G271" s="42"/>
      <c r="H271" s="40">
        <f t="shared" si="31"/>
        <v>0</v>
      </c>
      <c r="I271" s="185"/>
      <c r="J271" s="37">
        <f t="shared" si="35"/>
        <v>0</v>
      </c>
      <c r="K271" s="307" t="str">
        <f>IFERROR(VLOOKUP(M271,EMPLOI!A:R,2,0),"")</f>
        <v/>
      </c>
      <c r="L271" s="37" t="str">
        <f t="shared" ca="1" si="37"/>
        <v/>
      </c>
      <c r="M271" s="31" t="str">
        <f t="array" ref="M271">IF(OR($K$2&gt;J271),"",IFERROR(INDEX(Tableau1[],MATCH(1,('2018'!B271&gt;=Tableau1[[DATE DEBUT ]])*(Tableau1[DATE FIN]&gt;='2018'!B271),0),1),""))</f>
        <v/>
      </c>
      <c r="N271" s="6"/>
    </row>
    <row r="272" spans="1:14" ht="16.2">
      <c r="A272" s="68">
        <f t="shared" si="36"/>
        <v>43005</v>
      </c>
      <c r="B272" s="38">
        <f t="shared" si="36"/>
        <v>43370</v>
      </c>
      <c r="C272" s="42"/>
      <c r="D272" s="42"/>
      <c r="E272" s="40">
        <f t="shared" si="33"/>
        <v>0</v>
      </c>
      <c r="F272" s="42"/>
      <c r="G272" s="42"/>
      <c r="H272" s="40">
        <f t="shared" si="31"/>
        <v>0</v>
      </c>
      <c r="I272" s="185"/>
      <c r="J272" s="37">
        <f t="shared" si="35"/>
        <v>0</v>
      </c>
      <c r="K272" s="307" t="str">
        <f>IFERROR(VLOOKUP(M272,EMPLOI!A:R,2,0),"")</f>
        <v/>
      </c>
      <c r="L272" s="37" t="str">
        <f t="shared" ca="1" si="37"/>
        <v/>
      </c>
      <c r="M272" s="31" t="str">
        <f t="array" ref="M272">IF(OR($K$2&gt;J272),"",IFERROR(INDEX(Tableau1[],MATCH(1,('2018'!B272&gt;=Tableau1[[DATE DEBUT ]])*(Tableau1[DATE FIN]&gt;='2018'!B272),0),1),""))</f>
        <v/>
      </c>
      <c r="N272" s="6"/>
    </row>
    <row r="273" spans="1:14" ht="16.2">
      <c r="A273" s="68">
        <f t="shared" si="36"/>
        <v>43006</v>
      </c>
      <c r="B273" s="38">
        <f t="shared" si="36"/>
        <v>43371</v>
      </c>
      <c r="C273" s="42"/>
      <c r="D273" s="42"/>
      <c r="E273" s="40">
        <f t="shared" si="33"/>
        <v>0</v>
      </c>
      <c r="F273" s="42"/>
      <c r="G273" s="42"/>
      <c r="H273" s="40">
        <f t="shared" si="31"/>
        <v>0</v>
      </c>
      <c r="I273" s="185"/>
      <c r="J273" s="37">
        <f t="shared" si="35"/>
        <v>0</v>
      </c>
      <c r="K273" s="307" t="str">
        <f>IFERROR(VLOOKUP(M273,EMPLOI!A:R,2,0),"")</f>
        <v/>
      </c>
      <c r="L273" s="37" t="str">
        <f t="shared" ca="1" si="37"/>
        <v/>
      </c>
      <c r="M273" s="31" t="str">
        <f t="array" ref="M273">IF(OR($K$2&gt;J273),"",IFERROR(INDEX(Tableau1[],MATCH(1,('2018'!B273&gt;=Tableau1[[DATE DEBUT ]])*(Tableau1[DATE FIN]&gt;='2018'!B273),0),1),""))</f>
        <v/>
      </c>
      <c r="N273" s="6"/>
    </row>
    <row r="274" spans="1:14" ht="16.2">
      <c r="A274" s="68">
        <f t="shared" si="36"/>
        <v>43007</v>
      </c>
      <c r="B274" s="38">
        <f t="shared" si="36"/>
        <v>43372</v>
      </c>
      <c r="C274" s="42"/>
      <c r="D274" s="42"/>
      <c r="E274" s="40">
        <f t="shared" si="33"/>
        <v>0</v>
      </c>
      <c r="F274" s="42"/>
      <c r="G274" s="42"/>
      <c r="H274" s="40">
        <f t="shared" si="31"/>
        <v>0</v>
      </c>
      <c r="I274" s="185"/>
      <c r="J274" s="37">
        <f t="shared" si="35"/>
        <v>0</v>
      </c>
      <c r="K274" s="307" t="str">
        <f>IFERROR(VLOOKUP(M274,EMPLOI!A:R,2,0),"")</f>
        <v/>
      </c>
      <c r="L274" s="37">
        <f t="shared" ca="1" si="37"/>
        <v>0</v>
      </c>
      <c r="M274" s="31" t="str">
        <f t="array" ref="M274">IF(OR($K$2&gt;J274),"",IFERROR(INDEX(Tableau1[],MATCH(1,('2018'!B274&gt;=Tableau1[[DATE DEBUT ]])*(Tableau1[DATE FIN]&gt;='2018'!B274),0),1),""))</f>
        <v/>
      </c>
      <c r="N274" s="6"/>
    </row>
    <row r="275" spans="1:14" ht="16.2">
      <c r="A275" s="68">
        <f t="shared" si="36"/>
        <v>43008</v>
      </c>
      <c r="B275" s="38">
        <f t="shared" si="36"/>
        <v>43373</v>
      </c>
      <c r="C275" s="42"/>
      <c r="D275" s="42"/>
      <c r="E275" s="40">
        <f t="shared" si="33"/>
        <v>0</v>
      </c>
      <c r="F275" s="42"/>
      <c r="G275" s="42"/>
      <c r="H275" s="40">
        <f t="shared" si="31"/>
        <v>0</v>
      </c>
      <c r="I275" s="185"/>
      <c r="J275" s="37">
        <f t="shared" si="35"/>
        <v>0</v>
      </c>
      <c r="K275" s="307" t="str">
        <f>IFERROR(VLOOKUP(M275,EMPLOI!A:R,2,0),"")</f>
        <v/>
      </c>
      <c r="L275" s="37" t="str">
        <f t="shared" ca="1" si="37"/>
        <v/>
      </c>
      <c r="M275" s="31" t="str">
        <f t="array" ref="M275">IF(OR($K$2&gt;J275),"",IFERROR(INDEX(Tableau1[],MATCH(1,('2018'!B275&gt;=Tableau1[[DATE DEBUT ]])*(Tableau1[DATE FIN]&gt;='2018'!B275),0),1),""))</f>
        <v/>
      </c>
      <c r="N275" s="6"/>
    </row>
    <row r="276" spans="1:14" ht="16.2">
      <c r="A276" s="68">
        <f t="shared" si="36"/>
        <v>43009</v>
      </c>
      <c r="B276" s="38">
        <f t="shared" si="36"/>
        <v>43374</v>
      </c>
      <c r="C276" s="41"/>
      <c r="D276" s="41"/>
      <c r="E276" s="40">
        <f t="shared" si="33"/>
        <v>0</v>
      </c>
      <c r="F276" s="42"/>
      <c r="G276" s="42"/>
      <c r="H276" s="40">
        <f t="shared" si="31"/>
        <v>0</v>
      </c>
      <c r="I276" s="185"/>
      <c r="J276" s="37">
        <f t="shared" si="35"/>
        <v>0</v>
      </c>
      <c r="K276" s="307" t="str">
        <f>IFERROR(VLOOKUP(M276,EMPLOI!A:R,2,0),"")</f>
        <v/>
      </c>
      <c r="L276" s="37" t="str">
        <f t="shared" ca="1" si="37"/>
        <v/>
      </c>
      <c r="M276" s="31" t="str">
        <f t="array" ref="M276">IF(OR($K$2&gt;J276),"",IFERROR(INDEX(Tableau1[],MATCH(1,('2018'!B276&gt;=Tableau1[[DATE DEBUT ]])*(Tableau1[DATE FIN]&gt;='2018'!B276),0),1),""))</f>
        <v/>
      </c>
      <c r="N276" s="6"/>
    </row>
    <row r="277" spans="1:14" ht="16.2">
      <c r="A277" s="68">
        <f t="shared" si="36"/>
        <v>43010</v>
      </c>
      <c r="B277" s="38">
        <f t="shared" si="36"/>
        <v>43375</v>
      </c>
      <c r="C277" s="41"/>
      <c r="D277" s="41"/>
      <c r="E277" s="40">
        <f t="shared" si="33"/>
        <v>0</v>
      </c>
      <c r="F277" s="42"/>
      <c r="G277" s="42"/>
      <c r="H277" s="40">
        <f t="shared" si="31"/>
        <v>0</v>
      </c>
      <c r="I277" s="185"/>
      <c r="J277" s="37">
        <f t="shared" si="35"/>
        <v>0</v>
      </c>
      <c r="K277" s="307" t="str">
        <f>IFERROR(VLOOKUP(M277,EMPLOI!A:R,2,0),"")</f>
        <v/>
      </c>
      <c r="L277" s="37" t="str">
        <f t="shared" ca="1" si="37"/>
        <v/>
      </c>
      <c r="M277" s="31" t="str">
        <f t="array" ref="M277">IF(OR($K$2&gt;J277),"",IFERROR(INDEX(Tableau1[],MATCH(1,('2018'!B277&gt;=Tableau1[[DATE DEBUT ]])*(Tableau1[DATE FIN]&gt;='2018'!B277),0),1),""))</f>
        <v/>
      </c>
      <c r="N277" s="6"/>
    </row>
    <row r="278" spans="1:14" ht="16.2">
      <c r="A278" s="68">
        <f t="shared" ref="A278:B293" si="38">A277+1</f>
        <v>43011</v>
      </c>
      <c r="B278" s="38">
        <f t="shared" si="38"/>
        <v>43376</v>
      </c>
      <c r="C278" s="41"/>
      <c r="D278" s="41"/>
      <c r="E278" s="40">
        <f t="shared" si="33"/>
        <v>0</v>
      </c>
      <c r="F278" s="42"/>
      <c r="G278" s="42"/>
      <c r="H278" s="40">
        <f t="shared" si="31"/>
        <v>0</v>
      </c>
      <c r="I278" s="185"/>
      <c r="J278" s="37">
        <f t="shared" si="35"/>
        <v>0</v>
      </c>
      <c r="K278" s="307" t="str">
        <f>IFERROR(VLOOKUP(M278,EMPLOI!A:R,2,0),"")</f>
        <v/>
      </c>
      <c r="L278" s="37" t="str">
        <f t="shared" ca="1" si="37"/>
        <v/>
      </c>
      <c r="M278" s="31" t="str">
        <f t="array" ref="M278">IF(OR($K$2&gt;J278),"",IFERROR(INDEX(Tableau1[],MATCH(1,('2018'!B278&gt;=Tableau1[[DATE DEBUT ]])*(Tableau1[DATE FIN]&gt;='2018'!B278),0),1),""))</f>
        <v/>
      </c>
      <c r="N278" s="6"/>
    </row>
    <row r="279" spans="1:14" ht="16.2">
      <c r="A279" s="68">
        <f t="shared" si="38"/>
        <v>43012</v>
      </c>
      <c r="B279" s="38">
        <f t="shared" si="38"/>
        <v>43377</v>
      </c>
      <c r="C279" s="41"/>
      <c r="D279" s="41"/>
      <c r="E279" s="40">
        <f t="shared" si="33"/>
        <v>0</v>
      </c>
      <c r="F279" s="42"/>
      <c r="G279" s="42"/>
      <c r="H279" s="40">
        <f t="shared" si="31"/>
        <v>0</v>
      </c>
      <c r="I279" s="185"/>
      <c r="J279" s="37">
        <f t="shared" si="35"/>
        <v>0</v>
      </c>
      <c r="K279" s="307" t="str">
        <f>IFERROR(VLOOKUP(M279,EMPLOI!A:R,2,0),"")</f>
        <v/>
      </c>
      <c r="L279" s="37" t="str">
        <f t="shared" ca="1" si="37"/>
        <v/>
      </c>
      <c r="M279" s="31" t="str">
        <f t="array" ref="M279">IF(OR($K$2&gt;J279),"",IFERROR(INDEX(Tableau1[],MATCH(1,('2018'!B279&gt;=Tableau1[[DATE DEBUT ]])*(Tableau1[DATE FIN]&gt;='2018'!B279),0),1),""))</f>
        <v/>
      </c>
      <c r="N279" s="6"/>
    </row>
    <row r="280" spans="1:14" ht="16.2">
      <c r="A280" s="68">
        <f t="shared" si="38"/>
        <v>43013</v>
      </c>
      <c r="B280" s="38">
        <f t="shared" si="38"/>
        <v>43378</v>
      </c>
      <c r="C280" s="42"/>
      <c r="D280" s="42"/>
      <c r="E280" s="40">
        <f t="shared" si="33"/>
        <v>0</v>
      </c>
      <c r="F280" s="42"/>
      <c r="G280" s="42"/>
      <c r="H280" s="40">
        <f t="shared" si="31"/>
        <v>0</v>
      </c>
      <c r="I280" s="185"/>
      <c r="J280" s="37">
        <f t="shared" si="35"/>
        <v>0</v>
      </c>
      <c r="K280" s="307" t="str">
        <f>IFERROR(VLOOKUP(M280,EMPLOI!A:R,2,0),"")</f>
        <v/>
      </c>
      <c r="L280" s="37" t="str">
        <f t="shared" ca="1" si="37"/>
        <v/>
      </c>
      <c r="M280" s="31" t="str">
        <f t="array" ref="M280">IF(OR($K$2&gt;J280),"",IFERROR(INDEX(Tableau1[],MATCH(1,('2018'!B280&gt;=Tableau1[[DATE DEBUT ]])*(Tableau1[DATE FIN]&gt;='2018'!B280),0),1),""))</f>
        <v/>
      </c>
      <c r="N280" s="6"/>
    </row>
    <row r="281" spans="1:14" ht="16.2">
      <c r="A281" s="68">
        <f t="shared" si="38"/>
        <v>43014</v>
      </c>
      <c r="B281" s="38">
        <f t="shared" si="38"/>
        <v>43379</v>
      </c>
      <c r="C281" s="42"/>
      <c r="D281" s="42"/>
      <c r="E281" s="40">
        <f t="shared" si="33"/>
        <v>0</v>
      </c>
      <c r="F281" s="42"/>
      <c r="G281" s="42"/>
      <c r="H281" s="40">
        <f t="shared" si="31"/>
        <v>0</v>
      </c>
      <c r="I281" s="185"/>
      <c r="J281" s="37">
        <f t="shared" si="35"/>
        <v>0</v>
      </c>
      <c r="K281" s="307" t="str">
        <f>IFERROR(VLOOKUP(M281,EMPLOI!A:R,2,0),"")</f>
        <v/>
      </c>
      <c r="L281" s="37">
        <f t="shared" ca="1" si="37"/>
        <v>0</v>
      </c>
      <c r="M281" s="31" t="str">
        <f t="array" ref="M281">IF(OR($K$2&gt;J281),"",IFERROR(INDEX(Tableau1[],MATCH(1,('2018'!B281&gt;=Tableau1[[DATE DEBUT ]])*(Tableau1[DATE FIN]&gt;='2018'!B281),0),1),""))</f>
        <v/>
      </c>
      <c r="N281" s="6"/>
    </row>
    <row r="282" spans="1:14" ht="16.2">
      <c r="A282" s="68">
        <f t="shared" si="38"/>
        <v>43015</v>
      </c>
      <c r="B282" s="38">
        <f t="shared" si="38"/>
        <v>43380</v>
      </c>
      <c r="C282" s="42"/>
      <c r="D282" s="42"/>
      <c r="E282" s="40">
        <f t="shared" si="33"/>
        <v>0</v>
      </c>
      <c r="F282" s="42"/>
      <c r="G282" s="42"/>
      <c r="H282" s="40">
        <f t="shared" si="31"/>
        <v>0</v>
      </c>
      <c r="I282" s="185"/>
      <c r="J282" s="37">
        <f t="shared" si="35"/>
        <v>0</v>
      </c>
      <c r="K282" s="307" t="str">
        <f>IFERROR(VLOOKUP(M282,EMPLOI!A:R,2,0),"")</f>
        <v/>
      </c>
      <c r="L282" s="37" t="str">
        <f t="shared" ca="1" si="37"/>
        <v/>
      </c>
      <c r="M282" s="31" t="str">
        <f t="array" ref="M282">IF(OR($K$2&gt;J282),"",IFERROR(INDEX(Tableau1[],MATCH(1,('2018'!B282&gt;=Tableau1[[DATE DEBUT ]])*(Tableau1[DATE FIN]&gt;='2018'!B282),0),1),""))</f>
        <v/>
      </c>
      <c r="N282" s="6"/>
    </row>
    <row r="283" spans="1:14" ht="16.2">
      <c r="A283" s="68">
        <f t="shared" si="38"/>
        <v>43016</v>
      </c>
      <c r="B283" s="38">
        <f t="shared" si="38"/>
        <v>43381</v>
      </c>
      <c r="C283" s="42"/>
      <c r="D283" s="42"/>
      <c r="E283" s="40">
        <f t="shared" si="33"/>
        <v>0</v>
      </c>
      <c r="F283" s="42"/>
      <c r="G283" s="42"/>
      <c r="H283" s="40">
        <f t="shared" si="31"/>
        <v>0</v>
      </c>
      <c r="I283" s="185"/>
      <c r="J283" s="37">
        <f t="shared" si="35"/>
        <v>0</v>
      </c>
      <c r="K283" s="307" t="str">
        <f>IFERROR(VLOOKUP(M283,EMPLOI!A:R,2,0),"")</f>
        <v/>
      </c>
      <c r="L283" s="37" t="str">
        <f t="shared" ca="1" si="37"/>
        <v/>
      </c>
      <c r="M283" s="31" t="str">
        <f t="array" ref="M283">IF(OR($K$2&gt;J283),"",IFERROR(INDEX(Tableau1[],MATCH(1,('2018'!B283&gt;=Tableau1[[DATE DEBUT ]])*(Tableau1[DATE FIN]&gt;='2018'!B283),0),1),""))</f>
        <v/>
      </c>
      <c r="N283" s="6"/>
    </row>
    <row r="284" spans="1:14" ht="16.2">
      <c r="A284" s="68">
        <f t="shared" si="38"/>
        <v>43017</v>
      </c>
      <c r="B284" s="38">
        <f t="shared" si="38"/>
        <v>43382</v>
      </c>
      <c r="C284" s="42"/>
      <c r="D284" s="42"/>
      <c r="E284" s="40">
        <f t="shared" si="33"/>
        <v>0</v>
      </c>
      <c r="F284" s="42"/>
      <c r="G284" s="42"/>
      <c r="H284" s="40">
        <f t="shared" si="31"/>
        <v>0</v>
      </c>
      <c r="I284" s="185"/>
      <c r="J284" s="37">
        <f t="shared" si="35"/>
        <v>0</v>
      </c>
      <c r="K284" s="307" t="str">
        <f>IFERROR(VLOOKUP(M284,EMPLOI!A:R,2,0),"")</f>
        <v/>
      </c>
      <c r="L284" s="37" t="str">
        <f t="shared" ca="1" si="37"/>
        <v/>
      </c>
      <c r="M284" s="31" t="str">
        <f t="array" ref="M284">IF(OR($K$2&gt;J284),"",IFERROR(INDEX(Tableau1[],MATCH(1,('2018'!B284&gt;=Tableau1[[DATE DEBUT ]])*(Tableau1[DATE FIN]&gt;='2018'!B284),0),1),""))</f>
        <v/>
      </c>
      <c r="N284" s="6"/>
    </row>
    <row r="285" spans="1:14" ht="16.2">
      <c r="A285" s="68">
        <f t="shared" si="38"/>
        <v>43018</v>
      </c>
      <c r="B285" s="38">
        <f t="shared" si="38"/>
        <v>43383</v>
      </c>
      <c r="C285" s="42"/>
      <c r="D285" s="42"/>
      <c r="E285" s="40">
        <f t="shared" si="33"/>
        <v>0</v>
      </c>
      <c r="F285" s="42"/>
      <c r="G285" s="42"/>
      <c r="H285" s="40">
        <f t="shared" si="31"/>
        <v>0</v>
      </c>
      <c r="I285" s="185"/>
      <c r="J285" s="37">
        <f t="shared" si="35"/>
        <v>0</v>
      </c>
      <c r="K285" s="307" t="str">
        <f>IFERROR(VLOOKUP(M285,EMPLOI!A:R,2,0),"")</f>
        <v/>
      </c>
      <c r="L285" s="37" t="str">
        <f t="shared" ca="1" si="37"/>
        <v/>
      </c>
      <c r="M285" s="31" t="str">
        <f t="array" ref="M285">IF(OR($K$2&gt;J285),"",IFERROR(INDEX(Tableau1[],MATCH(1,('2018'!B285&gt;=Tableau1[[DATE DEBUT ]])*(Tableau1[DATE FIN]&gt;='2018'!B285),0),1),""))</f>
        <v/>
      </c>
      <c r="N285" s="6"/>
    </row>
    <row r="286" spans="1:14" ht="16.2">
      <c r="A286" s="68">
        <f t="shared" si="38"/>
        <v>43019</v>
      </c>
      <c r="B286" s="38">
        <f t="shared" si="38"/>
        <v>43384</v>
      </c>
      <c r="C286" s="42"/>
      <c r="D286" s="42"/>
      <c r="E286" s="40">
        <f t="shared" si="33"/>
        <v>0</v>
      </c>
      <c r="F286" s="42"/>
      <c r="G286" s="42"/>
      <c r="H286" s="40">
        <f t="shared" si="31"/>
        <v>0</v>
      </c>
      <c r="I286" s="185"/>
      <c r="J286" s="37">
        <f t="shared" si="35"/>
        <v>0</v>
      </c>
      <c r="K286" s="307" t="str">
        <f>IFERROR(VLOOKUP(M286,EMPLOI!A:R,2,0),"")</f>
        <v/>
      </c>
      <c r="L286" s="37" t="str">
        <f t="shared" ca="1" si="37"/>
        <v/>
      </c>
      <c r="M286" s="31" t="str">
        <f t="array" ref="M286">IF(OR($K$2&gt;J286),"",IFERROR(INDEX(Tableau1[],MATCH(1,('2018'!B286&gt;=Tableau1[[DATE DEBUT ]])*(Tableau1[DATE FIN]&gt;='2018'!B286),0),1),""))</f>
        <v/>
      </c>
      <c r="N286" s="6"/>
    </row>
    <row r="287" spans="1:14" ht="16.2">
      <c r="A287" s="68">
        <f t="shared" si="38"/>
        <v>43020</v>
      </c>
      <c r="B287" s="38">
        <f t="shared" si="38"/>
        <v>43385</v>
      </c>
      <c r="C287" s="42"/>
      <c r="D287" s="42"/>
      <c r="E287" s="40">
        <f t="shared" si="33"/>
        <v>0</v>
      </c>
      <c r="F287" s="42"/>
      <c r="G287" s="42"/>
      <c r="H287" s="40">
        <f t="shared" si="31"/>
        <v>0</v>
      </c>
      <c r="I287" s="185"/>
      <c r="J287" s="37">
        <f t="shared" si="35"/>
        <v>0</v>
      </c>
      <c r="K287" s="307" t="str">
        <f>IFERROR(VLOOKUP(M287,EMPLOI!A:R,2,0),"")</f>
        <v/>
      </c>
      <c r="L287" s="37" t="str">
        <f t="shared" ca="1" si="37"/>
        <v/>
      </c>
      <c r="M287" s="31" t="str">
        <f t="array" ref="M287">IF(OR($K$2&gt;J287),"",IFERROR(INDEX(Tableau1[],MATCH(1,('2018'!B287&gt;=Tableau1[[DATE DEBUT ]])*(Tableau1[DATE FIN]&gt;='2018'!B287),0),1),""))</f>
        <v/>
      </c>
      <c r="N287" s="6"/>
    </row>
    <row r="288" spans="1:14" ht="16.2">
      <c r="A288" s="68">
        <f t="shared" si="38"/>
        <v>43021</v>
      </c>
      <c r="B288" s="38">
        <f t="shared" si="38"/>
        <v>43386</v>
      </c>
      <c r="C288" s="42"/>
      <c r="D288" s="42"/>
      <c r="E288" s="40">
        <f t="shared" si="33"/>
        <v>0</v>
      </c>
      <c r="F288" s="42"/>
      <c r="G288" s="42"/>
      <c r="H288" s="40">
        <f t="shared" si="31"/>
        <v>0</v>
      </c>
      <c r="I288" s="185"/>
      <c r="J288" s="37">
        <f t="shared" si="35"/>
        <v>0</v>
      </c>
      <c r="K288" s="307" t="str">
        <f>IFERROR(VLOOKUP(M288,EMPLOI!A:R,2,0),"")</f>
        <v/>
      </c>
      <c r="L288" s="37">
        <f t="shared" ca="1" si="37"/>
        <v>0</v>
      </c>
      <c r="M288" s="31" t="str">
        <f t="array" ref="M288">IF(OR($K$2&gt;J288),"",IFERROR(INDEX(Tableau1[],MATCH(1,('2018'!B288&gt;=Tableau1[[DATE DEBUT ]])*(Tableau1[DATE FIN]&gt;='2018'!B288),0),1),""))</f>
        <v/>
      </c>
      <c r="N288" s="6"/>
    </row>
    <row r="289" spans="1:14" ht="16.2">
      <c r="A289" s="68">
        <f t="shared" si="38"/>
        <v>43022</v>
      </c>
      <c r="B289" s="38">
        <f t="shared" si="38"/>
        <v>43387</v>
      </c>
      <c r="C289" s="42"/>
      <c r="D289" s="42"/>
      <c r="E289" s="40">
        <f t="shared" si="33"/>
        <v>0</v>
      </c>
      <c r="F289" s="42"/>
      <c r="G289" s="42"/>
      <c r="H289" s="40">
        <f t="shared" si="31"/>
        <v>0</v>
      </c>
      <c r="I289" s="185"/>
      <c r="J289" s="37">
        <f t="shared" si="35"/>
        <v>0</v>
      </c>
      <c r="K289" s="307" t="str">
        <f>IFERROR(VLOOKUP(M289,EMPLOI!A:R,2,0),"")</f>
        <v/>
      </c>
      <c r="L289" s="37" t="str">
        <f t="shared" ca="1" si="37"/>
        <v/>
      </c>
      <c r="M289" s="31" t="str">
        <f t="array" ref="M289">IF(OR($K$2&gt;J289),"",IFERROR(INDEX(Tableau1[],MATCH(1,('2018'!B289&gt;=Tableau1[[DATE DEBUT ]])*(Tableau1[DATE FIN]&gt;='2018'!B289),0),1),""))</f>
        <v/>
      </c>
      <c r="N289" s="6"/>
    </row>
    <row r="290" spans="1:14" ht="16.2">
      <c r="A290" s="68">
        <f t="shared" si="38"/>
        <v>43023</v>
      </c>
      <c r="B290" s="38">
        <f t="shared" si="38"/>
        <v>43388</v>
      </c>
      <c r="C290" s="42"/>
      <c r="D290" s="42"/>
      <c r="E290" s="40">
        <f t="shared" si="33"/>
        <v>0</v>
      </c>
      <c r="F290" s="42"/>
      <c r="G290" s="42"/>
      <c r="H290" s="40">
        <f t="shared" si="31"/>
        <v>0</v>
      </c>
      <c r="I290" s="185"/>
      <c r="J290" s="37">
        <f t="shared" si="35"/>
        <v>0</v>
      </c>
      <c r="K290" s="307" t="str">
        <f>IFERROR(VLOOKUP(M290,EMPLOI!A:R,2,0),"")</f>
        <v/>
      </c>
      <c r="L290" s="37" t="str">
        <f t="shared" ca="1" si="37"/>
        <v/>
      </c>
      <c r="M290" s="31" t="str">
        <f t="array" ref="M290">IF(OR($K$2&gt;J290),"",IFERROR(INDEX(Tableau1[],MATCH(1,('2018'!B290&gt;=Tableau1[[DATE DEBUT ]])*(Tableau1[DATE FIN]&gt;='2018'!B290),0),1),""))</f>
        <v/>
      </c>
      <c r="N290" s="6"/>
    </row>
    <row r="291" spans="1:14" ht="16.2">
      <c r="A291" s="68">
        <f t="shared" si="38"/>
        <v>43024</v>
      </c>
      <c r="B291" s="38">
        <f t="shared" si="38"/>
        <v>43389</v>
      </c>
      <c r="C291" s="42"/>
      <c r="D291" s="42"/>
      <c r="E291" s="40">
        <f t="shared" si="33"/>
        <v>0</v>
      </c>
      <c r="F291" s="42"/>
      <c r="G291" s="42"/>
      <c r="H291" s="40">
        <f t="shared" si="31"/>
        <v>0</v>
      </c>
      <c r="I291" s="185"/>
      <c r="J291" s="37">
        <f t="shared" si="35"/>
        <v>0</v>
      </c>
      <c r="K291" s="307" t="str">
        <f>IFERROR(VLOOKUP(M291,EMPLOI!A:R,2,0),"")</f>
        <v/>
      </c>
      <c r="L291" s="37" t="str">
        <f t="shared" ca="1" si="37"/>
        <v/>
      </c>
      <c r="M291" s="31" t="str">
        <f t="array" ref="M291">IF(OR($K$2&gt;J291),"",IFERROR(INDEX(Tableau1[],MATCH(1,('2018'!B291&gt;=Tableau1[[DATE DEBUT ]])*(Tableau1[DATE FIN]&gt;='2018'!B291),0),1),""))</f>
        <v/>
      </c>
      <c r="N291" s="6"/>
    </row>
    <row r="292" spans="1:14" ht="16.2">
      <c r="A292" s="68">
        <f t="shared" si="38"/>
        <v>43025</v>
      </c>
      <c r="B292" s="38">
        <f t="shared" si="38"/>
        <v>43390</v>
      </c>
      <c r="C292" s="42"/>
      <c r="D292" s="42"/>
      <c r="E292" s="40">
        <f t="shared" si="33"/>
        <v>0</v>
      </c>
      <c r="F292" s="42"/>
      <c r="G292" s="42"/>
      <c r="H292" s="40">
        <f t="shared" si="31"/>
        <v>0</v>
      </c>
      <c r="I292" s="185"/>
      <c r="J292" s="37">
        <f t="shared" si="35"/>
        <v>0</v>
      </c>
      <c r="K292" s="307" t="str">
        <f>IFERROR(VLOOKUP(M292,EMPLOI!A:R,2,0),"")</f>
        <v/>
      </c>
      <c r="L292" s="37" t="str">
        <f t="shared" ca="1" si="37"/>
        <v/>
      </c>
      <c r="M292" s="31" t="str">
        <f t="array" ref="M292">IF(OR($K$2&gt;J292),"",IFERROR(INDEX(Tableau1[],MATCH(1,('2018'!B292&gt;=Tableau1[[DATE DEBUT ]])*(Tableau1[DATE FIN]&gt;='2018'!B292),0),1),""))</f>
        <v/>
      </c>
      <c r="N292" s="6"/>
    </row>
    <row r="293" spans="1:14" ht="16.2">
      <c r="A293" s="68">
        <f t="shared" si="38"/>
        <v>43026</v>
      </c>
      <c r="B293" s="38">
        <f t="shared" si="38"/>
        <v>43391</v>
      </c>
      <c r="C293" s="42"/>
      <c r="D293" s="42"/>
      <c r="E293" s="40">
        <f t="shared" si="33"/>
        <v>0</v>
      </c>
      <c r="F293" s="42"/>
      <c r="G293" s="42"/>
      <c r="H293" s="40">
        <f t="shared" ref="H293:H356" si="39">MOD(G293-F293,1)</f>
        <v>0</v>
      </c>
      <c r="I293" s="185"/>
      <c r="J293" s="37">
        <f t="shared" si="35"/>
        <v>0</v>
      </c>
      <c r="K293" s="307" t="str">
        <f>IFERROR(VLOOKUP(M293,EMPLOI!A:R,2,0),"")</f>
        <v/>
      </c>
      <c r="L293" s="37" t="str">
        <f t="shared" ca="1" si="37"/>
        <v/>
      </c>
      <c r="M293" s="31" t="str">
        <f t="array" ref="M293">IF(OR($K$2&gt;J293),"",IFERROR(INDEX(Tableau1[],MATCH(1,('2018'!B293&gt;=Tableau1[[DATE DEBUT ]])*(Tableau1[DATE FIN]&gt;='2018'!B293),0),1),""))</f>
        <v/>
      </c>
      <c r="N293" s="6"/>
    </row>
    <row r="294" spans="1:14" ht="16.2">
      <c r="A294" s="68">
        <f t="shared" ref="A294:B309" si="40">A293+1</f>
        <v>43027</v>
      </c>
      <c r="B294" s="38">
        <f t="shared" si="40"/>
        <v>43392</v>
      </c>
      <c r="C294" s="42"/>
      <c r="D294" s="42"/>
      <c r="E294" s="40">
        <f t="shared" si="33"/>
        <v>0</v>
      </c>
      <c r="F294" s="42"/>
      <c r="G294" s="42"/>
      <c r="H294" s="40">
        <f t="shared" si="39"/>
        <v>0</v>
      </c>
      <c r="I294" s="185"/>
      <c r="J294" s="37">
        <f t="shared" si="35"/>
        <v>0</v>
      </c>
      <c r="K294" s="307" t="str">
        <f>IFERROR(VLOOKUP(M294,EMPLOI!A:R,2,0),"")</f>
        <v/>
      </c>
      <c r="L294" s="37" t="str">
        <f t="shared" ca="1" si="37"/>
        <v/>
      </c>
      <c r="M294" s="31" t="str">
        <f t="array" ref="M294">IF(OR($K$2&gt;J294),"",IFERROR(INDEX(Tableau1[],MATCH(1,('2018'!B294&gt;=Tableau1[[DATE DEBUT ]])*(Tableau1[DATE FIN]&gt;='2018'!B294),0),1),""))</f>
        <v/>
      </c>
      <c r="N294" s="6"/>
    </row>
    <row r="295" spans="1:14" ht="16.2">
      <c r="A295" s="68">
        <f t="shared" si="40"/>
        <v>43028</v>
      </c>
      <c r="B295" s="38">
        <f t="shared" si="40"/>
        <v>43393</v>
      </c>
      <c r="C295" s="42"/>
      <c r="D295" s="42"/>
      <c r="E295" s="40">
        <f t="shared" si="33"/>
        <v>0</v>
      </c>
      <c r="F295" s="42"/>
      <c r="G295" s="42"/>
      <c r="H295" s="40">
        <f t="shared" si="39"/>
        <v>0</v>
      </c>
      <c r="I295" s="185"/>
      <c r="J295" s="37">
        <f t="shared" si="35"/>
        <v>0</v>
      </c>
      <c r="K295" s="307" t="str">
        <f>IFERROR(VLOOKUP(M295,EMPLOI!A:R,2,0),"")</f>
        <v/>
      </c>
      <c r="L295" s="37">
        <f t="shared" ca="1" si="37"/>
        <v>0</v>
      </c>
      <c r="M295" s="31" t="str">
        <f t="array" ref="M295">IF(OR($K$2&gt;J295),"",IFERROR(INDEX(Tableau1[],MATCH(1,('2018'!B295&gt;=Tableau1[[DATE DEBUT ]])*(Tableau1[DATE FIN]&gt;='2018'!B295),0),1),""))</f>
        <v/>
      </c>
      <c r="N295" s="6"/>
    </row>
    <row r="296" spans="1:14" ht="16.2">
      <c r="A296" s="68">
        <f t="shared" si="40"/>
        <v>43029</v>
      </c>
      <c r="B296" s="38">
        <f t="shared" si="40"/>
        <v>43394</v>
      </c>
      <c r="C296" s="42"/>
      <c r="D296" s="42"/>
      <c r="E296" s="40">
        <f t="shared" si="33"/>
        <v>0</v>
      </c>
      <c r="F296" s="42"/>
      <c r="G296" s="42"/>
      <c r="H296" s="40">
        <f t="shared" si="39"/>
        <v>0</v>
      </c>
      <c r="I296" s="185"/>
      <c r="J296" s="37">
        <f t="shared" si="35"/>
        <v>0</v>
      </c>
      <c r="K296" s="307" t="str">
        <f>IFERROR(VLOOKUP(M296,EMPLOI!A:R,2,0),"")</f>
        <v/>
      </c>
      <c r="L296" s="37" t="str">
        <f t="shared" ca="1" si="37"/>
        <v/>
      </c>
      <c r="M296" s="31" t="str">
        <f t="array" ref="M296">IF(OR($K$2&gt;J296),"",IFERROR(INDEX(Tableau1[],MATCH(1,('2018'!B296&gt;=Tableau1[[DATE DEBUT ]])*(Tableau1[DATE FIN]&gt;='2018'!B296),0),1),""))</f>
        <v/>
      </c>
      <c r="N296" s="6"/>
    </row>
    <row r="297" spans="1:14" ht="16.2">
      <c r="A297" s="68">
        <f t="shared" si="40"/>
        <v>43030</v>
      </c>
      <c r="B297" s="38">
        <f t="shared" si="40"/>
        <v>43395</v>
      </c>
      <c r="C297" s="42"/>
      <c r="D297" s="42"/>
      <c r="E297" s="40">
        <f t="shared" si="33"/>
        <v>0</v>
      </c>
      <c r="F297" s="42"/>
      <c r="G297" s="42"/>
      <c r="H297" s="40">
        <f t="shared" si="39"/>
        <v>0</v>
      </c>
      <c r="I297" s="185"/>
      <c r="J297" s="37">
        <f t="shared" si="35"/>
        <v>0</v>
      </c>
      <c r="K297" s="307" t="str">
        <f>IFERROR(VLOOKUP(M297,EMPLOI!A:R,2,0),"")</f>
        <v/>
      </c>
      <c r="L297" s="37" t="str">
        <f t="shared" ca="1" si="37"/>
        <v/>
      </c>
      <c r="M297" s="31" t="str">
        <f t="array" ref="M297">IF(OR($K$2&gt;J297),"",IFERROR(INDEX(Tableau1[],MATCH(1,('2018'!B297&gt;=Tableau1[[DATE DEBUT ]])*(Tableau1[DATE FIN]&gt;='2018'!B297),0),1),""))</f>
        <v/>
      </c>
      <c r="N297" s="6"/>
    </row>
    <row r="298" spans="1:14" ht="16.2">
      <c r="A298" s="68">
        <f t="shared" si="40"/>
        <v>43031</v>
      </c>
      <c r="B298" s="38">
        <f t="shared" si="40"/>
        <v>43396</v>
      </c>
      <c r="C298" s="42"/>
      <c r="D298" s="42"/>
      <c r="E298" s="40">
        <f t="shared" si="33"/>
        <v>0</v>
      </c>
      <c r="F298" s="42"/>
      <c r="G298" s="42"/>
      <c r="H298" s="40">
        <f t="shared" si="39"/>
        <v>0</v>
      </c>
      <c r="I298" s="185"/>
      <c r="J298" s="37">
        <f t="shared" si="35"/>
        <v>0</v>
      </c>
      <c r="K298" s="307" t="str">
        <f>IFERROR(VLOOKUP(M298,EMPLOI!A:R,2,0),"")</f>
        <v/>
      </c>
      <c r="L298" s="37" t="str">
        <f t="shared" ca="1" si="37"/>
        <v/>
      </c>
      <c r="M298" s="31" t="str">
        <f t="array" ref="M298">IF(OR($K$2&gt;J298),"",IFERROR(INDEX(Tableau1[],MATCH(1,('2018'!B298&gt;=Tableau1[[DATE DEBUT ]])*(Tableau1[DATE FIN]&gt;='2018'!B298),0),1),""))</f>
        <v/>
      </c>
      <c r="N298" s="6"/>
    </row>
    <row r="299" spans="1:14" ht="16.2">
      <c r="A299" s="68">
        <f t="shared" si="40"/>
        <v>43032</v>
      </c>
      <c r="B299" s="38">
        <f t="shared" si="40"/>
        <v>43397</v>
      </c>
      <c r="C299" s="42"/>
      <c r="D299" s="42"/>
      <c r="E299" s="40">
        <f t="shared" si="33"/>
        <v>0</v>
      </c>
      <c r="F299" s="42"/>
      <c r="G299" s="42"/>
      <c r="H299" s="40">
        <f t="shared" si="39"/>
        <v>0</v>
      </c>
      <c r="I299" s="185"/>
      <c r="J299" s="37">
        <f t="shared" si="35"/>
        <v>0</v>
      </c>
      <c r="K299" s="307" t="str">
        <f>IFERROR(VLOOKUP(M299,EMPLOI!A:R,2,0),"")</f>
        <v/>
      </c>
      <c r="L299" s="37" t="str">
        <f t="shared" ca="1" si="37"/>
        <v/>
      </c>
      <c r="M299" s="31" t="str">
        <f t="array" ref="M299">IF(OR($K$2&gt;J299),"",IFERROR(INDEX(Tableau1[],MATCH(1,('2018'!B299&gt;=Tableau1[[DATE DEBUT ]])*(Tableau1[DATE FIN]&gt;='2018'!B299),0),1),""))</f>
        <v/>
      </c>
      <c r="N299" s="6"/>
    </row>
    <row r="300" spans="1:14" ht="16.2">
      <c r="A300" s="68">
        <f t="shared" si="40"/>
        <v>43033</v>
      </c>
      <c r="B300" s="38">
        <f t="shared" si="40"/>
        <v>43398</v>
      </c>
      <c r="C300" s="42"/>
      <c r="D300" s="42"/>
      <c r="E300" s="40">
        <f t="shared" si="33"/>
        <v>0</v>
      </c>
      <c r="F300" s="42"/>
      <c r="G300" s="42"/>
      <c r="H300" s="40">
        <f t="shared" si="39"/>
        <v>0</v>
      </c>
      <c r="I300" s="185"/>
      <c r="J300" s="37">
        <f t="shared" si="35"/>
        <v>0</v>
      </c>
      <c r="K300" s="307" t="str">
        <f>IFERROR(VLOOKUP(M300,EMPLOI!A:R,2,0),"")</f>
        <v/>
      </c>
      <c r="L300" s="37" t="str">
        <f t="shared" ca="1" si="37"/>
        <v/>
      </c>
      <c r="M300" s="31" t="str">
        <f t="array" ref="M300">IF(OR($K$2&gt;J300),"",IFERROR(INDEX(Tableau1[],MATCH(1,('2018'!B300&gt;=Tableau1[[DATE DEBUT ]])*(Tableau1[DATE FIN]&gt;='2018'!B300),0),1),""))</f>
        <v/>
      </c>
      <c r="N300" s="6"/>
    </row>
    <row r="301" spans="1:14" ht="16.2">
      <c r="A301" s="68">
        <f t="shared" si="40"/>
        <v>43034</v>
      </c>
      <c r="B301" s="38">
        <f t="shared" si="40"/>
        <v>43399</v>
      </c>
      <c r="C301" s="42"/>
      <c r="D301" s="42"/>
      <c r="E301" s="40">
        <f t="shared" si="33"/>
        <v>0</v>
      </c>
      <c r="F301" s="42"/>
      <c r="G301" s="42"/>
      <c r="H301" s="40">
        <f t="shared" si="39"/>
        <v>0</v>
      </c>
      <c r="I301" s="185"/>
      <c r="J301" s="37">
        <f t="shared" si="35"/>
        <v>0</v>
      </c>
      <c r="K301" s="307" t="str">
        <f>IFERROR(VLOOKUP(M301,EMPLOI!A:R,2,0),"")</f>
        <v/>
      </c>
      <c r="L301" s="37" t="str">
        <f t="shared" ca="1" si="37"/>
        <v/>
      </c>
      <c r="M301" s="31" t="str">
        <f t="array" ref="M301">IF(OR($K$2&gt;J301),"",IFERROR(INDEX(Tableau1[],MATCH(1,('2018'!B301&gt;=Tableau1[[DATE DEBUT ]])*(Tableau1[DATE FIN]&gt;='2018'!B301),0),1),""))</f>
        <v/>
      </c>
      <c r="N301" s="6"/>
    </row>
    <row r="302" spans="1:14" ht="16.2">
      <c r="A302" s="68">
        <f t="shared" si="40"/>
        <v>43035</v>
      </c>
      <c r="B302" s="38">
        <f t="shared" si="40"/>
        <v>43400</v>
      </c>
      <c r="C302" s="42"/>
      <c r="D302" s="42"/>
      <c r="E302" s="40">
        <f t="shared" si="33"/>
        <v>0</v>
      </c>
      <c r="F302" s="42"/>
      <c r="G302" s="42"/>
      <c r="H302" s="40">
        <f t="shared" si="39"/>
        <v>0</v>
      </c>
      <c r="I302" s="185"/>
      <c r="J302" s="37">
        <f t="shared" si="35"/>
        <v>0</v>
      </c>
      <c r="K302" s="307" t="str">
        <f>IFERROR(VLOOKUP(M302,EMPLOI!A:R,2,0),"")</f>
        <v/>
      </c>
      <c r="L302" s="37">
        <f t="shared" ca="1" si="37"/>
        <v>0</v>
      </c>
      <c r="M302" s="31" t="str">
        <f t="array" ref="M302">IF(OR($K$2&gt;J302),"",IFERROR(INDEX(Tableau1[],MATCH(1,('2018'!B302&gt;=Tableau1[[DATE DEBUT ]])*(Tableau1[DATE FIN]&gt;='2018'!B302),0),1),""))</f>
        <v/>
      </c>
      <c r="N302" s="6"/>
    </row>
    <row r="303" spans="1:14" ht="16.2">
      <c r="A303" s="68">
        <f t="shared" si="40"/>
        <v>43036</v>
      </c>
      <c r="B303" s="38">
        <f t="shared" si="40"/>
        <v>43401</v>
      </c>
      <c r="C303" s="42"/>
      <c r="D303" s="42"/>
      <c r="E303" s="40">
        <f t="shared" si="33"/>
        <v>0</v>
      </c>
      <c r="F303" s="42"/>
      <c r="G303" s="42"/>
      <c r="H303" s="40">
        <f t="shared" si="39"/>
        <v>0</v>
      </c>
      <c r="I303" s="185"/>
      <c r="J303" s="37">
        <f t="shared" si="35"/>
        <v>0</v>
      </c>
      <c r="K303" s="307" t="str">
        <f>IFERROR(VLOOKUP(M303,EMPLOI!A:R,2,0),"")</f>
        <v/>
      </c>
      <c r="L303" s="37" t="str">
        <f t="shared" ca="1" si="37"/>
        <v/>
      </c>
      <c r="M303" s="31" t="str">
        <f t="array" ref="M303">IF(OR($K$2&gt;J303),"",IFERROR(INDEX(Tableau1[],MATCH(1,('2018'!B303&gt;=Tableau1[[DATE DEBUT ]])*(Tableau1[DATE FIN]&gt;='2018'!B303),0),1),""))</f>
        <v/>
      </c>
      <c r="N303" s="6"/>
    </row>
    <row r="304" spans="1:14" ht="16.2">
      <c r="A304" s="68">
        <f t="shared" si="40"/>
        <v>43037</v>
      </c>
      <c r="B304" s="38">
        <f t="shared" si="40"/>
        <v>43402</v>
      </c>
      <c r="C304" s="42"/>
      <c r="D304" s="42"/>
      <c r="E304" s="40">
        <f t="shared" ref="E304:E367" si="41">MOD(D304-C304,1)</f>
        <v>0</v>
      </c>
      <c r="F304" s="42"/>
      <c r="G304" s="42"/>
      <c r="H304" s="40">
        <f t="shared" si="39"/>
        <v>0</v>
      </c>
      <c r="I304" s="185"/>
      <c r="J304" s="37">
        <f t="shared" si="35"/>
        <v>0</v>
      </c>
      <c r="K304" s="307" t="str">
        <f>IFERROR(VLOOKUP(M304,EMPLOI!A:R,2,0),"")</f>
        <v/>
      </c>
      <c r="L304" s="37" t="str">
        <f t="shared" ca="1" si="37"/>
        <v/>
      </c>
      <c r="M304" s="31" t="str">
        <f t="array" ref="M304">IF(OR($K$2&gt;J304),"",IFERROR(INDEX(Tableau1[],MATCH(1,('2018'!B304&gt;=Tableau1[[DATE DEBUT ]])*(Tableau1[DATE FIN]&gt;='2018'!B304),0),1),""))</f>
        <v/>
      </c>
      <c r="N304" s="6"/>
    </row>
    <row r="305" spans="1:14" ht="16.2">
      <c r="A305" s="68">
        <f t="shared" si="40"/>
        <v>43038</v>
      </c>
      <c r="B305" s="38">
        <f t="shared" si="40"/>
        <v>43403</v>
      </c>
      <c r="C305" s="42"/>
      <c r="D305" s="42"/>
      <c r="E305" s="40">
        <f t="shared" si="41"/>
        <v>0</v>
      </c>
      <c r="F305" s="42"/>
      <c r="G305" s="42"/>
      <c r="H305" s="40">
        <f t="shared" si="39"/>
        <v>0</v>
      </c>
      <c r="I305" s="185"/>
      <c r="J305" s="37">
        <f t="shared" si="35"/>
        <v>0</v>
      </c>
      <c r="K305" s="307" t="str">
        <f>IFERROR(VLOOKUP(M305,EMPLOI!A:R,2,0),"")</f>
        <v/>
      </c>
      <c r="L305" s="37" t="str">
        <f t="shared" ca="1" si="37"/>
        <v/>
      </c>
      <c r="M305" s="31" t="str">
        <f t="array" ref="M305">IF(OR($K$2&gt;J305),"",IFERROR(INDEX(Tableau1[],MATCH(1,('2018'!B305&gt;=Tableau1[[DATE DEBUT ]])*(Tableau1[DATE FIN]&gt;='2018'!B305),0),1),""))</f>
        <v/>
      </c>
      <c r="N305" s="6"/>
    </row>
    <row r="306" spans="1:14" ht="16.2">
      <c r="A306" s="68">
        <f t="shared" si="40"/>
        <v>43039</v>
      </c>
      <c r="B306" s="38">
        <f t="shared" si="40"/>
        <v>43404</v>
      </c>
      <c r="C306" s="41"/>
      <c r="D306" s="41"/>
      <c r="E306" s="40">
        <f t="shared" si="41"/>
        <v>0</v>
      </c>
      <c r="F306" s="42"/>
      <c r="G306" s="42"/>
      <c r="H306" s="40">
        <f t="shared" si="39"/>
        <v>0</v>
      </c>
      <c r="I306" s="185"/>
      <c r="J306" s="37">
        <f t="shared" si="35"/>
        <v>0</v>
      </c>
      <c r="K306" s="307" t="str">
        <f>IFERROR(VLOOKUP(M306,EMPLOI!A:R,2,0),"")</f>
        <v/>
      </c>
      <c r="L306" s="37" t="str">
        <f t="shared" ca="1" si="37"/>
        <v/>
      </c>
      <c r="M306" s="31" t="str">
        <f t="array" ref="M306">IF(OR($K$2&gt;J306),"",IFERROR(INDEX(Tableau1[],MATCH(1,('2018'!B306&gt;=Tableau1[[DATE DEBUT ]])*(Tableau1[DATE FIN]&gt;='2018'!B306),0),1),""))</f>
        <v/>
      </c>
      <c r="N306" s="6"/>
    </row>
    <row r="307" spans="1:14" ht="16.2">
      <c r="A307" s="68">
        <f t="shared" si="40"/>
        <v>43040</v>
      </c>
      <c r="B307" s="38">
        <f t="shared" si="40"/>
        <v>43405</v>
      </c>
      <c r="C307" s="41"/>
      <c r="D307" s="41"/>
      <c r="E307" s="40">
        <f t="shared" si="41"/>
        <v>0</v>
      </c>
      <c r="F307" s="42"/>
      <c r="G307" s="42"/>
      <c r="H307" s="40">
        <f t="shared" si="39"/>
        <v>0</v>
      </c>
      <c r="I307" s="185"/>
      <c r="J307" s="37">
        <f t="shared" si="35"/>
        <v>0</v>
      </c>
      <c r="K307" s="307" t="str">
        <f>IFERROR(VLOOKUP(M307,EMPLOI!A:R,2,0),"")</f>
        <v/>
      </c>
      <c r="L307" s="37" t="str">
        <f t="shared" ca="1" si="37"/>
        <v/>
      </c>
      <c r="M307" s="31" t="str">
        <f t="array" ref="M307">IF(OR($K$2&gt;J307),"",IFERROR(INDEX(Tableau1[],MATCH(1,('2018'!B307&gt;=Tableau1[[DATE DEBUT ]])*(Tableau1[DATE FIN]&gt;='2018'!B307),0),1),""))</f>
        <v/>
      </c>
      <c r="N307" s="6"/>
    </row>
    <row r="308" spans="1:14" ht="16.2">
      <c r="A308" s="68">
        <f t="shared" si="40"/>
        <v>43041</v>
      </c>
      <c r="B308" s="38">
        <f t="shared" si="40"/>
        <v>43406</v>
      </c>
      <c r="C308" s="41"/>
      <c r="D308" s="41"/>
      <c r="E308" s="40">
        <f t="shared" si="41"/>
        <v>0</v>
      </c>
      <c r="F308" s="42"/>
      <c r="G308" s="42"/>
      <c r="H308" s="40">
        <f t="shared" si="39"/>
        <v>0</v>
      </c>
      <c r="I308" s="185"/>
      <c r="J308" s="37">
        <f t="shared" si="35"/>
        <v>0</v>
      </c>
      <c r="K308" s="307" t="str">
        <f>IFERROR(VLOOKUP(M308,EMPLOI!A:R,2,0),"")</f>
        <v/>
      </c>
      <c r="L308" s="37" t="str">
        <f t="shared" ca="1" si="37"/>
        <v/>
      </c>
      <c r="M308" s="31" t="str">
        <f t="array" ref="M308">IF(OR($K$2&gt;J308),"",IFERROR(INDEX(Tableau1[],MATCH(1,('2018'!B308&gt;=Tableau1[[DATE DEBUT ]])*(Tableau1[DATE FIN]&gt;='2018'!B308),0),1),""))</f>
        <v/>
      </c>
      <c r="N308" s="6"/>
    </row>
    <row r="309" spans="1:14" ht="16.2">
      <c r="A309" s="68">
        <f t="shared" si="40"/>
        <v>43042</v>
      </c>
      <c r="B309" s="38">
        <f t="shared" si="40"/>
        <v>43407</v>
      </c>
      <c r="C309" s="41"/>
      <c r="D309" s="41"/>
      <c r="E309" s="40">
        <f t="shared" si="41"/>
        <v>0</v>
      </c>
      <c r="F309" s="42"/>
      <c r="G309" s="42"/>
      <c r="H309" s="40">
        <f t="shared" si="39"/>
        <v>0</v>
      </c>
      <c r="I309" s="185"/>
      <c r="J309" s="37">
        <f t="shared" si="35"/>
        <v>0</v>
      </c>
      <c r="K309" s="307" t="str">
        <f>IFERROR(VLOOKUP(M309,EMPLOI!A:R,2,0),"")</f>
        <v/>
      </c>
      <c r="L309" s="37">
        <f t="shared" ca="1" si="37"/>
        <v>0</v>
      </c>
      <c r="M309" s="31" t="str">
        <f t="array" ref="M309">IF(OR($K$2&gt;J309),"",IFERROR(INDEX(Tableau1[],MATCH(1,('2018'!B309&gt;=Tableau1[[DATE DEBUT ]])*(Tableau1[DATE FIN]&gt;='2018'!B309),0),1),""))</f>
        <v/>
      </c>
      <c r="N309" s="6"/>
    </row>
    <row r="310" spans="1:14" ht="16.2">
      <c r="A310" s="68">
        <f t="shared" ref="A310:B325" si="42">A309+1</f>
        <v>43043</v>
      </c>
      <c r="B310" s="38">
        <f t="shared" si="42"/>
        <v>43408</v>
      </c>
      <c r="C310" s="42"/>
      <c r="D310" s="42"/>
      <c r="E310" s="40">
        <f t="shared" si="41"/>
        <v>0</v>
      </c>
      <c r="F310" s="42"/>
      <c r="G310" s="42"/>
      <c r="H310" s="40">
        <f t="shared" si="39"/>
        <v>0</v>
      </c>
      <c r="I310" s="185"/>
      <c r="J310" s="37">
        <f t="shared" si="35"/>
        <v>0</v>
      </c>
      <c r="K310" s="307" t="str">
        <f>IFERROR(VLOOKUP(M310,EMPLOI!A:R,2,0),"")</f>
        <v/>
      </c>
      <c r="L310" s="37" t="str">
        <f t="shared" ca="1" si="37"/>
        <v/>
      </c>
      <c r="M310" s="31" t="str">
        <f t="array" ref="M310">IF(OR($K$2&gt;J310),"",IFERROR(INDEX(Tableau1[],MATCH(1,('2018'!B310&gt;=Tableau1[[DATE DEBUT ]])*(Tableau1[DATE FIN]&gt;='2018'!B310),0),1),""))</f>
        <v/>
      </c>
      <c r="N310" s="6"/>
    </row>
    <row r="311" spans="1:14" ht="16.2">
      <c r="A311" s="68">
        <f t="shared" si="42"/>
        <v>43044</v>
      </c>
      <c r="B311" s="38">
        <f t="shared" si="42"/>
        <v>43409</v>
      </c>
      <c r="C311" s="42"/>
      <c r="D311" s="42"/>
      <c r="E311" s="40">
        <f t="shared" si="41"/>
        <v>0</v>
      </c>
      <c r="F311" s="42"/>
      <c r="G311" s="42"/>
      <c r="H311" s="40">
        <f t="shared" si="39"/>
        <v>0</v>
      </c>
      <c r="I311" s="185"/>
      <c r="J311" s="37">
        <f t="shared" si="35"/>
        <v>0</v>
      </c>
      <c r="K311" s="307" t="str">
        <f>IFERROR(VLOOKUP(M311,EMPLOI!A:R,2,0),"")</f>
        <v/>
      </c>
      <c r="L311" s="37" t="str">
        <f t="shared" ca="1" si="37"/>
        <v/>
      </c>
      <c r="M311" s="31" t="str">
        <f t="array" ref="M311">IF(OR($K$2&gt;J311),"",IFERROR(INDEX(Tableau1[],MATCH(1,('2018'!B311&gt;=Tableau1[[DATE DEBUT ]])*(Tableau1[DATE FIN]&gt;='2018'!B311),0),1),""))</f>
        <v/>
      </c>
      <c r="N311" s="6"/>
    </row>
    <row r="312" spans="1:14" ht="16.2">
      <c r="A312" s="68">
        <f t="shared" si="42"/>
        <v>43045</v>
      </c>
      <c r="B312" s="38">
        <f t="shared" si="42"/>
        <v>43410</v>
      </c>
      <c r="C312" s="42"/>
      <c r="D312" s="42"/>
      <c r="E312" s="40">
        <f t="shared" si="41"/>
        <v>0</v>
      </c>
      <c r="F312" s="42"/>
      <c r="G312" s="42"/>
      <c r="H312" s="40">
        <f t="shared" si="39"/>
        <v>0</v>
      </c>
      <c r="I312" s="185"/>
      <c r="J312" s="37">
        <f t="shared" si="35"/>
        <v>0</v>
      </c>
      <c r="K312" s="307" t="str">
        <f>IFERROR(VLOOKUP(M312,EMPLOI!A:R,2,0),"")</f>
        <v/>
      </c>
      <c r="L312" s="37" t="str">
        <f t="shared" ca="1" si="37"/>
        <v/>
      </c>
      <c r="M312" s="31" t="str">
        <f t="array" ref="M312">IF(OR($K$2&gt;J312),"",IFERROR(INDEX(Tableau1[],MATCH(1,('2018'!B312&gt;=Tableau1[[DATE DEBUT ]])*(Tableau1[DATE FIN]&gt;='2018'!B312),0),1),""))</f>
        <v/>
      </c>
      <c r="N312" s="6"/>
    </row>
    <row r="313" spans="1:14" ht="16.2">
      <c r="A313" s="68">
        <f t="shared" si="42"/>
        <v>43046</v>
      </c>
      <c r="B313" s="38">
        <f t="shared" si="42"/>
        <v>43411</v>
      </c>
      <c r="C313" s="42"/>
      <c r="D313" s="42"/>
      <c r="E313" s="40">
        <f t="shared" si="41"/>
        <v>0</v>
      </c>
      <c r="F313" s="42"/>
      <c r="G313" s="42"/>
      <c r="H313" s="40">
        <f t="shared" si="39"/>
        <v>0</v>
      </c>
      <c r="I313" s="185"/>
      <c r="J313" s="37">
        <f t="shared" si="35"/>
        <v>0</v>
      </c>
      <c r="K313" s="307" t="str">
        <f>IFERROR(VLOOKUP(M313,EMPLOI!A:R,2,0),"")</f>
        <v/>
      </c>
      <c r="L313" s="37" t="str">
        <f t="shared" ca="1" si="37"/>
        <v/>
      </c>
      <c r="M313" s="31" t="str">
        <f t="array" ref="M313">IF(OR($K$2&gt;J313),"",IFERROR(INDEX(Tableau1[],MATCH(1,('2018'!B313&gt;=Tableau1[[DATE DEBUT ]])*(Tableau1[DATE FIN]&gt;='2018'!B313),0),1),""))</f>
        <v/>
      </c>
      <c r="N313" s="6"/>
    </row>
    <row r="314" spans="1:14" ht="16.2">
      <c r="A314" s="68">
        <f t="shared" si="42"/>
        <v>43047</v>
      </c>
      <c r="B314" s="38">
        <f t="shared" si="42"/>
        <v>43412</v>
      </c>
      <c r="C314" s="42"/>
      <c r="D314" s="42"/>
      <c r="E314" s="40">
        <f t="shared" si="41"/>
        <v>0</v>
      </c>
      <c r="F314" s="42"/>
      <c r="G314" s="42"/>
      <c r="H314" s="40">
        <f t="shared" si="39"/>
        <v>0</v>
      </c>
      <c r="I314" s="185"/>
      <c r="J314" s="37">
        <f t="shared" si="35"/>
        <v>0</v>
      </c>
      <c r="K314" s="307" t="str">
        <f>IFERROR(VLOOKUP(M314,EMPLOI!A:R,2,0),"")</f>
        <v/>
      </c>
      <c r="L314" s="37" t="str">
        <f t="shared" ca="1" si="37"/>
        <v/>
      </c>
      <c r="M314" s="31" t="str">
        <f t="array" ref="M314">IF(OR($K$2&gt;J314),"",IFERROR(INDEX(Tableau1[],MATCH(1,('2018'!B314&gt;=Tableau1[[DATE DEBUT ]])*(Tableau1[DATE FIN]&gt;='2018'!B314),0),1),""))</f>
        <v/>
      </c>
      <c r="N314" s="6"/>
    </row>
    <row r="315" spans="1:14" ht="16.2">
      <c r="A315" s="68">
        <f t="shared" si="42"/>
        <v>43048</v>
      </c>
      <c r="B315" s="38">
        <f t="shared" si="42"/>
        <v>43413</v>
      </c>
      <c r="C315" s="42"/>
      <c r="D315" s="42"/>
      <c r="E315" s="40">
        <f t="shared" si="41"/>
        <v>0</v>
      </c>
      <c r="F315" s="42"/>
      <c r="G315" s="42"/>
      <c r="H315" s="40">
        <f t="shared" si="39"/>
        <v>0</v>
      </c>
      <c r="I315" s="185"/>
      <c r="J315" s="37">
        <f t="shared" si="35"/>
        <v>0</v>
      </c>
      <c r="K315" s="307" t="str">
        <f>IFERROR(VLOOKUP(M315,EMPLOI!A:R,2,0),"")</f>
        <v/>
      </c>
      <c r="L315" s="37" t="str">
        <f t="shared" ca="1" si="37"/>
        <v/>
      </c>
      <c r="M315" s="31" t="str">
        <f t="array" ref="M315">IF(OR($K$2&gt;J315),"",IFERROR(INDEX(Tableau1[],MATCH(1,('2018'!B315&gt;=Tableau1[[DATE DEBUT ]])*(Tableau1[DATE FIN]&gt;='2018'!B315),0),1),""))</f>
        <v/>
      </c>
      <c r="N315" s="6"/>
    </row>
    <row r="316" spans="1:14" ht="16.2">
      <c r="A316" s="68">
        <f t="shared" si="42"/>
        <v>43049</v>
      </c>
      <c r="B316" s="38">
        <f t="shared" si="42"/>
        <v>43414</v>
      </c>
      <c r="C316" s="42"/>
      <c r="D316" s="42"/>
      <c r="E316" s="40">
        <f t="shared" si="41"/>
        <v>0</v>
      </c>
      <c r="F316" s="42"/>
      <c r="G316" s="42"/>
      <c r="H316" s="40">
        <f t="shared" si="39"/>
        <v>0</v>
      </c>
      <c r="I316" s="185"/>
      <c r="J316" s="37">
        <f t="shared" si="35"/>
        <v>0</v>
      </c>
      <c r="K316" s="307" t="str">
        <f>IFERROR(VLOOKUP(M316,EMPLOI!A:R,2,0),"")</f>
        <v/>
      </c>
      <c r="L316" s="37">
        <f t="shared" ca="1" si="37"/>
        <v>0</v>
      </c>
      <c r="M316" s="31" t="str">
        <f t="array" ref="M316">IF(OR($K$2&gt;J316),"",IFERROR(INDEX(Tableau1[],MATCH(1,('2018'!B316&gt;=Tableau1[[DATE DEBUT ]])*(Tableau1[DATE FIN]&gt;='2018'!B316),0),1),""))</f>
        <v/>
      </c>
      <c r="N316" s="6"/>
    </row>
    <row r="317" spans="1:14" ht="16.2">
      <c r="A317" s="68">
        <f t="shared" si="42"/>
        <v>43050</v>
      </c>
      <c r="B317" s="38">
        <f t="shared" si="42"/>
        <v>43415</v>
      </c>
      <c r="C317" s="42"/>
      <c r="D317" s="42"/>
      <c r="E317" s="40">
        <f t="shared" si="41"/>
        <v>0</v>
      </c>
      <c r="F317" s="42"/>
      <c r="G317" s="42"/>
      <c r="H317" s="40">
        <f t="shared" si="39"/>
        <v>0</v>
      </c>
      <c r="I317" s="185"/>
      <c r="J317" s="37">
        <f t="shared" si="35"/>
        <v>0</v>
      </c>
      <c r="K317" s="307" t="str">
        <f>IFERROR(VLOOKUP(M317,EMPLOI!A:R,2,0),"")</f>
        <v/>
      </c>
      <c r="L317" s="37" t="str">
        <f t="shared" ca="1" si="37"/>
        <v/>
      </c>
      <c r="M317" s="31" t="str">
        <f t="array" ref="M317">IF(OR($K$2&gt;J317),"",IFERROR(INDEX(Tableau1[],MATCH(1,('2018'!B317&gt;=Tableau1[[DATE DEBUT ]])*(Tableau1[DATE FIN]&gt;='2018'!B317),0),1),""))</f>
        <v/>
      </c>
      <c r="N317" s="6"/>
    </row>
    <row r="318" spans="1:14" ht="16.2">
      <c r="A318" s="68">
        <f t="shared" si="42"/>
        <v>43051</v>
      </c>
      <c r="B318" s="38">
        <f t="shared" si="42"/>
        <v>43416</v>
      </c>
      <c r="C318" s="42"/>
      <c r="D318" s="42"/>
      <c r="E318" s="40">
        <f t="shared" si="41"/>
        <v>0</v>
      </c>
      <c r="F318" s="42"/>
      <c r="G318" s="42"/>
      <c r="H318" s="40">
        <f t="shared" si="39"/>
        <v>0</v>
      </c>
      <c r="I318" s="185"/>
      <c r="J318" s="37">
        <f t="shared" si="35"/>
        <v>0</v>
      </c>
      <c r="K318" s="307" t="str">
        <f>IFERROR(VLOOKUP(M318,EMPLOI!A:R,2,0),"")</f>
        <v/>
      </c>
      <c r="L318" s="37" t="str">
        <f t="shared" ca="1" si="37"/>
        <v/>
      </c>
      <c r="M318" s="31" t="str">
        <f t="array" ref="M318">IF(OR($K$2&gt;J318),"",IFERROR(INDEX(Tableau1[],MATCH(1,('2018'!B318&gt;=Tableau1[[DATE DEBUT ]])*(Tableau1[DATE FIN]&gt;='2018'!B318),0),1),""))</f>
        <v/>
      </c>
      <c r="N318" s="6"/>
    </row>
    <row r="319" spans="1:14" ht="16.2">
      <c r="A319" s="68">
        <f t="shared" si="42"/>
        <v>43052</v>
      </c>
      <c r="B319" s="38">
        <f t="shared" si="42"/>
        <v>43417</v>
      </c>
      <c r="C319" s="42"/>
      <c r="D319" s="42"/>
      <c r="E319" s="40">
        <f t="shared" si="41"/>
        <v>0</v>
      </c>
      <c r="F319" s="42"/>
      <c r="G319" s="42"/>
      <c r="H319" s="40">
        <f t="shared" si="39"/>
        <v>0</v>
      </c>
      <c r="I319" s="185"/>
      <c r="J319" s="37">
        <f t="shared" si="35"/>
        <v>0</v>
      </c>
      <c r="K319" s="307" t="str">
        <f>IFERROR(VLOOKUP(M319,EMPLOI!A:R,2,0),"")</f>
        <v/>
      </c>
      <c r="L319" s="37" t="str">
        <f t="shared" ca="1" si="37"/>
        <v/>
      </c>
      <c r="M319" s="31" t="str">
        <f t="array" ref="M319">IF(OR($K$2&gt;J319),"",IFERROR(INDEX(Tableau1[],MATCH(1,('2018'!B319&gt;=Tableau1[[DATE DEBUT ]])*(Tableau1[DATE FIN]&gt;='2018'!B319),0),1),""))</f>
        <v/>
      </c>
      <c r="N319" s="6"/>
    </row>
    <row r="320" spans="1:14" ht="16.2">
      <c r="A320" s="68">
        <f t="shared" si="42"/>
        <v>43053</v>
      </c>
      <c r="B320" s="38">
        <f t="shared" si="42"/>
        <v>43418</v>
      </c>
      <c r="C320" s="42"/>
      <c r="D320" s="42"/>
      <c r="E320" s="40">
        <f t="shared" si="41"/>
        <v>0</v>
      </c>
      <c r="F320" s="42"/>
      <c r="G320" s="42"/>
      <c r="H320" s="40">
        <f t="shared" si="39"/>
        <v>0</v>
      </c>
      <c r="I320" s="185"/>
      <c r="J320" s="37">
        <f t="shared" si="35"/>
        <v>0</v>
      </c>
      <c r="K320" s="307" t="str">
        <f>IFERROR(VLOOKUP(M320,EMPLOI!A:R,2,0),"")</f>
        <v/>
      </c>
      <c r="L320" s="37" t="str">
        <f t="shared" ca="1" si="37"/>
        <v/>
      </c>
      <c r="M320" s="31" t="str">
        <f t="array" ref="M320">IF(OR($K$2&gt;J320),"",IFERROR(INDEX(Tableau1[],MATCH(1,('2018'!B320&gt;=Tableau1[[DATE DEBUT ]])*(Tableau1[DATE FIN]&gt;='2018'!B320),0),1),""))</f>
        <v/>
      </c>
      <c r="N320" s="6"/>
    </row>
    <row r="321" spans="1:14" ht="16.2">
      <c r="A321" s="68">
        <f t="shared" si="42"/>
        <v>43054</v>
      </c>
      <c r="B321" s="38">
        <f t="shared" si="42"/>
        <v>43419</v>
      </c>
      <c r="C321" s="42"/>
      <c r="D321" s="42"/>
      <c r="E321" s="40">
        <f t="shared" si="41"/>
        <v>0</v>
      </c>
      <c r="F321" s="42"/>
      <c r="G321" s="42"/>
      <c r="H321" s="40">
        <f t="shared" si="39"/>
        <v>0</v>
      </c>
      <c r="I321" s="185"/>
      <c r="J321" s="37">
        <f t="shared" si="35"/>
        <v>0</v>
      </c>
      <c r="K321" s="307" t="str">
        <f>IFERROR(VLOOKUP(M321,EMPLOI!A:R,2,0),"")</f>
        <v/>
      </c>
      <c r="L321" s="37" t="str">
        <f t="shared" ca="1" si="37"/>
        <v/>
      </c>
      <c r="M321" s="31" t="str">
        <f t="array" ref="M321">IF(OR($K$2&gt;J321),"",IFERROR(INDEX(Tableau1[],MATCH(1,('2018'!B321&gt;=Tableau1[[DATE DEBUT ]])*(Tableau1[DATE FIN]&gt;='2018'!B321),0),1),""))</f>
        <v/>
      </c>
      <c r="N321" s="6"/>
    </row>
    <row r="322" spans="1:14" ht="16.2">
      <c r="A322" s="68">
        <f t="shared" si="42"/>
        <v>43055</v>
      </c>
      <c r="B322" s="38">
        <f t="shared" si="42"/>
        <v>43420</v>
      </c>
      <c r="C322" s="42"/>
      <c r="D322" s="42"/>
      <c r="E322" s="40">
        <f t="shared" si="41"/>
        <v>0</v>
      </c>
      <c r="F322" s="42"/>
      <c r="G322" s="42"/>
      <c r="H322" s="40">
        <f t="shared" si="39"/>
        <v>0</v>
      </c>
      <c r="I322" s="185"/>
      <c r="J322" s="37">
        <f t="shared" si="35"/>
        <v>0</v>
      </c>
      <c r="K322" s="307" t="str">
        <f>IFERROR(VLOOKUP(M322,EMPLOI!A:R,2,0),"")</f>
        <v/>
      </c>
      <c r="L322" s="37" t="str">
        <f t="shared" ca="1" si="37"/>
        <v/>
      </c>
      <c r="M322" s="31" t="str">
        <f t="array" ref="M322">IF(OR($K$2&gt;J322),"",IFERROR(INDEX(Tableau1[],MATCH(1,('2018'!B322&gt;=Tableau1[[DATE DEBUT ]])*(Tableau1[DATE FIN]&gt;='2018'!B322),0),1),""))</f>
        <v/>
      </c>
      <c r="N322" s="6"/>
    </row>
    <row r="323" spans="1:14" ht="16.2">
      <c r="A323" s="68">
        <f t="shared" si="42"/>
        <v>43056</v>
      </c>
      <c r="B323" s="38">
        <f t="shared" si="42"/>
        <v>43421</v>
      </c>
      <c r="C323" s="42"/>
      <c r="D323" s="42"/>
      <c r="E323" s="40">
        <f t="shared" si="41"/>
        <v>0</v>
      </c>
      <c r="F323" s="42"/>
      <c r="G323" s="42"/>
      <c r="H323" s="40">
        <f t="shared" si="39"/>
        <v>0</v>
      </c>
      <c r="I323" s="185"/>
      <c r="J323" s="37">
        <f t="shared" si="35"/>
        <v>0</v>
      </c>
      <c r="K323" s="307" t="str">
        <f>IFERROR(VLOOKUP(M323,EMPLOI!A:R,2,0),"")</f>
        <v/>
      </c>
      <c r="L323" s="37">
        <f t="shared" ca="1" si="37"/>
        <v>0</v>
      </c>
      <c r="M323" s="31" t="str">
        <f t="array" ref="M323">IF(OR($K$2&gt;J323),"",IFERROR(INDEX(Tableau1[],MATCH(1,('2018'!B323&gt;=Tableau1[[DATE DEBUT ]])*(Tableau1[DATE FIN]&gt;='2018'!B323),0),1),""))</f>
        <v/>
      </c>
      <c r="N323" s="6"/>
    </row>
    <row r="324" spans="1:14" ht="16.2">
      <c r="A324" s="68">
        <f t="shared" si="42"/>
        <v>43057</v>
      </c>
      <c r="B324" s="38">
        <f t="shared" si="42"/>
        <v>43422</v>
      </c>
      <c r="C324" s="42"/>
      <c r="D324" s="42"/>
      <c r="E324" s="40">
        <f t="shared" si="41"/>
        <v>0</v>
      </c>
      <c r="F324" s="42"/>
      <c r="G324" s="42"/>
      <c r="H324" s="40">
        <f t="shared" si="39"/>
        <v>0</v>
      </c>
      <c r="I324" s="185"/>
      <c r="J324" s="37">
        <f t="shared" si="35"/>
        <v>0</v>
      </c>
      <c r="K324" s="307" t="str">
        <f>IFERROR(VLOOKUP(M324,EMPLOI!A:R,2,0),"")</f>
        <v/>
      </c>
      <c r="L324" s="37" t="str">
        <f t="shared" ca="1" si="37"/>
        <v/>
      </c>
      <c r="M324" s="31" t="str">
        <f t="array" ref="M324">IF(OR($K$2&gt;J324),"",IFERROR(INDEX(Tableau1[],MATCH(1,('2018'!B324&gt;=Tableau1[[DATE DEBUT ]])*(Tableau1[DATE FIN]&gt;='2018'!B324),0),1),""))</f>
        <v/>
      </c>
      <c r="N324" s="6"/>
    </row>
    <row r="325" spans="1:14" ht="16.2">
      <c r="A325" s="68">
        <f t="shared" si="42"/>
        <v>43058</v>
      </c>
      <c r="B325" s="38">
        <f t="shared" si="42"/>
        <v>43423</v>
      </c>
      <c r="C325" s="42"/>
      <c r="D325" s="42"/>
      <c r="E325" s="40">
        <f t="shared" si="41"/>
        <v>0</v>
      </c>
      <c r="F325" s="42"/>
      <c r="G325" s="42"/>
      <c r="H325" s="40">
        <f t="shared" si="39"/>
        <v>0</v>
      </c>
      <c r="I325" s="185"/>
      <c r="J325" s="37">
        <f t="shared" ref="J325:J368" si="43">SUM(E325+H325)</f>
        <v>0</v>
      </c>
      <c r="K325" s="307" t="str">
        <f>IFERROR(VLOOKUP(M325,EMPLOI!A:R,2,0),"")</f>
        <v/>
      </c>
      <c r="L325" s="37" t="str">
        <f t="shared" ca="1" si="37"/>
        <v/>
      </c>
      <c r="M325" s="31" t="str">
        <f t="array" ref="M325">IF(OR($K$2&gt;J325),"",IFERROR(INDEX(Tableau1[],MATCH(1,('2018'!B325&gt;=Tableau1[[DATE DEBUT ]])*(Tableau1[DATE FIN]&gt;='2018'!B325),0),1),""))</f>
        <v/>
      </c>
      <c r="N325" s="6"/>
    </row>
    <row r="326" spans="1:14" ht="16.2">
      <c r="A326" s="68">
        <f t="shared" ref="A326:B341" si="44">A325+1</f>
        <v>43059</v>
      </c>
      <c r="B326" s="38">
        <f t="shared" si="44"/>
        <v>43424</v>
      </c>
      <c r="C326" s="42"/>
      <c r="D326" s="42"/>
      <c r="E326" s="40">
        <f t="shared" si="41"/>
        <v>0</v>
      </c>
      <c r="F326" s="42"/>
      <c r="G326" s="42"/>
      <c r="H326" s="40">
        <f t="shared" si="39"/>
        <v>0</v>
      </c>
      <c r="I326" s="185"/>
      <c r="J326" s="37">
        <f t="shared" si="43"/>
        <v>0</v>
      </c>
      <c r="K326" s="307" t="str">
        <f>IFERROR(VLOOKUP(M326,EMPLOI!A:R,2,0),"")</f>
        <v/>
      </c>
      <c r="L326" s="37" t="str">
        <f t="shared" ca="1" si="37"/>
        <v/>
      </c>
      <c r="M326" s="31" t="str">
        <f t="array" ref="M326">IF(OR($K$2&gt;J326),"",IFERROR(INDEX(Tableau1[],MATCH(1,('2018'!B326&gt;=Tableau1[[DATE DEBUT ]])*(Tableau1[DATE FIN]&gt;='2018'!B326),0),1),""))</f>
        <v/>
      </c>
      <c r="N326" s="6"/>
    </row>
    <row r="327" spans="1:14" ht="16.2">
      <c r="A327" s="68">
        <f t="shared" si="44"/>
        <v>43060</v>
      </c>
      <c r="B327" s="38">
        <f t="shared" si="44"/>
        <v>43425</v>
      </c>
      <c r="C327" s="42"/>
      <c r="D327" s="42"/>
      <c r="E327" s="40">
        <f t="shared" si="41"/>
        <v>0</v>
      </c>
      <c r="F327" s="42"/>
      <c r="G327" s="42"/>
      <c r="H327" s="40">
        <f t="shared" si="39"/>
        <v>0</v>
      </c>
      <c r="I327" s="185"/>
      <c r="J327" s="37">
        <f t="shared" si="43"/>
        <v>0</v>
      </c>
      <c r="K327" s="307" t="str">
        <f>IFERROR(VLOOKUP(M327,EMPLOI!A:R,2,0),"")</f>
        <v/>
      </c>
      <c r="L327" s="37" t="str">
        <f t="shared" ca="1" si="37"/>
        <v/>
      </c>
      <c r="M327" s="31" t="str">
        <f t="array" ref="M327">IF(OR($K$2&gt;J327),"",IFERROR(INDEX(Tableau1[],MATCH(1,('2018'!B327&gt;=Tableau1[[DATE DEBUT ]])*(Tableau1[DATE FIN]&gt;='2018'!B327),0),1),""))</f>
        <v/>
      </c>
      <c r="N327" s="6"/>
    </row>
    <row r="328" spans="1:14" ht="16.2">
      <c r="A328" s="68">
        <f t="shared" si="44"/>
        <v>43061</v>
      </c>
      <c r="B328" s="38">
        <f t="shared" si="44"/>
        <v>43426</v>
      </c>
      <c r="C328" s="42"/>
      <c r="D328" s="42"/>
      <c r="E328" s="40">
        <f t="shared" si="41"/>
        <v>0</v>
      </c>
      <c r="F328" s="42"/>
      <c r="G328" s="42"/>
      <c r="H328" s="40">
        <f t="shared" si="39"/>
        <v>0</v>
      </c>
      <c r="I328" s="185"/>
      <c r="J328" s="37">
        <f t="shared" si="43"/>
        <v>0</v>
      </c>
      <c r="K328" s="307" t="str">
        <f>IFERROR(VLOOKUP(M328,EMPLOI!A:R,2,0),"")</f>
        <v/>
      </c>
      <c r="L328" s="37" t="str">
        <f t="shared" ref="L328:L331" ca="1" si="45">IF(WEEKDAY(B328)=7,SUM(OFFSET(B328,0,8,-7,1)),"")</f>
        <v/>
      </c>
      <c r="M328" s="31" t="str">
        <f t="array" ref="M328">IF(OR($K$2&gt;J328),"",IFERROR(INDEX(Tableau1[],MATCH(1,('2018'!B328&gt;=Tableau1[[DATE DEBUT ]])*(Tableau1[DATE FIN]&gt;='2018'!B328),0),1),""))</f>
        <v/>
      </c>
      <c r="N328" s="6"/>
    </row>
    <row r="329" spans="1:14" ht="16.2">
      <c r="A329" s="68">
        <f t="shared" si="44"/>
        <v>43062</v>
      </c>
      <c r="B329" s="38">
        <f t="shared" si="44"/>
        <v>43427</v>
      </c>
      <c r="C329" s="42"/>
      <c r="D329" s="42"/>
      <c r="E329" s="40">
        <f t="shared" si="41"/>
        <v>0</v>
      </c>
      <c r="F329" s="42"/>
      <c r="G329" s="42"/>
      <c r="H329" s="40">
        <f t="shared" si="39"/>
        <v>0</v>
      </c>
      <c r="I329" s="185"/>
      <c r="J329" s="37">
        <f t="shared" si="43"/>
        <v>0</v>
      </c>
      <c r="K329" s="307" t="str">
        <f>IFERROR(VLOOKUP(M329,EMPLOI!A:R,2,0),"")</f>
        <v/>
      </c>
      <c r="L329" s="37" t="str">
        <f t="shared" ca="1" si="45"/>
        <v/>
      </c>
      <c r="M329" s="31" t="str">
        <f t="array" ref="M329">IF(OR($K$2&gt;J329),"",IFERROR(INDEX(Tableau1[],MATCH(1,('2018'!B329&gt;=Tableau1[[DATE DEBUT ]])*(Tableau1[DATE FIN]&gt;='2018'!B329),0),1),""))</f>
        <v/>
      </c>
      <c r="N329" s="6"/>
    </row>
    <row r="330" spans="1:14" ht="16.2">
      <c r="A330" s="68">
        <f t="shared" si="44"/>
        <v>43063</v>
      </c>
      <c r="B330" s="38">
        <f t="shared" si="44"/>
        <v>43428</v>
      </c>
      <c r="C330" s="42"/>
      <c r="D330" s="42"/>
      <c r="E330" s="40">
        <f t="shared" si="41"/>
        <v>0</v>
      </c>
      <c r="F330" s="42"/>
      <c r="G330" s="42"/>
      <c r="H330" s="40">
        <f t="shared" si="39"/>
        <v>0</v>
      </c>
      <c r="I330" s="185"/>
      <c r="J330" s="37">
        <f t="shared" si="43"/>
        <v>0</v>
      </c>
      <c r="K330" s="307" t="str">
        <f>IFERROR(VLOOKUP(M330,EMPLOI!A:R,2,0),"")</f>
        <v/>
      </c>
      <c r="L330" s="37">
        <f t="shared" ca="1" si="45"/>
        <v>0</v>
      </c>
      <c r="M330" s="31" t="str">
        <f t="array" ref="M330">IF(OR($K$2&gt;J330),"",IFERROR(INDEX(Tableau1[],MATCH(1,('2018'!B330&gt;=Tableau1[[DATE DEBUT ]])*(Tableau1[DATE FIN]&gt;='2018'!B330),0),1),""))</f>
        <v/>
      </c>
      <c r="N330" s="6"/>
    </row>
    <row r="331" spans="1:14" ht="16.2">
      <c r="A331" s="68">
        <f t="shared" si="44"/>
        <v>43064</v>
      </c>
      <c r="B331" s="38">
        <f t="shared" si="44"/>
        <v>43429</v>
      </c>
      <c r="C331" s="42"/>
      <c r="D331" s="42"/>
      <c r="E331" s="40">
        <f t="shared" si="41"/>
        <v>0</v>
      </c>
      <c r="F331" s="42"/>
      <c r="G331" s="42"/>
      <c r="H331" s="40">
        <f t="shared" si="39"/>
        <v>0</v>
      </c>
      <c r="I331" s="185"/>
      <c r="J331" s="37">
        <f t="shared" si="43"/>
        <v>0</v>
      </c>
      <c r="K331" s="307" t="str">
        <f>IFERROR(VLOOKUP(M331,EMPLOI!A:R,2,0),"")</f>
        <v/>
      </c>
      <c r="L331" s="37" t="str">
        <f t="shared" ca="1" si="45"/>
        <v/>
      </c>
      <c r="M331" s="31" t="str">
        <f t="array" ref="M331">IF(OR($K$2&gt;J331),"",IFERROR(INDEX(Tableau1[],MATCH(1,('2018'!B331&gt;=Tableau1[[DATE DEBUT ]])*(Tableau1[DATE FIN]&gt;='2018'!B331),0),1),""))</f>
        <v/>
      </c>
      <c r="N331" s="6"/>
    </row>
    <row r="332" spans="1:14" ht="16.2">
      <c r="A332" s="68">
        <f t="shared" si="44"/>
        <v>43065</v>
      </c>
      <c r="B332" s="38">
        <f t="shared" si="44"/>
        <v>43430</v>
      </c>
      <c r="C332" s="42"/>
      <c r="D332" s="42"/>
      <c r="E332" s="40">
        <f t="shared" si="41"/>
        <v>0</v>
      </c>
      <c r="F332" s="42"/>
      <c r="G332" s="42"/>
      <c r="H332" s="40">
        <f t="shared" si="39"/>
        <v>0</v>
      </c>
      <c r="I332" s="185"/>
      <c r="J332" s="37">
        <f t="shared" si="43"/>
        <v>0</v>
      </c>
      <c r="K332" s="307" t="str">
        <f>IFERROR(VLOOKUP(M332,EMPLOI!A:R,2,0),"")</f>
        <v/>
      </c>
      <c r="L332" s="37" t="str">
        <f ca="1">IF(WEEKDAY(B332)=7,SUM(OFFSET(B332,0,8,-7,1)),"")</f>
        <v/>
      </c>
      <c r="M332" s="31" t="str">
        <f t="array" ref="M332">IF(OR($K$2&gt;J332),"",IFERROR(INDEX(Tableau1[],MATCH(1,('2018'!B332&gt;=Tableau1[[DATE DEBUT ]])*(Tableau1[DATE FIN]&gt;='2018'!B332),0),1),""))</f>
        <v/>
      </c>
      <c r="N332" s="6"/>
    </row>
    <row r="333" spans="1:14" ht="16.2">
      <c r="A333" s="68">
        <f t="shared" si="44"/>
        <v>43066</v>
      </c>
      <c r="B333" s="38">
        <f t="shared" si="44"/>
        <v>43431</v>
      </c>
      <c r="C333" s="42"/>
      <c r="D333" s="42"/>
      <c r="E333" s="40">
        <f t="shared" si="41"/>
        <v>0</v>
      </c>
      <c r="F333" s="42"/>
      <c r="G333" s="42"/>
      <c r="H333" s="40">
        <f t="shared" si="39"/>
        <v>0</v>
      </c>
      <c r="I333" s="185"/>
      <c r="J333" s="37">
        <f t="shared" si="43"/>
        <v>0</v>
      </c>
      <c r="K333" s="307" t="str">
        <f>IFERROR(VLOOKUP(M333,EMPLOI!A:R,2,0),"")</f>
        <v/>
      </c>
      <c r="L333" s="37" t="str">
        <f t="shared" ref="L333:L368" ca="1" si="46">IF(WEEKDAY(B333)=7,SUM(OFFSET(B333,0,8,-7,1)),"")</f>
        <v/>
      </c>
      <c r="M333" s="31" t="str">
        <f t="array" ref="M333">IF(OR($K$2&gt;J333),"",IFERROR(INDEX(Tableau1[],MATCH(1,('2018'!B333&gt;=Tableau1[[DATE DEBUT ]])*(Tableau1[DATE FIN]&gt;='2018'!B333),0),1),""))</f>
        <v/>
      </c>
      <c r="N333" s="6"/>
    </row>
    <row r="334" spans="1:14" ht="16.2">
      <c r="A334" s="68">
        <f t="shared" si="44"/>
        <v>43067</v>
      </c>
      <c r="B334" s="38">
        <f t="shared" si="44"/>
        <v>43432</v>
      </c>
      <c r="C334" s="42"/>
      <c r="D334" s="42"/>
      <c r="E334" s="40">
        <f t="shared" si="41"/>
        <v>0</v>
      </c>
      <c r="F334" s="42"/>
      <c r="G334" s="42"/>
      <c r="H334" s="40">
        <f t="shared" si="39"/>
        <v>0</v>
      </c>
      <c r="I334" s="185"/>
      <c r="J334" s="37">
        <f t="shared" si="43"/>
        <v>0</v>
      </c>
      <c r="K334" s="307" t="str">
        <f>IFERROR(VLOOKUP(M334,EMPLOI!A:R,2,0),"")</f>
        <v/>
      </c>
      <c r="L334" s="37" t="str">
        <f t="shared" ca="1" si="46"/>
        <v/>
      </c>
      <c r="M334" s="31" t="str">
        <f t="array" ref="M334">IF(OR($K$2&gt;J334),"",IFERROR(INDEX(Tableau1[],MATCH(1,('2018'!B334&gt;=Tableau1[[DATE DEBUT ]])*(Tableau1[DATE FIN]&gt;='2018'!B334),0),1),""))</f>
        <v/>
      </c>
      <c r="N334" s="6"/>
    </row>
    <row r="335" spans="1:14" ht="16.2">
      <c r="A335" s="68">
        <f t="shared" si="44"/>
        <v>43068</v>
      </c>
      <c r="B335" s="38">
        <f t="shared" si="44"/>
        <v>43433</v>
      </c>
      <c r="C335" s="42"/>
      <c r="D335" s="42"/>
      <c r="E335" s="40">
        <f t="shared" si="41"/>
        <v>0</v>
      </c>
      <c r="F335" s="42"/>
      <c r="G335" s="42"/>
      <c r="H335" s="40">
        <f t="shared" si="39"/>
        <v>0</v>
      </c>
      <c r="I335" s="185"/>
      <c r="J335" s="37">
        <f t="shared" si="43"/>
        <v>0</v>
      </c>
      <c r="K335" s="307" t="str">
        <f>IFERROR(VLOOKUP(M335,EMPLOI!A:R,2,0),"")</f>
        <v/>
      </c>
      <c r="L335" s="37" t="str">
        <f t="shared" ca="1" si="46"/>
        <v/>
      </c>
      <c r="M335" s="31" t="str">
        <f t="array" ref="M335">IF(OR($K$2&gt;J335),"",IFERROR(INDEX(Tableau1[],MATCH(1,('2018'!B335&gt;=Tableau1[[DATE DEBUT ]])*(Tableau1[DATE FIN]&gt;='2018'!B335),0),1),""))</f>
        <v/>
      </c>
      <c r="N335" s="6"/>
    </row>
    <row r="336" spans="1:14" ht="16.2">
      <c r="A336" s="68">
        <f t="shared" si="44"/>
        <v>43069</v>
      </c>
      <c r="B336" s="38">
        <f t="shared" si="44"/>
        <v>43434</v>
      </c>
      <c r="C336" s="41"/>
      <c r="D336" s="41"/>
      <c r="E336" s="40">
        <f t="shared" si="41"/>
        <v>0</v>
      </c>
      <c r="F336" s="42"/>
      <c r="G336" s="42"/>
      <c r="H336" s="40">
        <f t="shared" si="39"/>
        <v>0</v>
      </c>
      <c r="I336" s="185"/>
      <c r="J336" s="37">
        <f t="shared" si="43"/>
        <v>0</v>
      </c>
      <c r="K336" s="307" t="str">
        <f>IFERROR(VLOOKUP(M336,EMPLOI!A:R,2,0),"")</f>
        <v/>
      </c>
      <c r="L336" s="37" t="str">
        <f t="shared" ca="1" si="46"/>
        <v/>
      </c>
      <c r="M336" s="31" t="str">
        <f t="array" ref="M336">IF(OR($K$2&gt;J336),"",IFERROR(INDEX(Tableau1[],MATCH(1,('2018'!B336&gt;=Tableau1[[DATE DEBUT ]])*(Tableau1[DATE FIN]&gt;='2018'!B336),0),1),""))</f>
        <v/>
      </c>
      <c r="N336" s="6"/>
    </row>
    <row r="337" spans="1:14" ht="16.2">
      <c r="A337" s="68">
        <f t="shared" si="44"/>
        <v>43070</v>
      </c>
      <c r="B337" s="38">
        <f t="shared" si="44"/>
        <v>43435</v>
      </c>
      <c r="C337" s="41"/>
      <c r="D337" s="41"/>
      <c r="E337" s="40">
        <f t="shared" si="41"/>
        <v>0</v>
      </c>
      <c r="F337" s="42"/>
      <c r="G337" s="42"/>
      <c r="H337" s="40">
        <f t="shared" si="39"/>
        <v>0</v>
      </c>
      <c r="I337" s="185"/>
      <c r="J337" s="37">
        <f t="shared" si="43"/>
        <v>0</v>
      </c>
      <c r="K337" s="307" t="str">
        <f>IFERROR(VLOOKUP(M337,EMPLOI!A:R,2,0),"")</f>
        <v/>
      </c>
      <c r="L337" s="37">
        <f t="shared" ca="1" si="46"/>
        <v>0</v>
      </c>
      <c r="M337" s="31" t="str">
        <f t="array" ref="M337">IF(OR($K$2&gt;J337),"",IFERROR(INDEX(Tableau1[],MATCH(1,('2018'!B337&gt;=Tableau1[[DATE DEBUT ]])*(Tableau1[DATE FIN]&gt;='2018'!B337),0),1),""))</f>
        <v/>
      </c>
      <c r="N337" s="6"/>
    </row>
    <row r="338" spans="1:14" ht="16.2">
      <c r="A338" s="68">
        <f t="shared" si="44"/>
        <v>43071</v>
      </c>
      <c r="B338" s="38">
        <f t="shared" si="44"/>
        <v>43436</v>
      </c>
      <c r="C338" s="41"/>
      <c r="D338" s="41"/>
      <c r="E338" s="40">
        <f t="shared" si="41"/>
        <v>0</v>
      </c>
      <c r="F338" s="42"/>
      <c r="G338" s="42"/>
      <c r="H338" s="40">
        <f t="shared" si="39"/>
        <v>0</v>
      </c>
      <c r="I338" s="185"/>
      <c r="J338" s="37">
        <f t="shared" si="43"/>
        <v>0</v>
      </c>
      <c r="K338" s="307" t="str">
        <f>IFERROR(VLOOKUP(M338,EMPLOI!A:R,2,0),"")</f>
        <v/>
      </c>
      <c r="L338" s="37" t="str">
        <f t="shared" ca="1" si="46"/>
        <v/>
      </c>
      <c r="M338" s="31" t="str">
        <f t="array" ref="M338">IF(OR($K$2&gt;J338),"",IFERROR(INDEX(Tableau1[],MATCH(1,('2018'!B338&gt;=Tableau1[[DATE DEBUT ]])*(Tableau1[DATE FIN]&gt;='2018'!B338),0),1),""))</f>
        <v/>
      </c>
      <c r="N338" s="6"/>
    </row>
    <row r="339" spans="1:14" ht="16.2">
      <c r="A339" s="68">
        <f t="shared" si="44"/>
        <v>43072</v>
      </c>
      <c r="B339" s="38">
        <f t="shared" si="44"/>
        <v>43437</v>
      </c>
      <c r="C339" s="41"/>
      <c r="D339" s="41"/>
      <c r="E339" s="40">
        <f t="shared" si="41"/>
        <v>0</v>
      </c>
      <c r="F339" s="42"/>
      <c r="G339" s="42"/>
      <c r="H339" s="40">
        <f t="shared" si="39"/>
        <v>0</v>
      </c>
      <c r="I339" s="185"/>
      <c r="J339" s="37">
        <f t="shared" si="43"/>
        <v>0</v>
      </c>
      <c r="K339" s="307" t="str">
        <f>IFERROR(VLOOKUP(M339,EMPLOI!A:R,2,0),"")</f>
        <v/>
      </c>
      <c r="L339" s="37" t="str">
        <f t="shared" ca="1" si="46"/>
        <v/>
      </c>
      <c r="M339" s="31" t="str">
        <f t="array" ref="M339">IF(OR($K$2&gt;J339),"",IFERROR(INDEX(Tableau1[],MATCH(1,('2018'!B339&gt;=Tableau1[[DATE DEBUT ]])*(Tableau1[DATE FIN]&gt;='2018'!B339),0),1),""))</f>
        <v/>
      </c>
      <c r="N339" s="6"/>
    </row>
    <row r="340" spans="1:14" ht="16.2">
      <c r="A340" s="68">
        <f t="shared" si="44"/>
        <v>43073</v>
      </c>
      <c r="B340" s="38">
        <f t="shared" si="44"/>
        <v>43438</v>
      </c>
      <c r="C340" s="42"/>
      <c r="D340" s="42"/>
      <c r="E340" s="40">
        <f t="shared" si="41"/>
        <v>0</v>
      </c>
      <c r="F340" s="42"/>
      <c r="G340" s="42"/>
      <c r="H340" s="40">
        <f t="shared" si="39"/>
        <v>0</v>
      </c>
      <c r="I340" s="185"/>
      <c r="J340" s="37">
        <f t="shared" si="43"/>
        <v>0</v>
      </c>
      <c r="K340" s="307" t="str">
        <f>IFERROR(VLOOKUP(M340,EMPLOI!A:R,2,0),"")</f>
        <v/>
      </c>
      <c r="L340" s="37" t="str">
        <f t="shared" ca="1" si="46"/>
        <v/>
      </c>
      <c r="M340" s="31" t="str">
        <f t="array" ref="M340">IF(OR($K$2&gt;J340),"",IFERROR(INDEX(Tableau1[],MATCH(1,('2018'!B340&gt;=Tableau1[[DATE DEBUT ]])*(Tableau1[DATE FIN]&gt;='2018'!B340),0),1),""))</f>
        <v/>
      </c>
      <c r="N340" s="6"/>
    </row>
    <row r="341" spans="1:14" ht="16.2">
      <c r="A341" s="68">
        <f t="shared" si="44"/>
        <v>43074</v>
      </c>
      <c r="B341" s="38">
        <f t="shared" si="44"/>
        <v>43439</v>
      </c>
      <c r="C341" s="42"/>
      <c r="D341" s="42"/>
      <c r="E341" s="40">
        <f t="shared" si="41"/>
        <v>0</v>
      </c>
      <c r="F341" s="42"/>
      <c r="G341" s="42"/>
      <c r="H341" s="40">
        <f t="shared" si="39"/>
        <v>0</v>
      </c>
      <c r="I341" s="185"/>
      <c r="J341" s="37">
        <f t="shared" si="43"/>
        <v>0</v>
      </c>
      <c r="K341" s="307" t="str">
        <f>IFERROR(VLOOKUP(M341,EMPLOI!A:R,2,0),"")</f>
        <v/>
      </c>
      <c r="L341" s="37" t="str">
        <f t="shared" ca="1" si="46"/>
        <v/>
      </c>
      <c r="M341" s="31" t="str">
        <f t="array" ref="M341">IF(OR($K$2&gt;J341),"",IFERROR(INDEX(Tableau1[],MATCH(1,('2018'!B341&gt;=Tableau1[[DATE DEBUT ]])*(Tableau1[DATE FIN]&gt;='2018'!B341),0),1),""))</f>
        <v/>
      </c>
      <c r="N341" s="6"/>
    </row>
    <row r="342" spans="1:14" ht="16.2">
      <c r="A342" s="68">
        <f t="shared" ref="A342:B357" si="47">A341+1</f>
        <v>43075</v>
      </c>
      <c r="B342" s="38">
        <f t="shared" si="47"/>
        <v>43440</v>
      </c>
      <c r="C342" s="42"/>
      <c r="D342" s="42"/>
      <c r="E342" s="40">
        <f t="shared" si="41"/>
        <v>0</v>
      </c>
      <c r="F342" s="42"/>
      <c r="G342" s="42"/>
      <c r="H342" s="40">
        <f t="shared" si="39"/>
        <v>0</v>
      </c>
      <c r="I342" s="185"/>
      <c r="J342" s="37">
        <f t="shared" si="43"/>
        <v>0</v>
      </c>
      <c r="K342" s="307" t="str">
        <f>IFERROR(VLOOKUP(M342,EMPLOI!A:R,2,0),"")</f>
        <v/>
      </c>
      <c r="L342" s="37" t="str">
        <f t="shared" ca="1" si="46"/>
        <v/>
      </c>
      <c r="M342" s="31" t="str">
        <f t="array" ref="M342">IF(OR($K$2&gt;J342),"",IFERROR(INDEX(Tableau1[],MATCH(1,('2018'!B342&gt;=Tableau1[[DATE DEBUT ]])*(Tableau1[DATE FIN]&gt;='2018'!B342),0),1),""))</f>
        <v/>
      </c>
      <c r="N342" s="6"/>
    </row>
    <row r="343" spans="1:14" ht="16.2">
      <c r="A343" s="68">
        <f t="shared" si="47"/>
        <v>43076</v>
      </c>
      <c r="B343" s="38">
        <f t="shared" si="47"/>
        <v>43441</v>
      </c>
      <c r="C343" s="42"/>
      <c r="D343" s="42"/>
      <c r="E343" s="40">
        <f t="shared" si="41"/>
        <v>0</v>
      </c>
      <c r="F343" s="42"/>
      <c r="G343" s="42"/>
      <c r="H343" s="40">
        <f t="shared" si="39"/>
        <v>0</v>
      </c>
      <c r="I343" s="185"/>
      <c r="J343" s="37">
        <f t="shared" si="43"/>
        <v>0</v>
      </c>
      <c r="K343" s="307" t="str">
        <f>IFERROR(VLOOKUP(M343,EMPLOI!A:R,2,0),"")</f>
        <v/>
      </c>
      <c r="L343" s="37" t="str">
        <f t="shared" ca="1" si="46"/>
        <v/>
      </c>
      <c r="M343" s="31" t="str">
        <f t="array" ref="M343">IF(OR($K$2&gt;J343),"",IFERROR(INDEX(Tableau1[],MATCH(1,('2018'!B343&gt;=Tableau1[[DATE DEBUT ]])*(Tableau1[DATE FIN]&gt;='2018'!B343),0),1),""))</f>
        <v/>
      </c>
      <c r="N343" s="6"/>
    </row>
    <row r="344" spans="1:14" ht="16.2">
      <c r="A344" s="68">
        <f t="shared" si="47"/>
        <v>43077</v>
      </c>
      <c r="B344" s="38">
        <f t="shared" si="47"/>
        <v>43442</v>
      </c>
      <c r="C344" s="42"/>
      <c r="D344" s="42"/>
      <c r="E344" s="40">
        <f t="shared" si="41"/>
        <v>0</v>
      </c>
      <c r="F344" s="42"/>
      <c r="G344" s="42"/>
      <c r="H344" s="40">
        <f t="shared" si="39"/>
        <v>0</v>
      </c>
      <c r="I344" s="185"/>
      <c r="J344" s="37">
        <f t="shared" si="43"/>
        <v>0</v>
      </c>
      <c r="K344" s="307" t="str">
        <f>IFERROR(VLOOKUP(M344,EMPLOI!A:R,2,0),"")</f>
        <v/>
      </c>
      <c r="L344" s="37">
        <f t="shared" ca="1" si="46"/>
        <v>0</v>
      </c>
      <c r="M344" s="31" t="str">
        <f t="array" ref="M344">IF(OR($K$2&gt;J344),"",IFERROR(INDEX(Tableau1[],MATCH(1,('2018'!B344&gt;=Tableau1[[DATE DEBUT ]])*(Tableau1[DATE FIN]&gt;='2018'!B344),0),1),""))</f>
        <v/>
      </c>
      <c r="N344" s="6"/>
    </row>
    <row r="345" spans="1:14" ht="16.2">
      <c r="A345" s="68">
        <f t="shared" si="47"/>
        <v>43078</v>
      </c>
      <c r="B345" s="38">
        <f t="shared" si="47"/>
        <v>43443</v>
      </c>
      <c r="C345" s="42"/>
      <c r="D345" s="42"/>
      <c r="E345" s="40">
        <f t="shared" si="41"/>
        <v>0</v>
      </c>
      <c r="F345" s="42"/>
      <c r="G345" s="42"/>
      <c r="H345" s="40">
        <f t="shared" si="39"/>
        <v>0</v>
      </c>
      <c r="I345" s="185"/>
      <c r="J345" s="37">
        <f t="shared" si="43"/>
        <v>0</v>
      </c>
      <c r="K345" s="307" t="str">
        <f>IFERROR(VLOOKUP(M345,EMPLOI!A:R,2,0),"")</f>
        <v/>
      </c>
      <c r="L345" s="37" t="str">
        <f t="shared" ca="1" si="46"/>
        <v/>
      </c>
      <c r="M345" s="31" t="str">
        <f t="array" ref="M345">IF(OR($K$2&gt;J345),"",IFERROR(INDEX(Tableau1[],MATCH(1,('2018'!B345&gt;=Tableau1[[DATE DEBUT ]])*(Tableau1[DATE FIN]&gt;='2018'!B345),0),1),""))</f>
        <v/>
      </c>
      <c r="N345" s="6"/>
    </row>
    <row r="346" spans="1:14" ht="16.2">
      <c r="A346" s="68">
        <f t="shared" si="47"/>
        <v>43079</v>
      </c>
      <c r="B346" s="38">
        <f t="shared" si="47"/>
        <v>43444</v>
      </c>
      <c r="C346" s="42"/>
      <c r="D346" s="42"/>
      <c r="E346" s="40">
        <f t="shared" si="41"/>
        <v>0</v>
      </c>
      <c r="F346" s="42"/>
      <c r="G346" s="42"/>
      <c r="H346" s="40">
        <f t="shared" si="39"/>
        <v>0</v>
      </c>
      <c r="I346" s="185"/>
      <c r="J346" s="37">
        <f t="shared" si="43"/>
        <v>0</v>
      </c>
      <c r="K346" s="307" t="str">
        <f>IFERROR(VLOOKUP(M346,EMPLOI!A:R,2,0),"")</f>
        <v/>
      </c>
      <c r="L346" s="37" t="str">
        <f t="shared" ca="1" si="46"/>
        <v/>
      </c>
      <c r="M346" s="31" t="str">
        <f t="array" ref="M346">IF(OR($K$2&gt;J346),"",IFERROR(INDEX(Tableau1[],MATCH(1,('2018'!B346&gt;=Tableau1[[DATE DEBUT ]])*(Tableau1[DATE FIN]&gt;='2018'!B346),0),1),""))</f>
        <v/>
      </c>
      <c r="N346" s="6"/>
    </row>
    <row r="347" spans="1:14" ht="16.2">
      <c r="A347" s="68">
        <f t="shared" si="47"/>
        <v>43080</v>
      </c>
      <c r="B347" s="38">
        <f t="shared" si="47"/>
        <v>43445</v>
      </c>
      <c r="C347" s="42"/>
      <c r="D347" s="42"/>
      <c r="E347" s="40">
        <f t="shared" si="41"/>
        <v>0</v>
      </c>
      <c r="F347" s="42"/>
      <c r="G347" s="42"/>
      <c r="H347" s="40">
        <f t="shared" si="39"/>
        <v>0</v>
      </c>
      <c r="I347" s="185"/>
      <c r="J347" s="37">
        <f t="shared" si="43"/>
        <v>0</v>
      </c>
      <c r="K347" s="307" t="str">
        <f>IFERROR(VLOOKUP(M347,EMPLOI!A:R,2,0),"")</f>
        <v/>
      </c>
      <c r="L347" s="37" t="str">
        <f t="shared" ca="1" si="46"/>
        <v/>
      </c>
      <c r="M347" s="31" t="str">
        <f t="array" ref="M347">IF(OR($K$2&gt;J347),"",IFERROR(INDEX(Tableau1[],MATCH(1,('2018'!B347&gt;=Tableau1[[DATE DEBUT ]])*(Tableau1[DATE FIN]&gt;='2018'!B347),0),1),""))</f>
        <v/>
      </c>
      <c r="N347" s="6"/>
    </row>
    <row r="348" spans="1:14" ht="16.2">
      <c r="A348" s="68">
        <f t="shared" si="47"/>
        <v>43081</v>
      </c>
      <c r="B348" s="38">
        <f t="shared" si="47"/>
        <v>43446</v>
      </c>
      <c r="C348" s="42"/>
      <c r="D348" s="42"/>
      <c r="E348" s="40">
        <f t="shared" si="41"/>
        <v>0</v>
      </c>
      <c r="F348" s="42"/>
      <c r="G348" s="42"/>
      <c r="H348" s="40">
        <f t="shared" si="39"/>
        <v>0</v>
      </c>
      <c r="I348" s="185"/>
      <c r="J348" s="37">
        <f t="shared" si="43"/>
        <v>0</v>
      </c>
      <c r="K348" s="307" t="str">
        <f>IFERROR(VLOOKUP(M348,EMPLOI!A:R,2,0),"")</f>
        <v/>
      </c>
      <c r="L348" s="37" t="str">
        <f t="shared" ca="1" si="46"/>
        <v/>
      </c>
      <c r="M348" s="31" t="str">
        <f t="array" ref="M348">IF(OR($K$2&gt;J348),"",IFERROR(INDEX(Tableau1[],MATCH(1,('2018'!B348&gt;=Tableau1[[DATE DEBUT ]])*(Tableau1[DATE FIN]&gt;='2018'!B348),0),1),""))</f>
        <v/>
      </c>
      <c r="N348" s="6"/>
    </row>
    <row r="349" spans="1:14" ht="16.2">
      <c r="A349" s="68">
        <f t="shared" si="47"/>
        <v>43082</v>
      </c>
      <c r="B349" s="38">
        <f t="shared" si="47"/>
        <v>43447</v>
      </c>
      <c r="C349" s="42"/>
      <c r="D349" s="42"/>
      <c r="E349" s="40">
        <f t="shared" si="41"/>
        <v>0</v>
      </c>
      <c r="F349" s="42"/>
      <c r="G349" s="42"/>
      <c r="H349" s="40">
        <f t="shared" si="39"/>
        <v>0</v>
      </c>
      <c r="I349" s="185"/>
      <c r="J349" s="37">
        <f t="shared" si="43"/>
        <v>0</v>
      </c>
      <c r="K349" s="307" t="str">
        <f>IFERROR(VLOOKUP(M349,EMPLOI!A:R,2,0),"")</f>
        <v/>
      </c>
      <c r="L349" s="37" t="str">
        <f t="shared" ca="1" si="46"/>
        <v/>
      </c>
      <c r="M349" s="31" t="str">
        <f t="array" ref="M349">IF(OR($K$2&gt;J349),"",IFERROR(INDEX(Tableau1[],MATCH(1,('2018'!B349&gt;=Tableau1[[DATE DEBUT ]])*(Tableau1[DATE FIN]&gt;='2018'!B349),0),1),""))</f>
        <v/>
      </c>
      <c r="N349" s="6"/>
    </row>
    <row r="350" spans="1:14" ht="16.2">
      <c r="A350" s="68">
        <f t="shared" si="47"/>
        <v>43083</v>
      </c>
      <c r="B350" s="38">
        <f t="shared" si="47"/>
        <v>43448</v>
      </c>
      <c r="C350" s="42"/>
      <c r="D350" s="42"/>
      <c r="E350" s="40">
        <f t="shared" si="41"/>
        <v>0</v>
      </c>
      <c r="F350" s="42"/>
      <c r="G350" s="42"/>
      <c r="H350" s="40">
        <f t="shared" si="39"/>
        <v>0</v>
      </c>
      <c r="I350" s="185"/>
      <c r="J350" s="37">
        <f t="shared" si="43"/>
        <v>0</v>
      </c>
      <c r="K350" s="307" t="str">
        <f>IFERROR(VLOOKUP(M350,EMPLOI!A:R,2,0),"")</f>
        <v/>
      </c>
      <c r="L350" s="37" t="str">
        <f t="shared" ca="1" si="46"/>
        <v/>
      </c>
      <c r="M350" s="31" t="str">
        <f t="array" ref="M350">IF(OR($K$2&gt;J350),"",IFERROR(INDEX(Tableau1[],MATCH(1,('2018'!B350&gt;=Tableau1[[DATE DEBUT ]])*(Tableau1[DATE FIN]&gt;='2018'!B350),0),1),""))</f>
        <v/>
      </c>
      <c r="N350" s="6"/>
    </row>
    <row r="351" spans="1:14" ht="16.2">
      <c r="A351" s="68">
        <f t="shared" si="47"/>
        <v>43084</v>
      </c>
      <c r="B351" s="38">
        <f t="shared" si="47"/>
        <v>43449</v>
      </c>
      <c r="C351" s="42"/>
      <c r="D351" s="42"/>
      <c r="E351" s="40">
        <f t="shared" si="41"/>
        <v>0</v>
      </c>
      <c r="F351" s="42"/>
      <c r="G351" s="42"/>
      <c r="H351" s="40">
        <f t="shared" si="39"/>
        <v>0</v>
      </c>
      <c r="I351" s="185"/>
      <c r="J351" s="37">
        <f t="shared" si="43"/>
        <v>0</v>
      </c>
      <c r="K351" s="307" t="str">
        <f>IFERROR(VLOOKUP(M351,EMPLOI!A:R,2,0),"")</f>
        <v/>
      </c>
      <c r="L351" s="37">
        <f t="shared" ca="1" si="46"/>
        <v>0</v>
      </c>
      <c r="M351" s="31" t="str">
        <f t="array" ref="M351">IF(OR($K$2&gt;J351),"",IFERROR(INDEX(Tableau1[],MATCH(1,('2018'!B351&gt;=Tableau1[[DATE DEBUT ]])*(Tableau1[DATE FIN]&gt;='2018'!B351),0),1),""))</f>
        <v/>
      </c>
      <c r="N351" s="6"/>
    </row>
    <row r="352" spans="1:14" ht="16.2">
      <c r="A352" s="68">
        <f t="shared" si="47"/>
        <v>43085</v>
      </c>
      <c r="B352" s="38">
        <f t="shared" si="47"/>
        <v>43450</v>
      </c>
      <c r="C352" s="42"/>
      <c r="D352" s="42"/>
      <c r="E352" s="40">
        <f t="shared" si="41"/>
        <v>0</v>
      </c>
      <c r="F352" s="42"/>
      <c r="G352" s="42"/>
      <c r="H352" s="40">
        <f t="shared" si="39"/>
        <v>0</v>
      </c>
      <c r="I352" s="185"/>
      <c r="J352" s="37">
        <f t="shared" si="43"/>
        <v>0</v>
      </c>
      <c r="K352" s="307" t="str">
        <f>IFERROR(VLOOKUP(M352,EMPLOI!A:R,2,0),"")</f>
        <v/>
      </c>
      <c r="L352" s="37" t="str">
        <f t="shared" ca="1" si="46"/>
        <v/>
      </c>
      <c r="M352" s="31" t="str">
        <f t="array" ref="M352">IF(OR($K$2&gt;J352),"",IFERROR(INDEX(Tableau1[],MATCH(1,('2018'!B352&gt;=Tableau1[[DATE DEBUT ]])*(Tableau1[DATE FIN]&gt;='2018'!B352),0),1),""))</f>
        <v/>
      </c>
      <c r="N352" s="6"/>
    </row>
    <row r="353" spans="1:14" ht="16.2">
      <c r="A353" s="68">
        <f t="shared" si="47"/>
        <v>43086</v>
      </c>
      <c r="B353" s="38">
        <f t="shared" si="47"/>
        <v>43451</v>
      </c>
      <c r="C353" s="42"/>
      <c r="D353" s="42"/>
      <c r="E353" s="40">
        <f t="shared" si="41"/>
        <v>0</v>
      </c>
      <c r="F353" s="42"/>
      <c r="G353" s="42"/>
      <c r="H353" s="40">
        <f t="shared" si="39"/>
        <v>0</v>
      </c>
      <c r="I353" s="185"/>
      <c r="J353" s="37">
        <f t="shared" si="43"/>
        <v>0</v>
      </c>
      <c r="K353" s="307" t="str">
        <f>IFERROR(VLOOKUP(M353,EMPLOI!A:R,2,0),"")</f>
        <v/>
      </c>
      <c r="L353" s="37" t="str">
        <f t="shared" ca="1" si="46"/>
        <v/>
      </c>
      <c r="M353" s="31" t="str">
        <f t="array" ref="M353">IF(OR($K$2&gt;J353),"",IFERROR(INDEX(Tableau1[],MATCH(1,('2018'!B353&gt;=Tableau1[[DATE DEBUT ]])*(Tableau1[DATE FIN]&gt;='2018'!B353),0),1),""))</f>
        <v/>
      </c>
      <c r="N353" s="6"/>
    </row>
    <row r="354" spans="1:14" ht="16.2">
      <c r="A354" s="68">
        <f t="shared" si="47"/>
        <v>43087</v>
      </c>
      <c r="B354" s="38">
        <f t="shared" si="47"/>
        <v>43452</v>
      </c>
      <c r="C354" s="42"/>
      <c r="D354" s="42"/>
      <c r="E354" s="40">
        <f t="shared" si="41"/>
        <v>0</v>
      </c>
      <c r="F354" s="42"/>
      <c r="G354" s="42"/>
      <c r="H354" s="40">
        <f t="shared" si="39"/>
        <v>0</v>
      </c>
      <c r="I354" s="185"/>
      <c r="J354" s="37">
        <f t="shared" si="43"/>
        <v>0</v>
      </c>
      <c r="K354" s="307" t="str">
        <f>IFERROR(VLOOKUP(M354,EMPLOI!A:R,2,0),"")</f>
        <v/>
      </c>
      <c r="L354" s="37" t="str">
        <f t="shared" ca="1" si="46"/>
        <v/>
      </c>
      <c r="M354" s="31" t="str">
        <f t="array" ref="M354">IF(OR($K$2&gt;J354),"",IFERROR(INDEX(Tableau1[],MATCH(1,('2018'!B354&gt;=Tableau1[[DATE DEBUT ]])*(Tableau1[DATE FIN]&gt;='2018'!B354),0),1),""))</f>
        <v/>
      </c>
      <c r="N354" s="6"/>
    </row>
    <row r="355" spans="1:14" ht="16.2">
      <c r="A355" s="68">
        <f t="shared" si="47"/>
        <v>43088</v>
      </c>
      <c r="B355" s="38">
        <f t="shared" si="47"/>
        <v>43453</v>
      </c>
      <c r="C355" s="42"/>
      <c r="D355" s="42"/>
      <c r="E355" s="40">
        <f t="shared" si="41"/>
        <v>0</v>
      </c>
      <c r="F355" s="42"/>
      <c r="G355" s="42"/>
      <c r="H355" s="40">
        <f t="shared" si="39"/>
        <v>0</v>
      </c>
      <c r="I355" s="185"/>
      <c r="J355" s="37">
        <f t="shared" si="43"/>
        <v>0</v>
      </c>
      <c r="K355" s="307" t="str">
        <f>IFERROR(VLOOKUP(M355,EMPLOI!A:R,2,0),"")</f>
        <v/>
      </c>
      <c r="L355" s="37" t="str">
        <f t="shared" ca="1" si="46"/>
        <v/>
      </c>
      <c r="M355" s="31" t="str">
        <f t="array" ref="M355">IF(OR($K$2&gt;J355),"",IFERROR(INDEX(Tableau1[],MATCH(1,('2018'!B355&gt;=Tableau1[[DATE DEBUT ]])*(Tableau1[DATE FIN]&gt;='2018'!B355),0),1),""))</f>
        <v/>
      </c>
      <c r="N355" s="6"/>
    </row>
    <row r="356" spans="1:14" ht="16.2">
      <c r="A356" s="68">
        <f t="shared" si="47"/>
        <v>43089</v>
      </c>
      <c r="B356" s="38">
        <f t="shared" si="47"/>
        <v>43454</v>
      </c>
      <c r="C356" s="42"/>
      <c r="D356" s="42"/>
      <c r="E356" s="40">
        <f t="shared" si="41"/>
        <v>0</v>
      </c>
      <c r="F356" s="42"/>
      <c r="G356" s="42"/>
      <c r="H356" s="40">
        <f t="shared" si="39"/>
        <v>0</v>
      </c>
      <c r="I356" s="185"/>
      <c r="J356" s="37">
        <f t="shared" si="43"/>
        <v>0</v>
      </c>
      <c r="K356" s="307" t="str">
        <f>IFERROR(VLOOKUP(M356,EMPLOI!A:R,2,0),"")</f>
        <v/>
      </c>
      <c r="L356" s="37" t="str">
        <f t="shared" ca="1" si="46"/>
        <v/>
      </c>
      <c r="M356" s="31" t="str">
        <f t="array" ref="M356">IF(OR($K$2&gt;J356),"",IFERROR(INDEX(Tableau1[],MATCH(1,('2018'!B356&gt;=Tableau1[[DATE DEBUT ]])*(Tableau1[DATE FIN]&gt;='2018'!B356),0),1),""))</f>
        <v/>
      </c>
      <c r="N356" s="6"/>
    </row>
    <row r="357" spans="1:14" ht="16.2">
      <c r="A357" s="68">
        <f t="shared" si="47"/>
        <v>43090</v>
      </c>
      <c r="B357" s="38">
        <f t="shared" si="47"/>
        <v>43455</v>
      </c>
      <c r="C357" s="42"/>
      <c r="D357" s="42"/>
      <c r="E357" s="40">
        <f t="shared" si="41"/>
        <v>0</v>
      </c>
      <c r="F357" s="42"/>
      <c r="G357" s="42"/>
      <c r="H357" s="40">
        <f t="shared" ref="H357:H368" si="48">MOD(G357-F357,1)</f>
        <v>0</v>
      </c>
      <c r="I357" s="185"/>
      <c r="J357" s="37">
        <f t="shared" si="43"/>
        <v>0</v>
      </c>
      <c r="K357" s="307" t="str">
        <f>IFERROR(VLOOKUP(M357,EMPLOI!A:R,2,0),"")</f>
        <v/>
      </c>
      <c r="L357" s="37" t="str">
        <f t="shared" ca="1" si="46"/>
        <v/>
      </c>
      <c r="M357" s="31" t="str">
        <f t="array" ref="M357">IF(OR($K$2&gt;J357),"",IFERROR(INDEX(Tableau1[],MATCH(1,('2018'!B357&gt;=Tableau1[[DATE DEBUT ]])*(Tableau1[DATE FIN]&gt;='2018'!B357),0),1),""))</f>
        <v/>
      </c>
      <c r="N357" s="6"/>
    </row>
    <row r="358" spans="1:14" ht="16.2">
      <c r="A358" s="68">
        <f t="shared" ref="A358:B368" si="49">A357+1</f>
        <v>43091</v>
      </c>
      <c r="B358" s="38">
        <f t="shared" si="49"/>
        <v>43456</v>
      </c>
      <c r="C358" s="42"/>
      <c r="D358" s="42"/>
      <c r="E358" s="40">
        <f t="shared" si="41"/>
        <v>0</v>
      </c>
      <c r="F358" s="42"/>
      <c r="G358" s="42"/>
      <c r="H358" s="40">
        <f t="shared" si="48"/>
        <v>0</v>
      </c>
      <c r="I358" s="185"/>
      <c r="J358" s="37">
        <f t="shared" si="43"/>
        <v>0</v>
      </c>
      <c r="K358" s="307" t="str">
        <f>IFERROR(VLOOKUP(M358,EMPLOI!A:R,2,0),"")</f>
        <v/>
      </c>
      <c r="L358" s="37">
        <f t="shared" ca="1" si="46"/>
        <v>0</v>
      </c>
      <c r="M358" s="31" t="str">
        <f t="array" ref="M358">IF(OR($K$2&gt;J358),"",IFERROR(INDEX(Tableau1[],MATCH(1,('2018'!B358&gt;=Tableau1[[DATE DEBUT ]])*(Tableau1[DATE FIN]&gt;='2018'!B358),0),1),""))</f>
        <v/>
      </c>
      <c r="N358" s="6"/>
    </row>
    <row r="359" spans="1:14" ht="16.2">
      <c r="A359" s="68">
        <f t="shared" si="49"/>
        <v>43092</v>
      </c>
      <c r="B359" s="38">
        <f t="shared" si="49"/>
        <v>43457</v>
      </c>
      <c r="C359" s="42"/>
      <c r="D359" s="42"/>
      <c r="E359" s="40">
        <f t="shared" si="41"/>
        <v>0</v>
      </c>
      <c r="F359" s="42"/>
      <c r="G359" s="42"/>
      <c r="H359" s="40">
        <f t="shared" si="48"/>
        <v>0</v>
      </c>
      <c r="I359" s="185"/>
      <c r="J359" s="37">
        <f t="shared" si="43"/>
        <v>0</v>
      </c>
      <c r="K359" s="307" t="str">
        <f>IFERROR(VLOOKUP(M359,EMPLOI!A:R,2,0),"")</f>
        <v/>
      </c>
      <c r="L359" s="37" t="str">
        <f t="shared" ca="1" si="46"/>
        <v/>
      </c>
      <c r="M359" s="31" t="str">
        <f t="array" ref="M359">IF(OR($K$2&gt;J359),"",IFERROR(INDEX(Tableau1[],MATCH(1,('2018'!B359&gt;=Tableau1[[DATE DEBUT ]])*(Tableau1[DATE FIN]&gt;='2018'!B359),0),1),""))</f>
        <v/>
      </c>
      <c r="N359" s="6"/>
    </row>
    <row r="360" spans="1:14" ht="16.2">
      <c r="A360" s="68">
        <f t="shared" si="49"/>
        <v>43093</v>
      </c>
      <c r="B360" s="38">
        <f t="shared" si="49"/>
        <v>43458</v>
      </c>
      <c r="C360" s="42"/>
      <c r="D360" s="42"/>
      <c r="E360" s="40">
        <f t="shared" si="41"/>
        <v>0</v>
      </c>
      <c r="F360" s="42"/>
      <c r="G360" s="42"/>
      <c r="H360" s="40">
        <f t="shared" si="48"/>
        <v>0</v>
      </c>
      <c r="I360" s="185"/>
      <c r="J360" s="37">
        <f t="shared" si="43"/>
        <v>0</v>
      </c>
      <c r="K360" s="307" t="str">
        <f>IFERROR(VLOOKUP(M360,EMPLOI!A:R,2,0),"")</f>
        <v/>
      </c>
      <c r="L360" s="37" t="str">
        <f t="shared" ca="1" si="46"/>
        <v/>
      </c>
      <c r="M360" s="31" t="str">
        <f t="array" ref="M360">IF(OR($K$2&gt;J360),"",IFERROR(INDEX(Tableau1[],MATCH(1,('2018'!B360&gt;=Tableau1[[DATE DEBUT ]])*(Tableau1[DATE FIN]&gt;='2018'!B360),0),1),""))</f>
        <v/>
      </c>
      <c r="N360" s="6"/>
    </row>
    <row r="361" spans="1:14" ht="16.2">
      <c r="A361" s="68">
        <f t="shared" si="49"/>
        <v>43094</v>
      </c>
      <c r="B361" s="38">
        <f t="shared" si="49"/>
        <v>43459</v>
      </c>
      <c r="C361" s="42"/>
      <c r="D361" s="42"/>
      <c r="E361" s="40">
        <f t="shared" si="41"/>
        <v>0</v>
      </c>
      <c r="F361" s="42"/>
      <c r="G361" s="42"/>
      <c r="H361" s="40">
        <f t="shared" si="48"/>
        <v>0</v>
      </c>
      <c r="I361" s="185"/>
      <c r="J361" s="37">
        <f t="shared" si="43"/>
        <v>0</v>
      </c>
      <c r="K361" s="307" t="str">
        <f>IFERROR(VLOOKUP(M361,EMPLOI!A:R,2,0),"")</f>
        <v/>
      </c>
      <c r="L361" s="37" t="str">
        <f t="shared" ca="1" si="46"/>
        <v/>
      </c>
      <c r="M361" s="31" t="str">
        <f t="array" ref="M361">IF(OR($K$2&gt;J361),"",IFERROR(INDEX(Tableau1[],MATCH(1,('2018'!B361&gt;=Tableau1[[DATE DEBUT ]])*(Tableau1[DATE FIN]&gt;='2018'!B361),0),1),""))</f>
        <v/>
      </c>
      <c r="N361" s="6"/>
    </row>
    <row r="362" spans="1:14" ht="16.2">
      <c r="A362" s="68">
        <f t="shared" si="49"/>
        <v>43095</v>
      </c>
      <c r="B362" s="38">
        <f t="shared" si="49"/>
        <v>43460</v>
      </c>
      <c r="C362" s="42"/>
      <c r="D362" s="42"/>
      <c r="E362" s="40">
        <f t="shared" si="41"/>
        <v>0</v>
      </c>
      <c r="F362" s="42"/>
      <c r="G362" s="42"/>
      <c r="H362" s="40">
        <f t="shared" si="48"/>
        <v>0</v>
      </c>
      <c r="I362" s="185"/>
      <c r="J362" s="37">
        <f t="shared" si="43"/>
        <v>0</v>
      </c>
      <c r="K362" s="307" t="str">
        <f>IFERROR(VLOOKUP(M362,EMPLOI!A:R,2,0),"")</f>
        <v/>
      </c>
      <c r="L362" s="37" t="str">
        <f t="shared" ca="1" si="46"/>
        <v/>
      </c>
      <c r="M362" s="31" t="str">
        <f t="array" ref="M362">IF(OR($K$2&gt;J362),"",IFERROR(INDEX(Tableau1[],MATCH(1,('2018'!B362&gt;=Tableau1[[DATE DEBUT ]])*(Tableau1[DATE FIN]&gt;='2018'!B362),0),1),""))</f>
        <v/>
      </c>
      <c r="N362" s="6"/>
    </row>
    <row r="363" spans="1:14" ht="16.2">
      <c r="A363" s="68">
        <f t="shared" si="49"/>
        <v>43096</v>
      </c>
      <c r="B363" s="38">
        <f t="shared" si="49"/>
        <v>43461</v>
      </c>
      <c r="C363" s="42"/>
      <c r="D363" s="42"/>
      <c r="E363" s="40">
        <f t="shared" si="41"/>
        <v>0</v>
      </c>
      <c r="F363" s="42"/>
      <c r="G363" s="42"/>
      <c r="H363" s="40">
        <f t="shared" si="48"/>
        <v>0</v>
      </c>
      <c r="I363" s="185"/>
      <c r="J363" s="37">
        <f t="shared" si="43"/>
        <v>0</v>
      </c>
      <c r="K363" s="307" t="str">
        <f>IFERROR(VLOOKUP(M363,EMPLOI!A:R,2,0),"")</f>
        <v/>
      </c>
      <c r="L363" s="37" t="str">
        <f t="shared" ca="1" si="46"/>
        <v/>
      </c>
      <c r="M363" s="31" t="str">
        <f t="array" ref="M363">IF(OR($K$2&gt;J363),"",IFERROR(INDEX(Tableau1[],MATCH(1,('2018'!B363&gt;=Tableau1[[DATE DEBUT ]])*(Tableau1[DATE FIN]&gt;='2018'!B363),0),1),""))</f>
        <v/>
      </c>
      <c r="N363" s="6"/>
    </row>
    <row r="364" spans="1:14" ht="16.2">
      <c r="A364" s="68">
        <f t="shared" si="49"/>
        <v>43097</v>
      </c>
      <c r="B364" s="38">
        <f t="shared" si="49"/>
        <v>43462</v>
      </c>
      <c r="C364" s="42"/>
      <c r="D364" s="42"/>
      <c r="E364" s="40">
        <f t="shared" si="41"/>
        <v>0</v>
      </c>
      <c r="F364" s="42"/>
      <c r="G364" s="42"/>
      <c r="H364" s="40">
        <f t="shared" si="48"/>
        <v>0</v>
      </c>
      <c r="I364" s="185"/>
      <c r="J364" s="37">
        <f t="shared" si="43"/>
        <v>0</v>
      </c>
      <c r="K364" s="307" t="str">
        <f>IFERROR(VLOOKUP(M364,EMPLOI!A:R,2,0),"")</f>
        <v/>
      </c>
      <c r="L364" s="37" t="str">
        <f t="shared" ca="1" si="46"/>
        <v/>
      </c>
      <c r="M364" s="31" t="str">
        <f t="array" ref="M364">IF(OR($K$2&gt;J364),"",IFERROR(INDEX(Tableau1[],MATCH(1,('2018'!B364&gt;=Tableau1[[DATE DEBUT ]])*(Tableau1[DATE FIN]&gt;='2018'!B364),0),1),""))</f>
        <v/>
      </c>
      <c r="N364" s="6"/>
    </row>
    <row r="365" spans="1:14" ht="16.2">
      <c r="A365" s="68">
        <f t="shared" si="49"/>
        <v>43098</v>
      </c>
      <c r="B365" s="38">
        <f t="shared" si="49"/>
        <v>43463</v>
      </c>
      <c r="C365" s="41"/>
      <c r="D365" s="41"/>
      <c r="E365" s="40">
        <f t="shared" si="41"/>
        <v>0</v>
      </c>
      <c r="F365" s="42"/>
      <c r="G365" s="42"/>
      <c r="H365" s="40">
        <f t="shared" si="48"/>
        <v>0</v>
      </c>
      <c r="I365" s="185"/>
      <c r="J365" s="37">
        <f t="shared" si="43"/>
        <v>0</v>
      </c>
      <c r="K365" s="307" t="str">
        <f>IFERROR(VLOOKUP(M365,EMPLOI!A:R,2,0),"")</f>
        <v/>
      </c>
      <c r="L365" s="37">
        <f t="shared" ca="1" si="46"/>
        <v>0</v>
      </c>
      <c r="M365" s="31" t="str">
        <f t="array" ref="M365">IF(OR($K$2&gt;J365),"",IFERROR(INDEX(Tableau1[],MATCH(1,('2018'!B365&gt;=Tableau1[[DATE DEBUT ]])*(Tableau1[DATE FIN]&gt;='2018'!B365),0),1),""))</f>
        <v/>
      </c>
      <c r="N365" s="6"/>
    </row>
    <row r="366" spans="1:14" ht="16.2">
      <c r="A366" s="68">
        <f t="shared" si="49"/>
        <v>43099</v>
      </c>
      <c r="B366" s="38">
        <f t="shared" si="49"/>
        <v>43464</v>
      </c>
      <c r="C366" s="41"/>
      <c r="D366" s="41"/>
      <c r="E366" s="40">
        <f t="shared" si="41"/>
        <v>0</v>
      </c>
      <c r="F366" s="42"/>
      <c r="G366" s="42"/>
      <c r="H366" s="40">
        <f t="shared" si="48"/>
        <v>0</v>
      </c>
      <c r="I366" s="185"/>
      <c r="J366" s="37">
        <f t="shared" si="43"/>
        <v>0</v>
      </c>
      <c r="K366" s="307" t="str">
        <f>IFERROR(VLOOKUP(M366,EMPLOI!A:R,2,0),"")</f>
        <v/>
      </c>
      <c r="L366" s="37" t="str">
        <f t="shared" ca="1" si="46"/>
        <v/>
      </c>
      <c r="M366" s="31" t="str">
        <f t="array" ref="M366">IF(OR($K$2&gt;J366),"",IFERROR(INDEX(Tableau1[],MATCH(1,('2018'!B366&gt;=Tableau1[[DATE DEBUT ]])*(Tableau1[DATE FIN]&gt;='2018'!B366),0),1),""))</f>
        <v/>
      </c>
      <c r="N366" s="6"/>
    </row>
    <row r="367" spans="1:14" ht="16.2">
      <c r="A367" s="68">
        <f t="shared" si="49"/>
        <v>43100</v>
      </c>
      <c r="B367" s="38">
        <f t="shared" si="49"/>
        <v>43465</v>
      </c>
      <c r="C367" s="41"/>
      <c r="D367" s="41"/>
      <c r="E367" s="40">
        <f t="shared" si="41"/>
        <v>0</v>
      </c>
      <c r="F367" s="42"/>
      <c r="G367" s="42"/>
      <c r="H367" s="40">
        <f t="shared" si="48"/>
        <v>0</v>
      </c>
      <c r="I367" s="185"/>
      <c r="J367" s="37">
        <f t="shared" si="43"/>
        <v>0</v>
      </c>
      <c r="K367" s="307" t="str">
        <f>IFERROR(VLOOKUP(M367,EMPLOI!A:R,2,0),"")</f>
        <v/>
      </c>
      <c r="L367" s="37" t="str">
        <f t="shared" ca="1" si="46"/>
        <v/>
      </c>
      <c r="M367" s="31" t="str">
        <f t="array" ref="M367">IF(OR($K$2&gt;J367),"",IFERROR(INDEX(Tableau1[],MATCH(1,('2018'!B367&gt;=Tableau1[[DATE DEBUT ]])*(Tableau1[DATE FIN]&gt;='2018'!B367),0),1),""))</f>
        <v/>
      </c>
      <c r="N367" s="6"/>
    </row>
    <row r="368" spans="1:14" ht="16.2">
      <c r="A368" s="68">
        <f t="shared" si="49"/>
        <v>43101</v>
      </c>
      <c r="B368" s="38">
        <f t="shared" si="49"/>
        <v>43466</v>
      </c>
      <c r="C368" s="41"/>
      <c r="D368" s="41"/>
      <c r="E368" s="40">
        <f t="shared" ref="E328:E368" si="50">MOD(D368-C368,1)</f>
        <v>0</v>
      </c>
      <c r="F368" s="42"/>
      <c r="G368" s="42"/>
      <c r="H368" s="40">
        <f t="shared" si="48"/>
        <v>0</v>
      </c>
      <c r="I368" s="185"/>
      <c r="J368" s="37">
        <f t="shared" si="43"/>
        <v>0</v>
      </c>
      <c r="K368" s="307" t="str">
        <f>IFERROR(VLOOKUP(M368,EMPLOI!A:R,2,0),"")</f>
        <v/>
      </c>
      <c r="L368" s="37" t="str">
        <f t="shared" ca="1" si="46"/>
        <v/>
      </c>
      <c r="M368" s="31" t="str">
        <f t="array" ref="M368">IF(OR($K$2&gt;J368),"",IFERROR(INDEX(Tableau1[],MATCH(1,('2017'!B368&gt;=Tableau1[[DATE DEBUT ]])*(Tableau1[DATE FIN]&gt;='2017'!B368),0),1),""))</f>
        <v/>
      </c>
      <c r="N368" s="6"/>
    </row>
    <row r="369" spans="12:12">
      <c r="L369" s="47"/>
    </row>
  </sheetData>
  <mergeCells count="2">
    <mergeCell ref="Q2:R2"/>
    <mergeCell ref="Q3:R3"/>
  </mergeCells>
  <conditionalFormatting sqref="J95:J96 J273:J274">
    <cfRule type="expression" dxfId="55" priority="11">
      <formula>COUNTIF(Férié,$A95)&gt;0</formula>
    </cfRule>
    <cfRule type="expression" dxfId="54" priority="12">
      <formula>COUNTIF(Fêtes,$A95)&gt;0</formula>
    </cfRule>
    <cfRule type="expression" dxfId="53" priority="13">
      <formula>WEEKDAY($A95,2)=7</formula>
    </cfRule>
    <cfRule type="expression" dxfId="52" priority="14">
      <formula>WEEKDAY($A95,2)=6</formula>
    </cfRule>
  </conditionalFormatting>
  <conditionalFormatting sqref="K95:K96 K273:K274 K289:K290">
    <cfRule type="expression" dxfId="51" priority="7">
      <formula>COUNTIF(Férié,$B95)&gt;0</formula>
    </cfRule>
    <cfRule type="expression" dxfId="50" priority="8">
      <formula>COUNTIF(Fêtes,$B95)&gt;0</formula>
    </cfRule>
    <cfRule type="expression" dxfId="49" priority="9">
      <formula>WEEKDAY($B95,2)=7</formula>
    </cfRule>
    <cfRule type="expression" dxfId="48" priority="10">
      <formula>WEEKDAY($B95,2)=6</formula>
    </cfRule>
  </conditionalFormatting>
  <conditionalFormatting sqref="A3:P368">
    <cfRule type="expression" dxfId="47" priority="1">
      <formula>$I3="RTT"</formula>
    </cfRule>
    <cfRule type="expression" dxfId="46" priority="2">
      <formula>$I3="VACANCE"</formula>
    </cfRule>
    <cfRule type="expression" dxfId="45" priority="3">
      <formula>COUNTIF($R$4:$R$16,$B3)&gt;0</formula>
    </cfRule>
    <cfRule type="expression" dxfId="44" priority="4">
      <formula>COUNTIF($R$18:$R$22,$B3)&gt;0</formula>
    </cfRule>
    <cfRule type="expression" dxfId="43" priority="5">
      <formula>WEEKDAY($B3,2)=7</formula>
    </cfRule>
    <cfRule type="expression" dxfId="42" priority="6">
      <formula>WEEKDAY($B3,2)=6</formula>
    </cfRule>
  </conditionalFormatting>
  <pageMargins left="0.7" right="0.7" top="0.75" bottom="0.75" header="0.3" footer="0.3"/>
  <legacyDrawing r:id="rId1"/>
</worksheet>
</file>

<file path=xl/worksheets/sheet4.xml><?xml version="1.0" encoding="utf-8"?>
<worksheet xmlns="http://schemas.openxmlformats.org/spreadsheetml/2006/main" xmlns:r="http://schemas.openxmlformats.org/officeDocument/2006/relationships">
  <sheetPr codeName="Feuil3"/>
  <dimension ref="A1:P22"/>
  <sheetViews>
    <sheetView workbookViewId="0">
      <selection activeCell="C3" sqref="C3"/>
    </sheetView>
  </sheetViews>
  <sheetFormatPr baseColWidth="10" defaultRowHeight="16.2"/>
  <cols>
    <col min="1" max="1" width="26" style="52" customWidth="1"/>
    <col min="2" max="2" width="10" style="163" customWidth="1"/>
    <col min="3" max="4" width="21.6328125" style="163" customWidth="1"/>
    <col min="5" max="5" width="9.90625" style="51" customWidth="1"/>
    <col min="6" max="6" width="9.81640625" style="164" customWidth="1"/>
    <col min="7" max="7" width="9.26953125" style="53" customWidth="1"/>
    <col min="8" max="8" width="5.6328125" style="53" customWidth="1"/>
    <col min="9" max="9" width="24.1796875" style="52" customWidth="1"/>
    <col min="10" max="10" width="10" style="54" customWidth="1"/>
    <col min="11" max="13" width="9.1796875" style="52" customWidth="1"/>
    <col min="14" max="14" width="9.1796875" style="54" customWidth="1"/>
    <col min="15" max="15" width="9.1796875" style="149" customWidth="1"/>
    <col min="16" max="16384" width="10.90625" style="149"/>
  </cols>
  <sheetData>
    <row r="1" spans="1:16" ht="50.4">
      <c r="A1" s="141" t="s">
        <v>45</v>
      </c>
      <c r="B1" s="141" t="s">
        <v>86</v>
      </c>
      <c r="C1" s="142" t="s">
        <v>47</v>
      </c>
      <c r="D1" s="142" t="s">
        <v>51</v>
      </c>
      <c r="E1" s="143" t="s">
        <v>52</v>
      </c>
      <c r="F1" s="144" t="s">
        <v>53</v>
      </c>
      <c r="G1" s="141" t="s">
        <v>57</v>
      </c>
      <c r="H1" s="144" t="s">
        <v>54</v>
      </c>
      <c r="I1" s="145" t="s">
        <v>48</v>
      </c>
      <c r="J1" s="146" t="s">
        <v>46</v>
      </c>
      <c r="K1" s="146" t="s">
        <v>67</v>
      </c>
      <c r="L1" s="146" t="s">
        <v>68</v>
      </c>
      <c r="M1" s="146" t="s">
        <v>75</v>
      </c>
      <c r="N1" s="146" t="s">
        <v>73</v>
      </c>
      <c r="O1" s="147" t="s">
        <v>74</v>
      </c>
      <c r="P1" s="148" t="s">
        <v>76</v>
      </c>
    </row>
    <row r="2" spans="1:16" hidden="1">
      <c r="A2" s="150"/>
      <c r="B2" s="151"/>
      <c r="C2" s="53"/>
      <c r="D2" s="53"/>
      <c r="E2" s="152" t="e">
        <f ca="1">SUMPRODUCT((INDIRECT(YEAR(Tableau1[[#This Row],[DATE DEBUT ]])&amp;"!$M$3:$M$368")=EMPLOI!A2)*(INDIRECT(YEAR(Tableau1[[#This Row],[DATE DEBUT ]])&amp;"!$A$3:$A$368")&gt;=EMPLOI!C2)*(INDIRECT(YEAR(Tableau1[[#This Row],[DATE FIN]])&amp;"!$A$3:$A$368")&lt;=EMPLOI!$D2))</f>
        <v>#REF!</v>
      </c>
      <c r="F2" s="54" t="e">
        <f ca="1">SUMPRODUCT((INDIRECT(YEAR(Tableau1[[#This Row],[DATE DEBUT ]])&amp;"!$A$3:$A$368")&gt;=EMPLOI!C2)*(INDIRECT(YEAR(Tableau1[[#This Row],[DATE FIN]])&amp;"!$A$3:$A$368")&lt;=EMPLOI!$D2)*INDIRECT(YEAR(Tableau1[[#This Row],[DATE DEBUT ]])&amp;"!$I$3:$I$368"))</f>
        <v>#REF!</v>
      </c>
      <c r="G2" s="56" t="e">
        <f ca="1">Tableau1[[#This Row],[Km 
A/R]]*Tableau1[[#This Row],[NOMBRES
JOURS]]</f>
        <v>#REF!</v>
      </c>
      <c r="H2" s="54"/>
      <c r="J2" s="55"/>
      <c r="K2" s="55"/>
      <c r="L2" s="55">
        <f t="shared" ref="L2" si="0">0.976*2</f>
        <v>1.952</v>
      </c>
      <c r="M2" s="55"/>
      <c r="N2" s="55"/>
      <c r="O2" s="79"/>
      <c r="P2" s="80"/>
    </row>
    <row r="3" spans="1:16">
      <c r="A3" s="150" t="s">
        <v>95</v>
      </c>
      <c r="B3" s="151" t="s">
        <v>96</v>
      </c>
      <c r="C3" s="53">
        <v>43273</v>
      </c>
      <c r="D3" s="53">
        <v>43343</v>
      </c>
      <c r="E3" s="152">
        <f ca="1">SUMPRODUCT((INDIRECT(YEAR(Tableau1[[#This Row],[DATE DEBUT ]])&amp;"!$M$3:$M$368")=EMPLOI!A3)*(INDIRECT(YEAR(Tableau1[[#This Row],[DATE DEBUT ]])&amp;"!$A$3:$A$368")&gt;=EMPLOI!C3)*(INDIRECT(YEAR(Tableau1[[#This Row],[DATE FIN]])&amp;"!$A$3:$A$368")&lt;=EMPLOI!$D3))</f>
        <v>0</v>
      </c>
      <c r="F3" s="54" t="e">
        <f ca="1">SUMPRODUCT((INDIRECT(YEAR(Tableau1[[#This Row],[DATE DEBUT ]])&amp;"!$A$3:$A$368")&gt;=EMPLOI!C3)*(INDIRECT(YEAR(Tableau1[[#This Row],[DATE FIN]])&amp;"!$A$3:$A$368")&lt;=EMPLOI!$D3)*INDIRECT(YEAR(Tableau1[[#This Row],[DATE DEBUT ]])&amp;"!$I$3:$I$368"))</f>
        <v>#VALUE!</v>
      </c>
      <c r="G3" s="56" t="e">
        <f ca="1">Tableau1[[#This Row],[Km 
A/R]]*Tableau1[[#This Row],[NOMBRES
JOURS]]</f>
        <v>#VALUE!</v>
      </c>
      <c r="H3" s="54"/>
      <c r="J3" s="55"/>
      <c r="K3" s="55"/>
      <c r="L3" s="55">
        <f>0.976*2</f>
        <v>1.952</v>
      </c>
      <c r="M3" s="55"/>
      <c r="N3" s="55"/>
      <c r="O3" s="79"/>
      <c r="P3" s="79"/>
    </row>
    <row r="4" spans="1:16">
      <c r="A4" s="150" t="s">
        <v>91</v>
      </c>
      <c r="B4" s="175">
        <v>79.400000000000006</v>
      </c>
      <c r="C4" s="176">
        <v>42975</v>
      </c>
      <c r="D4" s="176">
        <v>42979</v>
      </c>
      <c r="E4" s="177">
        <f ca="1">SUMPRODUCT((INDIRECT(YEAR(Tableau1[[#This Row],[DATE DEBUT ]])&amp;"!$M$3:$M$368")=EMPLOI!A4)*(INDIRECT(YEAR(Tableau1[[#This Row],[DATE DEBUT ]])&amp;"!$A$3:$A$368")&gt;=EMPLOI!C4)*(INDIRECT(YEAR(Tableau1[[#This Row],[DATE FIN]])&amp;"!$A$3:$A$368")&lt;=EMPLOI!$D4))</f>
        <v>3</v>
      </c>
      <c r="F4" s="67">
        <f ca="1">SUMPRODUCT((INDIRECT(YEAR(Tableau1[[#This Row],[DATE DEBUT ]])&amp;"!$A$3:$A$368")&gt;=EMPLOI!C4)*(INDIRECT(YEAR(Tableau1[[#This Row],[DATE FIN]])&amp;"!$A$3:$A$368")&lt;=EMPLOI!$D4)*INDIRECT(YEAR(Tableau1[[#This Row],[DATE DEBUT ]])&amp;"!$J$3:$J$368"))</f>
        <v>0.95833333333333337</v>
      </c>
      <c r="G4" s="179">
        <f ca="1">Tableau1[[#This Row],[Km 
A/R]]*Tableau1[[#This Row],[NOMBRES
JOURS]]</f>
        <v>238.20000000000002</v>
      </c>
      <c r="H4" s="178" t="s">
        <v>56</v>
      </c>
      <c r="I4" s="52">
        <v>1</v>
      </c>
      <c r="J4" s="180">
        <v>9.76</v>
      </c>
      <c r="K4" s="180">
        <v>2</v>
      </c>
      <c r="L4" s="180">
        <f>0.976*2</f>
        <v>1.952</v>
      </c>
      <c r="M4" s="180"/>
      <c r="N4" s="180">
        <v>6.4</v>
      </c>
      <c r="O4" s="181">
        <v>1.58</v>
      </c>
      <c r="P4" s="181"/>
    </row>
    <row r="5" spans="1:16">
      <c r="A5" s="150" t="s">
        <v>91</v>
      </c>
      <c r="B5" s="153">
        <v>79.400000000000006</v>
      </c>
      <c r="C5" s="53">
        <v>42926</v>
      </c>
      <c r="D5" s="53">
        <v>42951</v>
      </c>
      <c r="E5" s="152">
        <f ca="1">SUMPRODUCT((INDIRECT(YEAR(Tableau1[[#This Row],[DATE DEBUT ]])&amp;"!$M$3:$M$368")=EMPLOI!A5)*(INDIRECT(YEAR(Tableau1[[#This Row],[DATE DEBUT ]])&amp;"!$A$3:$A$368")&gt;=EMPLOI!C5)*(INDIRECT(YEAR(Tableau1[[#This Row],[DATE FIN]])&amp;"!$A$3:$A$368")&lt;=EMPLOI!$D5))</f>
        <v>19</v>
      </c>
      <c r="F5" s="67">
        <f ca="1">SUMPRODUCT((INDIRECT(YEAR(Tableau1[[#This Row],[DATE DEBUT ]])&amp;"!$A$3:$A$368")&gt;=EMPLOI!C5)*(INDIRECT(YEAR(Tableau1[[#This Row],[DATE FIN]])&amp;"!$A$3:$A$368")&lt;=EMPLOI!$D5)*INDIRECT(YEAR(Tableau1[[#This Row],[DATE DEBUT ]])&amp;"!$J$3:$J$368"))</f>
        <v>5.583333333333333</v>
      </c>
      <c r="G5" s="56">
        <f ca="1">Tableau1[[#This Row],[Km 
A/R]]*Tableau1[[#This Row],[NOMBRES
JOURS]]</f>
        <v>1508.6000000000001</v>
      </c>
      <c r="H5" s="54" t="s">
        <v>56</v>
      </c>
      <c r="I5" s="52">
        <v>1</v>
      </c>
      <c r="J5" s="55">
        <v>9.76</v>
      </c>
      <c r="K5" s="55">
        <v>2</v>
      </c>
      <c r="L5" s="55"/>
      <c r="M5" s="55"/>
      <c r="N5" s="55">
        <v>6.4</v>
      </c>
      <c r="O5" s="79">
        <v>1.58</v>
      </c>
      <c r="P5" s="80"/>
    </row>
    <row r="6" spans="1:16">
      <c r="A6" s="150" t="s">
        <v>90</v>
      </c>
      <c r="B6" s="153">
        <v>79.7</v>
      </c>
      <c r="C6" s="53">
        <v>42858</v>
      </c>
      <c r="D6" s="53">
        <v>42916</v>
      </c>
      <c r="E6" s="152">
        <f ca="1">SUMPRODUCT((INDIRECT(YEAR(Tableau1[[#This Row],[DATE DEBUT ]])&amp;"!$M$3:$M$368")=EMPLOI!A6)*(INDIRECT(YEAR(Tableau1[[#This Row],[DATE DEBUT ]])&amp;"!$A$3:$A$368")&gt;=EMPLOI!C6)*(INDIRECT(YEAR(Tableau1[[#This Row],[DATE FIN]])&amp;"!$A$3:$A$368")&lt;=EMPLOI!$D6))</f>
        <v>39</v>
      </c>
      <c r="F6" s="67">
        <f ca="1">SUMPRODUCT((INDIRECT(YEAR(Tableau1[[#This Row],[DATE DEBUT ]])&amp;"!$A$3:$A$368")&gt;=EMPLOI!C6)*(INDIRECT(YEAR(Tableau1[[#This Row],[DATE FIN]])&amp;"!$A$3:$A$368")&lt;=EMPLOI!$D6)*INDIRECT(YEAR(Tableau1[[#This Row],[DATE DEBUT ]])&amp;"!$J$3:$J$368"))</f>
        <v>12.170138888888889</v>
      </c>
      <c r="G6" s="56">
        <f ca="1">Tableau1[[#This Row],[Km 
A/R]]*Tableau1[[#This Row],[NOMBRES
JOURS]]</f>
        <v>3108.3</v>
      </c>
      <c r="H6" s="54" t="s">
        <v>55</v>
      </c>
      <c r="I6" s="52">
        <v>1</v>
      </c>
      <c r="J6" s="55">
        <v>9.76</v>
      </c>
      <c r="K6" s="55">
        <v>0.81</v>
      </c>
      <c r="L6" s="55"/>
      <c r="M6" s="55"/>
      <c r="N6" s="55">
        <v>6.4</v>
      </c>
      <c r="O6" s="79"/>
      <c r="P6" s="80"/>
    </row>
    <row r="7" spans="1:16">
      <c r="A7" s="150" t="s">
        <v>89</v>
      </c>
      <c r="B7" s="153">
        <v>70.599999999999994</v>
      </c>
      <c r="C7" s="53">
        <v>42829</v>
      </c>
      <c r="D7" s="53">
        <v>42832</v>
      </c>
      <c r="E7" s="152">
        <f ca="1">SUMPRODUCT((INDIRECT(YEAR(Tableau1[[#This Row],[DATE DEBUT ]])&amp;"!$M$3:$M$368")=EMPLOI!A7)*(INDIRECT(YEAR(Tableau1[[#This Row],[DATE DEBUT ]])&amp;"!$A$3:$A$368")&gt;=EMPLOI!C7)*(INDIRECT(YEAR(Tableau1[[#This Row],[DATE FIN]])&amp;"!$A$3:$A$368")&lt;=EMPLOI!$D7))</f>
        <v>4</v>
      </c>
      <c r="F7" s="67">
        <f ca="1">SUMPRODUCT((INDIRECT(YEAR(Tableau1[[#This Row],[DATE DEBUT ]])&amp;"!$A$3:$A$368")&gt;=EMPLOI!C7)*(INDIRECT(YEAR(Tableau1[[#This Row],[DATE FIN]])&amp;"!$A$3:$A$368")&lt;=EMPLOI!$D7)*INDIRECT(YEAR(Tableau1[[#This Row],[DATE DEBUT ]])&amp;"!$J$3:$J$368"))</f>
        <v>1.1666666666666665</v>
      </c>
      <c r="G7" s="56">
        <f ca="1">Tableau1[[#This Row],[Km 
A/R]]*Tableau1[[#This Row],[NOMBRES
JOURS]]</f>
        <v>282.39999999999998</v>
      </c>
      <c r="H7" s="54" t="s">
        <v>55</v>
      </c>
      <c r="I7" s="52">
        <v>1</v>
      </c>
      <c r="J7" s="55">
        <v>9.76</v>
      </c>
      <c r="K7" s="55"/>
      <c r="L7" s="55"/>
      <c r="M7" s="55"/>
      <c r="N7" s="55"/>
      <c r="O7" s="79"/>
      <c r="P7" s="80"/>
    </row>
    <row r="8" spans="1:16">
      <c r="B8" s="154"/>
      <c r="C8" s="65"/>
      <c r="D8" s="65"/>
      <c r="F8" s="155"/>
      <c r="G8" s="56"/>
      <c r="H8" s="54"/>
      <c r="J8" s="55"/>
      <c r="K8" s="55"/>
      <c r="L8" s="55"/>
      <c r="M8" s="55"/>
      <c r="N8" s="55"/>
    </row>
    <row r="9" spans="1:16">
      <c r="B9" s="154"/>
      <c r="C9" s="65"/>
      <c r="D9" s="65"/>
      <c r="E9" s="156"/>
      <c r="F9" s="155"/>
      <c r="G9" s="56"/>
      <c r="H9" s="54"/>
      <c r="I9" s="66"/>
      <c r="J9" s="55"/>
      <c r="K9" s="55"/>
      <c r="L9" s="55"/>
      <c r="M9" s="55"/>
      <c r="N9" s="55"/>
    </row>
    <row r="10" spans="1:16">
      <c r="B10" s="157"/>
      <c r="C10" s="53"/>
      <c r="D10" s="53"/>
      <c r="E10" s="158"/>
      <c r="F10" s="54"/>
      <c r="G10" s="56"/>
      <c r="H10" s="54"/>
      <c r="J10" s="55"/>
      <c r="K10" s="55"/>
      <c r="L10" s="55"/>
      <c r="M10" s="55"/>
      <c r="N10" s="55"/>
    </row>
    <row r="11" spans="1:16">
      <c r="A11" s="57"/>
      <c r="B11" s="159"/>
      <c r="C11" s="159"/>
      <c r="D11" s="159"/>
      <c r="F11" s="160"/>
    </row>
    <row r="12" spans="1:16">
      <c r="A12" s="160"/>
      <c r="B12" s="159"/>
      <c r="C12" s="159"/>
      <c r="D12" s="159"/>
      <c r="F12" s="52"/>
    </row>
    <row r="13" spans="1:16">
      <c r="A13" s="57"/>
      <c r="B13" s="159"/>
      <c r="C13" s="159"/>
      <c r="D13" s="159"/>
      <c r="F13" s="160"/>
    </row>
    <row r="14" spans="1:16">
      <c r="A14" s="160"/>
      <c r="B14" s="159"/>
      <c r="C14" s="159"/>
      <c r="D14" s="159"/>
      <c r="F14" s="160"/>
    </row>
    <row r="15" spans="1:16">
      <c r="B15" s="159"/>
      <c r="C15" s="159"/>
      <c r="D15" s="159"/>
      <c r="F15" s="160"/>
    </row>
    <row r="16" spans="1:16">
      <c r="A16" s="161"/>
      <c r="B16" s="159"/>
      <c r="C16" s="159"/>
      <c r="D16" s="159"/>
      <c r="F16" s="160"/>
    </row>
    <row r="17" spans="1:6">
      <c r="A17" s="162"/>
      <c r="B17" s="159"/>
      <c r="C17" s="159"/>
      <c r="D17" s="159"/>
      <c r="F17" s="160"/>
    </row>
    <row r="18" spans="1:6">
      <c r="A18" s="162"/>
      <c r="B18" s="159"/>
      <c r="C18" s="159"/>
      <c r="D18" s="159"/>
      <c r="F18" s="160"/>
    </row>
    <row r="19" spans="1:6">
      <c r="B19" s="159"/>
      <c r="C19" s="159"/>
      <c r="D19" s="159"/>
      <c r="F19" s="160"/>
    </row>
    <row r="20" spans="1:6">
      <c r="B20" s="159"/>
      <c r="C20" s="159"/>
      <c r="D20" s="159"/>
      <c r="F20" s="160"/>
    </row>
    <row r="21" spans="1:6">
      <c r="B21" s="159"/>
      <c r="C21" s="159"/>
      <c r="D21" s="159"/>
      <c r="F21" s="160"/>
    </row>
    <row r="22" spans="1:6">
      <c r="B22" s="159"/>
      <c r="C22" s="159"/>
      <c r="D22" s="159"/>
      <c r="F22" s="160"/>
    </row>
  </sheetData>
  <pageMargins left="0.7" right="0.7" top="0.75" bottom="0.75" header="0.3" footer="0.3"/>
  <pageSetup paperSize="9" orientation="portrait"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sheetPr codeName="Feuil4"/>
  <dimension ref="A1:N25"/>
  <sheetViews>
    <sheetView showGridLines="0" workbookViewId="0">
      <selection activeCell="E22" sqref="E22"/>
    </sheetView>
  </sheetViews>
  <sheetFormatPr baseColWidth="10" defaultRowHeight="15.6"/>
  <cols>
    <col min="1" max="1" width="15.54296875" style="75" customWidth="1"/>
    <col min="2" max="2" width="3.1796875" style="76" customWidth="1"/>
    <col min="3" max="4" width="8.1796875" style="77" customWidth="1"/>
    <col min="5" max="5" width="3.1796875" style="76" customWidth="1"/>
    <col min="6" max="7" width="8.1796875" style="77" customWidth="1"/>
    <col min="8" max="8" width="19.90625" style="75" customWidth="1"/>
    <col min="9" max="9" width="10.90625" style="75"/>
    <col min="10" max="10" width="11.1796875" style="75" bestFit="1" customWidth="1"/>
    <col min="11" max="16384" width="10.90625" style="75"/>
  </cols>
  <sheetData>
    <row r="1" spans="1:14" ht="19.95" customHeight="1" thickTop="1" thickBot="1">
      <c r="A1" s="129" t="s">
        <v>59</v>
      </c>
      <c r="B1" s="275">
        <f>IFERROR(YEAR(C2),"")</f>
        <v>2017</v>
      </c>
      <c r="C1" s="276"/>
      <c r="D1" s="276"/>
      <c r="E1" s="276"/>
      <c r="F1" s="276"/>
      <c r="G1" s="277"/>
      <c r="H1" s="278" t="s">
        <v>64</v>
      </c>
      <c r="I1" s="257">
        <f t="array" aca="1" ref="I1" ca="1">SUMPRODUCT((INDIRECT(YEAR(C2)&amp;"!$M$2:$M$368")=B3)*(INDIRECT(YEAR(C2)&amp;"!$A$2:$A$368")&gt;=C2)*(INDIRECT(YEAR(F2)&amp;"!$A$2:$A$368")&lt;=$F2))</f>
        <v>0</v>
      </c>
      <c r="J1" s="258"/>
      <c r="K1" s="131"/>
      <c r="L1" s="131"/>
      <c r="M1" s="131"/>
      <c r="N1" s="131"/>
    </row>
    <row r="2" spans="1:14" ht="19.95" customHeight="1" thickBot="1">
      <c r="A2" s="115" t="s">
        <v>60</v>
      </c>
      <c r="B2" s="116" t="s">
        <v>63</v>
      </c>
      <c r="C2" s="267">
        <v>42917</v>
      </c>
      <c r="D2" s="267"/>
      <c r="E2" s="117" t="s">
        <v>62</v>
      </c>
      <c r="F2" s="267">
        <f>EOMONTH(C2,0)</f>
        <v>42947</v>
      </c>
      <c r="G2" s="268"/>
      <c r="H2" s="279"/>
      <c r="I2" s="259"/>
      <c r="J2" s="260"/>
      <c r="K2" s="131"/>
      <c r="L2" s="131"/>
      <c r="M2" s="131"/>
      <c r="N2" s="131"/>
    </row>
    <row r="3" spans="1:14" ht="19.95" customHeight="1" thickBot="1">
      <c r="A3" s="114" t="s">
        <v>61</v>
      </c>
      <c r="B3" s="269" t="s">
        <v>58</v>
      </c>
      <c r="C3" s="270"/>
      <c r="D3" s="270"/>
      <c r="E3" s="270"/>
      <c r="F3" s="270"/>
      <c r="G3" s="271"/>
      <c r="H3" s="261" t="s">
        <v>65</v>
      </c>
      <c r="I3" s="263">
        <f t="array" aca="1" ref="I3" ca="1">SUMPRODUCT((INDIRECT(YEAR(C2)&amp;"!$A$3:$A$368")&gt;=C2)*(INDIRECT(YEAR(F2)&amp;"!$A$3:$A$368")&lt;=F2)*INDIRECT(YEAR(C2)&amp;"!$J$3:$J$368"))</f>
        <v>4.4166666666666652</v>
      </c>
      <c r="J3" s="264"/>
      <c r="K3" s="131"/>
      <c r="L3" s="131" t="str">
        <f>IF(OR($B$1&gt;0),"",IFERROR(INDEX(,MATCH(1,(C2)*(F2),0),1),""))</f>
        <v/>
      </c>
      <c r="M3" s="131"/>
      <c r="N3" s="131"/>
    </row>
    <row r="4" spans="1:14" ht="19.95" customHeight="1" thickBot="1">
      <c r="A4" s="130" t="s">
        <v>48</v>
      </c>
      <c r="B4" s="272">
        <f>IFERROR(VLOOKUP(B3,EMPLOI!A5:N7,9),"")</f>
        <v>1</v>
      </c>
      <c r="C4" s="273"/>
      <c r="D4" s="273"/>
      <c r="E4" s="273"/>
      <c r="F4" s="273"/>
      <c r="G4" s="274"/>
      <c r="H4" s="262"/>
      <c r="I4" s="265"/>
      <c r="J4" s="266"/>
      <c r="K4" s="131"/>
      <c r="L4" s="131"/>
      <c r="M4" s="131"/>
      <c r="N4" s="131"/>
    </row>
    <row r="5" spans="1:14" ht="10.050000000000001" customHeight="1" thickTop="1" thickBot="1">
      <c r="A5" s="131"/>
      <c r="B5" s="133"/>
      <c r="C5" s="134"/>
      <c r="D5" s="134"/>
      <c r="E5" s="133"/>
      <c r="F5" s="134"/>
      <c r="G5" s="134"/>
      <c r="H5" s="131"/>
      <c r="I5" s="131"/>
      <c r="J5" s="131"/>
      <c r="K5" s="131"/>
      <c r="L5" s="131"/>
      <c r="M5" s="131"/>
      <c r="N5" s="131"/>
    </row>
    <row r="6" spans="1:14" ht="15.6" customHeight="1" thickBot="1">
      <c r="A6" s="125" t="s">
        <v>66</v>
      </c>
      <c r="B6" s="117"/>
      <c r="C6" s="280" t="str">
        <f>IFERROR(VLOOKUP($B$3,EMPLOI!A:R,10,0),"")</f>
        <v/>
      </c>
      <c r="D6" s="280"/>
      <c r="E6" s="117"/>
      <c r="F6" s="126">
        <f ca="1">IF(IFERROR(C6&gt;0,""),$I$3*24,"")</f>
        <v>105.99999999999997</v>
      </c>
      <c r="G6" s="127"/>
      <c r="H6" s="128" t="e">
        <f ca="1">C6*F6</f>
        <v>#VALUE!</v>
      </c>
      <c r="I6" s="131"/>
      <c r="J6" s="131"/>
      <c r="K6" s="131"/>
      <c r="L6" s="174">
        <f>EOMONTH(C2,0)</f>
        <v>42947</v>
      </c>
      <c r="M6" s="131"/>
      <c r="N6" s="131"/>
    </row>
    <row r="7" spans="1:14" ht="6" customHeight="1" thickBot="1">
      <c r="A7" s="135"/>
      <c r="B7" s="136"/>
      <c r="C7" s="136"/>
      <c r="D7" s="136"/>
      <c r="E7" s="136"/>
      <c r="F7" s="136"/>
      <c r="G7" s="136"/>
      <c r="H7" s="136"/>
      <c r="I7" s="131"/>
      <c r="J7" s="131"/>
      <c r="K7" s="131"/>
      <c r="L7" s="131"/>
      <c r="M7" s="131"/>
      <c r="N7" s="131"/>
    </row>
    <row r="8" spans="1:14" ht="15.6" customHeight="1">
      <c r="A8" s="97" t="s">
        <v>69</v>
      </c>
      <c r="B8" s="98"/>
      <c r="C8" s="281" t="str">
        <f>IFERROR(VLOOKUP($B$3,EMPLOI!A:R,11,0),"")</f>
        <v/>
      </c>
      <c r="D8" s="281"/>
      <c r="E8" s="98"/>
      <c r="F8" s="99">
        <f ca="1">IF(IFERROR(C8&gt;0,"0"),$I$3*24,"0")</f>
        <v>105.99999999999997</v>
      </c>
      <c r="G8" s="100"/>
      <c r="H8" s="101" t="e">
        <f ca="1">C8*F8</f>
        <v>#VALUE!</v>
      </c>
      <c r="I8" s="131"/>
      <c r="J8" s="131"/>
      <c r="K8" s="131"/>
      <c r="L8" s="131"/>
      <c r="M8" s="131"/>
      <c r="N8" s="131"/>
    </row>
    <row r="9" spans="1:14" ht="15.6" customHeight="1">
      <c r="A9" s="102" t="s">
        <v>70</v>
      </c>
      <c r="B9" s="103"/>
      <c r="C9" s="282" t="str">
        <f>IFERROR(VLOOKUP($B$3,EMPLOI!A:R,12,0),"")</f>
        <v/>
      </c>
      <c r="D9" s="282"/>
      <c r="E9" s="103"/>
      <c r="F9" s="104">
        <f ca="1">IF(IFERROR(C9&gt;0,"0"),$I$3*24,"0")</f>
        <v>105.99999999999997</v>
      </c>
      <c r="G9" s="105"/>
      <c r="H9" s="106" t="e">
        <f ca="1">C9*F9</f>
        <v>#VALUE!</v>
      </c>
      <c r="I9" s="131"/>
      <c r="J9" s="131"/>
      <c r="K9" s="131"/>
      <c r="L9" s="131"/>
      <c r="M9" s="131"/>
      <c r="N9" s="131"/>
    </row>
    <row r="10" spans="1:14" ht="15.6" customHeight="1" thickBot="1">
      <c r="A10" s="107" t="s">
        <v>77</v>
      </c>
      <c r="B10" s="108"/>
      <c r="C10" s="286" t="str">
        <f>IFERROR(VLOOKUP($B$3,EMPLOI!A:R,13,0),"")</f>
        <v/>
      </c>
      <c r="D10" s="286"/>
      <c r="E10" s="108"/>
      <c r="F10" s="109">
        <f ca="1">IF(IFERROR(C10&gt;0,"0"),$I$3*24,"0")</f>
        <v>105.99999999999997</v>
      </c>
      <c r="G10" s="110"/>
      <c r="H10" s="111" t="e">
        <f ca="1">C10*F10</f>
        <v>#VALUE!</v>
      </c>
      <c r="I10" s="131"/>
      <c r="J10" s="131"/>
      <c r="K10" s="131"/>
      <c r="L10" s="131"/>
      <c r="M10" s="131"/>
      <c r="N10" s="131"/>
    </row>
    <row r="11" spans="1:14" ht="6" customHeight="1" thickBot="1">
      <c r="A11" s="135"/>
      <c r="B11" s="136"/>
      <c r="C11" s="136"/>
      <c r="D11" s="136"/>
      <c r="E11" s="136"/>
      <c r="F11" s="136"/>
      <c r="G11" s="136"/>
      <c r="H11" s="136"/>
      <c r="I11" s="131"/>
      <c r="J11" s="131"/>
      <c r="K11" s="131"/>
      <c r="L11" s="131"/>
      <c r="M11" s="131"/>
      <c r="N11" s="131"/>
    </row>
    <row r="12" spans="1:14" s="78" customFormat="1" ht="15.6" customHeight="1">
      <c r="A12" s="81" t="s">
        <v>71</v>
      </c>
      <c r="B12" s="82"/>
      <c r="C12" s="283" t="str">
        <f>IFERROR(VLOOKUP($B$3,EMPLOI!A:R,14,0),"")</f>
        <v/>
      </c>
      <c r="D12" s="283"/>
      <c r="E12" s="83"/>
      <c r="F12" s="84">
        <f ca="1">IF(IFERROR(C12&gt;0,""),$I$1,"0")</f>
        <v>0</v>
      </c>
      <c r="G12" s="85"/>
      <c r="H12" s="86" t="e">
        <f ca="1">C12*F12</f>
        <v>#VALUE!</v>
      </c>
      <c r="I12" s="132"/>
      <c r="J12" s="132"/>
      <c r="K12" s="132"/>
      <c r="L12" s="132"/>
      <c r="M12" s="132"/>
      <c r="N12" s="132"/>
    </row>
    <row r="13" spans="1:14" ht="15.6" customHeight="1">
      <c r="A13" s="87" t="s">
        <v>72</v>
      </c>
      <c r="B13" s="88"/>
      <c r="C13" s="285" t="str">
        <f>IFERROR(VLOOKUP($B$3,EMPLOI!A:R,15,0),"")</f>
        <v/>
      </c>
      <c r="D13" s="285"/>
      <c r="E13" s="88"/>
      <c r="F13" s="89">
        <f ca="1">IF(IFERROR(C13&gt;0,""),$I$1,"0")</f>
        <v>0</v>
      </c>
      <c r="G13" s="90"/>
      <c r="H13" s="91" t="e">
        <f ca="1">C13*F13</f>
        <v>#VALUE!</v>
      </c>
      <c r="I13" s="131"/>
      <c r="J13" s="131"/>
      <c r="K13" s="131"/>
      <c r="L13" s="131"/>
      <c r="M13" s="131"/>
      <c r="N13" s="131"/>
    </row>
    <row r="14" spans="1:14" ht="15.6" customHeight="1" thickBot="1">
      <c r="A14" s="92" t="s">
        <v>78</v>
      </c>
      <c r="B14" s="93"/>
      <c r="C14" s="287" t="str">
        <f>IFERROR(VLOOKUP($B$3,EMPLOI!A:R,16,0),"")</f>
        <v/>
      </c>
      <c r="D14" s="287"/>
      <c r="E14" s="93"/>
      <c r="F14" s="94">
        <f ca="1">IF(IFERROR(C14&gt;0,""),$I$1,"0")</f>
        <v>0</v>
      </c>
      <c r="G14" s="95"/>
      <c r="H14" s="96" t="e">
        <f ca="1">C14*F14</f>
        <v>#VALUE!</v>
      </c>
      <c r="I14" s="131"/>
      <c r="J14" s="131"/>
      <c r="K14" s="131"/>
      <c r="L14" s="131"/>
      <c r="M14" s="131"/>
      <c r="N14" s="131"/>
    </row>
    <row r="15" spans="1:14" ht="6" customHeight="1" thickBot="1">
      <c r="A15" s="135"/>
      <c r="B15" s="136"/>
      <c r="C15" s="136"/>
      <c r="D15" s="136"/>
      <c r="E15" s="136"/>
      <c r="F15" s="136"/>
      <c r="G15" s="136"/>
      <c r="H15" s="136"/>
      <c r="I15" s="131"/>
      <c r="J15" s="131"/>
      <c r="K15" s="131"/>
      <c r="L15" s="131"/>
      <c r="M15" s="131"/>
      <c r="N15" s="131"/>
    </row>
    <row r="16" spans="1:14" ht="15.6" customHeight="1" thickBot="1">
      <c r="A16" s="121" t="s">
        <v>79</v>
      </c>
      <c r="B16" s="113"/>
      <c r="C16" s="284">
        <v>50</v>
      </c>
      <c r="D16" s="284"/>
      <c r="E16" s="139"/>
      <c r="F16" s="122">
        <v>1</v>
      </c>
      <c r="G16" s="123"/>
      <c r="H16" s="124">
        <f>C16*F16</f>
        <v>50</v>
      </c>
      <c r="I16" s="131"/>
      <c r="J16" s="131"/>
      <c r="K16" s="131"/>
      <c r="L16" s="131"/>
      <c r="M16" s="131"/>
      <c r="N16" s="131"/>
    </row>
    <row r="17" spans="1:14" ht="15.6" customHeight="1" thickBot="1">
      <c r="A17" s="121" t="s">
        <v>87</v>
      </c>
      <c r="B17" s="113"/>
      <c r="C17" s="284">
        <v>9.76</v>
      </c>
      <c r="D17" s="284"/>
      <c r="E17" s="139"/>
      <c r="F17" s="122">
        <v>8</v>
      </c>
      <c r="G17" s="123"/>
      <c r="H17" s="124">
        <f>C17*F17</f>
        <v>78.08</v>
      </c>
      <c r="I17" s="131"/>
      <c r="J17" s="131"/>
      <c r="K17" s="131"/>
      <c r="L17" s="131"/>
      <c r="M17" s="131"/>
      <c r="N17" s="131"/>
    </row>
    <row r="18" spans="1:14" ht="6" customHeight="1" thickBot="1">
      <c r="A18" s="135"/>
      <c r="B18" s="137"/>
      <c r="C18" s="138"/>
      <c r="D18" s="138"/>
      <c r="E18" s="137"/>
      <c r="F18" s="138"/>
      <c r="G18" s="138"/>
      <c r="H18" s="136"/>
      <c r="I18" s="131"/>
      <c r="J18" s="131"/>
      <c r="K18" s="131"/>
      <c r="L18" s="131"/>
      <c r="M18" s="131"/>
      <c r="N18" s="131"/>
    </row>
    <row r="19" spans="1:14" ht="16.2" thickBot="1">
      <c r="A19" s="118" t="s">
        <v>80</v>
      </c>
      <c r="B19" s="112"/>
      <c r="C19" s="119"/>
      <c r="D19" s="119"/>
      <c r="E19" s="112"/>
      <c r="F19" s="119"/>
      <c r="G19" s="119"/>
      <c r="H19" s="120" t="e">
        <f ca="1">SUM(H6:H16)</f>
        <v>#VALUE!</v>
      </c>
      <c r="I19" s="131"/>
      <c r="J19" s="131"/>
      <c r="K19" s="131"/>
      <c r="L19" s="131"/>
      <c r="M19" s="131"/>
      <c r="N19" s="131"/>
    </row>
    <row r="20" spans="1:14">
      <c r="A20" s="131"/>
      <c r="B20" s="133"/>
      <c r="C20" s="134"/>
      <c r="D20" s="134"/>
      <c r="E20" s="133"/>
      <c r="F20" s="134"/>
      <c r="G20" s="134"/>
      <c r="H20" s="131"/>
      <c r="I20" s="131"/>
      <c r="J20" s="131"/>
      <c r="K20" s="131"/>
      <c r="L20" s="131"/>
      <c r="M20" s="131"/>
      <c r="N20" s="131"/>
    </row>
    <row r="21" spans="1:14">
      <c r="A21" s="131"/>
      <c r="B21" s="133"/>
      <c r="C21" s="134"/>
      <c r="D21" s="134"/>
      <c r="E21" s="133"/>
      <c r="F21" s="134"/>
      <c r="G21" s="134"/>
      <c r="H21" s="131"/>
      <c r="I21" s="131"/>
      <c r="J21" s="131"/>
      <c r="K21" s="131"/>
      <c r="L21" s="131"/>
      <c r="M21" s="131"/>
      <c r="N21" s="131"/>
    </row>
    <row r="22" spans="1:14">
      <c r="A22" s="131"/>
      <c r="B22" s="133"/>
      <c r="C22" s="134"/>
      <c r="D22" s="134"/>
      <c r="E22" s="133"/>
      <c r="F22" s="134"/>
      <c r="G22" s="134"/>
      <c r="H22" s="131"/>
      <c r="I22" s="131"/>
      <c r="J22" s="131"/>
      <c r="K22" s="131"/>
      <c r="L22" s="131"/>
      <c r="M22" s="131"/>
      <c r="N22" s="131"/>
    </row>
    <row r="23" spans="1:14">
      <c r="A23" s="131"/>
      <c r="B23" s="133"/>
      <c r="C23" s="134"/>
      <c r="D23" s="134"/>
      <c r="E23" s="133"/>
      <c r="F23" s="134"/>
      <c r="G23" s="134"/>
      <c r="H23" s="131"/>
      <c r="I23" s="131"/>
      <c r="J23" s="131"/>
      <c r="K23" s="131"/>
      <c r="L23" s="131"/>
      <c r="M23" s="131"/>
      <c r="N23" s="131"/>
    </row>
    <row r="24" spans="1:14">
      <c r="A24" s="131"/>
      <c r="B24" s="133"/>
      <c r="C24" s="134"/>
      <c r="D24" s="134"/>
      <c r="E24" s="133"/>
      <c r="F24" s="134"/>
      <c r="G24" s="134"/>
      <c r="H24" s="131"/>
      <c r="I24" s="131"/>
      <c r="J24" s="131"/>
      <c r="K24" s="131"/>
      <c r="L24" s="131"/>
      <c r="M24" s="131"/>
      <c r="N24" s="131"/>
    </row>
    <row r="25" spans="1:14">
      <c r="A25" s="131"/>
      <c r="B25" s="133"/>
      <c r="C25" s="134"/>
      <c r="D25" s="134"/>
      <c r="E25" s="133"/>
      <c r="F25" s="134"/>
      <c r="G25" s="134"/>
      <c r="H25" s="131"/>
      <c r="I25" s="131"/>
      <c r="J25" s="131"/>
      <c r="K25" s="131"/>
      <c r="L25" s="131"/>
      <c r="M25" s="131"/>
      <c r="N25" s="131"/>
    </row>
  </sheetData>
  <mergeCells count="18">
    <mergeCell ref="C6:D6"/>
    <mergeCell ref="C8:D8"/>
    <mergeCell ref="C9:D9"/>
    <mergeCell ref="C12:D12"/>
    <mergeCell ref="C17:D17"/>
    <mergeCell ref="C13:D13"/>
    <mergeCell ref="C10:D10"/>
    <mergeCell ref="C14:D14"/>
    <mergeCell ref="C16:D16"/>
    <mergeCell ref="I1:J2"/>
    <mergeCell ref="H3:H4"/>
    <mergeCell ref="I3:J4"/>
    <mergeCell ref="C2:D2"/>
    <mergeCell ref="F2:G2"/>
    <mergeCell ref="B3:G3"/>
    <mergeCell ref="B4:G4"/>
    <mergeCell ref="B1:G1"/>
    <mergeCell ref="H1:H2"/>
  </mergeCells>
  <dataValidations count="1">
    <dataValidation type="list" allowBlank="1" showInputMessage="1" showErrorMessage="1" sqref="B3">
      <formula1>ENTREPRISE</formula1>
    </dataValidation>
  </dataValidations>
  <pageMargins left="0.7" right="0.7" top="0.75" bottom="0.75" header="0.3" footer="0.3"/>
  <pageSetup paperSize="9" orientation="portrait" horizontalDpi="0" verticalDpi="0" r:id="rId1"/>
</worksheet>
</file>

<file path=xl/worksheets/sheet6.xml><?xml version="1.0" encoding="utf-8"?>
<worksheet xmlns="http://schemas.openxmlformats.org/spreadsheetml/2006/main" xmlns:r="http://schemas.openxmlformats.org/officeDocument/2006/relationships">
  <dimension ref="A1:Y8"/>
  <sheetViews>
    <sheetView workbookViewId="0">
      <selection activeCell="A8" sqref="A8"/>
    </sheetView>
  </sheetViews>
  <sheetFormatPr baseColWidth="10" defaultRowHeight="15.6"/>
  <cols>
    <col min="1" max="1" width="27.26953125" style="75" customWidth="1"/>
    <col min="2" max="25" width="6.81640625" style="75" customWidth="1"/>
    <col min="26" max="16384" width="10.90625" style="75"/>
  </cols>
  <sheetData>
    <row r="1" spans="1:25" s="76" customFormat="1">
      <c r="A1" s="288"/>
      <c r="B1" s="289">
        <v>1</v>
      </c>
      <c r="C1" s="290"/>
      <c r="D1" s="289">
        <v>95</v>
      </c>
      <c r="E1" s="290"/>
      <c r="F1" s="289">
        <v>99</v>
      </c>
      <c r="G1" s="290"/>
      <c r="H1" s="289">
        <v>104</v>
      </c>
      <c r="I1" s="290"/>
      <c r="J1" s="289">
        <v>108</v>
      </c>
      <c r="K1" s="290"/>
      <c r="L1" s="289">
        <v>111</v>
      </c>
      <c r="M1" s="290"/>
      <c r="N1" s="289">
        <v>113</v>
      </c>
      <c r="O1" s="290"/>
      <c r="P1" s="289" t="s">
        <v>93</v>
      </c>
      <c r="Q1" s="290"/>
      <c r="R1" s="291"/>
      <c r="S1" s="291"/>
      <c r="T1" s="291"/>
      <c r="U1" s="291"/>
      <c r="V1" s="291"/>
      <c r="W1" s="291"/>
      <c r="X1" s="291"/>
      <c r="Y1" s="291"/>
    </row>
    <row r="2" spans="1:25" s="76" customFormat="1" ht="16.2" thickBot="1">
      <c r="A2" s="292"/>
      <c r="B2" s="293" t="s">
        <v>89</v>
      </c>
      <c r="C2" s="294" t="s">
        <v>94</v>
      </c>
      <c r="D2" s="293" t="s">
        <v>89</v>
      </c>
      <c r="E2" s="294" t="s">
        <v>94</v>
      </c>
      <c r="F2" s="293" t="s">
        <v>89</v>
      </c>
      <c r="G2" s="294" t="s">
        <v>94</v>
      </c>
      <c r="H2" s="293" t="s">
        <v>89</v>
      </c>
      <c r="I2" s="294" t="s">
        <v>94</v>
      </c>
      <c r="J2" s="293" t="s">
        <v>89</v>
      </c>
      <c r="K2" s="294" t="s">
        <v>94</v>
      </c>
      <c r="L2" s="293" t="s">
        <v>89</v>
      </c>
      <c r="M2" s="294" t="s">
        <v>94</v>
      </c>
      <c r="N2" s="293" t="s">
        <v>89</v>
      </c>
      <c r="O2" s="294" t="s">
        <v>94</v>
      </c>
      <c r="P2" s="293" t="s">
        <v>89</v>
      </c>
      <c r="Q2" s="294" t="s">
        <v>94</v>
      </c>
    </row>
    <row r="3" spans="1:25" s="76" customFormat="1" hidden="1">
      <c r="A3" s="295"/>
      <c r="B3" s="296"/>
      <c r="C3" s="297"/>
      <c r="D3" s="296"/>
      <c r="E3" s="297"/>
      <c r="F3" s="296"/>
      <c r="G3" s="297"/>
      <c r="H3" s="296"/>
      <c r="I3" s="297"/>
      <c r="J3" s="296"/>
      <c r="K3" s="297"/>
      <c r="L3" s="296"/>
      <c r="M3" s="297"/>
      <c r="N3" s="296"/>
      <c r="O3" s="297"/>
      <c r="P3" s="296"/>
      <c r="Q3" s="297"/>
    </row>
    <row r="4" spans="1:25" s="76" customFormat="1">
      <c r="A4" s="298" t="s">
        <v>95</v>
      </c>
      <c r="B4" s="296">
        <v>13</v>
      </c>
      <c r="C4" s="297">
        <v>13</v>
      </c>
      <c r="D4" s="296">
        <v>14.5</v>
      </c>
      <c r="E4" s="297">
        <v>14.5</v>
      </c>
      <c r="F4" s="296">
        <v>2.2000000000000002</v>
      </c>
      <c r="G4" s="297">
        <v>2.2000000000000002</v>
      </c>
      <c r="H4" s="296">
        <v>6.4</v>
      </c>
      <c r="I4" s="297">
        <v>6.8</v>
      </c>
      <c r="J4" s="296"/>
      <c r="K4" s="297"/>
      <c r="L4" s="296"/>
      <c r="M4" s="297"/>
      <c r="N4" s="296"/>
      <c r="O4" s="297"/>
      <c r="P4" s="296"/>
      <c r="Q4" s="297"/>
    </row>
    <row r="5" spans="1:25" ht="16.2" thickBot="1">
      <c r="A5" s="302" t="str">
        <f>EMPLOI!A4</f>
        <v>C</v>
      </c>
      <c r="B5" s="299">
        <v>39.700000000000003</v>
      </c>
      <c r="C5" s="297">
        <v>39.700000000000003</v>
      </c>
      <c r="D5" s="303"/>
      <c r="E5" s="304"/>
      <c r="F5" s="303"/>
      <c r="G5" s="304"/>
      <c r="H5" s="303"/>
      <c r="I5" s="304"/>
      <c r="J5" s="303"/>
      <c r="K5" s="304"/>
      <c r="L5" s="303"/>
      <c r="M5" s="304"/>
      <c r="N5" s="303"/>
      <c r="O5" s="304"/>
      <c r="P5" s="303"/>
      <c r="Q5" s="304"/>
    </row>
    <row r="6" spans="1:25" ht="16.2" thickBot="1">
      <c r="A6" s="302" t="str">
        <f>EMPLOI!A5</f>
        <v>C</v>
      </c>
      <c r="B6" s="299">
        <v>39.700000000000003</v>
      </c>
      <c r="C6" s="297">
        <v>39.700000000000003</v>
      </c>
      <c r="D6" s="303"/>
      <c r="E6" s="304"/>
      <c r="F6" s="303"/>
      <c r="G6" s="304"/>
      <c r="H6" s="303"/>
      <c r="I6" s="304"/>
      <c r="J6" s="303"/>
      <c r="K6" s="304"/>
      <c r="L6" s="303"/>
      <c r="M6" s="304"/>
      <c r="N6" s="303"/>
      <c r="O6" s="304"/>
      <c r="P6" s="303"/>
      <c r="Q6" s="304"/>
    </row>
    <row r="7" spans="1:25" ht="16.2" thickBot="1">
      <c r="A7" s="302" t="str">
        <f>EMPLOI!A6</f>
        <v>B</v>
      </c>
      <c r="B7" s="299">
        <v>39.9</v>
      </c>
      <c r="C7" s="297">
        <v>39.799999999999997</v>
      </c>
      <c r="D7" s="303"/>
      <c r="E7" s="304"/>
      <c r="F7" s="303"/>
      <c r="G7" s="304"/>
      <c r="H7" s="303"/>
      <c r="I7" s="304"/>
      <c r="J7" s="303"/>
      <c r="K7" s="304"/>
      <c r="L7" s="303"/>
      <c r="M7" s="304"/>
      <c r="N7" s="303"/>
      <c r="O7" s="304"/>
      <c r="P7" s="303"/>
      <c r="Q7" s="304"/>
    </row>
    <row r="8" spans="1:25" ht="16.2" thickBot="1">
      <c r="A8" s="302" t="str">
        <f>EMPLOI!A7</f>
        <v>A</v>
      </c>
      <c r="B8" s="300">
        <v>35.299999999999997</v>
      </c>
      <c r="C8" s="301">
        <v>35.299999999999997</v>
      </c>
      <c r="D8" s="305"/>
      <c r="E8" s="306"/>
      <c r="F8" s="305"/>
      <c r="G8" s="306"/>
      <c r="H8" s="305"/>
      <c r="I8" s="306"/>
      <c r="J8" s="305"/>
      <c r="K8" s="306"/>
      <c r="L8" s="305"/>
      <c r="M8" s="306"/>
      <c r="N8" s="305"/>
      <c r="O8" s="306"/>
      <c r="P8" s="305"/>
      <c r="Q8" s="306"/>
    </row>
  </sheetData>
  <mergeCells count="13">
    <mergeCell ref="X1:Y1"/>
    <mergeCell ref="L1:M1"/>
    <mergeCell ref="N1:O1"/>
    <mergeCell ref="P1:Q1"/>
    <mergeCell ref="R1:S1"/>
    <mergeCell ref="T1:U1"/>
    <mergeCell ref="V1:W1"/>
    <mergeCell ref="A1:A2"/>
    <mergeCell ref="B1:C1"/>
    <mergeCell ref="D1:E1"/>
    <mergeCell ref="F1:G1"/>
    <mergeCell ref="H1:I1"/>
    <mergeCell ref="J1:K1"/>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6</vt:i4>
      </vt:variant>
      <vt:variant>
        <vt:lpstr>Plages nommées</vt:lpstr>
      </vt:variant>
      <vt:variant>
        <vt:i4>3</vt:i4>
      </vt:variant>
    </vt:vector>
  </HeadingPairs>
  <TitlesOfParts>
    <vt:vector size="9" baseType="lpstr">
      <vt:lpstr>Année</vt:lpstr>
      <vt:lpstr>2017</vt:lpstr>
      <vt:lpstr>2018</vt:lpstr>
      <vt:lpstr>EMPLOI</vt:lpstr>
      <vt:lpstr>Calcul Salaire</vt:lpstr>
      <vt:lpstr>Km</vt:lpstr>
      <vt:lpstr>ENTREPRISE</vt:lpstr>
      <vt:lpstr>Férié</vt:lpstr>
      <vt:lpstr>Fêtes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Nono</dc:creator>
  <cp:lastModifiedBy>Nono</cp:lastModifiedBy>
  <cp:lastPrinted>2017-07-05T09:33:11Z</cp:lastPrinted>
  <dcterms:created xsi:type="dcterms:W3CDTF">2017-06-21T07:34:12Z</dcterms:created>
  <dcterms:modified xsi:type="dcterms:W3CDTF">2018-06-22T17:07:29Z</dcterms:modified>
</cp:coreProperties>
</file>