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F:\"/>
    </mc:Choice>
  </mc:AlternateContent>
  <xr:revisionPtr revIDLastSave="0" documentId="13_ncr:1_{233336CD-069E-456B-A765-1E59D2EB8B40}" xr6:coauthVersionLast="45" xr6:coauthVersionMax="45" xr10:uidLastSave="{00000000-0000-0000-0000-000000000000}"/>
  <bookViews>
    <workbookView xWindow="-108" yWindow="-108" windowWidth="19416" windowHeight="10440" tabRatio="555" activeTab="1" xr2:uid="{00000000-000D-0000-FFFF-FFFF00000000}"/>
  </bookViews>
  <sheets>
    <sheet name="TOTAL ANNUEL" sheetId="11" r:id="rId1"/>
    <sheet name="Année" sheetId="1" r:id="rId2"/>
    <sheet name="2017" sheetId="2" r:id="rId3"/>
    <sheet name="2018" sheetId="5" r:id="rId4"/>
    <sheet name="2019" sheetId="9" r:id="rId5"/>
    <sheet name="EMPLOI" sheetId="7" r:id="rId6"/>
    <sheet name="Km" sheetId="10" r:id="rId7"/>
    <sheet name="Calcul Salaire" sheetId="8" state="hidden" r:id="rId8"/>
  </sheets>
  <externalReferences>
    <externalReference r:id="rId9"/>
  </externalReferences>
  <definedNames>
    <definedName name="Année">'[1]2 Enfants'!$B$10</definedName>
    <definedName name="Choix_motif" comment="Choix entres VACANCE, FORMATION, AT etc... et lieux de travail">'Calcul Salaire'!$J$29:$J$42</definedName>
    <definedName name="ENTREPRISE">EMPLOI!$A1048572:$A1</definedName>
    <definedName name="Férié">Année!$AL$3:$AL$15</definedName>
    <definedName name="Fêtes">Année!$AL$17:$AL$21</definedName>
    <definedName name="JourCalculé">" =Feuil1!$B$10-JOURSEM(Feuil1!$B$10;3)+((LIGNE()-LIGNE(Feuil1!$AF$7))*7)+COLONNE()-COLONNE(Feuil1!$AF$7)"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7" l="1"/>
  <c r="B4" i="7"/>
  <c r="B5" i="7"/>
  <c r="B6" i="7"/>
  <c r="B7" i="7"/>
  <c r="B8" i="7"/>
  <c r="B9" i="7"/>
  <c r="H6" i="10"/>
  <c r="K6" i="10"/>
  <c r="N6" i="10"/>
  <c r="Q6" i="10"/>
  <c r="T6" i="10"/>
  <c r="W6" i="10"/>
  <c r="E6" i="10"/>
  <c r="B5" i="10"/>
  <c r="E5" i="10"/>
  <c r="H5" i="10"/>
  <c r="K5" i="10"/>
  <c r="N5" i="10"/>
  <c r="Q5" i="10"/>
  <c r="T5" i="10"/>
  <c r="W5" i="10"/>
  <c r="Z5" i="10"/>
  <c r="B6" i="10"/>
  <c r="Z6" i="10"/>
  <c r="B7" i="10"/>
  <c r="E7" i="10"/>
  <c r="H7" i="10"/>
  <c r="K7" i="10"/>
  <c r="N7" i="10"/>
  <c r="Q7" i="10"/>
  <c r="T7" i="10"/>
  <c r="W7" i="10"/>
  <c r="Z7" i="10"/>
  <c r="B8" i="10"/>
  <c r="E8" i="10"/>
  <c r="H8" i="10"/>
  <c r="K8" i="10"/>
  <c r="N8" i="10"/>
  <c r="Q8" i="10"/>
  <c r="T8" i="10"/>
  <c r="W8" i="10"/>
  <c r="Z8" i="10"/>
  <c r="B9" i="10"/>
  <c r="E9" i="10"/>
  <c r="H9" i="10"/>
  <c r="K9" i="10"/>
  <c r="N9" i="10"/>
  <c r="Q9" i="10"/>
  <c r="T9" i="10"/>
  <c r="W9" i="10"/>
  <c r="Z9" i="10"/>
  <c r="B10" i="10"/>
  <c r="E10" i="10"/>
  <c r="H10" i="10"/>
  <c r="K10" i="10"/>
  <c r="N10" i="10"/>
  <c r="Q10" i="10"/>
  <c r="T10" i="10"/>
  <c r="W10" i="10"/>
  <c r="Z10" i="10"/>
  <c r="B11" i="10"/>
  <c r="E11" i="10"/>
  <c r="H11" i="10"/>
  <c r="K11" i="10"/>
  <c r="N11" i="10"/>
  <c r="Q11" i="10"/>
  <c r="T11" i="10"/>
  <c r="W11" i="10"/>
  <c r="Z11" i="10"/>
  <c r="I265" i="2"/>
  <c r="I266" i="2"/>
  <c r="I267" i="2"/>
  <c r="I268" i="2"/>
  <c r="I269" i="2"/>
  <c r="I270" i="2"/>
  <c r="I271" i="2"/>
  <c r="I272" i="2"/>
  <c r="I273" i="2"/>
  <c r="I274" i="2"/>
  <c r="I275" i="2"/>
  <c r="I276" i="2"/>
  <c r="I277" i="2"/>
  <c r="I278" i="2"/>
  <c r="I279" i="2"/>
  <c r="I280" i="2"/>
  <c r="I281" i="2"/>
  <c r="I282" i="2"/>
  <c r="I283" i="2"/>
  <c r="I284" i="2"/>
  <c r="I285" i="2"/>
  <c r="I286" i="2"/>
  <c r="I287" i="2"/>
  <c r="I288" i="2"/>
  <c r="I289" i="2"/>
  <c r="I290" i="2"/>
  <c r="I291" i="2"/>
  <c r="I292" i="2"/>
  <c r="I293" i="2"/>
  <c r="I294" i="2"/>
  <c r="I295" i="2"/>
  <c r="I296" i="2"/>
  <c r="I297" i="2"/>
  <c r="I298" i="2"/>
  <c r="I299" i="2"/>
  <c r="I300" i="2"/>
  <c r="I301" i="2"/>
  <c r="I302" i="2"/>
  <c r="I303" i="2"/>
  <c r="I304" i="2"/>
  <c r="I305" i="2"/>
  <c r="I306" i="2"/>
  <c r="I307" i="2"/>
  <c r="I308" i="2"/>
  <c r="I309" i="2"/>
  <c r="I310" i="2"/>
  <c r="I311" i="2"/>
  <c r="I312" i="2"/>
  <c r="I313" i="2"/>
  <c r="I314" i="2"/>
  <c r="I315" i="2"/>
  <c r="I316" i="2"/>
  <c r="I317" i="2"/>
  <c r="I318" i="2"/>
  <c r="I319" i="2"/>
  <c r="I320" i="2"/>
  <c r="I321" i="2"/>
  <c r="I322" i="2"/>
  <c r="I323" i="2"/>
  <c r="I324" i="2"/>
  <c r="I325" i="2"/>
  <c r="I326" i="2"/>
  <c r="I327" i="2"/>
  <c r="I328" i="2"/>
  <c r="I329" i="2"/>
  <c r="I330" i="2"/>
  <c r="I331" i="2"/>
  <c r="I332" i="2"/>
  <c r="I333" i="2"/>
  <c r="I334" i="2"/>
  <c r="I335" i="2"/>
  <c r="I336" i="2"/>
  <c r="I337" i="2"/>
  <c r="I338" i="2"/>
  <c r="I339" i="2"/>
  <c r="I340" i="2"/>
  <c r="I341" i="2"/>
  <c r="I342" i="2"/>
  <c r="I343" i="2"/>
  <c r="I344" i="2"/>
  <c r="I345" i="2"/>
  <c r="I346" i="2"/>
  <c r="I347" i="2"/>
  <c r="I348" i="2"/>
  <c r="I349" i="2"/>
  <c r="I350" i="2"/>
  <c r="I351" i="2"/>
  <c r="I352" i="2"/>
  <c r="I353" i="2"/>
  <c r="I354" i="2"/>
  <c r="I355" i="2"/>
  <c r="I356" i="2"/>
  <c r="I357" i="2"/>
  <c r="I358" i="2"/>
  <c r="I359" i="2"/>
  <c r="I360" i="2"/>
  <c r="I361" i="2"/>
  <c r="I362" i="2"/>
  <c r="I363" i="2"/>
  <c r="I364" i="2"/>
  <c r="I365" i="2"/>
  <c r="I366" i="2"/>
  <c r="I367" i="2"/>
  <c r="I368" i="2"/>
  <c r="I245" i="2"/>
  <c r="I246" i="2"/>
  <c r="I247" i="2"/>
  <c r="I248" i="2"/>
  <c r="I249" i="2"/>
  <c r="I250" i="2"/>
  <c r="I251" i="2"/>
  <c r="I252" i="2"/>
  <c r="I253" i="2"/>
  <c r="I254" i="2"/>
  <c r="I255" i="2"/>
  <c r="I256" i="2"/>
  <c r="I257" i="2"/>
  <c r="I258" i="2"/>
  <c r="I259" i="2"/>
  <c r="I260" i="2"/>
  <c r="I261" i="2"/>
  <c r="I262" i="2"/>
  <c r="I263" i="2"/>
  <c r="I264" i="2"/>
  <c r="I244" i="2"/>
  <c r="I242" i="2"/>
  <c r="I241" i="2"/>
  <c r="I240"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197" i="2"/>
  <c r="I4" i="2"/>
  <c r="I5" i="2"/>
  <c r="I6" i="2"/>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3" i="2"/>
  <c r="I3"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73" i="5"/>
  <c r="I274" i="5"/>
  <c r="I275" i="5"/>
  <c r="I276" i="5"/>
  <c r="I277" i="5"/>
  <c r="I278" i="5"/>
  <c r="I279" i="5"/>
  <c r="I280"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311" i="5"/>
  <c r="I312" i="5"/>
  <c r="I313" i="5"/>
  <c r="I314" i="5"/>
  <c r="I315" i="5"/>
  <c r="I316" i="5"/>
  <c r="I317" i="5"/>
  <c r="I318" i="5"/>
  <c r="I319" i="5"/>
  <c r="I320" i="5"/>
  <c r="I321" i="5"/>
  <c r="I322" i="5"/>
  <c r="I323" i="5"/>
  <c r="I324" i="5"/>
  <c r="I325" i="5"/>
  <c r="I326" i="5"/>
  <c r="I327" i="5"/>
  <c r="I328" i="5"/>
  <c r="I329" i="5"/>
  <c r="I330" i="5"/>
  <c r="I331" i="5"/>
  <c r="I332" i="5"/>
  <c r="I333" i="5"/>
  <c r="I334" i="5"/>
  <c r="I335" i="5"/>
  <c r="I336" i="5"/>
  <c r="I337" i="5"/>
  <c r="I338" i="5"/>
  <c r="I339" i="5"/>
  <c r="I340" i="5"/>
  <c r="I341" i="5"/>
  <c r="I342" i="5"/>
  <c r="I343" i="5"/>
  <c r="I344" i="5"/>
  <c r="I345" i="5"/>
  <c r="I346" i="5"/>
  <c r="I347" i="5"/>
  <c r="I348" i="5"/>
  <c r="I349" i="5"/>
  <c r="I350" i="5"/>
  <c r="I351" i="5"/>
  <c r="I352" i="5"/>
  <c r="I353" i="5"/>
  <c r="I354" i="5"/>
  <c r="I355" i="5"/>
  <c r="I356" i="5"/>
  <c r="I357" i="5"/>
  <c r="I358" i="5"/>
  <c r="I359" i="5"/>
  <c r="I360" i="5"/>
  <c r="I361" i="5"/>
  <c r="I362" i="5"/>
  <c r="I363" i="5"/>
  <c r="I364" i="5"/>
  <c r="I365" i="5"/>
  <c r="I366" i="5"/>
  <c r="I367" i="5"/>
  <c r="I368" i="5"/>
  <c r="I246"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I206" i="9"/>
  <c r="I207" i="9"/>
  <c r="I208" i="9"/>
  <c r="I209" i="9"/>
  <c r="I210" i="9"/>
  <c r="I211" i="9"/>
  <c r="I212" i="9"/>
  <c r="I213" i="9"/>
  <c r="I214" i="9"/>
  <c r="I215" i="9"/>
  <c r="I216" i="9"/>
  <c r="I217" i="9"/>
  <c r="I218" i="9"/>
  <c r="I219" i="9"/>
  <c r="I220" i="9"/>
  <c r="I221" i="9"/>
  <c r="I222" i="9"/>
  <c r="I223" i="9"/>
  <c r="I224" i="9"/>
  <c r="I225" i="9"/>
  <c r="I226" i="9"/>
  <c r="I227" i="9"/>
  <c r="I228" i="9"/>
  <c r="I229" i="9"/>
  <c r="I230" i="9"/>
  <c r="I231" i="9"/>
  <c r="I232" i="9"/>
  <c r="I233" i="9"/>
  <c r="I234" i="9"/>
  <c r="I235" i="9"/>
  <c r="I236" i="9"/>
  <c r="I237" i="9"/>
  <c r="I238" i="9"/>
  <c r="I239" i="9"/>
  <c r="I240" i="9"/>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I282" i="9"/>
  <c r="I283" i="9"/>
  <c r="I284" i="9"/>
  <c r="I285" i="9"/>
  <c r="I286" i="9"/>
  <c r="I287" i="9"/>
  <c r="I288" i="9"/>
  <c r="I289" i="9"/>
  <c r="I290" i="9"/>
  <c r="I291" i="9"/>
  <c r="I292" i="9"/>
  <c r="I293" i="9"/>
  <c r="I294" i="9"/>
  <c r="I295" i="9"/>
  <c r="I296" i="9"/>
  <c r="I297" i="9"/>
  <c r="I298" i="9"/>
  <c r="I299" i="9"/>
  <c r="I300" i="9"/>
  <c r="I301" i="9"/>
  <c r="I302" i="9"/>
  <c r="I303" i="9"/>
  <c r="I304" i="9"/>
  <c r="I305" i="9"/>
  <c r="I306" i="9"/>
  <c r="I307" i="9"/>
  <c r="I308" i="9"/>
  <c r="I309" i="9"/>
  <c r="I310" i="9"/>
  <c r="I311" i="9"/>
  <c r="I312" i="9"/>
  <c r="I313" i="9"/>
  <c r="I314" i="9"/>
  <c r="I315" i="9"/>
  <c r="I316" i="9"/>
  <c r="I317" i="9"/>
  <c r="I318" i="9"/>
  <c r="I319" i="9"/>
  <c r="I320" i="9"/>
  <c r="I321" i="9"/>
  <c r="I322" i="9"/>
  <c r="I323" i="9"/>
  <c r="I324" i="9"/>
  <c r="I325" i="9"/>
  <c r="I326" i="9"/>
  <c r="I327" i="9"/>
  <c r="I328" i="9"/>
  <c r="I329" i="9"/>
  <c r="I330" i="9"/>
  <c r="I331" i="9"/>
  <c r="I332" i="9"/>
  <c r="I333" i="9"/>
  <c r="I334" i="9"/>
  <c r="I335" i="9"/>
  <c r="I336" i="9"/>
  <c r="I337" i="9"/>
  <c r="I338" i="9"/>
  <c r="I339" i="9"/>
  <c r="I340" i="9"/>
  <c r="I341" i="9"/>
  <c r="I342" i="9"/>
  <c r="I343" i="9"/>
  <c r="I344" i="9"/>
  <c r="I345" i="9"/>
  <c r="I346" i="9"/>
  <c r="I347" i="9"/>
  <c r="I348" i="9"/>
  <c r="I349" i="9"/>
  <c r="I350" i="9"/>
  <c r="I351" i="9"/>
  <c r="I352" i="9"/>
  <c r="I353" i="9"/>
  <c r="I354" i="9"/>
  <c r="I355" i="9"/>
  <c r="I356" i="9"/>
  <c r="I357" i="9"/>
  <c r="I358" i="9"/>
  <c r="I3" i="9"/>
  <c r="I4" i="9"/>
  <c r="E241" i="5"/>
  <c r="E240" i="5"/>
  <c r="E239" i="5"/>
  <c r="E243" i="5"/>
  <c r="E242" i="5"/>
  <c r="F3" i="7"/>
  <c r="H17" i="8" l="1"/>
  <c r="H16" i="8"/>
  <c r="C14" i="8"/>
  <c r="C13" i="8"/>
  <c r="C12" i="8"/>
  <c r="C10" i="8"/>
  <c r="C9" i="8"/>
  <c r="C8" i="8"/>
  <c r="L6" i="8"/>
  <c r="C6" i="8"/>
  <c r="B4" i="8"/>
  <c r="L3" i="8"/>
  <c r="F2" i="8"/>
  <c r="B1" i="8"/>
  <c r="Z3" i="10"/>
  <c r="W3" i="10"/>
  <c r="T3" i="10"/>
  <c r="Q3" i="10"/>
  <c r="N3" i="10"/>
  <c r="K3" i="10"/>
  <c r="H3" i="10"/>
  <c r="E3" i="10"/>
  <c r="B3" i="10"/>
  <c r="L6" i="7"/>
  <c r="M368" i="9" a="1"/>
  <c r="M368" i="9" s="1"/>
  <c r="K368" i="9" s="1"/>
  <c r="L368" i="9"/>
  <c r="J368" i="9"/>
  <c r="H368" i="9"/>
  <c r="E368" i="9"/>
  <c r="B368" i="9"/>
  <c r="A368" i="9"/>
  <c r="M367" i="9" a="1"/>
  <c r="M367" i="9" s="1"/>
  <c r="K367" i="9" s="1"/>
  <c r="L367" i="9"/>
  <c r="J367" i="9"/>
  <c r="H367" i="9"/>
  <c r="E367" i="9"/>
  <c r="B367" i="9"/>
  <c r="A367" i="9"/>
  <c r="M366" i="9" a="1"/>
  <c r="M366" i="9" s="1"/>
  <c r="K366" i="9" s="1"/>
  <c r="L366" i="9"/>
  <c r="J366" i="9"/>
  <c r="H366" i="9"/>
  <c r="E366" i="9"/>
  <c r="B366" i="9"/>
  <c r="A366" i="9"/>
  <c r="M365" i="9" a="1"/>
  <c r="M365" i="9" s="1"/>
  <c r="K365" i="9" s="1"/>
  <c r="L365" i="9"/>
  <c r="J365" i="9"/>
  <c r="H365" i="9"/>
  <c r="E365" i="9"/>
  <c r="B365" i="9"/>
  <c r="A365" i="9"/>
  <c r="M364" i="9" a="1"/>
  <c r="M364" i="9" s="1"/>
  <c r="K364" i="9" s="1"/>
  <c r="L364" i="9"/>
  <c r="J364" i="9"/>
  <c r="H364" i="9"/>
  <c r="E364" i="9"/>
  <c r="B364" i="9"/>
  <c r="A364" i="9"/>
  <c r="M363" i="9" a="1"/>
  <c r="M363" i="9" s="1"/>
  <c r="K363" i="9" s="1"/>
  <c r="L363" i="9"/>
  <c r="J363" i="9"/>
  <c r="H363" i="9"/>
  <c r="E363" i="9"/>
  <c r="B363" i="9"/>
  <c r="A363" i="9"/>
  <c r="M362" i="9" a="1"/>
  <c r="M362" i="9" s="1"/>
  <c r="K362" i="9" s="1"/>
  <c r="L362" i="9"/>
  <c r="J362" i="9"/>
  <c r="H362" i="9"/>
  <c r="E362" i="9"/>
  <c r="B362" i="9"/>
  <c r="A362" i="9"/>
  <c r="M361" i="9" a="1"/>
  <c r="M361" i="9" s="1"/>
  <c r="K361" i="9" s="1"/>
  <c r="L361" i="9"/>
  <c r="J361" i="9"/>
  <c r="H361" i="9"/>
  <c r="E361" i="9"/>
  <c r="B361" i="9"/>
  <c r="A361" i="9"/>
  <c r="M360" i="9" a="1"/>
  <c r="M360" i="9" s="1"/>
  <c r="K360" i="9" s="1"/>
  <c r="L360" i="9"/>
  <c r="J360" i="9"/>
  <c r="H360" i="9"/>
  <c r="E360" i="9"/>
  <c r="B360" i="9"/>
  <c r="A360" i="9"/>
  <c r="M359" i="9" a="1"/>
  <c r="M359" i="9" s="1"/>
  <c r="K359" i="9" s="1"/>
  <c r="L359" i="9"/>
  <c r="J359" i="9"/>
  <c r="H359" i="9"/>
  <c r="E359" i="9"/>
  <c r="B359" i="9"/>
  <c r="A359" i="9"/>
  <c r="M358" i="9" a="1"/>
  <c r="M358" i="9" s="1"/>
  <c r="K358" i="9" s="1"/>
  <c r="L358" i="9"/>
  <c r="J358" i="9"/>
  <c r="H358" i="9"/>
  <c r="E358" i="9"/>
  <c r="B358" i="9"/>
  <c r="A358" i="9"/>
  <c r="M357" i="9" a="1"/>
  <c r="M357" i="9" s="1"/>
  <c r="K357" i="9" s="1"/>
  <c r="L357" i="9"/>
  <c r="J357" i="9"/>
  <c r="H357" i="9"/>
  <c r="E357" i="9"/>
  <c r="B357" i="9"/>
  <c r="A357" i="9"/>
  <c r="M356" i="9" a="1"/>
  <c r="M356" i="9" s="1"/>
  <c r="L356" i="9"/>
  <c r="J356" i="9"/>
  <c r="H356" i="9"/>
  <c r="E356" i="9"/>
  <c r="B356" i="9"/>
  <c r="A356" i="9"/>
  <c r="M355" i="9" a="1"/>
  <c r="M355" i="9" s="1"/>
  <c r="K355" i="9" s="1"/>
  <c r="L355" i="9"/>
  <c r="J355" i="9"/>
  <c r="H355" i="9"/>
  <c r="E355" i="9"/>
  <c r="B355" i="9"/>
  <c r="A355" i="9"/>
  <c r="M354" i="9" a="1"/>
  <c r="M354" i="9" s="1"/>
  <c r="L354" i="9"/>
  <c r="J354" i="9"/>
  <c r="H354" i="9"/>
  <c r="E354" i="9"/>
  <c r="B354" i="9"/>
  <c r="A354" i="9"/>
  <c r="M353" i="9" a="1"/>
  <c r="M353" i="9" s="1"/>
  <c r="L353" i="9"/>
  <c r="J353" i="9"/>
  <c r="H353" i="9"/>
  <c r="E353" i="9"/>
  <c r="B353" i="9"/>
  <c r="A353" i="9"/>
  <c r="M352" i="9" a="1"/>
  <c r="M352" i="9" s="1"/>
  <c r="L352" i="9"/>
  <c r="J352" i="9"/>
  <c r="H352" i="9"/>
  <c r="E352" i="9"/>
  <c r="B352" i="9"/>
  <c r="A352" i="9"/>
  <c r="M351" i="9" a="1"/>
  <c r="M351" i="9" s="1"/>
  <c r="K351" i="9" s="1"/>
  <c r="L351" i="9"/>
  <c r="J351" i="9"/>
  <c r="H351" i="9"/>
  <c r="E351" i="9"/>
  <c r="B351" i="9"/>
  <c r="A351" i="9"/>
  <c r="M350" i="9" a="1"/>
  <c r="M350" i="9" s="1"/>
  <c r="K350" i="9" s="1"/>
  <c r="L350" i="9"/>
  <c r="J350" i="9"/>
  <c r="H350" i="9"/>
  <c r="E350" i="9"/>
  <c r="B350" i="9"/>
  <c r="A350" i="9"/>
  <c r="M349" i="9" a="1"/>
  <c r="M349" i="9" s="1"/>
  <c r="L349" i="9"/>
  <c r="J349" i="9"/>
  <c r="H349" i="9"/>
  <c r="E349" i="9"/>
  <c r="B349" i="9"/>
  <c r="A349" i="9"/>
  <c r="M348" i="9" a="1"/>
  <c r="M348" i="9" s="1"/>
  <c r="L348" i="9"/>
  <c r="J348" i="9"/>
  <c r="H348" i="9"/>
  <c r="E348" i="9"/>
  <c r="B348" i="9"/>
  <c r="A348" i="9"/>
  <c r="M347" i="9" a="1"/>
  <c r="M347" i="9" s="1"/>
  <c r="K347" i="9" s="1"/>
  <c r="L347" i="9"/>
  <c r="J347" i="9"/>
  <c r="H347" i="9"/>
  <c r="E347" i="9"/>
  <c r="B347" i="9"/>
  <c r="A347" i="9"/>
  <c r="M346" i="9" a="1"/>
  <c r="M346" i="9" s="1"/>
  <c r="L346" i="9"/>
  <c r="J346" i="9"/>
  <c r="H346" i="9"/>
  <c r="E346" i="9"/>
  <c r="B346" i="9"/>
  <c r="A346" i="9"/>
  <c r="M345" i="9" a="1"/>
  <c r="M345" i="9" s="1"/>
  <c r="L345" i="9"/>
  <c r="J345" i="9"/>
  <c r="H345" i="9"/>
  <c r="E345" i="9"/>
  <c r="B345" i="9"/>
  <c r="A345" i="9"/>
  <c r="M344" i="9" a="1"/>
  <c r="M344" i="9" s="1"/>
  <c r="K344" i="9" s="1"/>
  <c r="L344" i="9"/>
  <c r="J344" i="9"/>
  <c r="H344" i="9"/>
  <c r="E344" i="9"/>
  <c r="B344" i="9"/>
  <c r="A344" i="9"/>
  <c r="M343" i="9" a="1"/>
  <c r="M343" i="9" s="1"/>
  <c r="K343" i="9" s="1"/>
  <c r="L343" i="9"/>
  <c r="J343" i="9"/>
  <c r="H343" i="9"/>
  <c r="E343" i="9"/>
  <c r="B343" i="9"/>
  <c r="A343" i="9"/>
  <c r="M342" i="9" a="1"/>
  <c r="M342" i="9" s="1"/>
  <c r="L342" i="9"/>
  <c r="J342" i="9"/>
  <c r="H342" i="9"/>
  <c r="E342" i="9"/>
  <c r="B342" i="9"/>
  <c r="A342" i="9"/>
  <c r="M341" i="9" a="1"/>
  <c r="M341" i="9" s="1"/>
  <c r="L341" i="9"/>
  <c r="J341" i="9"/>
  <c r="H341" i="9"/>
  <c r="E341" i="9"/>
  <c r="B341" i="9"/>
  <c r="A341" i="9"/>
  <c r="M340" i="9" a="1"/>
  <c r="M340" i="9" s="1"/>
  <c r="L340" i="9"/>
  <c r="J340" i="9"/>
  <c r="H340" i="9"/>
  <c r="E340" i="9"/>
  <c r="B340" i="9"/>
  <c r="A340" i="9"/>
  <c r="M339" i="9" a="1"/>
  <c r="M339" i="9" s="1"/>
  <c r="K339" i="9" s="1"/>
  <c r="L339" i="9"/>
  <c r="J339" i="9"/>
  <c r="H339" i="9"/>
  <c r="E339" i="9"/>
  <c r="B339" i="9"/>
  <c r="A339" i="9"/>
  <c r="M338" i="9" a="1"/>
  <c r="M338" i="9" s="1"/>
  <c r="L338" i="9"/>
  <c r="J338" i="9"/>
  <c r="H338" i="9"/>
  <c r="E338" i="9"/>
  <c r="B338" i="9"/>
  <c r="A338" i="9"/>
  <c r="M337" i="9" a="1"/>
  <c r="M337" i="9" s="1"/>
  <c r="K337" i="9" s="1"/>
  <c r="L337" i="9"/>
  <c r="J337" i="9"/>
  <c r="H337" i="9"/>
  <c r="E337" i="9"/>
  <c r="B337" i="9"/>
  <c r="A337" i="9"/>
  <c r="M336" i="9" a="1"/>
  <c r="M336" i="9" s="1"/>
  <c r="K336" i="9" s="1"/>
  <c r="L336" i="9"/>
  <c r="J336" i="9"/>
  <c r="H336" i="9"/>
  <c r="E336" i="9"/>
  <c r="B336" i="9"/>
  <c r="A336" i="9"/>
  <c r="M335" i="9" a="1"/>
  <c r="M335" i="9" s="1"/>
  <c r="K335" i="9" s="1"/>
  <c r="L335" i="9"/>
  <c r="J335" i="9"/>
  <c r="H335" i="9"/>
  <c r="E335" i="9"/>
  <c r="B335" i="9"/>
  <c r="A335" i="9"/>
  <c r="M334" i="9" a="1"/>
  <c r="M334" i="9" s="1"/>
  <c r="L334" i="9"/>
  <c r="J334" i="9"/>
  <c r="H334" i="9"/>
  <c r="E334" i="9"/>
  <c r="B334" i="9"/>
  <c r="A334" i="9"/>
  <c r="M333" i="9" a="1"/>
  <c r="M333" i="9" s="1"/>
  <c r="L333" i="9"/>
  <c r="J333" i="9"/>
  <c r="H333" i="9"/>
  <c r="E333" i="9"/>
  <c r="B333" i="9"/>
  <c r="A333" i="9"/>
  <c r="M332" i="9" a="1"/>
  <c r="M332" i="9" s="1"/>
  <c r="L332" i="9"/>
  <c r="J332" i="9"/>
  <c r="H332" i="9"/>
  <c r="E332" i="9"/>
  <c r="B332" i="9"/>
  <c r="A332" i="9"/>
  <c r="M331" i="9" a="1"/>
  <c r="M331" i="9" s="1"/>
  <c r="K331" i="9" s="1"/>
  <c r="L331" i="9"/>
  <c r="J331" i="9"/>
  <c r="H331" i="9"/>
  <c r="E331" i="9"/>
  <c r="B331" i="9"/>
  <c r="A331" i="9"/>
  <c r="M330" i="9" a="1"/>
  <c r="M330" i="9" s="1"/>
  <c r="K330" i="9" s="1"/>
  <c r="L330" i="9"/>
  <c r="J330" i="9"/>
  <c r="H330" i="9"/>
  <c r="E330" i="9"/>
  <c r="B330" i="9"/>
  <c r="A330" i="9"/>
  <c r="M329" i="9" a="1"/>
  <c r="M329" i="9" s="1"/>
  <c r="K329" i="9" s="1"/>
  <c r="L329" i="9"/>
  <c r="J329" i="9"/>
  <c r="H329" i="9"/>
  <c r="E329" i="9"/>
  <c r="B329" i="9"/>
  <c r="A329" i="9"/>
  <c r="M328" i="9" a="1"/>
  <c r="M328" i="9" s="1"/>
  <c r="L328" i="9"/>
  <c r="J328" i="9"/>
  <c r="H328" i="9"/>
  <c r="E328" i="9"/>
  <c r="B328" i="9"/>
  <c r="A328" i="9"/>
  <c r="M327" i="9" a="1"/>
  <c r="M327" i="9" s="1"/>
  <c r="K327" i="9" s="1"/>
  <c r="L327" i="9"/>
  <c r="J327" i="9"/>
  <c r="H327" i="9"/>
  <c r="E327" i="9"/>
  <c r="B327" i="9"/>
  <c r="A327" i="9"/>
  <c r="M326" i="9" a="1"/>
  <c r="M326" i="9" s="1"/>
  <c r="L326" i="9"/>
  <c r="J326" i="9"/>
  <c r="H326" i="9"/>
  <c r="E326" i="9"/>
  <c r="B326" i="9"/>
  <c r="A326" i="9"/>
  <c r="M325" i="9" a="1"/>
  <c r="M325" i="9" s="1"/>
  <c r="L325" i="9"/>
  <c r="J325" i="9"/>
  <c r="H325" i="9"/>
  <c r="E325" i="9"/>
  <c r="B325" i="9"/>
  <c r="A325" i="9"/>
  <c r="M324" i="9" a="1"/>
  <c r="M324" i="9" s="1"/>
  <c r="L324" i="9"/>
  <c r="J324" i="9"/>
  <c r="H324" i="9"/>
  <c r="E324" i="9"/>
  <c r="B324" i="9"/>
  <c r="A324" i="9"/>
  <c r="M323" i="9" a="1"/>
  <c r="M323" i="9" s="1"/>
  <c r="K323" i="9" s="1"/>
  <c r="L323" i="9"/>
  <c r="J323" i="9"/>
  <c r="H323" i="9"/>
  <c r="E323" i="9"/>
  <c r="B323" i="9"/>
  <c r="A323" i="9"/>
  <c r="M322" i="9" a="1"/>
  <c r="M322" i="9" s="1"/>
  <c r="K322" i="9" s="1"/>
  <c r="L322" i="9"/>
  <c r="J322" i="9"/>
  <c r="H322" i="9"/>
  <c r="E322" i="9"/>
  <c r="B322" i="9"/>
  <c r="A322" i="9"/>
  <c r="M321" i="9" a="1"/>
  <c r="M321" i="9" s="1"/>
  <c r="L321" i="9"/>
  <c r="J321" i="9"/>
  <c r="H321" i="9"/>
  <c r="E321" i="9"/>
  <c r="B321" i="9"/>
  <c r="A321" i="9"/>
  <c r="M320" i="9" a="1"/>
  <c r="M320" i="9" s="1"/>
  <c r="L320" i="9"/>
  <c r="J320" i="9"/>
  <c r="H320" i="9"/>
  <c r="E320" i="9"/>
  <c r="B320" i="9"/>
  <c r="A320" i="9"/>
  <c r="M319" i="9" a="1"/>
  <c r="M319" i="9" s="1"/>
  <c r="K319" i="9" s="1"/>
  <c r="L319" i="9"/>
  <c r="J319" i="9"/>
  <c r="H319" i="9"/>
  <c r="E319" i="9"/>
  <c r="B319" i="9"/>
  <c r="A319" i="9"/>
  <c r="M318" i="9" a="1"/>
  <c r="M318" i="9" s="1"/>
  <c r="L318" i="9"/>
  <c r="J318" i="9"/>
  <c r="H318" i="9"/>
  <c r="E318" i="9"/>
  <c r="B318" i="9"/>
  <c r="A318" i="9"/>
  <c r="M317" i="9" a="1"/>
  <c r="M317" i="9" s="1"/>
  <c r="K317" i="9" s="1"/>
  <c r="L317" i="9"/>
  <c r="J317" i="9"/>
  <c r="H317" i="9"/>
  <c r="B317" i="9"/>
  <c r="A317" i="9"/>
  <c r="M316" i="9" a="1"/>
  <c r="M316" i="9" s="1"/>
  <c r="K316" i="9" s="1"/>
  <c r="L316" i="9"/>
  <c r="J316" i="9"/>
  <c r="H316" i="9"/>
  <c r="E316" i="9"/>
  <c r="B316" i="9"/>
  <c r="A316" i="9"/>
  <c r="M315" i="9" a="1"/>
  <c r="M315" i="9" s="1"/>
  <c r="K315" i="9" s="1"/>
  <c r="L315" i="9"/>
  <c r="J315" i="9"/>
  <c r="H315" i="9"/>
  <c r="E315" i="9"/>
  <c r="B315" i="9"/>
  <c r="A315" i="9"/>
  <c r="M314" i="9" a="1"/>
  <c r="M314" i="9" s="1"/>
  <c r="L314" i="9"/>
  <c r="J314" i="9"/>
  <c r="H314" i="9"/>
  <c r="E314" i="9"/>
  <c r="B314" i="9"/>
  <c r="A314" i="9"/>
  <c r="M313" i="9" a="1"/>
  <c r="M313" i="9" s="1"/>
  <c r="L313" i="9"/>
  <c r="J313" i="9"/>
  <c r="H313" i="9"/>
  <c r="E313" i="9"/>
  <c r="B313" i="9"/>
  <c r="A313" i="9"/>
  <c r="M312" i="9" a="1"/>
  <c r="M312" i="9" s="1"/>
  <c r="K312" i="9" s="1"/>
  <c r="L312" i="9"/>
  <c r="J312" i="9"/>
  <c r="H312" i="9"/>
  <c r="E312" i="9"/>
  <c r="B312" i="9"/>
  <c r="A312" i="9"/>
  <c r="M311" i="9" a="1"/>
  <c r="M311" i="9" s="1"/>
  <c r="L311" i="9"/>
  <c r="J311" i="9"/>
  <c r="H311" i="9"/>
  <c r="E311" i="9"/>
  <c r="B311" i="9"/>
  <c r="A311" i="9"/>
  <c r="M310" i="9" a="1"/>
  <c r="M310" i="9" s="1"/>
  <c r="L310" i="9"/>
  <c r="J310" i="9"/>
  <c r="H310" i="9"/>
  <c r="E310" i="9"/>
  <c r="B310" i="9"/>
  <c r="A310" i="9"/>
  <c r="M309" i="9" a="1"/>
  <c r="M309" i="9" s="1"/>
  <c r="K309" i="9" s="1"/>
  <c r="L309" i="9"/>
  <c r="J309" i="9"/>
  <c r="H309" i="9"/>
  <c r="E309" i="9"/>
  <c r="B309" i="9"/>
  <c r="A309" i="9"/>
  <c r="M308" i="9" a="1"/>
  <c r="M308" i="9" s="1"/>
  <c r="K308" i="9" s="1"/>
  <c r="L308" i="9"/>
  <c r="J308" i="9"/>
  <c r="H308" i="9"/>
  <c r="E308" i="9"/>
  <c r="B308" i="9"/>
  <c r="A308" i="9"/>
  <c r="M307" i="9" a="1"/>
  <c r="M307" i="9" s="1"/>
  <c r="K307" i="9" s="1"/>
  <c r="L307" i="9"/>
  <c r="J307" i="9"/>
  <c r="H307" i="9"/>
  <c r="B307" i="9"/>
  <c r="A307" i="9"/>
  <c r="M306" i="9" a="1"/>
  <c r="M306" i="9" s="1"/>
  <c r="L306" i="9"/>
  <c r="J306" i="9"/>
  <c r="H306" i="9"/>
  <c r="E306" i="9"/>
  <c r="B306" i="9"/>
  <c r="A306" i="9"/>
  <c r="M305" i="9" a="1"/>
  <c r="M305" i="9" s="1"/>
  <c r="K305" i="9" s="1"/>
  <c r="L305" i="9"/>
  <c r="J305" i="9"/>
  <c r="H305" i="9"/>
  <c r="E305" i="9"/>
  <c r="B305" i="9"/>
  <c r="A305" i="9"/>
  <c r="M304" i="9" a="1"/>
  <c r="M304" i="9" s="1"/>
  <c r="L304" i="9"/>
  <c r="J304" i="9"/>
  <c r="H304" i="9"/>
  <c r="E304" i="9"/>
  <c r="B304" i="9"/>
  <c r="A304" i="9"/>
  <c r="M303" i="9" a="1"/>
  <c r="M303" i="9" s="1"/>
  <c r="L303" i="9"/>
  <c r="J303" i="9"/>
  <c r="H303" i="9"/>
  <c r="E303" i="9"/>
  <c r="B303" i="9"/>
  <c r="A303" i="9"/>
  <c r="M302" i="9" a="1"/>
  <c r="M302" i="9" s="1"/>
  <c r="K302" i="9" s="1"/>
  <c r="L302" i="9"/>
  <c r="J302" i="9"/>
  <c r="H302" i="9"/>
  <c r="E302" i="9"/>
  <c r="B302" i="9"/>
  <c r="A302" i="9"/>
  <c r="M301" i="9" a="1"/>
  <c r="M301" i="9" s="1"/>
  <c r="K301" i="9" s="1"/>
  <c r="L301" i="9"/>
  <c r="J301" i="9"/>
  <c r="H301" i="9"/>
  <c r="E301" i="9"/>
  <c r="B301" i="9"/>
  <c r="A301" i="9"/>
  <c r="M300" i="9" a="1"/>
  <c r="M300" i="9" s="1"/>
  <c r="L300" i="9"/>
  <c r="J300" i="9"/>
  <c r="H300" i="9"/>
  <c r="E300" i="9"/>
  <c r="B300" i="9"/>
  <c r="A300" i="9"/>
  <c r="M299" i="9" a="1"/>
  <c r="M299" i="9" s="1"/>
  <c r="L299" i="9"/>
  <c r="J299" i="9"/>
  <c r="H299" i="9"/>
  <c r="E299" i="9"/>
  <c r="B299" i="9"/>
  <c r="A299" i="9"/>
  <c r="M298" i="9" a="1"/>
  <c r="M298" i="9" s="1"/>
  <c r="L298" i="9"/>
  <c r="J298" i="9"/>
  <c r="H298" i="9"/>
  <c r="E298" i="9"/>
  <c r="B298" i="9"/>
  <c r="A298" i="9"/>
  <c r="M297" i="9" a="1"/>
  <c r="M297" i="9" s="1"/>
  <c r="K297" i="9" s="1"/>
  <c r="L297" i="9"/>
  <c r="J297" i="9"/>
  <c r="H297" i="9"/>
  <c r="E297" i="9"/>
  <c r="B297" i="9"/>
  <c r="A297" i="9"/>
  <c r="M296" i="9" a="1"/>
  <c r="M296" i="9" s="1"/>
  <c r="L296" i="9"/>
  <c r="J296" i="9"/>
  <c r="H296" i="9"/>
  <c r="E296" i="9"/>
  <c r="B296" i="9"/>
  <c r="A296" i="9"/>
  <c r="M295" i="9" a="1"/>
  <c r="M295" i="9" s="1"/>
  <c r="K295" i="9" s="1"/>
  <c r="L295" i="9"/>
  <c r="J295" i="9"/>
  <c r="H295" i="9"/>
  <c r="E295" i="9"/>
  <c r="B295" i="9"/>
  <c r="A295" i="9"/>
  <c r="M294" i="9" a="1"/>
  <c r="M294" i="9" s="1"/>
  <c r="K294" i="9" s="1"/>
  <c r="L294" i="9"/>
  <c r="J294" i="9"/>
  <c r="H294" i="9"/>
  <c r="E294" i="9"/>
  <c r="B294" i="9"/>
  <c r="A294" i="9"/>
  <c r="M293" i="9" a="1"/>
  <c r="M293" i="9" s="1"/>
  <c r="K293" i="9" s="1"/>
  <c r="L293" i="9"/>
  <c r="J293" i="9"/>
  <c r="H293" i="9"/>
  <c r="E293" i="9"/>
  <c r="B293" i="9"/>
  <c r="A293" i="9"/>
  <c r="M292" i="9" a="1"/>
  <c r="M292" i="9" s="1"/>
  <c r="L292" i="9"/>
  <c r="J292" i="9"/>
  <c r="H292" i="9"/>
  <c r="E292" i="9"/>
  <c r="B292" i="9"/>
  <c r="A292" i="9"/>
  <c r="M291" i="9" a="1"/>
  <c r="M291" i="9" s="1"/>
  <c r="L291" i="9"/>
  <c r="J291" i="9"/>
  <c r="H291" i="9"/>
  <c r="E291" i="9"/>
  <c r="B291" i="9"/>
  <c r="A291" i="9"/>
  <c r="M290" i="9" a="1"/>
  <c r="M290" i="9" s="1"/>
  <c r="L290" i="9"/>
  <c r="J290" i="9"/>
  <c r="H290" i="9"/>
  <c r="E290" i="9"/>
  <c r="B290" i="9"/>
  <c r="A290" i="9"/>
  <c r="M289" i="9" a="1"/>
  <c r="M289" i="9" s="1"/>
  <c r="K289" i="9" s="1"/>
  <c r="L289" i="9"/>
  <c r="J289" i="9"/>
  <c r="H289" i="9"/>
  <c r="E289" i="9"/>
  <c r="B289" i="9"/>
  <c r="A289" i="9"/>
  <c r="M288" i="9" a="1"/>
  <c r="M288" i="9" s="1"/>
  <c r="K288" i="9" s="1"/>
  <c r="L288" i="9"/>
  <c r="J288" i="9"/>
  <c r="H288" i="9"/>
  <c r="E288" i="9"/>
  <c r="B288" i="9"/>
  <c r="A288" i="9"/>
  <c r="M287" i="9" a="1"/>
  <c r="M287" i="9" s="1"/>
  <c r="K287" i="9" s="1"/>
  <c r="L287" i="9"/>
  <c r="J287" i="9"/>
  <c r="H287" i="9"/>
  <c r="E287" i="9"/>
  <c r="B287" i="9"/>
  <c r="A287" i="9"/>
  <c r="M286" i="9" a="1"/>
  <c r="M286" i="9" s="1"/>
  <c r="L286" i="9"/>
  <c r="J286" i="9"/>
  <c r="H286" i="9"/>
  <c r="E286" i="9"/>
  <c r="B286" i="9"/>
  <c r="A286" i="9"/>
  <c r="M285" i="9" a="1"/>
  <c r="M285" i="9" s="1"/>
  <c r="K285" i="9" s="1"/>
  <c r="L285" i="9"/>
  <c r="J285" i="9"/>
  <c r="H285" i="9"/>
  <c r="E285" i="9"/>
  <c r="B285" i="9"/>
  <c r="A285" i="9"/>
  <c r="M284" i="9" a="1"/>
  <c r="M284" i="9" s="1"/>
  <c r="L284" i="9"/>
  <c r="J284" i="9"/>
  <c r="H284" i="9"/>
  <c r="E284" i="9"/>
  <c r="B284" i="9"/>
  <c r="A284" i="9"/>
  <c r="M283" i="9" a="1"/>
  <c r="M283" i="9" s="1"/>
  <c r="L283" i="9"/>
  <c r="J283" i="9"/>
  <c r="H283" i="9"/>
  <c r="E283" i="9"/>
  <c r="B283" i="9"/>
  <c r="A283" i="9"/>
  <c r="M282" i="9" a="1"/>
  <c r="M282" i="9" s="1"/>
  <c r="L282" i="9"/>
  <c r="J282" i="9"/>
  <c r="H282" i="9"/>
  <c r="E282" i="9"/>
  <c r="B282" i="9"/>
  <c r="A282" i="9"/>
  <c r="M281" i="9" a="1"/>
  <c r="M281" i="9" s="1"/>
  <c r="K281" i="9" s="1"/>
  <c r="L281" i="9"/>
  <c r="J281" i="9"/>
  <c r="H281" i="9"/>
  <c r="E281" i="9"/>
  <c r="B281" i="9"/>
  <c r="A281" i="9"/>
  <c r="M280" i="9" a="1"/>
  <c r="M280" i="9" s="1"/>
  <c r="K280" i="9" s="1"/>
  <c r="L280" i="9"/>
  <c r="J280" i="9"/>
  <c r="H280" i="9"/>
  <c r="E280" i="9"/>
  <c r="B280" i="9"/>
  <c r="A280" i="9"/>
  <c r="M279" i="9" a="1"/>
  <c r="M279" i="9" s="1"/>
  <c r="L279" i="9"/>
  <c r="J279" i="9"/>
  <c r="H279" i="9"/>
  <c r="E279" i="9"/>
  <c r="B279" i="9"/>
  <c r="A279" i="9"/>
  <c r="M278" i="9" a="1"/>
  <c r="M278" i="9" s="1"/>
  <c r="L278" i="9"/>
  <c r="J278" i="9"/>
  <c r="H278" i="9"/>
  <c r="E278" i="9"/>
  <c r="B278" i="9"/>
  <c r="A278" i="9"/>
  <c r="M277" i="9" a="1"/>
  <c r="M277" i="9" s="1"/>
  <c r="K277" i="9" s="1"/>
  <c r="L277" i="9"/>
  <c r="J277" i="9"/>
  <c r="H277" i="9"/>
  <c r="E277" i="9"/>
  <c r="B277" i="9"/>
  <c r="A277" i="9"/>
  <c r="M276" i="9" a="1"/>
  <c r="M276" i="9" s="1"/>
  <c r="L276" i="9"/>
  <c r="J276" i="9"/>
  <c r="H276" i="9"/>
  <c r="E276" i="9"/>
  <c r="B276" i="9"/>
  <c r="A276" i="9"/>
  <c r="M275" i="9" a="1"/>
  <c r="M275" i="9" s="1"/>
  <c r="L275" i="9"/>
  <c r="J275" i="9"/>
  <c r="H275" i="9"/>
  <c r="E275" i="9"/>
  <c r="B275" i="9"/>
  <c r="A275" i="9"/>
  <c r="M274" i="9" a="1"/>
  <c r="M274" i="9" s="1"/>
  <c r="K274" i="9" s="1"/>
  <c r="L274" i="9"/>
  <c r="J274" i="9"/>
  <c r="H274" i="9"/>
  <c r="E274" i="9"/>
  <c r="B274" i="9"/>
  <c r="A274" i="9"/>
  <c r="M273" i="9" a="1"/>
  <c r="M273" i="9" s="1"/>
  <c r="K273" i="9" s="1"/>
  <c r="L273" i="9"/>
  <c r="J273" i="9"/>
  <c r="H273" i="9"/>
  <c r="E273" i="9"/>
  <c r="B273" i="9"/>
  <c r="A273" i="9"/>
  <c r="M272" i="9" a="1"/>
  <c r="M272" i="9" s="1"/>
  <c r="L272" i="9"/>
  <c r="J272" i="9"/>
  <c r="H272" i="9"/>
  <c r="E272" i="9"/>
  <c r="B272" i="9"/>
  <c r="A272" i="9"/>
  <c r="M271" i="9" a="1"/>
  <c r="M271" i="9" s="1"/>
  <c r="L271" i="9"/>
  <c r="J271" i="9"/>
  <c r="H271" i="9"/>
  <c r="E271" i="9"/>
  <c r="B271" i="9"/>
  <c r="A271" i="9"/>
  <c r="M270" i="9" a="1"/>
  <c r="M270" i="9" s="1"/>
  <c r="L270" i="9"/>
  <c r="J270" i="9"/>
  <c r="H270" i="9"/>
  <c r="E270" i="9"/>
  <c r="B270" i="9"/>
  <c r="A270" i="9"/>
  <c r="M269" i="9" a="1"/>
  <c r="M269" i="9" s="1"/>
  <c r="K269" i="9" s="1"/>
  <c r="L269" i="9"/>
  <c r="J269" i="9"/>
  <c r="H269" i="9"/>
  <c r="E269" i="9"/>
  <c r="B269" i="9"/>
  <c r="A269" i="9"/>
  <c r="M268" i="9" a="1"/>
  <c r="M268" i="9" s="1"/>
  <c r="L268" i="9"/>
  <c r="J268" i="9"/>
  <c r="H268" i="9"/>
  <c r="E268" i="9"/>
  <c r="B268" i="9"/>
  <c r="A268" i="9"/>
  <c r="M267" i="9" a="1"/>
  <c r="M267" i="9" s="1"/>
  <c r="K267" i="9" s="1"/>
  <c r="L267" i="9"/>
  <c r="J267" i="9"/>
  <c r="H267" i="9"/>
  <c r="E267" i="9"/>
  <c r="B267" i="9"/>
  <c r="A267" i="9"/>
  <c r="M266" i="9" a="1"/>
  <c r="M266" i="9" s="1"/>
  <c r="K266" i="9" s="1"/>
  <c r="L266" i="9"/>
  <c r="J266" i="9"/>
  <c r="H266" i="9"/>
  <c r="E266" i="9"/>
  <c r="B266" i="9"/>
  <c r="A266" i="9"/>
  <c r="M265" i="9" a="1"/>
  <c r="M265" i="9" s="1"/>
  <c r="K265" i="9" s="1"/>
  <c r="L265" i="9"/>
  <c r="J265" i="9"/>
  <c r="H265" i="9"/>
  <c r="E265" i="9"/>
  <c r="B265" i="9"/>
  <c r="A265" i="9"/>
  <c r="M264" i="9" a="1"/>
  <c r="M264" i="9" s="1"/>
  <c r="L264" i="9"/>
  <c r="J264" i="9"/>
  <c r="H264" i="9"/>
  <c r="E264" i="9"/>
  <c r="B264" i="9"/>
  <c r="A264" i="9"/>
  <c r="M263" i="9" a="1"/>
  <c r="M263" i="9" s="1"/>
  <c r="L263" i="9"/>
  <c r="J263" i="9"/>
  <c r="H263" i="9"/>
  <c r="E263" i="9"/>
  <c r="B263" i="9"/>
  <c r="A263" i="9"/>
  <c r="M262" i="9" a="1"/>
  <c r="M262" i="9" s="1"/>
  <c r="L262" i="9"/>
  <c r="J262" i="9"/>
  <c r="H262" i="9"/>
  <c r="E262" i="9"/>
  <c r="B262" i="9"/>
  <c r="A262" i="9"/>
  <c r="M261" i="9" a="1"/>
  <c r="M261" i="9" s="1"/>
  <c r="K261" i="9" s="1"/>
  <c r="L261" i="9"/>
  <c r="J261" i="9"/>
  <c r="H261" i="9"/>
  <c r="E261" i="9"/>
  <c r="B261" i="9"/>
  <c r="A261" i="9"/>
  <c r="M260" i="9" a="1"/>
  <c r="M260" i="9" s="1"/>
  <c r="K260" i="9" s="1"/>
  <c r="L260" i="9"/>
  <c r="J260" i="9"/>
  <c r="H260" i="9"/>
  <c r="E260" i="9"/>
  <c r="B260" i="9"/>
  <c r="A260" i="9"/>
  <c r="M259" i="9" a="1"/>
  <c r="M259" i="9" s="1"/>
  <c r="K259" i="9" s="1"/>
  <c r="L259" i="9"/>
  <c r="J259" i="9"/>
  <c r="H259" i="9"/>
  <c r="E259" i="9"/>
  <c r="B259" i="9"/>
  <c r="A259" i="9"/>
  <c r="M258" i="9" a="1"/>
  <c r="M258" i="9" s="1"/>
  <c r="L258" i="9"/>
  <c r="J258" i="9"/>
  <c r="H258" i="9"/>
  <c r="E258" i="9"/>
  <c r="B258" i="9"/>
  <c r="A258" i="9"/>
  <c r="M257" i="9" a="1"/>
  <c r="M257" i="9" s="1"/>
  <c r="K257" i="9" s="1"/>
  <c r="L257" i="9"/>
  <c r="J257" i="9"/>
  <c r="H257" i="9"/>
  <c r="E257" i="9"/>
  <c r="B257" i="9"/>
  <c r="A257" i="9"/>
  <c r="M256" i="9" a="1"/>
  <c r="M256" i="9" s="1"/>
  <c r="L256" i="9"/>
  <c r="J256" i="9"/>
  <c r="H256" i="9"/>
  <c r="E256" i="9"/>
  <c r="B256" i="9"/>
  <c r="A256" i="9"/>
  <c r="M255" i="9" a="1"/>
  <c r="M255" i="9" s="1"/>
  <c r="L255" i="9"/>
  <c r="J255" i="9"/>
  <c r="H255" i="9"/>
  <c r="E255" i="9"/>
  <c r="B255" i="9"/>
  <c r="A255" i="9"/>
  <c r="M254" i="9" a="1"/>
  <c r="M254" i="9" s="1"/>
  <c r="L254" i="9"/>
  <c r="J254" i="9"/>
  <c r="H254" i="9"/>
  <c r="E254" i="9"/>
  <c r="B254" i="9"/>
  <c r="A254" i="9"/>
  <c r="M253" i="9" a="1"/>
  <c r="M253" i="9" s="1"/>
  <c r="K253" i="9" s="1"/>
  <c r="L253" i="9"/>
  <c r="J253" i="9"/>
  <c r="H253" i="9"/>
  <c r="E253" i="9"/>
  <c r="B253" i="9"/>
  <c r="A253" i="9"/>
  <c r="M252" i="9" a="1"/>
  <c r="M252" i="9" s="1"/>
  <c r="K252" i="9" s="1"/>
  <c r="L252" i="9"/>
  <c r="J252" i="9"/>
  <c r="H252" i="9"/>
  <c r="E252" i="9"/>
  <c r="B252" i="9"/>
  <c r="A252" i="9"/>
  <c r="M251" i="9" a="1"/>
  <c r="M251" i="9" s="1"/>
  <c r="L251" i="9"/>
  <c r="J251" i="9"/>
  <c r="H251" i="9"/>
  <c r="E251" i="9"/>
  <c r="B251" i="9"/>
  <c r="A251" i="9"/>
  <c r="M250" i="9" a="1"/>
  <c r="M250" i="9" s="1"/>
  <c r="L250" i="9"/>
  <c r="J250" i="9"/>
  <c r="H250" i="9"/>
  <c r="E250" i="9"/>
  <c r="B250" i="9"/>
  <c r="A250" i="9"/>
  <c r="M249" i="9" a="1"/>
  <c r="M249" i="9" s="1"/>
  <c r="K249" i="9" s="1"/>
  <c r="L249" i="9"/>
  <c r="J249" i="9"/>
  <c r="H249" i="9"/>
  <c r="E249" i="9"/>
  <c r="B249" i="9"/>
  <c r="A249" i="9"/>
  <c r="M248" i="9" a="1"/>
  <c r="M248" i="9" s="1"/>
  <c r="L248" i="9"/>
  <c r="J248" i="9"/>
  <c r="H248" i="9"/>
  <c r="E248" i="9"/>
  <c r="B248" i="9"/>
  <c r="A248" i="9"/>
  <c r="M247" i="9" a="1"/>
  <c r="M247" i="9" s="1"/>
  <c r="L247" i="9"/>
  <c r="J247" i="9"/>
  <c r="H247" i="9"/>
  <c r="E247" i="9"/>
  <c r="B247" i="9"/>
  <c r="A247" i="9"/>
  <c r="M246" i="9" a="1"/>
  <c r="M246" i="9" s="1"/>
  <c r="K246" i="9" s="1"/>
  <c r="L246" i="9"/>
  <c r="J246" i="9"/>
  <c r="H246" i="9"/>
  <c r="E246" i="9"/>
  <c r="B246" i="9"/>
  <c r="A246" i="9"/>
  <c r="M245" i="9" a="1"/>
  <c r="M245" i="9" s="1"/>
  <c r="K245" i="9" s="1"/>
  <c r="L245" i="9"/>
  <c r="J245" i="9"/>
  <c r="H245" i="9"/>
  <c r="E245" i="9"/>
  <c r="B245" i="9"/>
  <c r="A245" i="9"/>
  <c r="M244" i="9" a="1"/>
  <c r="M244" i="9" s="1"/>
  <c r="K244" i="9" s="1"/>
  <c r="L244" i="9"/>
  <c r="J244" i="9"/>
  <c r="H244" i="9"/>
  <c r="B244" i="9"/>
  <c r="A244" i="9"/>
  <c r="M243" i="9" a="1"/>
  <c r="M243" i="9" s="1"/>
  <c r="K243" i="9" s="1"/>
  <c r="L243" i="9"/>
  <c r="J243" i="9"/>
  <c r="H243" i="9"/>
  <c r="B243" i="9"/>
  <c r="A243" i="9"/>
  <c r="M242" i="9" a="1"/>
  <c r="M242" i="9" s="1"/>
  <c r="K242" i="9" s="1"/>
  <c r="L242" i="9"/>
  <c r="J242" i="9"/>
  <c r="H242" i="9"/>
  <c r="B242" i="9"/>
  <c r="A242" i="9"/>
  <c r="M241" i="9" a="1"/>
  <c r="M241" i="9" s="1"/>
  <c r="K241" i="9" s="1"/>
  <c r="L241" i="9"/>
  <c r="J241" i="9"/>
  <c r="H241" i="9"/>
  <c r="B241" i="9"/>
  <c r="A241" i="9"/>
  <c r="M240" i="9" a="1"/>
  <c r="M240" i="9" s="1"/>
  <c r="K240" i="9" s="1"/>
  <c r="L240" i="9"/>
  <c r="J240" i="9"/>
  <c r="H240" i="9"/>
  <c r="B240" i="9"/>
  <c r="A240" i="9"/>
  <c r="M239" i="9" a="1"/>
  <c r="M239" i="9" s="1"/>
  <c r="K239" i="9" s="1"/>
  <c r="L239" i="9"/>
  <c r="J239" i="9"/>
  <c r="H239" i="9"/>
  <c r="B239" i="9"/>
  <c r="A239" i="9"/>
  <c r="M238" i="9" a="1"/>
  <c r="M238" i="9" s="1"/>
  <c r="K238" i="9" s="1"/>
  <c r="L238" i="9"/>
  <c r="J238" i="9"/>
  <c r="H238" i="9"/>
  <c r="B238" i="9"/>
  <c r="A238" i="9"/>
  <c r="M237" i="9" a="1"/>
  <c r="M237" i="9" s="1"/>
  <c r="K237" i="9" s="1"/>
  <c r="L237" i="9"/>
  <c r="J237" i="9"/>
  <c r="H237" i="9"/>
  <c r="B237" i="9"/>
  <c r="A237" i="9"/>
  <c r="M236" i="9" a="1"/>
  <c r="M236" i="9" s="1"/>
  <c r="K236" i="9" s="1"/>
  <c r="L236" i="9"/>
  <c r="J236" i="9"/>
  <c r="H236" i="9"/>
  <c r="B236" i="9"/>
  <c r="A236" i="9"/>
  <c r="M235" i="9" a="1"/>
  <c r="M235" i="9" s="1"/>
  <c r="K235" i="9" s="1"/>
  <c r="L235" i="9"/>
  <c r="J235" i="9"/>
  <c r="H235" i="9"/>
  <c r="B235" i="9"/>
  <c r="A235" i="9"/>
  <c r="M234" i="9" a="1"/>
  <c r="M234" i="9" s="1"/>
  <c r="K234" i="9" s="1"/>
  <c r="L234" i="9"/>
  <c r="J234" i="9"/>
  <c r="H234" i="9"/>
  <c r="B234" i="9"/>
  <c r="A234" i="9"/>
  <c r="M233" i="9" a="1"/>
  <c r="M233" i="9" s="1"/>
  <c r="K233" i="9" s="1"/>
  <c r="L233" i="9"/>
  <c r="J233" i="9"/>
  <c r="H233" i="9"/>
  <c r="B233" i="9"/>
  <c r="A233" i="9"/>
  <c r="M232" i="9" a="1"/>
  <c r="M232" i="9" s="1"/>
  <c r="K232" i="9" s="1"/>
  <c r="L232" i="9"/>
  <c r="J232" i="9"/>
  <c r="H232" i="9"/>
  <c r="E232" i="9"/>
  <c r="B232" i="9"/>
  <c r="A232" i="9"/>
  <c r="M231" i="9" a="1"/>
  <c r="M231" i="9" s="1"/>
  <c r="K231" i="9" s="1"/>
  <c r="L231" i="9"/>
  <c r="J231" i="9"/>
  <c r="H231" i="9"/>
  <c r="E231" i="9"/>
  <c r="B231" i="9"/>
  <c r="A231" i="9"/>
  <c r="M230" i="9" a="1"/>
  <c r="M230" i="9" s="1"/>
  <c r="L230" i="9"/>
  <c r="J230" i="9"/>
  <c r="H230" i="9"/>
  <c r="E230" i="9"/>
  <c r="B230" i="9"/>
  <c r="A230" i="9"/>
  <c r="M229" i="9" a="1"/>
  <c r="M229" i="9" s="1"/>
  <c r="K229" i="9" s="1"/>
  <c r="L229" i="9"/>
  <c r="J229" i="9"/>
  <c r="H229" i="9"/>
  <c r="B229" i="9"/>
  <c r="A229" i="9"/>
  <c r="M228" i="9" a="1"/>
  <c r="M228" i="9" s="1"/>
  <c r="L228" i="9"/>
  <c r="J228" i="9"/>
  <c r="H228" i="9"/>
  <c r="E228" i="9"/>
  <c r="B228" i="9"/>
  <c r="A228" i="9"/>
  <c r="M227" i="9" a="1"/>
  <c r="M227" i="9" s="1"/>
  <c r="L227" i="9"/>
  <c r="J227" i="9"/>
  <c r="H227" i="9"/>
  <c r="E227" i="9"/>
  <c r="B227" i="9"/>
  <c r="A227" i="9"/>
  <c r="M226" i="9" a="1"/>
  <c r="M226" i="9" s="1"/>
  <c r="K226" i="9" s="1"/>
  <c r="L226" i="9"/>
  <c r="J226" i="9"/>
  <c r="H226" i="9"/>
  <c r="E226" i="9"/>
  <c r="B226" i="9"/>
  <c r="A226" i="9"/>
  <c r="M225" i="9" a="1"/>
  <c r="M225" i="9" s="1"/>
  <c r="K225" i="9" s="1"/>
  <c r="L225" i="9"/>
  <c r="J225" i="9"/>
  <c r="H225" i="9"/>
  <c r="E225" i="9"/>
  <c r="B225" i="9"/>
  <c r="A225" i="9"/>
  <c r="M224" i="9" a="1"/>
  <c r="M224" i="9" s="1"/>
  <c r="K224" i="9" s="1"/>
  <c r="L224" i="9"/>
  <c r="J224" i="9"/>
  <c r="H224" i="9"/>
  <c r="E224" i="9"/>
  <c r="B224" i="9"/>
  <c r="A224" i="9"/>
  <c r="M223" i="9" a="1"/>
  <c r="M223" i="9" s="1"/>
  <c r="L223" i="9"/>
  <c r="J223" i="9"/>
  <c r="H223" i="9"/>
  <c r="E223" i="9"/>
  <c r="B223" i="9"/>
  <c r="A223" i="9"/>
  <c r="M222" i="9" a="1"/>
  <c r="M222" i="9" s="1"/>
  <c r="K222" i="9" s="1"/>
  <c r="L222" i="9"/>
  <c r="J222" i="9"/>
  <c r="H222" i="9"/>
  <c r="E222" i="9"/>
  <c r="B222" i="9"/>
  <c r="A222" i="9"/>
  <c r="M221" i="9" a="1"/>
  <c r="M221" i="9" s="1"/>
  <c r="L221" i="9"/>
  <c r="J221" i="9"/>
  <c r="H221" i="9"/>
  <c r="E221" i="9"/>
  <c r="B221" i="9"/>
  <c r="A221" i="9"/>
  <c r="M220" i="9" a="1"/>
  <c r="M220" i="9" s="1"/>
  <c r="L220" i="9"/>
  <c r="J220" i="9"/>
  <c r="H220" i="9"/>
  <c r="E220" i="9"/>
  <c r="B220" i="9"/>
  <c r="A220" i="9"/>
  <c r="M219" i="9" a="1"/>
  <c r="M219" i="9" s="1"/>
  <c r="L219" i="9"/>
  <c r="J219" i="9"/>
  <c r="H219" i="9"/>
  <c r="E219" i="9"/>
  <c r="B219" i="9"/>
  <c r="A219" i="9"/>
  <c r="M218" i="9" a="1"/>
  <c r="M218" i="9" s="1"/>
  <c r="K218" i="9" s="1"/>
  <c r="L218" i="9"/>
  <c r="J218" i="9"/>
  <c r="H218" i="9"/>
  <c r="E218" i="9"/>
  <c r="B218" i="9"/>
  <c r="A218" i="9"/>
  <c r="M217" i="9" a="1"/>
  <c r="M217" i="9" s="1"/>
  <c r="K217" i="9" s="1"/>
  <c r="L217" i="9"/>
  <c r="J217" i="9"/>
  <c r="H217" i="9"/>
  <c r="E217" i="9"/>
  <c r="B217" i="9"/>
  <c r="A217" i="9"/>
  <c r="M216" i="9" a="1"/>
  <c r="M216" i="9" s="1"/>
  <c r="L216" i="9"/>
  <c r="J216" i="9"/>
  <c r="H216" i="9"/>
  <c r="E216" i="9"/>
  <c r="B216" i="9"/>
  <c r="A216" i="9"/>
  <c r="M215" i="9" a="1"/>
  <c r="M215" i="9" s="1"/>
  <c r="L215" i="9"/>
  <c r="J215" i="9"/>
  <c r="H215" i="9"/>
  <c r="E215" i="9"/>
  <c r="B215" i="9"/>
  <c r="A215" i="9"/>
  <c r="M214" i="9" a="1"/>
  <c r="M214" i="9" s="1"/>
  <c r="K214" i="9" s="1"/>
  <c r="L214" i="9"/>
  <c r="J214" i="9"/>
  <c r="H214" i="9"/>
  <c r="E214" i="9"/>
  <c r="B214" i="9"/>
  <c r="A214" i="9"/>
  <c r="M213" i="9" a="1"/>
  <c r="M213" i="9" s="1"/>
  <c r="L213" i="9"/>
  <c r="J213" i="9"/>
  <c r="H213" i="9"/>
  <c r="E213" i="9"/>
  <c r="B213" i="9"/>
  <c r="A213" i="9"/>
  <c r="M212" i="9" a="1"/>
  <c r="M212" i="9" s="1"/>
  <c r="L212" i="9"/>
  <c r="J212" i="9"/>
  <c r="H212" i="9"/>
  <c r="E212" i="9"/>
  <c r="B212" i="9"/>
  <c r="A212" i="9"/>
  <c r="M211" i="9" a="1"/>
  <c r="M211" i="9" s="1"/>
  <c r="K211" i="9" s="1"/>
  <c r="L211" i="9"/>
  <c r="J211" i="9"/>
  <c r="H211" i="9"/>
  <c r="E211" i="9"/>
  <c r="B211" i="9"/>
  <c r="A211" i="9"/>
  <c r="M210" i="9" a="1"/>
  <c r="M210" i="9" s="1"/>
  <c r="K210" i="9" s="1"/>
  <c r="L210" i="9"/>
  <c r="J210" i="9"/>
  <c r="H210" i="9"/>
  <c r="E210" i="9"/>
  <c r="B210" i="9"/>
  <c r="A210" i="9"/>
  <c r="M209" i="9" a="1"/>
  <c r="M209" i="9" s="1"/>
  <c r="L209" i="9"/>
  <c r="J209" i="9"/>
  <c r="H209" i="9"/>
  <c r="E209" i="9"/>
  <c r="B209" i="9"/>
  <c r="A209" i="9"/>
  <c r="M208" i="9" a="1"/>
  <c r="M208" i="9" s="1"/>
  <c r="L208" i="9"/>
  <c r="J208" i="9"/>
  <c r="H208" i="9"/>
  <c r="E208" i="9"/>
  <c r="B208" i="9"/>
  <c r="A208" i="9"/>
  <c r="M207" i="9" a="1"/>
  <c r="M207" i="9" s="1"/>
  <c r="L207" i="9"/>
  <c r="J207" i="9"/>
  <c r="H207" i="9"/>
  <c r="E207" i="9"/>
  <c r="B207" i="9"/>
  <c r="A207" i="9"/>
  <c r="M206" i="9" a="1"/>
  <c r="M206" i="9" s="1"/>
  <c r="K206" i="9" s="1"/>
  <c r="L206" i="9"/>
  <c r="J206" i="9"/>
  <c r="H206" i="9"/>
  <c r="E206" i="9"/>
  <c r="B206" i="9"/>
  <c r="A206" i="9"/>
  <c r="M205" i="9" a="1"/>
  <c r="M205" i="9" s="1"/>
  <c r="L205" i="9"/>
  <c r="J205" i="9"/>
  <c r="H205" i="9"/>
  <c r="E205" i="9"/>
  <c r="B205" i="9"/>
  <c r="A205" i="9"/>
  <c r="M204" i="9" a="1"/>
  <c r="M204" i="9" s="1"/>
  <c r="K204" i="9" s="1"/>
  <c r="L204" i="9"/>
  <c r="J204" i="9"/>
  <c r="H204" i="9"/>
  <c r="E204" i="9"/>
  <c r="B204" i="9"/>
  <c r="A204" i="9"/>
  <c r="M203" i="9" a="1"/>
  <c r="M203" i="9" s="1"/>
  <c r="K203" i="9" s="1"/>
  <c r="L203" i="9"/>
  <c r="J203" i="9"/>
  <c r="H203" i="9"/>
  <c r="E203" i="9"/>
  <c r="B203" i="9"/>
  <c r="A203" i="9"/>
  <c r="M202" i="9" a="1"/>
  <c r="M202" i="9" s="1"/>
  <c r="K202" i="9" s="1"/>
  <c r="L202" i="9"/>
  <c r="J202" i="9"/>
  <c r="H202" i="9"/>
  <c r="E202" i="9"/>
  <c r="B202" i="9"/>
  <c r="A202" i="9"/>
  <c r="M201" i="9" a="1"/>
  <c r="M201" i="9" s="1"/>
  <c r="L201" i="9"/>
  <c r="J201" i="9"/>
  <c r="H201" i="9"/>
  <c r="E201" i="9"/>
  <c r="B201" i="9"/>
  <c r="A201" i="9"/>
  <c r="M200" i="9" a="1"/>
  <c r="M200" i="9" s="1"/>
  <c r="L200" i="9"/>
  <c r="J200" i="9"/>
  <c r="H200" i="9"/>
  <c r="E200" i="9"/>
  <c r="B200" i="9"/>
  <c r="A200" i="9"/>
  <c r="M199" i="9" a="1"/>
  <c r="M199" i="9" s="1"/>
  <c r="L199" i="9"/>
  <c r="J199" i="9"/>
  <c r="H199" i="9"/>
  <c r="E199" i="9"/>
  <c r="B199" i="9"/>
  <c r="A199" i="9"/>
  <c r="M198" i="9" a="1"/>
  <c r="M198" i="9" s="1"/>
  <c r="K198" i="9" s="1"/>
  <c r="L198" i="9"/>
  <c r="J198" i="9"/>
  <c r="H198" i="9"/>
  <c r="E198" i="9"/>
  <c r="B198" i="9"/>
  <c r="A198" i="9"/>
  <c r="M197" i="9" a="1"/>
  <c r="M197" i="9" s="1"/>
  <c r="K197" i="9" s="1"/>
  <c r="L197" i="9"/>
  <c r="J197" i="9"/>
  <c r="H197" i="9"/>
  <c r="E197" i="9"/>
  <c r="B197" i="9"/>
  <c r="A197" i="9"/>
  <c r="M196" i="9" a="1"/>
  <c r="M196" i="9" s="1"/>
  <c r="K196" i="9" s="1"/>
  <c r="L196" i="9"/>
  <c r="J196" i="9"/>
  <c r="H196" i="9"/>
  <c r="E196" i="9"/>
  <c r="B196" i="9"/>
  <c r="A196" i="9"/>
  <c r="M195" i="9" a="1"/>
  <c r="M195" i="9" s="1"/>
  <c r="L195" i="9"/>
  <c r="J195" i="9"/>
  <c r="H195" i="9"/>
  <c r="E195" i="9"/>
  <c r="B195" i="9"/>
  <c r="A195" i="9"/>
  <c r="M194" i="9" a="1"/>
  <c r="M194" i="9" s="1"/>
  <c r="K194" i="9" s="1"/>
  <c r="L194" i="9"/>
  <c r="J194" i="9"/>
  <c r="H194" i="9"/>
  <c r="E194" i="9"/>
  <c r="B194" i="9"/>
  <c r="A194" i="9"/>
  <c r="M193" i="9" a="1"/>
  <c r="M193" i="9" s="1"/>
  <c r="L193" i="9"/>
  <c r="J193" i="9"/>
  <c r="H193" i="9"/>
  <c r="E193" i="9"/>
  <c r="B193" i="9"/>
  <c r="A193" i="9"/>
  <c r="M192" i="9" a="1"/>
  <c r="M192" i="9" s="1"/>
  <c r="L192" i="9"/>
  <c r="J192" i="9"/>
  <c r="H192" i="9"/>
  <c r="E192" i="9"/>
  <c r="B192" i="9"/>
  <c r="A192" i="9"/>
  <c r="M191" i="9" a="1"/>
  <c r="M191" i="9" s="1"/>
  <c r="L191" i="9"/>
  <c r="J191" i="9"/>
  <c r="H191" i="9"/>
  <c r="E191" i="9"/>
  <c r="B191" i="9"/>
  <c r="A191" i="9"/>
  <c r="M190" i="9" a="1"/>
  <c r="M190" i="9" s="1"/>
  <c r="K190" i="9" s="1"/>
  <c r="L190" i="9"/>
  <c r="J190" i="9"/>
  <c r="H190" i="9"/>
  <c r="E190" i="9"/>
  <c r="B190" i="9"/>
  <c r="A190" i="9"/>
  <c r="M189" i="9" a="1"/>
  <c r="M189" i="9" s="1"/>
  <c r="K189" i="9" s="1"/>
  <c r="L189" i="9"/>
  <c r="J189" i="9"/>
  <c r="H189" i="9"/>
  <c r="E189" i="9"/>
  <c r="B189" i="9"/>
  <c r="A189" i="9"/>
  <c r="M188" i="9" a="1"/>
  <c r="M188" i="9" s="1"/>
  <c r="L188" i="9"/>
  <c r="J188" i="9"/>
  <c r="H188" i="9"/>
  <c r="E188" i="9"/>
  <c r="B188" i="9"/>
  <c r="A188" i="9"/>
  <c r="M187" i="9" a="1"/>
  <c r="M187" i="9" s="1"/>
  <c r="L187" i="9"/>
  <c r="J187" i="9"/>
  <c r="H187" i="9"/>
  <c r="E187" i="9"/>
  <c r="B187" i="9"/>
  <c r="A187" i="9"/>
  <c r="M186" i="9" a="1"/>
  <c r="M186" i="9" s="1"/>
  <c r="K186" i="9" s="1"/>
  <c r="L186" i="9"/>
  <c r="J186" i="9"/>
  <c r="H186" i="9"/>
  <c r="E186" i="9"/>
  <c r="B186" i="9"/>
  <c r="A186" i="9"/>
  <c r="M185" i="9" a="1"/>
  <c r="M185" i="9" s="1"/>
  <c r="L185" i="9"/>
  <c r="J185" i="9"/>
  <c r="H185" i="9"/>
  <c r="E185" i="9"/>
  <c r="B185" i="9"/>
  <c r="A185" i="9"/>
  <c r="M184" i="9" a="1"/>
  <c r="M184" i="9" s="1"/>
  <c r="L184" i="9"/>
  <c r="J184" i="9"/>
  <c r="H184" i="9"/>
  <c r="E184" i="9"/>
  <c r="B184" i="9"/>
  <c r="A184" i="9"/>
  <c r="M183" i="9" a="1"/>
  <c r="M183" i="9" s="1"/>
  <c r="K183" i="9" s="1"/>
  <c r="L183" i="9"/>
  <c r="J183" i="9"/>
  <c r="H183" i="9"/>
  <c r="E183" i="9"/>
  <c r="B183" i="9"/>
  <c r="A183" i="9"/>
  <c r="M182" i="9" a="1"/>
  <c r="M182" i="9" s="1"/>
  <c r="K182" i="9" s="1"/>
  <c r="L182" i="9"/>
  <c r="J182" i="9"/>
  <c r="H182" i="9"/>
  <c r="E182" i="9"/>
  <c r="B182" i="9"/>
  <c r="A182" i="9"/>
  <c r="M181" i="9" a="1"/>
  <c r="M181" i="9" s="1"/>
  <c r="L181" i="9"/>
  <c r="J181" i="9"/>
  <c r="H181" i="9"/>
  <c r="E181" i="9"/>
  <c r="B181" i="9"/>
  <c r="A181" i="9"/>
  <c r="M180" i="9" a="1"/>
  <c r="M180" i="9" s="1"/>
  <c r="L180" i="9"/>
  <c r="J180" i="9"/>
  <c r="H180" i="9"/>
  <c r="E180" i="9"/>
  <c r="B180" i="9"/>
  <c r="A180" i="9"/>
  <c r="M179" i="9" a="1"/>
  <c r="M179" i="9" s="1"/>
  <c r="L179" i="9"/>
  <c r="J179" i="9"/>
  <c r="H179" i="9"/>
  <c r="E179" i="9"/>
  <c r="B179" i="9"/>
  <c r="A179" i="9"/>
  <c r="M178" i="9" a="1"/>
  <c r="M178" i="9" s="1"/>
  <c r="K178" i="9" s="1"/>
  <c r="L178" i="9"/>
  <c r="J178" i="9"/>
  <c r="H178" i="9"/>
  <c r="E178" i="9"/>
  <c r="B178" i="9"/>
  <c r="A178" i="9"/>
  <c r="M177" i="9" a="1"/>
  <c r="M177" i="9" s="1"/>
  <c r="L177" i="9"/>
  <c r="J177" i="9"/>
  <c r="H177" i="9"/>
  <c r="E177" i="9"/>
  <c r="B177" i="9"/>
  <c r="A177" i="9"/>
  <c r="M176" i="9" a="1"/>
  <c r="M176" i="9" s="1"/>
  <c r="K176" i="9" s="1"/>
  <c r="L176" i="9"/>
  <c r="J176" i="9"/>
  <c r="H176" i="9"/>
  <c r="E176" i="9"/>
  <c r="B176" i="9"/>
  <c r="A176" i="9"/>
  <c r="M175" i="9" a="1"/>
  <c r="M175" i="9" s="1"/>
  <c r="K175" i="9" s="1"/>
  <c r="L175" i="9"/>
  <c r="J175" i="9"/>
  <c r="H175" i="9"/>
  <c r="E175" i="9"/>
  <c r="B175" i="9"/>
  <c r="A175" i="9"/>
  <c r="M174" i="9" a="1"/>
  <c r="M174" i="9" s="1"/>
  <c r="K174" i="9" s="1"/>
  <c r="L174" i="9"/>
  <c r="J174" i="9"/>
  <c r="H174" i="9"/>
  <c r="E174" i="9"/>
  <c r="B174" i="9"/>
  <c r="A174" i="9"/>
  <c r="M173" i="9" a="1"/>
  <c r="M173" i="9" s="1"/>
  <c r="L173" i="9"/>
  <c r="J173" i="9"/>
  <c r="H173" i="9"/>
  <c r="E173" i="9"/>
  <c r="B173" i="9"/>
  <c r="A173" i="9"/>
  <c r="M172" i="9" a="1"/>
  <c r="M172" i="9" s="1"/>
  <c r="L172" i="9"/>
  <c r="J172" i="9"/>
  <c r="H172" i="9"/>
  <c r="E172" i="9"/>
  <c r="B172" i="9"/>
  <c r="A172" i="9"/>
  <c r="M171" i="9" a="1"/>
  <c r="M171" i="9" s="1"/>
  <c r="L171" i="9"/>
  <c r="J171" i="9"/>
  <c r="H171" i="9"/>
  <c r="E171" i="9"/>
  <c r="B171" i="9"/>
  <c r="A171" i="9"/>
  <c r="M170" i="9" a="1"/>
  <c r="M170" i="9" s="1"/>
  <c r="K170" i="9" s="1"/>
  <c r="L170" i="9"/>
  <c r="J170" i="9"/>
  <c r="H170" i="9"/>
  <c r="E170" i="9"/>
  <c r="B170" i="9"/>
  <c r="A170" i="9"/>
  <c r="M169" i="9" a="1"/>
  <c r="M169" i="9" s="1"/>
  <c r="K169" i="9" s="1"/>
  <c r="L169" i="9"/>
  <c r="J169" i="9"/>
  <c r="H169" i="9"/>
  <c r="E169" i="9"/>
  <c r="B169" i="9"/>
  <c r="A169" i="9"/>
  <c r="M168" i="9" a="1"/>
  <c r="M168" i="9" s="1"/>
  <c r="K168" i="9" s="1"/>
  <c r="L168" i="9"/>
  <c r="J168" i="9"/>
  <c r="H168" i="9"/>
  <c r="E168" i="9"/>
  <c r="B168" i="9"/>
  <c r="A168" i="9"/>
  <c r="M167" i="9" a="1"/>
  <c r="M167" i="9" s="1"/>
  <c r="L167" i="9"/>
  <c r="J167" i="9"/>
  <c r="H167" i="9"/>
  <c r="E167" i="9"/>
  <c r="B167" i="9"/>
  <c r="A167" i="9"/>
  <c r="M166" i="9" a="1"/>
  <c r="M166" i="9" s="1"/>
  <c r="K166" i="9" s="1"/>
  <c r="L166" i="9"/>
  <c r="J166" i="9"/>
  <c r="H166" i="9"/>
  <c r="E166" i="9"/>
  <c r="B166" i="9"/>
  <c r="A166" i="9"/>
  <c r="M165" i="9" a="1"/>
  <c r="M165" i="9" s="1"/>
  <c r="L165" i="9"/>
  <c r="J165" i="9"/>
  <c r="H165" i="9"/>
  <c r="E165" i="9"/>
  <c r="B165" i="9"/>
  <c r="A165" i="9"/>
  <c r="M164" i="9" a="1"/>
  <c r="M164" i="9" s="1"/>
  <c r="L164" i="9"/>
  <c r="J164" i="9"/>
  <c r="H164" i="9"/>
  <c r="E164" i="9"/>
  <c r="B164" i="9"/>
  <c r="A164" i="9"/>
  <c r="M163" i="9" a="1"/>
  <c r="M163" i="9" s="1"/>
  <c r="K163" i="9" s="1"/>
  <c r="L163" i="9"/>
  <c r="J163" i="9"/>
  <c r="H163" i="9"/>
  <c r="B163" i="9"/>
  <c r="A163" i="9"/>
  <c r="M162" i="9" a="1"/>
  <c r="M162" i="9" s="1"/>
  <c r="K162" i="9" s="1"/>
  <c r="L162" i="9"/>
  <c r="J162" i="9"/>
  <c r="H162" i="9"/>
  <c r="E162" i="9"/>
  <c r="B162" i="9"/>
  <c r="A162" i="9"/>
  <c r="M161" i="9" a="1"/>
  <c r="M161" i="9" s="1"/>
  <c r="K161" i="9" s="1"/>
  <c r="L161" i="9"/>
  <c r="J161" i="9"/>
  <c r="H161" i="9"/>
  <c r="E161" i="9"/>
  <c r="B161" i="9"/>
  <c r="A161" i="9"/>
  <c r="M160" i="9" a="1"/>
  <c r="M160" i="9" s="1"/>
  <c r="L160" i="9"/>
  <c r="J160" i="9"/>
  <c r="H160" i="9"/>
  <c r="E160" i="9"/>
  <c r="B160" i="9"/>
  <c r="A160" i="9"/>
  <c r="M159" i="9" a="1"/>
  <c r="M159" i="9" s="1"/>
  <c r="K159" i="9" s="1"/>
  <c r="L159" i="9"/>
  <c r="J159" i="9"/>
  <c r="H159" i="9"/>
  <c r="E159" i="9"/>
  <c r="B159" i="9"/>
  <c r="A159" i="9"/>
  <c r="M158" i="9" a="1"/>
  <c r="M158" i="9" s="1"/>
  <c r="L158" i="9"/>
  <c r="J158" i="9"/>
  <c r="H158" i="9"/>
  <c r="E158" i="9"/>
  <c r="B158" i="9"/>
  <c r="A158" i="9"/>
  <c r="M157" i="9" a="1"/>
  <c r="M157" i="9" s="1"/>
  <c r="L157" i="9"/>
  <c r="J157" i="9"/>
  <c r="H157" i="9"/>
  <c r="E157" i="9"/>
  <c r="B157" i="9"/>
  <c r="A157" i="9"/>
  <c r="M156" i="9" a="1"/>
  <c r="M156" i="9" s="1"/>
  <c r="L156" i="9"/>
  <c r="J156" i="9"/>
  <c r="H156" i="9"/>
  <c r="E156" i="9"/>
  <c r="B156" i="9"/>
  <c r="A156" i="9"/>
  <c r="M155" i="9" a="1"/>
  <c r="M155" i="9" s="1"/>
  <c r="K155" i="9" s="1"/>
  <c r="L155" i="9"/>
  <c r="J155" i="9"/>
  <c r="H155" i="9"/>
  <c r="E155" i="9"/>
  <c r="B155" i="9"/>
  <c r="A155" i="9"/>
  <c r="M154" i="9" a="1"/>
  <c r="M154" i="9" s="1"/>
  <c r="K154" i="9" s="1"/>
  <c r="L154" i="9"/>
  <c r="J154" i="9"/>
  <c r="H154" i="9"/>
  <c r="E154" i="9"/>
  <c r="B154" i="9"/>
  <c r="A154" i="9"/>
  <c r="M153" i="9" a="1"/>
  <c r="M153" i="9" s="1"/>
  <c r="L153" i="9"/>
  <c r="J153" i="9"/>
  <c r="H153" i="9"/>
  <c r="E153" i="9"/>
  <c r="B153" i="9"/>
  <c r="A153" i="9"/>
  <c r="M152" i="9" a="1"/>
  <c r="M152" i="9" s="1"/>
  <c r="K152" i="9" s="1"/>
  <c r="L152" i="9"/>
  <c r="J152" i="9"/>
  <c r="H152" i="9"/>
  <c r="B152" i="9"/>
  <c r="A152" i="9"/>
  <c r="M151" i="9" a="1"/>
  <c r="M151" i="9" s="1"/>
  <c r="L151" i="9"/>
  <c r="J151" i="9"/>
  <c r="H151" i="9"/>
  <c r="E151" i="9"/>
  <c r="B151" i="9"/>
  <c r="A151" i="9"/>
  <c r="M150" i="9" a="1"/>
  <c r="M150" i="9" s="1"/>
  <c r="L150" i="9"/>
  <c r="J150" i="9"/>
  <c r="H150" i="9"/>
  <c r="E150" i="9"/>
  <c r="B150" i="9"/>
  <c r="A150" i="9"/>
  <c r="M149" i="9" a="1"/>
  <c r="M149" i="9" s="1"/>
  <c r="L149" i="9"/>
  <c r="J149" i="9"/>
  <c r="H149" i="9"/>
  <c r="E149" i="9"/>
  <c r="B149" i="9"/>
  <c r="A149" i="9"/>
  <c r="M148" i="9" a="1"/>
  <c r="M148" i="9" s="1"/>
  <c r="K148" i="9" s="1"/>
  <c r="L148" i="9"/>
  <c r="J148" i="9"/>
  <c r="H148" i="9"/>
  <c r="E148" i="9"/>
  <c r="B148" i="9"/>
  <c r="A148" i="9"/>
  <c r="M147" i="9" a="1"/>
  <c r="M147" i="9" s="1"/>
  <c r="K147" i="9" s="1"/>
  <c r="L147" i="9"/>
  <c r="J147" i="9"/>
  <c r="H147" i="9"/>
  <c r="E147" i="9"/>
  <c r="B147" i="9"/>
  <c r="A147" i="9"/>
  <c r="M146" i="9" a="1"/>
  <c r="M146" i="9" s="1"/>
  <c r="L146" i="9"/>
  <c r="J146" i="9"/>
  <c r="H146" i="9"/>
  <c r="E146" i="9"/>
  <c r="B146" i="9"/>
  <c r="A146" i="9"/>
  <c r="M145" i="9" a="1"/>
  <c r="M145" i="9" s="1"/>
  <c r="L145" i="9"/>
  <c r="J145" i="9"/>
  <c r="H145" i="9"/>
  <c r="E145" i="9"/>
  <c r="B145" i="9"/>
  <c r="A145" i="9"/>
  <c r="M144" i="9" a="1"/>
  <c r="M144" i="9" s="1"/>
  <c r="K144" i="9" s="1"/>
  <c r="L144" i="9"/>
  <c r="J144" i="9"/>
  <c r="H144" i="9"/>
  <c r="E144" i="9"/>
  <c r="B144" i="9"/>
  <c r="A144" i="9"/>
  <c r="M143" i="9" a="1"/>
  <c r="M143" i="9" s="1"/>
  <c r="L143" i="9"/>
  <c r="J143" i="9"/>
  <c r="H143" i="9"/>
  <c r="E143" i="9"/>
  <c r="B143" i="9"/>
  <c r="A143" i="9"/>
  <c r="M142" i="9" a="1"/>
  <c r="M142" i="9" s="1"/>
  <c r="L142" i="9"/>
  <c r="J142" i="9"/>
  <c r="H142" i="9"/>
  <c r="E142" i="9"/>
  <c r="B142" i="9"/>
  <c r="A142" i="9"/>
  <c r="M141" i="9" a="1"/>
  <c r="M141" i="9" s="1"/>
  <c r="K141" i="9" s="1"/>
  <c r="L141" i="9"/>
  <c r="J141" i="9"/>
  <c r="H141" i="9"/>
  <c r="E141" i="9"/>
  <c r="B141" i="9"/>
  <c r="A141" i="9"/>
  <c r="M140" i="9" a="1"/>
  <c r="M140" i="9" s="1"/>
  <c r="K140" i="9" s="1"/>
  <c r="L140" i="9"/>
  <c r="J140" i="9"/>
  <c r="H140" i="9"/>
  <c r="E140" i="9"/>
  <c r="B140" i="9"/>
  <c r="A140" i="9"/>
  <c r="M139" i="9" a="1"/>
  <c r="M139" i="9" s="1"/>
  <c r="L139" i="9"/>
  <c r="J139" i="9"/>
  <c r="H139" i="9"/>
  <c r="E139" i="9"/>
  <c r="B139" i="9"/>
  <c r="A139" i="9"/>
  <c r="M138" i="9" a="1"/>
  <c r="M138" i="9" s="1"/>
  <c r="L138" i="9"/>
  <c r="J138" i="9"/>
  <c r="H138" i="9"/>
  <c r="E138" i="9"/>
  <c r="B138" i="9"/>
  <c r="A138" i="9"/>
  <c r="M137" i="9" a="1"/>
  <c r="M137" i="9" s="1"/>
  <c r="L137" i="9"/>
  <c r="J137" i="9"/>
  <c r="H137" i="9"/>
  <c r="E137" i="9"/>
  <c r="B137" i="9"/>
  <c r="A137" i="9"/>
  <c r="M136" i="9" a="1"/>
  <c r="M136" i="9" s="1"/>
  <c r="K136" i="9" s="1"/>
  <c r="L136" i="9"/>
  <c r="J136" i="9"/>
  <c r="H136" i="9"/>
  <c r="E136" i="9"/>
  <c r="B136" i="9"/>
  <c r="A136" i="9"/>
  <c r="M135" i="9" a="1"/>
  <c r="M135" i="9" s="1"/>
  <c r="L135" i="9"/>
  <c r="J135" i="9"/>
  <c r="H135" i="9"/>
  <c r="E135" i="9"/>
  <c r="B135" i="9"/>
  <c r="A135" i="9"/>
  <c r="M134" i="9" a="1"/>
  <c r="M134" i="9" s="1"/>
  <c r="K134" i="9" s="1"/>
  <c r="L134" i="9"/>
  <c r="J134" i="9"/>
  <c r="H134" i="9"/>
  <c r="E134" i="9"/>
  <c r="B134" i="9"/>
  <c r="A134" i="9"/>
  <c r="M133" i="9" a="1"/>
  <c r="M133" i="9" s="1"/>
  <c r="K133" i="9" s="1"/>
  <c r="L133" i="9"/>
  <c r="J133" i="9"/>
  <c r="H133" i="9"/>
  <c r="E133" i="9"/>
  <c r="B133" i="9"/>
  <c r="A133" i="9"/>
  <c r="M132" i="9" a="1"/>
  <c r="M132" i="9" s="1"/>
  <c r="K132" i="9" s="1"/>
  <c r="L132" i="9"/>
  <c r="J132" i="9"/>
  <c r="H132" i="9"/>
  <c r="E132" i="9"/>
  <c r="B132" i="9"/>
  <c r="A132" i="9"/>
  <c r="M131" i="9" a="1"/>
  <c r="M131" i="9" s="1"/>
  <c r="L131" i="9"/>
  <c r="J131" i="9"/>
  <c r="H131" i="9"/>
  <c r="E131" i="9"/>
  <c r="B131" i="9"/>
  <c r="A131" i="9"/>
  <c r="M130" i="9" a="1"/>
  <c r="M130" i="9" s="1"/>
  <c r="K130" i="9" s="1"/>
  <c r="L130" i="9"/>
  <c r="J130" i="9"/>
  <c r="H130" i="9"/>
  <c r="B130" i="9"/>
  <c r="A130" i="9"/>
  <c r="M129" i="9" a="1"/>
  <c r="M129" i="9" s="1"/>
  <c r="K129" i="9" s="1"/>
  <c r="L129" i="9"/>
  <c r="J129" i="9"/>
  <c r="H129" i="9"/>
  <c r="E129" i="9"/>
  <c r="B129" i="9"/>
  <c r="A129" i="9"/>
  <c r="M128" i="9" a="1"/>
  <c r="M128" i="9" s="1"/>
  <c r="L128" i="9"/>
  <c r="J128" i="9"/>
  <c r="H128" i="9"/>
  <c r="E128" i="9"/>
  <c r="B128" i="9"/>
  <c r="A128" i="9"/>
  <c r="M127" i="9" a="1"/>
  <c r="M127" i="9" s="1"/>
  <c r="K127" i="9" s="1"/>
  <c r="L127" i="9"/>
  <c r="J127" i="9"/>
  <c r="H127" i="9"/>
  <c r="E127" i="9"/>
  <c r="B127" i="9"/>
  <c r="A127" i="9"/>
  <c r="M126" i="9" a="1"/>
  <c r="M126" i="9" s="1"/>
  <c r="K126" i="9" s="1"/>
  <c r="L126" i="9"/>
  <c r="J126" i="9"/>
  <c r="H126" i="9"/>
  <c r="E126" i="9"/>
  <c r="B126" i="9"/>
  <c r="A126" i="9"/>
  <c r="M125" i="9" a="1"/>
  <c r="M125" i="9" s="1"/>
  <c r="K125" i="9" s="1"/>
  <c r="L125" i="9"/>
  <c r="J125" i="9"/>
  <c r="H125" i="9"/>
  <c r="E125" i="9"/>
  <c r="B125" i="9"/>
  <c r="A125" i="9"/>
  <c r="M124" i="9" a="1"/>
  <c r="M124" i="9" s="1"/>
  <c r="L124" i="9"/>
  <c r="J124" i="9"/>
  <c r="H124" i="9"/>
  <c r="E124" i="9"/>
  <c r="B124" i="9"/>
  <c r="A124" i="9"/>
  <c r="M123" i="9" a="1"/>
  <c r="M123" i="9" s="1"/>
  <c r="K123" i="9" s="1"/>
  <c r="L123" i="9"/>
  <c r="J123" i="9"/>
  <c r="H123" i="9"/>
  <c r="B123" i="9"/>
  <c r="A123" i="9"/>
  <c r="M122" i="9" a="1"/>
  <c r="M122" i="9" s="1"/>
  <c r="K122" i="9" s="1"/>
  <c r="L122" i="9"/>
  <c r="J122" i="9"/>
  <c r="H122" i="9"/>
  <c r="E122" i="9"/>
  <c r="B122" i="9"/>
  <c r="A122" i="9"/>
  <c r="M121" i="9" a="1"/>
  <c r="M121" i="9" s="1"/>
  <c r="L121" i="9"/>
  <c r="J121" i="9"/>
  <c r="H121" i="9"/>
  <c r="E121" i="9"/>
  <c r="B121" i="9"/>
  <c r="A121" i="9"/>
  <c r="M120" i="9" a="1"/>
  <c r="M120" i="9" s="1"/>
  <c r="K120" i="9" s="1"/>
  <c r="L120" i="9"/>
  <c r="J120" i="9"/>
  <c r="H120" i="9"/>
  <c r="E120" i="9"/>
  <c r="B120" i="9"/>
  <c r="A120" i="9"/>
  <c r="M119" i="9" a="1"/>
  <c r="M119" i="9" s="1"/>
  <c r="K119" i="9" s="1"/>
  <c r="L119" i="9"/>
  <c r="J119" i="9"/>
  <c r="H119" i="9"/>
  <c r="E119" i="9"/>
  <c r="B119" i="9"/>
  <c r="A119" i="9"/>
  <c r="M118" i="9" a="1"/>
  <c r="M118" i="9" s="1"/>
  <c r="K118" i="9" s="1"/>
  <c r="L118" i="9"/>
  <c r="J118" i="9"/>
  <c r="H118" i="9"/>
  <c r="E118" i="9"/>
  <c r="B118" i="9"/>
  <c r="A118" i="9"/>
  <c r="M117" i="9" a="1"/>
  <c r="M117" i="9" s="1"/>
  <c r="L117" i="9"/>
  <c r="J117" i="9"/>
  <c r="H117" i="9"/>
  <c r="E117" i="9"/>
  <c r="B117" i="9"/>
  <c r="A117" i="9"/>
  <c r="M116" i="9" a="1"/>
  <c r="M116" i="9" s="1"/>
  <c r="L116" i="9"/>
  <c r="J116" i="9"/>
  <c r="H116" i="9"/>
  <c r="E116" i="9"/>
  <c r="B116" i="9"/>
  <c r="A116" i="9"/>
  <c r="M115" i="9" a="1"/>
  <c r="M115" i="9" s="1"/>
  <c r="L115" i="9"/>
  <c r="J115" i="9"/>
  <c r="H115" i="9"/>
  <c r="E115" i="9"/>
  <c r="B115" i="9"/>
  <c r="A115" i="9"/>
  <c r="M114" i="9" a="1"/>
  <c r="M114" i="9" s="1"/>
  <c r="K114" i="9" s="1"/>
  <c r="L114" i="9"/>
  <c r="J114" i="9"/>
  <c r="H114" i="9"/>
  <c r="B114" i="9"/>
  <c r="A114" i="9"/>
  <c r="M113" i="9" a="1"/>
  <c r="M113" i="9" s="1"/>
  <c r="K113" i="9" s="1"/>
  <c r="L113" i="9"/>
  <c r="J113" i="9"/>
  <c r="H113" i="9"/>
  <c r="E113" i="9"/>
  <c r="B113" i="9"/>
  <c r="A113" i="9"/>
  <c r="M112" i="9" a="1"/>
  <c r="M112" i="9" s="1"/>
  <c r="K112" i="9" s="1"/>
  <c r="L112" i="9"/>
  <c r="J112" i="9"/>
  <c r="H112" i="9"/>
  <c r="E112" i="9"/>
  <c r="B112" i="9"/>
  <c r="A112" i="9"/>
  <c r="M111" i="9" a="1"/>
  <c r="M111" i="9" s="1"/>
  <c r="K111" i="9" s="1"/>
  <c r="L111" i="9"/>
  <c r="J111" i="9"/>
  <c r="H111" i="9"/>
  <c r="E111" i="9"/>
  <c r="B111" i="9"/>
  <c r="A111" i="9"/>
  <c r="M110" i="9" a="1"/>
  <c r="M110" i="9" s="1"/>
  <c r="L110" i="9"/>
  <c r="J110" i="9"/>
  <c r="H110" i="9"/>
  <c r="E110" i="9"/>
  <c r="B110" i="9"/>
  <c r="A110" i="9"/>
  <c r="M109" i="9" a="1"/>
  <c r="M109" i="9" s="1"/>
  <c r="L109" i="9"/>
  <c r="J109" i="9"/>
  <c r="H109" i="9"/>
  <c r="E109" i="9"/>
  <c r="B109" i="9"/>
  <c r="A109" i="9"/>
  <c r="M108" i="9" a="1"/>
  <c r="M108" i="9" s="1"/>
  <c r="L108" i="9"/>
  <c r="J108" i="9"/>
  <c r="H108" i="9"/>
  <c r="E108" i="9"/>
  <c r="B108" i="9"/>
  <c r="A108" i="9"/>
  <c r="M107" i="9" a="1"/>
  <c r="M107" i="9" s="1"/>
  <c r="K107" i="9" s="1"/>
  <c r="L107" i="9"/>
  <c r="J107" i="9"/>
  <c r="H107" i="9"/>
  <c r="E107" i="9"/>
  <c r="B107" i="9"/>
  <c r="A107" i="9"/>
  <c r="M106" i="9" a="1"/>
  <c r="M106" i="9" s="1"/>
  <c r="K106" i="9" s="1"/>
  <c r="L106" i="9"/>
  <c r="J106" i="9"/>
  <c r="H106" i="9"/>
  <c r="E106" i="9"/>
  <c r="B106" i="9"/>
  <c r="A106" i="9"/>
  <c r="M105" i="9" a="1"/>
  <c r="M105" i="9" s="1"/>
  <c r="K105" i="9" s="1"/>
  <c r="L105" i="9"/>
  <c r="J105" i="9"/>
  <c r="H105" i="9"/>
  <c r="E105" i="9"/>
  <c r="B105" i="9"/>
  <c r="A105" i="9"/>
  <c r="M104" i="9" a="1"/>
  <c r="M104" i="9" s="1"/>
  <c r="L104" i="9"/>
  <c r="J104" i="9"/>
  <c r="H104" i="9"/>
  <c r="E104" i="9"/>
  <c r="B104" i="9"/>
  <c r="A104" i="9"/>
  <c r="M103" i="9" a="1"/>
  <c r="M103" i="9" s="1"/>
  <c r="K103" i="9" s="1"/>
  <c r="L103" i="9"/>
  <c r="J103" i="9"/>
  <c r="H103" i="9"/>
  <c r="E103" i="9"/>
  <c r="B103" i="9"/>
  <c r="A103" i="9"/>
  <c r="M102" i="9" a="1"/>
  <c r="M102" i="9" s="1"/>
  <c r="L102" i="9"/>
  <c r="J102" i="9"/>
  <c r="H102" i="9"/>
  <c r="E102" i="9"/>
  <c r="B102" i="9"/>
  <c r="A102" i="9"/>
  <c r="M101" i="9" a="1"/>
  <c r="M101" i="9" s="1"/>
  <c r="L101" i="9"/>
  <c r="J101" i="9"/>
  <c r="H101" i="9"/>
  <c r="E101" i="9"/>
  <c r="B101" i="9"/>
  <c r="A101" i="9"/>
  <c r="M100" i="9" a="1"/>
  <c r="M100" i="9" s="1"/>
  <c r="L100" i="9"/>
  <c r="J100" i="9"/>
  <c r="H100" i="9"/>
  <c r="E100" i="9"/>
  <c r="B100" i="9"/>
  <c r="A100" i="9"/>
  <c r="M99" i="9" a="1"/>
  <c r="M99" i="9" s="1"/>
  <c r="K99" i="9" s="1"/>
  <c r="L99" i="9"/>
  <c r="J99" i="9"/>
  <c r="H99" i="9"/>
  <c r="E99" i="9"/>
  <c r="B99" i="9"/>
  <c r="A99" i="9"/>
  <c r="M98" i="9" a="1"/>
  <c r="M98" i="9" s="1"/>
  <c r="K98" i="9" s="1"/>
  <c r="L98" i="9"/>
  <c r="J98" i="9"/>
  <c r="H98" i="9"/>
  <c r="E98" i="9"/>
  <c r="B98" i="9"/>
  <c r="A98" i="9"/>
  <c r="M97" i="9" a="1"/>
  <c r="M97" i="9" s="1"/>
  <c r="L97" i="9"/>
  <c r="J97" i="9"/>
  <c r="H97" i="9"/>
  <c r="E97" i="9"/>
  <c r="B97" i="9"/>
  <c r="A97" i="9"/>
  <c r="M96" i="9" a="1"/>
  <c r="M96" i="9" s="1"/>
  <c r="L96" i="9"/>
  <c r="J96" i="9"/>
  <c r="H96" i="9"/>
  <c r="E96" i="9"/>
  <c r="B96" i="9"/>
  <c r="A96" i="9"/>
  <c r="M95" i="9" a="1"/>
  <c r="M95" i="9" s="1"/>
  <c r="K95" i="9" s="1"/>
  <c r="L95" i="9"/>
  <c r="J95" i="9"/>
  <c r="H95" i="9"/>
  <c r="E95" i="9"/>
  <c r="B95" i="9"/>
  <c r="A95" i="9"/>
  <c r="M94" i="9" a="1"/>
  <c r="M94" i="9" s="1"/>
  <c r="L94" i="9"/>
  <c r="J94" i="9"/>
  <c r="H94" i="9"/>
  <c r="E94" i="9"/>
  <c r="B94" i="9"/>
  <c r="A94" i="9"/>
  <c r="M93" i="9" a="1"/>
  <c r="M93" i="9" s="1"/>
  <c r="L93" i="9"/>
  <c r="J93" i="9"/>
  <c r="H93" i="9"/>
  <c r="E93" i="9"/>
  <c r="B93" i="9"/>
  <c r="A93" i="9"/>
  <c r="M92" i="9" a="1"/>
  <c r="M92" i="9" s="1"/>
  <c r="K92" i="9" s="1"/>
  <c r="L92" i="9"/>
  <c r="J92" i="9"/>
  <c r="H92" i="9"/>
  <c r="E92" i="9"/>
  <c r="B92" i="9"/>
  <c r="A92" i="9"/>
  <c r="M91" i="9" a="1"/>
  <c r="M91" i="9" s="1"/>
  <c r="K91" i="9" s="1"/>
  <c r="L91" i="9"/>
  <c r="J91" i="9"/>
  <c r="H91" i="9"/>
  <c r="E91" i="9"/>
  <c r="B91" i="9"/>
  <c r="A91" i="9"/>
  <c r="M90" i="9" a="1"/>
  <c r="M90" i="9" s="1"/>
  <c r="L90" i="9"/>
  <c r="J90" i="9"/>
  <c r="H90" i="9"/>
  <c r="E90" i="9"/>
  <c r="B90" i="9"/>
  <c r="A90" i="9"/>
  <c r="M89" i="9" a="1"/>
  <c r="M89" i="9" s="1"/>
  <c r="L89" i="9"/>
  <c r="J89" i="9"/>
  <c r="H89" i="9"/>
  <c r="E89" i="9"/>
  <c r="B89" i="9"/>
  <c r="A89" i="9"/>
  <c r="M88" i="9" a="1"/>
  <c r="M88" i="9" s="1"/>
  <c r="L88" i="9"/>
  <c r="J88" i="9"/>
  <c r="H88" i="9"/>
  <c r="E88" i="9"/>
  <c r="B88" i="9"/>
  <c r="A88" i="9"/>
  <c r="M87" i="9" a="1"/>
  <c r="M87" i="9" s="1"/>
  <c r="K87" i="9" s="1"/>
  <c r="L87" i="9"/>
  <c r="J87" i="9"/>
  <c r="H87" i="9"/>
  <c r="E87" i="9"/>
  <c r="B87" i="9"/>
  <c r="A87" i="9"/>
  <c r="M86" i="9" a="1"/>
  <c r="M86" i="9" s="1"/>
  <c r="L86" i="9"/>
  <c r="J86" i="9"/>
  <c r="H86" i="9"/>
  <c r="E86" i="9"/>
  <c r="B86" i="9"/>
  <c r="A86" i="9"/>
  <c r="M85" i="9" a="1"/>
  <c r="M85" i="9" s="1"/>
  <c r="K85" i="9" s="1"/>
  <c r="L85" i="9"/>
  <c r="J85" i="9"/>
  <c r="H85" i="9"/>
  <c r="E85" i="9"/>
  <c r="B85" i="9"/>
  <c r="A85" i="9"/>
  <c r="M84" i="9" a="1"/>
  <c r="M84" i="9" s="1"/>
  <c r="K84" i="9" s="1"/>
  <c r="L84" i="9"/>
  <c r="J84" i="9"/>
  <c r="H84" i="9"/>
  <c r="E84" i="9"/>
  <c r="B84" i="9"/>
  <c r="A84" i="9"/>
  <c r="M83" i="9" a="1"/>
  <c r="M83" i="9" s="1"/>
  <c r="K83" i="9" s="1"/>
  <c r="L83" i="9"/>
  <c r="J83" i="9"/>
  <c r="H83" i="9"/>
  <c r="E83" i="9"/>
  <c r="B83" i="9"/>
  <c r="A83" i="9"/>
  <c r="M82" i="9" a="1"/>
  <c r="M82" i="9" s="1"/>
  <c r="L82" i="9"/>
  <c r="J82" i="9"/>
  <c r="H82" i="9"/>
  <c r="E82" i="9"/>
  <c r="B82" i="9"/>
  <c r="A82" i="9"/>
  <c r="M81" i="9" a="1"/>
  <c r="M81" i="9" s="1"/>
  <c r="L81" i="9"/>
  <c r="J81" i="9"/>
  <c r="H81" i="9"/>
  <c r="E81" i="9"/>
  <c r="B81" i="9"/>
  <c r="A81" i="9"/>
  <c r="M80" i="9" a="1"/>
  <c r="M80" i="9" s="1"/>
  <c r="L80" i="9"/>
  <c r="J80" i="9"/>
  <c r="H80" i="9"/>
  <c r="E80" i="9"/>
  <c r="B80" i="9"/>
  <c r="A80" i="9"/>
  <c r="M79" i="9" a="1"/>
  <c r="M79" i="9" s="1"/>
  <c r="K79" i="9" s="1"/>
  <c r="L79" i="9"/>
  <c r="J79" i="9"/>
  <c r="H79" i="9"/>
  <c r="E79" i="9"/>
  <c r="B79" i="9"/>
  <c r="A79" i="9"/>
  <c r="M78" i="9" a="1"/>
  <c r="M78" i="9" s="1"/>
  <c r="K78" i="9" s="1"/>
  <c r="L78" i="9"/>
  <c r="J78" i="9"/>
  <c r="H78" i="9"/>
  <c r="E78" i="9"/>
  <c r="B78" i="9"/>
  <c r="A78" i="9"/>
  <c r="M77" i="9" a="1"/>
  <c r="M77" i="9" s="1"/>
  <c r="K77" i="9" s="1"/>
  <c r="L77" i="9"/>
  <c r="J77" i="9"/>
  <c r="H77" i="9"/>
  <c r="E77" i="9"/>
  <c r="B77" i="9"/>
  <c r="A77" i="9"/>
  <c r="M76" i="9" a="1"/>
  <c r="M76" i="9" s="1"/>
  <c r="L76" i="9"/>
  <c r="J76" i="9"/>
  <c r="H76" i="9"/>
  <c r="E76" i="9"/>
  <c r="B76" i="9"/>
  <c r="A76" i="9"/>
  <c r="M75" i="9" a="1"/>
  <c r="M75" i="9" s="1"/>
  <c r="K75" i="9" s="1"/>
  <c r="L75" i="9"/>
  <c r="J75" i="9"/>
  <c r="H75" i="9"/>
  <c r="E75" i="9"/>
  <c r="B75" i="9"/>
  <c r="A75" i="9"/>
  <c r="M74" i="9" a="1"/>
  <c r="M74" i="9" s="1"/>
  <c r="L74" i="9"/>
  <c r="J74" i="9"/>
  <c r="H74" i="9"/>
  <c r="E74" i="9"/>
  <c r="B74" i="9"/>
  <c r="A74" i="9"/>
  <c r="M73" i="9" a="1"/>
  <c r="M73" i="9" s="1"/>
  <c r="L73" i="9"/>
  <c r="J73" i="9"/>
  <c r="H73" i="9"/>
  <c r="E73" i="9"/>
  <c r="B73" i="9"/>
  <c r="A73" i="9"/>
  <c r="M72" i="9" a="1"/>
  <c r="M72" i="9" s="1"/>
  <c r="L72" i="9"/>
  <c r="J72" i="9"/>
  <c r="H72" i="9"/>
  <c r="E72" i="9"/>
  <c r="B72" i="9"/>
  <c r="A72" i="9"/>
  <c r="M71" i="9" a="1"/>
  <c r="M71" i="9" s="1"/>
  <c r="K71" i="9" s="1"/>
  <c r="L71" i="9"/>
  <c r="J71" i="9"/>
  <c r="H71" i="9"/>
  <c r="E71" i="9"/>
  <c r="B71" i="9"/>
  <c r="A71" i="9"/>
  <c r="M70" i="9" a="1"/>
  <c r="M70" i="9" s="1"/>
  <c r="K70" i="9" s="1"/>
  <c r="L70" i="9"/>
  <c r="J70" i="9"/>
  <c r="H70" i="9"/>
  <c r="E70" i="9"/>
  <c r="B70" i="9"/>
  <c r="A70" i="9"/>
  <c r="M69" i="9" a="1"/>
  <c r="M69" i="9" s="1"/>
  <c r="L69" i="9"/>
  <c r="J69" i="9"/>
  <c r="H69" i="9"/>
  <c r="E69" i="9"/>
  <c r="B69" i="9"/>
  <c r="A69" i="9"/>
  <c r="M68" i="9" a="1"/>
  <c r="M68" i="9" s="1"/>
  <c r="L68" i="9"/>
  <c r="J68" i="9"/>
  <c r="H68" i="9"/>
  <c r="E68" i="9"/>
  <c r="B68" i="9"/>
  <c r="A68" i="9"/>
  <c r="M67" i="9" a="1"/>
  <c r="M67" i="9" s="1"/>
  <c r="K67" i="9" s="1"/>
  <c r="L67" i="9"/>
  <c r="J67" i="9"/>
  <c r="H67" i="9"/>
  <c r="E67" i="9"/>
  <c r="B67" i="9"/>
  <c r="A67" i="9"/>
  <c r="M66" i="9" a="1"/>
  <c r="M66" i="9" s="1"/>
  <c r="L66" i="9"/>
  <c r="J66" i="9"/>
  <c r="H66" i="9"/>
  <c r="E66" i="9"/>
  <c r="B66" i="9"/>
  <c r="A66" i="9"/>
  <c r="M65" i="9" a="1"/>
  <c r="M65" i="9" s="1"/>
  <c r="L65" i="9"/>
  <c r="J65" i="9"/>
  <c r="H65" i="9"/>
  <c r="E65" i="9"/>
  <c r="B65" i="9"/>
  <c r="A65" i="9"/>
  <c r="M64" i="9" a="1"/>
  <c r="M64" i="9" s="1"/>
  <c r="K64" i="9" s="1"/>
  <c r="L64" i="9"/>
  <c r="J64" i="9"/>
  <c r="H64" i="9"/>
  <c r="E64" i="9"/>
  <c r="B64" i="9"/>
  <c r="A64" i="9"/>
  <c r="M63" i="9" a="1"/>
  <c r="M63" i="9" s="1"/>
  <c r="K63" i="9" s="1"/>
  <c r="L63" i="9"/>
  <c r="J63" i="9"/>
  <c r="H63" i="9"/>
  <c r="E63" i="9"/>
  <c r="B63" i="9"/>
  <c r="A63" i="9"/>
  <c r="M62" i="9" a="1"/>
  <c r="M62" i="9" s="1"/>
  <c r="L62" i="9"/>
  <c r="J62" i="9"/>
  <c r="H62" i="9"/>
  <c r="E62" i="9"/>
  <c r="B62" i="9"/>
  <c r="A62" i="9"/>
  <c r="M61" i="9" a="1"/>
  <c r="M61" i="9" s="1"/>
  <c r="L61" i="9"/>
  <c r="J61" i="9"/>
  <c r="H61" i="9"/>
  <c r="E61" i="9"/>
  <c r="B61" i="9"/>
  <c r="A61" i="9"/>
  <c r="M60" i="9" a="1"/>
  <c r="M60" i="9" s="1"/>
  <c r="L60" i="9"/>
  <c r="J60" i="9"/>
  <c r="H60" i="9"/>
  <c r="E60" i="9"/>
  <c r="B60" i="9"/>
  <c r="A60" i="9"/>
  <c r="M59" i="9" a="1"/>
  <c r="M59" i="9" s="1"/>
  <c r="K59" i="9" s="1"/>
  <c r="L59" i="9"/>
  <c r="J59" i="9"/>
  <c r="H59" i="9"/>
  <c r="E59" i="9"/>
  <c r="B59" i="9"/>
  <c r="A59" i="9"/>
  <c r="M58" i="9" a="1"/>
  <c r="M58" i="9" s="1"/>
  <c r="L58" i="9"/>
  <c r="J58" i="9"/>
  <c r="H58" i="9"/>
  <c r="E58" i="9"/>
  <c r="B58" i="9"/>
  <c r="A58" i="9"/>
  <c r="M57" i="9" a="1"/>
  <c r="M57" i="9" s="1"/>
  <c r="K57" i="9" s="1"/>
  <c r="L57" i="9"/>
  <c r="J57" i="9"/>
  <c r="H57" i="9"/>
  <c r="E57" i="9"/>
  <c r="B57" i="9"/>
  <c r="A57" i="9"/>
  <c r="M56" i="9" a="1"/>
  <c r="M56" i="9" s="1"/>
  <c r="K56" i="9" s="1"/>
  <c r="L56" i="9"/>
  <c r="J56" i="9"/>
  <c r="H56" i="9"/>
  <c r="E56" i="9"/>
  <c r="B56" i="9"/>
  <c r="A56" i="9"/>
  <c r="M55" i="9" a="1"/>
  <c r="M55" i="9" s="1"/>
  <c r="K55" i="9" s="1"/>
  <c r="L55" i="9"/>
  <c r="J55" i="9"/>
  <c r="H55" i="9"/>
  <c r="E55" i="9"/>
  <c r="B55" i="9"/>
  <c r="A55" i="9"/>
  <c r="M54" i="9" a="1"/>
  <c r="M54" i="9" s="1"/>
  <c r="L54" i="9"/>
  <c r="J54" i="9"/>
  <c r="H54" i="9"/>
  <c r="E54" i="9"/>
  <c r="B54" i="9"/>
  <c r="A54" i="9"/>
  <c r="M53" i="9" a="1"/>
  <c r="M53" i="9" s="1"/>
  <c r="L53" i="9"/>
  <c r="J53" i="9"/>
  <c r="H53" i="9"/>
  <c r="E53" i="9"/>
  <c r="B53" i="9"/>
  <c r="A53" i="9"/>
  <c r="M52" i="9" a="1"/>
  <c r="M52" i="9" s="1"/>
  <c r="L52" i="9"/>
  <c r="J52" i="9"/>
  <c r="H52" i="9"/>
  <c r="E52" i="9"/>
  <c r="B52" i="9"/>
  <c r="A52" i="9"/>
  <c r="M51" i="9" a="1"/>
  <c r="M51" i="9" s="1"/>
  <c r="K51" i="9" s="1"/>
  <c r="L51" i="9"/>
  <c r="J51" i="9"/>
  <c r="H51" i="9"/>
  <c r="E51" i="9"/>
  <c r="B51" i="9"/>
  <c r="A51" i="9"/>
  <c r="M50" i="9" a="1"/>
  <c r="M50" i="9" s="1"/>
  <c r="K50" i="9" s="1"/>
  <c r="L50" i="9"/>
  <c r="J50" i="9"/>
  <c r="H50" i="9"/>
  <c r="E50" i="9"/>
  <c r="B50" i="9"/>
  <c r="A50" i="9"/>
  <c r="M49" i="9" a="1"/>
  <c r="M49" i="9" s="1"/>
  <c r="K49" i="9" s="1"/>
  <c r="L49" i="9"/>
  <c r="J49" i="9"/>
  <c r="H49" i="9"/>
  <c r="E49" i="9"/>
  <c r="B49" i="9"/>
  <c r="A49" i="9"/>
  <c r="M48" i="9" a="1"/>
  <c r="M48" i="9" s="1"/>
  <c r="L48" i="9"/>
  <c r="J48" i="9"/>
  <c r="H48" i="9"/>
  <c r="E48" i="9"/>
  <c r="B48" i="9"/>
  <c r="A48" i="9"/>
  <c r="M47" i="9" a="1"/>
  <c r="M47" i="9" s="1"/>
  <c r="K47" i="9" s="1"/>
  <c r="L47" i="9"/>
  <c r="J47" i="9"/>
  <c r="H47" i="9"/>
  <c r="E47" i="9"/>
  <c r="B47" i="9"/>
  <c r="A47" i="9"/>
  <c r="M46" i="9" a="1"/>
  <c r="M46" i="9" s="1"/>
  <c r="L46" i="9"/>
  <c r="J46" i="9"/>
  <c r="H46" i="9"/>
  <c r="E46" i="9"/>
  <c r="B46" i="9"/>
  <c r="A46" i="9"/>
  <c r="M45" i="9" a="1"/>
  <c r="M45" i="9" s="1"/>
  <c r="L45" i="9"/>
  <c r="J45" i="9"/>
  <c r="H45" i="9"/>
  <c r="E45" i="9"/>
  <c r="B45" i="9"/>
  <c r="A45" i="9"/>
  <c r="M44" i="9" a="1"/>
  <c r="M44" i="9" s="1"/>
  <c r="L44" i="9"/>
  <c r="J44" i="9"/>
  <c r="H44" i="9"/>
  <c r="E44" i="9"/>
  <c r="B44" i="9"/>
  <c r="A44" i="9"/>
  <c r="M43" i="9" a="1"/>
  <c r="M43" i="9" s="1"/>
  <c r="K43" i="9" s="1"/>
  <c r="L43" i="9"/>
  <c r="J43" i="9"/>
  <c r="H43" i="9"/>
  <c r="E43" i="9"/>
  <c r="B43" i="9"/>
  <c r="A43" i="9"/>
  <c r="M42" i="9" a="1"/>
  <c r="M42" i="9" s="1"/>
  <c r="K42" i="9" s="1"/>
  <c r="L42" i="9"/>
  <c r="J42" i="9"/>
  <c r="H42" i="9"/>
  <c r="E42" i="9"/>
  <c r="B42" i="9"/>
  <c r="A42" i="9"/>
  <c r="M41" i="9" a="1"/>
  <c r="M41" i="9" s="1"/>
  <c r="L41" i="9"/>
  <c r="J41" i="9"/>
  <c r="H41" i="9"/>
  <c r="E41" i="9"/>
  <c r="B41" i="9"/>
  <c r="A41" i="9"/>
  <c r="M40" i="9" a="1"/>
  <c r="M40" i="9" s="1"/>
  <c r="L40" i="9"/>
  <c r="J40" i="9"/>
  <c r="H40" i="9"/>
  <c r="E40" i="9"/>
  <c r="B40" i="9"/>
  <c r="A40" i="9"/>
  <c r="M39" i="9" a="1"/>
  <c r="M39" i="9" s="1"/>
  <c r="K39" i="9" s="1"/>
  <c r="L39" i="9"/>
  <c r="J39" i="9"/>
  <c r="H39" i="9"/>
  <c r="E39" i="9"/>
  <c r="B39" i="9"/>
  <c r="A39" i="9"/>
  <c r="M38" i="9" a="1"/>
  <c r="M38" i="9" s="1"/>
  <c r="L38" i="9"/>
  <c r="J38" i="9"/>
  <c r="H38" i="9"/>
  <c r="E38" i="9"/>
  <c r="B38" i="9"/>
  <c r="A38" i="9"/>
  <c r="M37" i="9" a="1"/>
  <c r="M37" i="9" s="1"/>
  <c r="L37" i="9"/>
  <c r="J37" i="9"/>
  <c r="H37" i="9"/>
  <c r="E37" i="9"/>
  <c r="B37" i="9"/>
  <c r="A37" i="9"/>
  <c r="M36" i="9" a="1"/>
  <c r="M36" i="9" s="1"/>
  <c r="K36" i="9" s="1"/>
  <c r="L36" i="9"/>
  <c r="J36" i="9"/>
  <c r="H36" i="9"/>
  <c r="E36" i="9"/>
  <c r="B36" i="9"/>
  <c r="A36" i="9"/>
  <c r="M35" i="9" a="1"/>
  <c r="M35" i="9" s="1"/>
  <c r="K35" i="9" s="1"/>
  <c r="L35" i="9"/>
  <c r="J35" i="9"/>
  <c r="H35" i="9"/>
  <c r="E35" i="9"/>
  <c r="B35" i="9"/>
  <c r="A35" i="9"/>
  <c r="M34" i="9" a="1"/>
  <c r="M34" i="9" s="1"/>
  <c r="L34" i="9"/>
  <c r="J34" i="9"/>
  <c r="H34" i="9"/>
  <c r="E34" i="9"/>
  <c r="B34" i="9"/>
  <c r="A34" i="9"/>
  <c r="M33" i="9" a="1"/>
  <c r="M33" i="9" s="1"/>
  <c r="L33" i="9"/>
  <c r="J33" i="9"/>
  <c r="H33" i="9"/>
  <c r="E33" i="9"/>
  <c r="B33" i="9"/>
  <c r="A33" i="9"/>
  <c r="M32" i="9" a="1"/>
  <c r="M32" i="9" s="1"/>
  <c r="L32" i="9"/>
  <c r="J32" i="9"/>
  <c r="H32" i="9"/>
  <c r="E32" i="9"/>
  <c r="B32" i="9"/>
  <c r="A32" i="9"/>
  <c r="M31" i="9" a="1"/>
  <c r="M31" i="9" s="1"/>
  <c r="K31" i="9" s="1"/>
  <c r="L31" i="9"/>
  <c r="J31" i="9"/>
  <c r="H31" i="9"/>
  <c r="E31" i="9"/>
  <c r="B31" i="9"/>
  <c r="A31" i="9"/>
  <c r="M30" i="9" a="1"/>
  <c r="M30" i="9" s="1"/>
  <c r="L30" i="9"/>
  <c r="J30" i="9"/>
  <c r="H30" i="9"/>
  <c r="E30" i="9"/>
  <c r="B30" i="9"/>
  <c r="A30" i="9"/>
  <c r="M29" i="9" a="1"/>
  <c r="M29" i="9" s="1"/>
  <c r="K29" i="9" s="1"/>
  <c r="L29" i="9"/>
  <c r="J29" i="9"/>
  <c r="H29" i="9"/>
  <c r="E29" i="9"/>
  <c r="B29" i="9"/>
  <c r="A29" i="9"/>
  <c r="M28" i="9" a="1"/>
  <c r="M28" i="9" s="1"/>
  <c r="K28" i="9" s="1"/>
  <c r="L28" i="9"/>
  <c r="J28" i="9"/>
  <c r="H28" i="9"/>
  <c r="E28" i="9"/>
  <c r="B28" i="9"/>
  <c r="A28" i="9"/>
  <c r="M27" i="9" a="1"/>
  <c r="M27" i="9" s="1"/>
  <c r="K27" i="9" s="1"/>
  <c r="L27" i="9"/>
  <c r="J27" i="9"/>
  <c r="H27" i="9"/>
  <c r="E27" i="9"/>
  <c r="B27" i="9"/>
  <c r="A27" i="9"/>
  <c r="M26" i="9" a="1"/>
  <c r="M26" i="9" s="1"/>
  <c r="L26" i="9"/>
  <c r="J26" i="9"/>
  <c r="H26" i="9"/>
  <c r="E26" i="9"/>
  <c r="B26" i="9"/>
  <c r="A26" i="9"/>
  <c r="M25" i="9" a="1"/>
  <c r="M25" i="9" s="1"/>
  <c r="L25" i="9"/>
  <c r="J25" i="9"/>
  <c r="H25" i="9"/>
  <c r="E25" i="9"/>
  <c r="B25" i="9"/>
  <c r="A25" i="9"/>
  <c r="R24" i="9"/>
  <c r="M24" i="9" a="1"/>
  <c r="M24" i="9" s="1"/>
  <c r="L24" i="9"/>
  <c r="J24" i="9"/>
  <c r="H24" i="9"/>
  <c r="E24" i="9"/>
  <c r="B24" i="9"/>
  <c r="A24" i="9"/>
  <c r="M23" i="9" a="1"/>
  <c r="M23" i="9" s="1"/>
  <c r="L23" i="9"/>
  <c r="J23" i="9"/>
  <c r="H23" i="9"/>
  <c r="E23" i="9"/>
  <c r="B23" i="9"/>
  <c r="A23" i="9"/>
  <c r="R22" i="9"/>
  <c r="M22" i="9" a="1"/>
  <c r="M22" i="9" s="1"/>
  <c r="K22" i="9" s="1"/>
  <c r="L22" i="9"/>
  <c r="J22" i="9"/>
  <c r="H22" i="9"/>
  <c r="E22" i="9"/>
  <c r="B22" i="9"/>
  <c r="A22" i="9"/>
  <c r="M21" i="9" a="1"/>
  <c r="M21" i="9" s="1"/>
  <c r="K21" i="9" s="1"/>
  <c r="L21" i="9"/>
  <c r="J21" i="9"/>
  <c r="H21" i="9"/>
  <c r="E21" i="9"/>
  <c r="B21" i="9"/>
  <c r="A21" i="9"/>
  <c r="R20" i="9"/>
  <c r="M20" i="9" a="1"/>
  <c r="M20" i="9" s="1"/>
  <c r="K20" i="9" s="1"/>
  <c r="L20" i="9"/>
  <c r="J20" i="9"/>
  <c r="H20" i="9"/>
  <c r="E20" i="9"/>
  <c r="B20" i="9"/>
  <c r="A20" i="9"/>
  <c r="R19" i="9"/>
  <c r="M19" i="9" a="1"/>
  <c r="M19" i="9" s="1"/>
  <c r="K19" i="9" s="1"/>
  <c r="L19" i="9"/>
  <c r="J19" i="9"/>
  <c r="H19" i="9"/>
  <c r="E19" i="9"/>
  <c r="B19" i="9"/>
  <c r="A19" i="9"/>
  <c r="R18" i="9"/>
  <c r="M18" i="9" a="1"/>
  <c r="M18" i="9" s="1"/>
  <c r="K18" i="9" s="1"/>
  <c r="L18" i="9"/>
  <c r="J18" i="9"/>
  <c r="H18" i="9"/>
  <c r="E18" i="9"/>
  <c r="B18" i="9"/>
  <c r="A18" i="9"/>
  <c r="M17" i="9" a="1"/>
  <c r="M17" i="9" s="1"/>
  <c r="L17" i="9"/>
  <c r="J17" i="9"/>
  <c r="H17" i="9"/>
  <c r="E17" i="9"/>
  <c r="B17" i="9"/>
  <c r="A17" i="9"/>
  <c r="R16" i="9"/>
  <c r="M16" i="9" a="1"/>
  <c r="M16" i="9" s="1"/>
  <c r="L16" i="9"/>
  <c r="J16" i="9"/>
  <c r="H16" i="9"/>
  <c r="E16" i="9"/>
  <c r="B16" i="9"/>
  <c r="A16" i="9"/>
  <c r="R15" i="9"/>
  <c r="M15" i="9" a="1"/>
  <c r="M15" i="9" s="1"/>
  <c r="K15" i="9" s="1"/>
  <c r="L15" i="9"/>
  <c r="J15" i="9"/>
  <c r="H15" i="9"/>
  <c r="E15" i="9"/>
  <c r="B15" i="9"/>
  <c r="A15" i="9"/>
  <c r="R14" i="9"/>
  <c r="M14" i="9" a="1"/>
  <c r="M14" i="9" s="1"/>
  <c r="K14" i="9" s="1"/>
  <c r="L14" i="9"/>
  <c r="J14" i="9"/>
  <c r="H14" i="9"/>
  <c r="E14" i="9"/>
  <c r="B14" i="9"/>
  <c r="A14" i="9"/>
  <c r="R13" i="9"/>
  <c r="M13" i="9" a="1"/>
  <c r="M13" i="9" s="1"/>
  <c r="L13" i="9"/>
  <c r="J13" i="9"/>
  <c r="H13" i="9"/>
  <c r="E13" i="9"/>
  <c r="B13" i="9"/>
  <c r="A13" i="9"/>
  <c r="R12" i="9"/>
  <c r="M12" i="9" a="1"/>
  <c r="M12" i="9" s="1"/>
  <c r="L12" i="9"/>
  <c r="J12" i="9"/>
  <c r="H12" i="9"/>
  <c r="E12" i="9"/>
  <c r="B12" i="9"/>
  <c r="A12" i="9"/>
  <c r="R11" i="9"/>
  <c r="M11" i="9" a="1"/>
  <c r="M11" i="9" s="1"/>
  <c r="L11" i="9"/>
  <c r="J11" i="9"/>
  <c r="H11" i="9"/>
  <c r="E11" i="9"/>
  <c r="B11" i="9"/>
  <c r="A11" i="9"/>
  <c r="R10" i="9"/>
  <c r="M10" i="9" a="1"/>
  <c r="M10" i="9" s="1"/>
  <c r="L10" i="9"/>
  <c r="J10" i="9"/>
  <c r="H10" i="9"/>
  <c r="E10" i="9"/>
  <c r="B10" i="9"/>
  <c r="A10" i="9"/>
  <c r="R9" i="9"/>
  <c r="M9" i="9" a="1"/>
  <c r="M9" i="9" s="1"/>
  <c r="L9" i="9"/>
  <c r="J9" i="9"/>
  <c r="H9" i="9"/>
  <c r="E9" i="9"/>
  <c r="B9" i="9"/>
  <c r="A9" i="9"/>
  <c r="R8" i="9"/>
  <c r="M8" i="9" a="1"/>
  <c r="M8" i="9" s="1"/>
  <c r="K8" i="9" s="1"/>
  <c r="L8" i="9"/>
  <c r="J8" i="9"/>
  <c r="H8" i="9"/>
  <c r="E8" i="9"/>
  <c r="B8" i="9"/>
  <c r="A8" i="9"/>
  <c r="R7" i="9"/>
  <c r="M7" i="9" a="1"/>
  <c r="M7" i="9" s="1"/>
  <c r="K7" i="9" s="1"/>
  <c r="L7" i="9"/>
  <c r="J7" i="9"/>
  <c r="H7" i="9"/>
  <c r="E7" i="9"/>
  <c r="B7" i="9"/>
  <c r="A7" i="9"/>
  <c r="R6" i="9"/>
  <c r="M6" i="9" a="1"/>
  <c r="M6" i="9" s="1"/>
  <c r="K6" i="9" s="1"/>
  <c r="L6" i="9"/>
  <c r="J6" i="9"/>
  <c r="H6" i="9"/>
  <c r="E6" i="9"/>
  <c r="B6" i="9"/>
  <c r="A6" i="9"/>
  <c r="R5" i="9"/>
  <c r="M5" i="9" a="1"/>
  <c r="M5" i="9" s="1"/>
  <c r="K5" i="9" s="1"/>
  <c r="L5" i="9"/>
  <c r="J5" i="9"/>
  <c r="H5" i="9"/>
  <c r="E5" i="9"/>
  <c r="B5" i="9"/>
  <c r="A5" i="9"/>
  <c r="R4" i="9"/>
  <c r="M4" i="9" a="1"/>
  <c r="M4" i="9" s="1"/>
  <c r="K4" i="9" s="1"/>
  <c r="L4" i="9"/>
  <c r="J4" i="9"/>
  <c r="H4" i="9"/>
  <c r="E4" i="9"/>
  <c r="B4" i="9"/>
  <c r="A4" i="9"/>
  <c r="M3" i="9" a="1"/>
  <c r="M3" i="9" s="1"/>
  <c r="K3" i="9" s="1"/>
  <c r="L3" i="9"/>
  <c r="J3" i="9"/>
  <c r="H3" i="9"/>
  <c r="E3" i="9"/>
  <c r="B3" i="9"/>
  <c r="A3" i="9"/>
  <c r="Q2" i="9"/>
  <c r="M368" i="5" a="1"/>
  <c r="M368" i="5" s="1"/>
  <c r="K368" i="5" s="1"/>
  <c r="L368" i="5"/>
  <c r="J368" i="5"/>
  <c r="H368" i="5"/>
  <c r="E368" i="5"/>
  <c r="B368" i="5"/>
  <c r="A368" i="5"/>
  <c r="M367" i="5" a="1"/>
  <c r="M367" i="5" s="1"/>
  <c r="K367" i="5" s="1"/>
  <c r="L367" i="5"/>
  <c r="J367" i="5"/>
  <c r="H367" i="5"/>
  <c r="E367" i="5"/>
  <c r="B367" i="5"/>
  <c r="A367" i="5"/>
  <c r="M366" i="5" a="1"/>
  <c r="M366" i="5" s="1"/>
  <c r="K366" i="5" s="1"/>
  <c r="L366" i="5"/>
  <c r="J366" i="5"/>
  <c r="H366" i="5"/>
  <c r="E366" i="5"/>
  <c r="B366" i="5"/>
  <c r="A366" i="5"/>
  <c r="M365" i="5" a="1"/>
  <c r="M365" i="5" s="1"/>
  <c r="K365" i="5" s="1"/>
  <c r="L365" i="5"/>
  <c r="J365" i="5"/>
  <c r="H365" i="5"/>
  <c r="E365" i="5"/>
  <c r="B365" i="5"/>
  <c r="A365" i="5"/>
  <c r="M364" i="5" a="1"/>
  <c r="M364" i="5" s="1"/>
  <c r="K364" i="5" s="1"/>
  <c r="L364" i="5"/>
  <c r="J364" i="5"/>
  <c r="H364" i="5"/>
  <c r="E364" i="5"/>
  <c r="B364" i="5"/>
  <c r="A364" i="5"/>
  <c r="M363" i="5" a="1"/>
  <c r="M363" i="5" s="1"/>
  <c r="K363" i="5" s="1"/>
  <c r="L363" i="5"/>
  <c r="J363" i="5"/>
  <c r="H363" i="5"/>
  <c r="E363" i="5"/>
  <c r="B363" i="5"/>
  <c r="A363" i="5"/>
  <c r="M362" i="5" a="1"/>
  <c r="M362" i="5" s="1"/>
  <c r="K362" i="5" s="1"/>
  <c r="L362" i="5"/>
  <c r="J362" i="5"/>
  <c r="H362" i="5"/>
  <c r="E362" i="5"/>
  <c r="B362" i="5"/>
  <c r="A362" i="5"/>
  <c r="M361" i="5" a="1"/>
  <c r="M361" i="5" s="1"/>
  <c r="K361" i="5" s="1"/>
  <c r="L361" i="5"/>
  <c r="J361" i="5"/>
  <c r="H361" i="5"/>
  <c r="E361" i="5"/>
  <c r="B361" i="5"/>
  <c r="A361" i="5"/>
  <c r="M360" i="5" a="1"/>
  <c r="M360" i="5" s="1"/>
  <c r="K360" i="5" s="1"/>
  <c r="L360" i="5"/>
  <c r="J360" i="5"/>
  <c r="H360" i="5"/>
  <c r="E360" i="5"/>
  <c r="B360" i="5"/>
  <c r="A360" i="5"/>
  <c r="M359" i="5" a="1"/>
  <c r="M359" i="5" s="1"/>
  <c r="K359" i="5" s="1"/>
  <c r="L359" i="5"/>
  <c r="J359" i="5"/>
  <c r="H359" i="5"/>
  <c r="E359" i="5"/>
  <c r="B359" i="5"/>
  <c r="A359" i="5"/>
  <c r="M358" i="5" a="1"/>
  <c r="M358" i="5" s="1"/>
  <c r="K358" i="5" s="1"/>
  <c r="L358" i="5"/>
  <c r="J358" i="5"/>
  <c r="H358" i="5"/>
  <c r="E358" i="5"/>
  <c r="B358" i="5"/>
  <c r="A358" i="5"/>
  <c r="M357" i="5" a="1"/>
  <c r="M357" i="5" s="1"/>
  <c r="K357" i="5" s="1"/>
  <c r="L357" i="5"/>
  <c r="J357" i="5"/>
  <c r="H357" i="5"/>
  <c r="E357" i="5"/>
  <c r="B357" i="5"/>
  <c r="A357" i="5"/>
  <c r="M356" i="5" a="1"/>
  <c r="M356" i="5" s="1"/>
  <c r="K356" i="5" s="1"/>
  <c r="L356" i="5"/>
  <c r="J356" i="5"/>
  <c r="H356" i="5"/>
  <c r="E356" i="5"/>
  <c r="B356" i="5"/>
  <c r="A356" i="5"/>
  <c r="M355" i="5" a="1"/>
  <c r="M355" i="5" s="1"/>
  <c r="K355" i="5" s="1"/>
  <c r="L355" i="5"/>
  <c r="J355" i="5"/>
  <c r="H355" i="5"/>
  <c r="E355" i="5"/>
  <c r="B355" i="5"/>
  <c r="A355" i="5"/>
  <c r="M354" i="5" a="1"/>
  <c r="M354" i="5" s="1"/>
  <c r="K354" i="5" s="1"/>
  <c r="L354" i="5"/>
  <c r="J354" i="5"/>
  <c r="H354" i="5"/>
  <c r="E354" i="5"/>
  <c r="B354" i="5"/>
  <c r="A354" i="5"/>
  <c r="M353" i="5" a="1"/>
  <c r="M353" i="5" s="1"/>
  <c r="K353" i="5" s="1"/>
  <c r="L353" i="5"/>
  <c r="J353" i="5"/>
  <c r="H353" i="5"/>
  <c r="E353" i="5"/>
  <c r="B353" i="5"/>
  <c r="A353" i="5"/>
  <c r="M352" i="5" a="1"/>
  <c r="M352" i="5" s="1"/>
  <c r="K352" i="5" s="1"/>
  <c r="L352" i="5"/>
  <c r="J352" i="5"/>
  <c r="H352" i="5"/>
  <c r="E352" i="5"/>
  <c r="B352" i="5"/>
  <c r="A352" i="5"/>
  <c r="M351" i="5" a="1"/>
  <c r="M351" i="5" s="1"/>
  <c r="K351" i="5" s="1"/>
  <c r="L351" i="5"/>
  <c r="J351" i="5"/>
  <c r="H351" i="5"/>
  <c r="E351" i="5"/>
  <c r="B351" i="5"/>
  <c r="A351" i="5"/>
  <c r="M350" i="5" a="1"/>
  <c r="M350" i="5" s="1"/>
  <c r="K350" i="5" s="1"/>
  <c r="L350" i="5"/>
  <c r="J350" i="5"/>
  <c r="H350" i="5"/>
  <c r="E350" i="5"/>
  <c r="B350" i="5"/>
  <c r="A350" i="5"/>
  <c r="M349" i="5" a="1"/>
  <c r="M349" i="5" s="1"/>
  <c r="K349" i="5" s="1"/>
  <c r="L349" i="5"/>
  <c r="J349" i="5"/>
  <c r="H349" i="5"/>
  <c r="E349" i="5"/>
  <c r="B349" i="5"/>
  <c r="A349" i="5"/>
  <c r="M348" i="5" a="1"/>
  <c r="M348" i="5" s="1"/>
  <c r="K348" i="5" s="1"/>
  <c r="L348" i="5"/>
  <c r="J348" i="5"/>
  <c r="H348" i="5"/>
  <c r="E348" i="5"/>
  <c r="B348" i="5"/>
  <c r="A348" i="5"/>
  <c r="M347" i="5" a="1"/>
  <c r="M347" i="5" s="1"/>
  <c r="K347" i="5" s="1"/>
  <c r="L347" i="5"/>
  <c r="J347" i="5"/>
  <c r="H347" i="5"/>
  <c r="E347" i="5"/>
  <c r="B347" i="5"/>
  <c r="A347" i="5"/>
  <c r="M346" i="5" a="1"/>
  <c r="M346" i="5" s="1"/>
  <c r="K346" i="5" s="1"/>
  <c r="L346" i="5"/>
  <c r="J346" i="5"/>
  <c r="H346" i="5"/>
  <c r="E346" i="5"/>
  <c r="B346" i="5"/>
  <c r="A346" i="5"/>
  <c r="M345" i="5" a="1"/>
  <c r="M345" i="5" s="1"/>
  <c r="K345" i="5" s="1"/>
  <c r="L345" i="5"/>
  <c r="J345" i="5"/>
  <c r="H345" i="5"/>
  <c r="E345" i="5"/>
  <c r="B345" i="5"/>
  <c r="A345" i="5"/>
  <c r="M344" i="5" a="1"/>
  <c r="M344" i="5" s="1"/>
  <c r="K344" i="5" s="1"/>
  <c r="L344" i="5"/>
  <c r="J344" i="5"/>
  <c r="H344" i="5"/>
  <c r="E344" i="5"/>
  <c r="B344" i="5"/>
  <c r="A344" i="5"/>
  <c r="M343" i="5" a="1"/>
  <c r="M343" i="5" s="1"/>
  <c r="K343" i="5" s="1"/>
  <c r="L343" i="5"/>
  <c r="J343" i="5"/>
  <c r="H343" i="5"/>
  <c r="E343" i="5"/>
  <c r="B343" i="5"/>
  <c r="A343" i="5"/>
  <c r="M342" i="5" a="1"/>
  <c r="M342" i="5" s="1"/>
  <c r="K342" i="5" s="1"/>
  <c r="L342" i="5"/>
  <c r="J342" i="5"/>
  <c r="H342" i="5"/>
  <c r="E342" i="5"/>
  <c r="B342" i="5"/>
  <c r="A342" i="5"/>
  <c r="M341" i="5" a="1"/>
  <c r="M341" i="5" s="1"/>
  <c r="K341" i="5" s="1"/>
  <c r="L341" i="5"/>
  <c r="J341" i="5"/>
  <c r="H341" i="5"/>
  <c r="E341" i="5"/>
  <c r="B341" i="5"/>
  <c r="A341" i="5"/>
  <c r="M340" i="5" a="1"/>
  <c r="M340" i="5" s="1"/>
  <c r="K340" i="5" s="1"/>
  <c r="L340" i="5"/>
  <c r="J340" i="5"/>
  <c r="H340" i="5"/>
  <c r="E340" i="5"/>
  <c r="B340" i="5"/>
  <c r="A340" i="5"/>
  <c r="M339" i="5" a="1"/>
  <c r="M339" i="5" s="1"/>
  <c r="K339" i="5" s="1"/>
  <c r="L339" i="5"/>
  <c r="J339" i="5"/>
  <c r="H339" i="5"/>
  <c r="E339" i="5"/>
  <c r="B339" i="5"/>
  <c r="A339" i="5"/>
  <c r="M338" i="5" a="1"/>
  <c r="M338" i="5" s="1"/>
  <c r="K338" i="5" s="1"/>
  <c r="L338" i="5"/>
  <c r="J338" i="5"/>
  <c r="H338" i="5"/>
  <c r="E338" i="5"/>
  <c r="B338" i="5"/>
  <c r="A338" i="5"/>
  <c r="M337" i="5" a="1"/>
  <c r="M337" i="5" s="1"/>
  <c r="K337" i="5" s="1"/>
  <c r="L337" i="5"/>
  <c r="J337" i="5"/>
  <c r="H337" i="5"/>
  <c r="E337" i="5"/>
  <c r="B337" i="5"/>
  <c r="A337" i="5"/>
  <c r="M336" i="5" a="1"/>
  <c r="M336" i="5" s="1"/>
  <c r="K336" i="5" s="1"/>
  <c r="L336" i="5"/>
  <c r="J336" i="5"/>
  <c r="H336" i="5"/>
  <c r="E336" i="5"/>
  <c r="B336" i="5"/>
  <c r="A336" i="5"/>
  <c r="M335" i="5" a="1"/>
  <c r="M335" i="5" s="1"/>
  <c r="K335" i="5" s="1"/>
  <c r="L335" i="5"/>
  <c r="J335" i="5"/>
  <c r="H335" i="5"/>
  <c r="E335" i="5"/>
  <c r="B335" i="5"/>
  <c r="A335" i="5"/>
  <c r="M334" i="5" a="1"/>
  <c r="M334" i="5" s="1"/>
  <c r="K334" i="5" s="1"/>
  <c r="L334" i="5"/>
  <c r="J334" i="5"/>
  <c r="H334" i="5"/>
  <c r="E334" i="5"/>
  <c r="B334" i="5"/>
  <c r="A334" i="5"/>
  <c r="M333" i="5" a="1"/>
  <c r="M333" i="5" s="1"/>
  <c r="K333" i="5" s="1"/>
  <c r="L333" i="5"/>
  <c r="J333" i="5"/>
  <c r="H333" i="5"/>
  <c r="E333" i="5"/>
  <c r="B333" i="5"/>
  <c r="A333" i="5"/>
  <c r="M332" i="5" a="1"/>
  <c r="M332" i="5" s="1"/>
  <c r="K332" i="5" s="1"/>
  <c r="L332" i="5"/>
  <c r="J332" i="5"/>
  <c r="H332" i="5"/>
  <c r="E332" i="5"/>
  <c r="B332" i="5"/>
  <c r="A332" i="5"/>
  <c r="M331" i="5" a="1"/>
  <c r="M331" i="5" s="1"/>
  <c r="K331" i="5" s="1"/>
  <c r="L331" i="5"/>
  <c r="J331" i="5"/>
  <c r="H331" i="5"/>
  <c r="E331" i="5"/>
  <c r="B331" i="5"/>
  <c r="A331" i="5"/>
  <c r="M330" i="5" a="1"/>
  <c r="M330" i="5" s="1"/>
  <c r="K330" i="5" s="1"/>
  <c r="L330" i="5"/>
  <c r="J330" i="5"/>
  <c r="H330" i="5"/>
  <c r="E330" i="5"/>
  <c r="B330" i="5"/>
  <c r="A330" i="5"/>
  <c r="M329" i="5" a="1"/>
  <c r="M329" i="5" s="1"/>
  <c r="K329" i="5" s="1"/>
  <c r="L329" i="5"/>
  <c r="J329" i="5"/>
  <c r="H329" i="5"/>
  <c r="E329" i="5"/>
  <c r="B329" i="5"/>
  <c r="A329" i="5"/>
  <c r="M328" i="5" a="1"/>
  <c r="M328" i="5" s="1"/>
  <c r="K328" i="5" s="1"/>
  <c r="L328" i="5"/>
  <c r="J328" i="5"/>
  <c r="H328" i="5"/>
  <c r="E328" i="5"/>
  <c r="B328" i="5"/>
  <c r="A328" i="5"/>
  <c r="M327" i="5" a="1"/>
  <c r="M327" i="5" s="1"/>
  <c r="K327" i="5" s="1"/>
  <c r="L327" i="5"/>
  <c r="J327" i="5"/>
  <c r="H327" i="5"/>
  <c r="E327" i="5"/>
  <c r="B327" i="5"/>
  <c r="A327" i="5"/>
  <c r="M326" i="5" a="1"/>
  <c r="M326" i="5" s="1"/>
  <c r="K326" i="5" s="1"/>
  <c r="L326" i="5"/>
  <c r="J326" i="5"/>
  <c r="H326" i="5"/>
  <c r="E326" i="5"/>
  <c r="B326" i="5"/>
  <c r="A326" i="5"/>
  <c r="M325" i="5" a="1"/>
  <c r="M325" i="5" s="1"/>
  <c r="K325" i="5" s="1"/>
  <c r="L325" i="5"/>
  <c r="J325" i="5"/>
  <c r="H325" i="5"/>
  <c r="E325" i="5"/>
  <c r="B325" i="5"/>
  <c r="A325" i="5"/>
  <c r="M324" i="5" a="1"/>
  <c r="M324" i="5" s="1"/>
  <c r="K324" i="5" s="1"/>
  <c r="L324" i="5"/>
  <c r="J324" i="5"/>
  <c r="H324" i="5"/>
  <c r="E324" i="5"/>
  <c r="B324" i="5"/>
  <c r="A324" i="5"/>
  <c r="M323" i="5" a="1"/>
  <c r="M323" i="5" s="1"/>
  <c r="K323" i="5" s="1"/>
  <c r="L323" i="5"/>
  <c r="J323" i="5"/>
  <c r="H323" i="5"/>
  <c r="E323" i="5"/>
  <c r="B323" i="5"/>
  <c r="A323" i="5"/>
  <c r="M322" i="5" a="1"/>
  <c r="M322" i="5" s="1"/>
  <c r="K322" i="5" s="1"/>
  <c r="L322" i="5"/>
  <c r="J322" i="5"/>
  <c r="H322" i="5"/>
  <c r="E322" i="5"/>
  <c r="B322" i="5"/>
  <c r="A322" i="5"/>
  <c r="M321" i="5" a="1"/>
  <c r="M321" i="5" s="1"/>
  <c r="K321" i="5" s="1"/>
  <c r="L321" i="5"/>
  <c r="J321" i="5"/>
  <c r="H321" i="5"/>
  <c r="E321" i="5"/>
  <c r="B321" i="5"/>
  <c r="A321" i="5"/>
  <c r="M320" i="5" a="1"/>
  <c r="M320" i="5" s="1"/>
  <c r="K320" i="5" s="1"/>
  <c r="L320" i="5"/>
  <c r="J320" i="5"/>
  <c r="H320" i="5"/>
  <c r="E320" i="5"/>
  <c r="B320" i="5"/>
  <c r="A320" i="5"/>
  <c r="M319" i="5" a="1"/>
  <c r="M319" i="5" s="1"/>
  <c r="K319" i="5" s="1"/>
  <c r="L319" i="5"/>
  <c r="J319" i="5"/>
  <c r="H319" i="5"/>
  <c r="E319" i="5"/>
  <c r="B319" i="5"/>
  <c r="A319" i="5"/>
  <c r="M318" i="5" a="1"/>
  <c r="M318" i="5" s="1"/>
  <c r="K318" i="5" s="1"/>
  <c r="L318" i="5"/>
  <c r="J318" i="5"/>
  <c r="H318" i="5"/>
  <c r="E318" i="5"/>
  <c r="B318" i="5"/>
  <c r="A318" i="5"/>
  <c r="M317" i="5" a="1"/>
  <c r="M317" i="5" s="1"/>
  <c r="K317" i="5" s="1"/>
  <c r="L317" i="5"/>
  <c r="J317" i="5"/>
  <c r="H317" i="5"/>
  <c r="E317" i="5"/>
  <c r="B317" i="5"/>
  <c r="A317" i="5"/>
  <c r="M316" i="5" a="1"/>
  <c r="M316" i="5" s="1"/>
  <c r="K316" i="5" s="1"/>
  <c r="L316" i="5"/>
  <c r="J316" i="5"/>
  <c r="H316" i="5"/>
  <c r="E316" i="5"/>
  <c r="B316" i="5"/>
  <c r="A316" i="5"/>
  <c r="M315" i="5" a="1"/>
  <c r="M315" i="5" s="1"/>
  <c r="K315" i="5" s="1"/>
  <c r="L315" i="5"/>
  <c r="J315" i="5"/>
  <c r="H315" i="5"/>
  <c r="E315" i="5"/>
  <c r="B315" i="5"/>
  <c r="A315" i="5"/>
  <c r="M314" i="5" a="1"/>
  <c r="M314" i="5" s="1"/>
  <c r="K314" i="5" s="1"/>
  <c r="L314" i="5"/>
  <c r="J314" i="5"/>
  <c r="H314" i="5"/>
  <c r="E314" i="5"/>
  <c r="B314" i="5"/>
  <c r="A314" i="5"/>
  <c r="M313" i="5" a="1"/>
  <c r="M313" i="5" s="1"/>
  <c r="K313" i="5" s="1"/>
  <c r="L313" i="5"/>
  <c r="J313" i="5"/>
  <c r="H313" i="5"/>
  <c r="E313" i="5"/>
  <c r="B313" i="5"/>
  <c r="A313" i="5"/>
  <c r="M312" i="5" a="1"/>
  <c r="M312" i="5" s="1"/>
  <c r="K312" i="5" s="1"/>
  <c r="L312" i="5"/>
  <c r="J312" i="5"/>
  <c r="H312" i="5"/>
  <c r="E312" i="5"/>
  <c r="B312" i="5"/>
  <c r="A312" i="5"/>
  <c r="M311" i="5" a="1"/>
  <c r="M311" i="5" s="1"/>
  <c r="K311" i="5" s="1"/>
  <c r="L311" i="5"/>
  <c r="J311" i="5"/>
  <c r="H311" i="5"/>
  <c r="E311" i="5"/>
  <c r="B311" i="5"/>
  <c r="A311" i="5"/>
  <c r="M310" i="5" a="1"/>
  <c r="M310" i="5" s="1"/>
  <c r="K310" i="5" s="1"/>
  <c r="L310" i="5"/>
  <c r="J310" i="5"/>
  <c r="H310" i="5"/>
  <c r="E310" i="5"/>
  <c r="B310" i="5"/>
  <c r="A310" i="5"/>
  <c r="M309" i="5" a="1"/>
  <c r="M309" i="5" s="1"/>
  <c r="K309" i="5" s="1"/>
  <c r="L309" i="5"/>
  <c r="J309" i="5"/>
  <c r="H309" i="5"/>
  <c r="E309" i="5"/>
  <c r="B309" i="5"/>
  <c r="A309" i="5"/>
  <c r="M308" i="5" a="1"/>
  <c r="M308" i="5" s="1"/>
  <c r="K308" i="5" s="1"/>
  <c r="L308" i="5"/>
  <c r="J308" i="5"/>
  <c r="H308" i="5"/>
  <c r="E308" i="5"/>
  <c r="B308" i="5"/>
  <c r="A308" i="5"/>
  <c r="M307" i="5" a="1"/>
  <c r="M307" i="5" s="1"/>
  <c r="K307" i="5" s="1"/>
  <c r="L307" i="5"/>
  <c r="J307" i="5"/>
  <c r="H307" i="5"/>
  <c r="E307" i="5"/>
  <c r="B307" i="5"/>
  <c r="A307" i="5"/>
  <c r="M306" i="5" a="1"/>
  <c r="M306" i="5" s="1"/>
  <c r="K306" i="5" s="1"/>
  <c r="L306" i="5"/>
  <c r="J306" i="5"/>
  <c r="H306" i="5"/>
  <c r="E306" i="5"/>
  <c r="B306" i="5"/>
  <c r="A306" i="5"/>
  <c r="M305" i="5" a="1"/>
  <c r="M305" i="5" s="1"/>
  <c r="K305" i="5" s="1"/>
  <c r="L305" i="5"/>
  <c r="J305" i="5"/>
  <c r="H305" i="5"/>
  <c r="E305" i="5"/>
  <c r="B305" i="5"/>
  <c r="A305" i="5"/>
  <c r="M304" i="5" a="1"/>
  <c r="M304" i="5" s="1"/>
  <c r="K304" i="5" s="1"/>
  <c r="L304" i="5"/>
  <c r="J304" i="5"/>
  <c r="H304" i="5"/>
  <c r="E304" i="5"/>
  <c r="B304" i="5"/>
  <c r="A304" i="5"/>
  <c r="M303" i="5" a="1"/>
  <c r="M303" i="5" s="1"/>
  <c r="K303" i="5" s="1"/>
  <c r="L303" i="5"/>
  <c r="J303" i="5"/>
  <c r="H303" i="5"/>
  <c r="E303" i="5"/>
  <c r="B303" i="5"/>
  <c r="A303" i="5"/>
  <c r="M302" i="5" a="1"/>
  <c r="M302" i="5" s="1"/>
  <c r="K302" i="5" s="1"/>
  <c r="L302" i="5"/>
  <c r="J302" i="5"/>
  <c r="H302" i="5"/>
  <c r="E302" i="5"/>
  <c r="B302" i="5"/>
  <c r="A302" i="5"/>
  <c r="M301" i="5" a="1"/>
  <c r="M301" i="5" s="1"/>
  <c r="K301" i="5" s="1"/>
  <c r="L301" i="5"/>
  <c r="J301" i="5"/>
  <c r="H301" i="5"/>
  <c r="E301" i="5"/>
  <c r="B301" i="5"/>
  <c r="A301" i="5"/>
  <c r="M300" i="5" a="1"/>
  <c r="M300" i="5" s="1"/>
  <c r="K300" i="5" s="1"/>
  <c r="L300" i="5"/>
  <c r="J300" i="5"/>
  <c r="H300" i="5"/>
  <c r="E300" i="5"/>
  <c r="B300" i="5"/>
  <c r="A300" i="5"/>
  <c r="M299" i="5" a="1"/>
  <c r="M299" i="5" s="1"/>
  <c r="K299" i="5" s="1"/>
  <c r="L299" i="5"/>
  <c r="J299" i="5"/>
  <c r="H299" i="5"/>
  <c r="E299" i="5"/>
  <c r="B299" i="5"/>
  <c r="A299" i="5"/>
  <c r="M298" i="5" a="1"/>
  <c r="M298" i="5" s="1"/>
  <c r="K298" i="5" s="1"/>
  <c r="L298" i="5"/>
  <c r="J298" i="5"/>
  <c r="H298" i="5"/>
  <c r="E298" i="5"/>
  <c r="B298" i="5"/>
  <c r="A298" i="5"/>
  <c r="M297" i="5" a="1"/>
  <c r="M297" i="5" s="1"/>
  <c r="K297" i="5" s="1"/>
  <c r="L297" i="5"/>
  <c r="J297" i="5"/>
  <c r="H297" i="5"/>
  <c r="E297" i="5"/>
  <c r="B297" i="5"/>
  <c r="A297" i="5"/>
  <c r="M296" i="5" a="1"/>
  <c r="M296" i="5" s="1"/>
  <c r="K296" i="5" s="1"/>
  <c r="L296" i="5"/>
  <c r="J296" i="5"/>
  <c r="H296" i="5"/>
  <c r="E296" i="5"/>
  <c r="B296" i="5"/>
  <c r="A296" i="5"/>
  <c r="M295" i="5" a="1"/>
  <c r="M295" i="5" s="1"/>
  <c r="K295" i="5" s="1"/>
  <c r="L295" i="5"/>
  <c r="J295" i="5"/>
  <c r="H295" i="5"/>
  <c r="E295" i="5"/>
  <c r="B295" i="5"/>
  <c r="A295" i="5"/>
  <c r="M294" i="5" a="1"/>
  <c r="M294" i="5" s="1"/>
  <c r="K294" i="5" s="1"/>
  <c r="L294" i="5"/>
  <c r="J294" i="5"/>
  <c r="H294" i="5"/>
  <c r="E294" i="5"/>
  <c r="B294" i="5"/>
  <c r="A294" i="5"/>
  <c r="M293" i="5" a="1"/>
  <c r="M293" i="5" s="1"/>
  <c r="K293" i="5" s="1"/>
  <c r="L293" i="5"/>
  <c r="J293" i="5"/>
  <c r="H293" i="5"/>
  <c r="E293" i="5"/>
  <c r="B293" i="5"/>
  <c r="A293" i="5"/>
  <c r="M292" i="5" a="1"/>
  <c r="M292" i="5" s="1"/>
  <c r="K292" i="5" s="1"/>
  <c r="L292" i="5"/>
  <c r="J292" i="5"/>
  <c r="H292" i="5"/>
  <c r="E292" i="5"/>
  <c r="B292" i="5"/>
  <c r="A292" i="5"/>
  <c r="M291" i="5" a="1"/>
  <c r="M291" i="5" s="1"/>
  <c r="K291" i="5" s="1"/>
  <c r="L291" i="5"/>
  <c r="J291" i="5"/>
  <c r="H291" i="5"/>
  <c r="E291" i="5"/>
  <c r="B291" i="5"/>
  <c r="A291" i="5"/>
  <c r="M290" i="5" a="1"/>
  <c r="M290" i="5" s="1"/>
  <c r="K290" i="5" s="1"/>
  <c r="L290" i="5"/>
  <c r="J290" i="5"/>
  <c r="H290" i="5"/>
  <c r="E290" i="5"/>
  <c r="B290" i="5"/>
  <c r="A290" i="5"/>
  <c r="M289" i="5" a="1"/>
  <c r="M289" i="5" s="1"/>
  <c r="K289" i="5" s="1"/>
  <c r="L289" i="5"/>
  <c r="J289" i="5"/>
  <c r="H289" i="5"/>
  <c r="E289" i="5"/>
  <c r="B289" i="5"/>
  <c r="A289" i="5"/>
  <c r="M288" i="5" a="1"/>
  <c r="M288" i="5" s="1"/>
  <c r="K288" i="5" s="1"/>
  <c r="L288" i="5"/>
  <c r="J288" i="5"/>
  <c r="H288" i="5"/>
  <c r="E288" i="5"/>
  <c r="B288" i="5"/>
  <c r="A288" i="5"/>
  <c r="M287" i="5" a="1"/>
  <c r="M287" i="5" s="1"/>
  <c r="K287" i="5" s="1"/>
  <c r="L287" i="5"/>
  <c r="J287" i="5"/>
  <c r="H287" i="5"/>
  <c r="E287" i="5"/>
  <c r="B287" i="5"/>
  <c r="A287" i="5"/>
  <c r="M286" i="5" a="1"/>
  <c r="M286" i="5" s="1"/>
  <c r="K286" i="5" s="1"/>
  <c r="L286" i="5"/>
  <c r="J286" i="5"/>
  <c r="H286" i="5"/>
  <c r="E286" i="5"/>
  <c r="B286" i="5"/>
  <c r="A286" i="5"/>
  <c r="M285" i="5" a="1"/>
  <c r="M285" i="5" s="1"/>
  <c r="K285" i="5" s="1"/>
  <c r="L285" i="5"/>
  <c r="J285" i="5"/>
  <c r="H285" i="5"/>
  <c r="E285" i="5"/>
  <c r="B285" i="5"/>
  <c r="A285" i="5"/>
  <c r="M284" i="5" a="1"/>
  <c r="M284" i="5" s="1"/>
  <c r="K284" i="5" s="1"/>
  <c r="L284" i="5"/>
  <c r="J284" i="5"/>
  <c r="H284" i="5"/>
  <c r="E284" i="5"/>
  <c r="B284" i="5"/>
  <c r="A284" i="5"/>
  <c r="M283" i="5" a="1"/>
  <c r="M283" i="5" s="1"/>
  <c r="K283" i="5" s="1"/>
  <c r="L283" i="5"/>
  <c r="J283" i="5"/>
  <c r="H283" i="5"/>
  <c r="E283" i="5"/>
  <c r="B283" i="5"/>
  <c r="A283" i="5"/>
  <c r="M282" i="5" a="1"/>
  <c r="M282" i="5" s="1"/>
  <c r="K282" i="5" s="1"/>
  <c r="L282" i="5"/>
  <c r="J282" i="5"/>
  <c r="H282" i="5"/>
  <c r="E282" i="5"/>
  <c r="B282" i="5"/>
  <c r="A282" i="5"/>
  <c r="M281" i="5" a="1"/>
  <c r="M281" i="5" s="1"/>
  <c r="K281" i="5" s="1"/>
  <c r="L281" i="5"/>
  <c r="J281" i="5"/>
  <c r="H281" i="5"/>
  <c r="E281" i="5"/>
  <c r="B281" i="5"/>
  <c r="A281" i="5"/>
  <c r="M280" i="5" a="1"/>
  <c r="M280" i="5" s="1"/>
  <c r="K280" i="5" s="1"/>
  <c r="L280" i="5"/>
  <c r="J280" i="5"/>
  <c r="H280" i="5"/>
  <c r="E280" i="5"/>
  <c r="B280" i="5"/>
  <c r="A280" i="5"/>
  <c r="M279" i="5" a="1"/>
  <c r="M279" i="5" s="1"/>
  <c r="K279" i="5" s="1"/>
  <c r="L279" i="5"/>
  <c r="J279" i="5"/>
  <c r="H279" i="5"/>
  <c r="E279" i="5"/>
  <c r="B279" i="5"/>
  <c r="A279" i="5"/>
  <c r="M278" i="5" a="1"/>
  <c r="M278" i="5" s="1"/>
  <c r="K278" i="5" s="1"/>
  <c r="L278" i="5"/>
  <c r="J278" i="5"/>
  <c r="H278" i="5"/>
  <c r="E278" i="5"/>
  <c r="B278" i="5"/>
  <c r="A278" i="5"/>
  <c r="M277" i="5" a="1"/>
  <c r="M277" i="5" s="1"/>
  <c r="K277" i="5" s="1"/>
  <c r="L277" i="5"/>
  <c r="J277" i="5"/>
  <c r="H277" i="5"/>
  <c r="E277" i="5"/>
  <c r="B277" i="5"/>
  <c r="A277" i="5"/>
  <c r="M276" i="5" a="1"/>
  <c r="M276" i="5" s="1"/>
  <c r="K276" i="5" s="1"/>
  <c r="L276" i="5"/>
  <c r="J276" i="5"/>
  <c r="H276" i="5"/>
  <c r="E276" i="5"/>
  <c r="B276" i="5"/>
  <c r="A276" i="5"/>
  <c r="M275" i="5" a="1"/>
  <c r="M275" i="5" s="1"/>
  <c r="K275" i="5" s="1"/>
  <c r="L275" i="5"/>
  <c r="J275" i="5"/>
  <c r="H275" i="5"/>
  <c r="E275" i="5"/>
  <c r="B275" i="5"/>
  <c r="A275" i="5"/>
  <c r="M274" i="5" a="1"/>
  <c r="M274" i="5" s="1"/>
  <c r="K274" i="5" s="1"/>
  <c r="L274" i="5"/>
  <c r="J274" i="5"/>
  <c r="H274" i="5"/>
  <c r="E274" i="5"/>
  <c r="B274" i="5"/>
  <c r="A274" i="5"/>
  <c r="M273" i="5" a="1"/>
  <c r="M273" i="5" s="1"/>
  <c r="K273" i="5" s="1"/>
  <c r="L273" i="5"/>
  <c r="J273" i="5"/>
  <c r="H273" i="5"/>
  <c r="E273" i="5"/>
  <c r="B273" i="5"/>
  <c r="A273" i="5"/>
  <c r="M272" i="5" a="1"/>
  <c r="M272" i="5" s="1"/>
  <c r="K272" i="5" s="1"/>
  <c r="L272" i="5"/>
  <c r="J272" i="5"/>
  <c r="H272" i="5"/>
  <c r="E272" i="5"/>
  <c r="B272" i="5"/>
  <c r="A272" i="5"/>
  <c r="M271" i="5" a="1"/>
  <c r="M271" i="5" s="1"/>
  <c r="K271" i="5" s="1"/>
  <c r="L271" i="5"/>
  <c r="J271" i="5"/>
  <c r="H271" i="5"/>
  <c r="E271" i="5"/>
  <c r="B271" i="5"/>
  <c r="A271" i="5"/>
  <c r="M270" i="5" a="1"/>
  <c r="M270" i="5" s="1"/>
  <c r="K270" i="5" s="1"/>
  <c r="L270" i="5"/>
  <c r="J270" i="5"/>
  <c r="H270" i="5"/>
  <c r="E270" i="5"/>
  <c r="B270" i="5"/>
  <c r="A270" i="5"/>
  <c r="M269" i="5" a="1"/>
  <c r="M269" i="5" s="1"/>
  <c r="K269" i="5" s="1"/>
  <c r="L269" i="5"/>
  <c r="J269" i="5"/>
  <c r="H269" i="5"/>
  <c r="E269" i="5"/>
  <c r="B269" i="5"/>
  <c r="A269" i="5"/>
  <c r="M268" i="5" a="1"/>
  <c r="M268" i="5" s="1"/>
  <c r="K268" i="5" s="1"/>
  <c r="L268" i="5"/>
  <c r="J268" i="5"/>
  <c r="H268" i="5"/>
  <c r="E268" i="5"/>
  <c r="B268" i="5"/>
  <c r="A268" i="5"/>
  <c r="M267" i="5" a="1"/>
  <c r="M267" i="5" s="1"/>
  <c r="K267" i="5" s="1"/>
  <c r="L267" i="5"/>
  <c r="J267" i="5"/>
  <c r="H267" i="5"/>
  <c r="E267" i="5"/>
  <c r="B267" i="5"/>
  <c r="A267" i="5"/>
  <c r="M266" i="5" a="1"/>
  <c r="M266" i="5" s="1"/>
  <c r="K266" i="5" s="1"/>
  <c r="L266" i="5"/>
  <c r="J266" i="5"/>
  <c r="H266" i="5"/>
  <c r="E266" i="5"/>
  <c r="B266" i="5"/>
  <c r="A266" i="5"/>
  <c r="M265" i="5" a="1"/>
  <c r="M265" i="5" s="1"/>
  <c r="K265" i="5" s="1"/>
  <c r="L265" i="5"/>
  <c r="J265" i="5"/>
  <c r="H265" i="5"/>
  <c r="E265" i="5"/>
  <c r="B265" i="5"/>
  <c r="A265" i="5"/>
  <c r="M264" i="5" a="1"/>
  <c r="M264" i="5" s="1"/>
  <c r="K264" i="5" s="1"/>
  <c r="L264" i="5"/>
  <c r="J264" i="5"/>
  <c r="H264" i="5"/>
  <c r="E264" i="5"/>
  <c r="B264" i="5"/>
  <c r="A264" i="5"/>
  <c r="M263" i="5" a="1"/>
  <c r="M263" i="5" s="1"/>
  <c r="K263" i="5" s="1"/>
  <c r="L263" i="5"/>
  <c r="J263" i="5"/>
  <c r="H263" i="5"/>
  <c r="E263" i="5"/>
  <c r="B263" i="5"/>
  <c r="A263" i="5"/>
  <c r="M262" i="5" a="1"/>
  <c r="M262" i="5" s="1"/>
  <c r="K262" i="5" s="1"/>
  <c r="L262" i="5"/>
  <c r="J262" i="5"/>
  <c r="H262" i="5"/>
  <c r="E262" i="5"/>
  <c r="B262" i="5"/>
  <c r="A262" i="5"/>
  <c r="M261" i="5" a="1"/>
  <c r="M261" i="5" s="1"/>
  <c r="K261" i="5" s="1"/>
  <c r="L261" i="5"/>
  <c r="J261" i="5"/>
  <c r="H261" i="5"/>
  <c r="E261" i="5"/>
  <c r="B261" i="5"/>
  <c r="A261" i="5"/>
  <c r="M260" i="5" a="1"/>
  <c r="M260" i="5" s="1"/>
  <c r="K260" i="5" s="1"/>
  <c r="L260" i="5"/>
  <c r="J260" i="5"/>
  <c r="H260" i="5"/>
  <c r="E260" i="5"/>
  <c r="B260" i="5"/>
  <c r="A260" i="5"/>
  <c r="M259" i="5" a="1"/>
  <c r="M259" i="5" s="1"/>
  <c r="K259" i="5" s="1"/>
  <c r="L259" i="5"/>
  <c r="J259" i="5"/>
  <c r="H259" i="5"/>
  <c r="E259" i="5"/>
  <c r="B259" i="5"/>
  <c r="A259" i="5"/>
  <c r="M258" i="5" a="1"/>
  <c r="M258" i="5" s="1"/>
  <c r="K258" i="5" s="1"/>
  <c r="L258" i="5"/>
  <c r="J258" i="5"/>
  <c r="H258" i="5"/>
  <c r="E258" i="5"/>
  <c r="B258" i="5"/>
  <c r="A258" i="5"/>
  <c r="M257" i="5" a="1"/>
  <c r="M257" i="5" s="1"/>
  <c r="K257" i="5" s="1"/>
  <c r="L257" i="5"/>
  <c r="J257" i="5"/>
  <c r="H257" i="5"/>
  <c r="E257" i="5"/>
  <c r="B257" i="5"/>
  <c r="A257" i="5"/>
  <c r="M256" i="5" a="1"/>
  <c r="M256" i="5" s="1"/>
  <c r="K256" i="5" s="1"/>
  <c r="L256" i="5"/>
  <c r="J256" i="5"/>
  <c r="H256" i="5"/>
  <c r="E256" i="5"/>
  <c r="B256" i="5"/>
  <c r="A256" i="5"/>
  <c r="M255" i="5" a="1"/>
  <c r="M255" i="5" s="1"/>
  <c r="K255" i="5" s="1"/>
  <c r="L255" i="5"/>
  <c r="J255" i="5"/>
  <c r="H255" i="5"/>
  <c r="E255" i="5"/>
  <c r="B255" i="5"/>
  <c r="A255" i="5"/>
  <c r="M254" i="5" a="1"/>
  <c r="M254" i="5" s="1"/>
  <c r="K254" i="5" s="1"/>
  <c r="L254" i="5"/>
  <c r="J254" i="5"/>
  <c r="H254" i="5"/>
  <c r="E254" i="5"/>
  <c r="B254" i="5"/>
  <c r="A254" i="5"/>
  <c r="M253" i="5" a="1"/>
  <c r="M253" i="5" s="1"/>
  <c r="K253" i="5" s="1"/>
  <c r="L253" i="5"/>
  <c r="J253" i="5"/>
  <c r="H253" i="5"/>
  <c r="E253" i="5"/>
  <c r="B253" i="5"/>
  <c r="A253" i="5"/>
  <c r="M252" i="5" a="1"/>
  <c r="M252" i="5" s="1"/>
  <c r="K252" i="5" s="1"/>
  <c r="L252" i="5"/>
  <c r="J252" i="5"/>
  <c r="H252" i="5"/>
  <c r="E252" i="5"/>
  <c r="B252" i="5"/>
  <c r="A252" i="5"/>
  <c r="M251" i="5" a="1"/>
  <c r="M251" i="5" s="1"/>
  <c r="K251" i="5" s="1"/>
  <c r="L251" i="5"/>
  <c r="J251" i="5"/>
  <c r="H251" i="5"/>
  <c r="E251" i="5"/>
  <c r="B251" i="5"/>
  <c r="A251" i="5"/>
  <c r="M250" i="5" a="1"/>
  <c r="M250" i="5" s="1"/>
  <c r="K250" i="5" s="1"/>
  <c r="L250" i="5"/>
  <c r="J250" i="5"/>
  <c r="H250" i="5"/>
  <c r="E250" i="5"/>
  <c r="B250" i="5"/>
  <c r="A250" i="5"/>
  <c r="M249" i="5" a="1"/>
  <c r="M249" i="5" s="1"/>
  <c r="K249" i="5" s="1"/>
  <c r="L249" i="5"/>
  <c r="J249" i="5"/>
  <c r="H249" i="5"/>
  <c r="E249" i="5"/>
  <c r="B249" i="5"/>
  <c r="A249" i="5"/>
  <c r="M248" i="5" a="1"/>
  <c r="M248" i="5" s="1"/>
  <c r="K248" i="5" s="1"/>
  <c r="L248" i="5"/>
  <c r="J248" i="5"/>
  <c r="H248" i="5"/>
  <c r="E248" i="5"/>
  <c r="B248" i="5"/>
  <c r="A248" i="5"/>
  <c r="M247" i="5" a="1"/>
  <c r="M247" i="5" s="1"/>
  <c r="K247" i="5" s="1"/>
  <c r="L247" i="5"/>
  <c r="J247" i="5"/>
  <c r="H247" i="5"/>
  <c r="E247" i="5"/>
  <c r="B247" i="5"/>
  <c r="A247" i="5"/>
  <c r="M246" i="5" a="1"/>
  <c r="M246" i="5" s="1"/>
  <c r="K246" i="5" s="1"/>
  <c r="J246" i="5"/>
  <c r="H246" i="5"/>
  <c r="E246" i="5"/>
  <c r="B246" i="5"/>
  <c r="A246" i="5"/>
  <c r="M245" i="5" a="1"/>
  <c r="M245" i="5" s="1"/>
  <c r="K245" i="5" s="1"/>
  <c r="L245" i="5"/>
  <c r="J245" i="5"/>
  <c r="H245" i="5"/>
  <c r="E245" i="5"/>
  <c r="B245" i="5"/>
  <c r="A245" i="5"/>
  <c r="M244" i="5" a="1"/>
  <c r="M244" i="5" s="1"/>
  <c r="K244" i="5" s="1"/>
  <c r="L244" i="5"/>
  <c r="J244" i="5"/>
  <c r="H244" i="5"/>
  <c r="E244" i="5"/>
  <c r="B244" i="5"/>
  <c r="A244" i="5"/>
  <c r="L243" i="5"/>
  <c r="H243" i="5"/>
  <c r="J243" i="5" s="1"/>
  <c r="M243" i="5" s="1" a="1"/>
  <c r="M243" i="5" s="1"/>
  <c r="K243" i="5" s="1"/>
  <c r="B243" i="5"/>
  <c r="A243" i="5"/>
  <c r="L242" i="5"/>
  <c r="H242" i="5"/>
  <c r="J242" i="5" s="1"/>
  <c r="M242" i="5" s="1" a="1"/>
  <c r="M242" i="5" s="1"/>
  <c r="K242" i="5" s="1"/>
  <c r="B242" i="5"/>
  <c r="A242" i="5"/>
  <c r="L241" i="5"/>
  <c r="H241" i="5"/>
  <c r="J241" i="5" s="1"/>
  <c r="B241" i="5"/>
  <c r="A241" i="5"/>
  <c r="L240" i="5"/>
  <c r="J240" i="5"/>
  <c r="M240" i="5" s="1" a="1"/>
  <c r="M240" i="5" s="1"/>
  <c r="K240" i="5" s="1"/>
  <c r="H240" i="5"/>
  <c r="B240" i="5"/>
  <c r="A240" i="5"/>
  <c r="J239" i="5"/>
  <c r="L239" i="5" s="1"/>
  <c r="H239" i="5"/>
  <c r="B239" i="5"/>
  <c r="A239" i="5"/>
  <c r="M238" i="5" a="1"/>
  <c r="M238" i="5" s="1"/>
  <c r="K238" i="5" s="1"/>
  <c r="L238" i="5"/>
  <c r="J238" i="5"/>
  <c r="H238" i="5"/>
  <c r="E238" i="5"/>
  <c r="B238" i="5"/>
  <c r="A238" i="5"/>
  <c r="M237" i="5" a="1"/>
  <c r="M237" i="5" s="1"/>
  <c r="K237" i="5" s="1"/>
  <c r="L237" i="5"/>
  <c r="J237" i="5"/>
  <c r="H237" i="5"/>
  <c r="E237" i="5"/>
  <c r="B237" i="5"/>
  <c r="A237" i="5"/>
  <c r="M236" i="5" a="1"/>
  <c r="M236" i="5" s="1"/>
  <c r="K236" i="5" s="1"/>
  <c r="L236" i="5"/>
  <c r="J236" i="5"/>
  <c r="H236" i="5"/>
  <c r="E236" i="5"/>
  <c r="B236" i="5"/>
  <c r="A236" i="5"/>
  <c r="M235" i="5" a="1"/>
  <c r="M235" i="5" s="1"/>
  <c r="K235" i="5" s="1"/>
  <c r="L235" i="5"/>
  <c r="J235" i="5"/>
  <c r="H235" i="5"/>
  <c r="E235" i="5"/>
  <c r="B235" i="5"/>
  <c r="A235" i="5"/>
  <c r="M234" i="5" a="1"/>
  <c r="M234" i="5" s="1"/>
  <c r="K234" i="5" s="1"/>
  <c r="L234" i="5"/>
  <c r="J234" i="5"/>
  <c r="H234" i="5"/>
  <c r="E234" i="5"/>
  <c r="B234" i="5"/>
  <c r="A234" i="5"/>
  <c r="M233" i="5" a="1"/>
  <c r="M233" i="5" s="1"/>
  <c r="K233" i="5" s="1"/>
  <c r="L233" i="5"/>
  <c r="J233" i="5"/>
  <c r="H233" i="5"/>
  <c r="E233" i="5"/>
  <c r="B233" i="5"/>
  <c r="A233" i="5"/>
  <c r="M232" i="5" a="1"/>
  <c r="M232" i="5" s="1"/>
  <c r="K232" i="5" s="1"/>
  <c r="L232" i="5"/>
  <c r="J232" i="5"/>
  <c r="H232" i="5"/>
  <c r="E232" i="5"/>
  <c r="B232" i="5"/>
  <c r="A232" i="5"/>
  <c r="M231" i="5" a="1"/>
  <c r="M231" i="5" s="1"/>
  <c r="K231" i="5" s="1"/>
  <c r="L231" i="5"/>
  <c r="J231" i="5"/>
  <c r="H231" i="5"/>
  <c r="E231" i="5"/>
  <c r="B231" i="5"/>
  <c r="A231" i="5"/>
  <c r="M230" i="5" a="1"/>
  <c r="M230" i="5" s="1"/>
  <c r="K230" i="5" s="1"/>
  <c r="L230" i="5"/>
  <c r="J230" i="5"/>
  <c r="H230" i="5"/>
  <c r="E230" i="5"/>
  <c r="B230" i="5"/>
  <c r="A230" i="5"/>
  <c r="M229" i="5" a="1"/>
  <c r="M229" i="5" s="1"/>
  <c r="K229" i="5" s="1"/>
  <c r="L229" i="5"/>
  <c r="J229" i="5"/>
  <c r="H229" i="5"/>
  <c r="E229" i="5"/>
  <c r="B229" i="5"/>
  <c r="A229" i="5"/>
  <c r="M228" i="5" a="1"/>
  <c r="M228" i="5" s="1"/>
  <c r="K228" i="5" s="1"/>
  <c r="L228" i="5"/>
  <c r="J228" i="5"/>
  <c r="H228" i="5"/>
  <c r="E228" i="5"/>
  <c r="B228" i="5"/>
  <c r="A228" i="5"/>
  <c r="M227" i="5" a="1"/>
  <c r="M227" i="5" s="1"/>
  <c r="K227" i="5" s="1"/>
  <c r="L227" i="5"/>
  <c r="J227" i="5"/>
  <c r="H227" i="5"/>
  <c r="E227" i="5"/>
  <c r="B227" i="5"/>
  <c r="A227" i="5"/>
  <c r="M226" i="5" a="1"/>
  <c r="M226" i="5" s="1"/>
  <c r="K226" i="5" s="1"/>
  <c r="L226" i="5"/>
  <c r="J226" i="5"/>
  <c r="H226" i="5"/>
  <c r="E226" i="5"/>
  <c r="B226" i="5"/>
  <c r="A226" i="5"/>
  <c r="M225" i="5" a="1"/>
  <c r="M225" i="5" s="1"/>
  <c r="K225" i="5" s="1"/>
  <c r="L225" i="5"/>
  <c r="J225" i="5"/>
  <c r="H225" i="5"/>
  <c r="E225" i="5"/>
  <c r="B225" i="5"/>
  <c r="A225" i="5"/>
  <c r="M224" i="5" a="1"/>
  <c r="M224" i="5" s="1"/>
  <c r="K224" i="5" s="1"/>
  <c r="L224" i="5"/>
  <c r="J224" i="5"/>
  <c r="H224" i="5"/>
  <c r="E224" i="5"/>
  <c r="B224" i="5"/>
  <c r="A224" i="5"/>
  <c r="M223" i="5" a="1"/>
  <c r="M223" i="5" s="1"/>
  <c r="K223" i="5" s="1"/>
  <c r="L223" i="5"/>
  <c r="J223" i="5"/>
  <c r="H223" i="5"/>
  <c r="E223" i="5"/>
  <c r="B223" i="5"/>
  <c r="A223" i="5"/>
  <c r="M222" i="5" a="1"/>
  <c r="M222" i="5" s="1"/>
  <c r="K222" i="5" s="1"/>
  <c r="L222" i="5"/>
  <c r="J222" i="5"/>
  <c r="H222" i="5"/>
  <c r="E222" i="5"/>
  <c r="B222" i="5"/>
  <c r="A222" i="5"/>
  <c r="M221" i="5" a="1"/>
  <c r="M221" i="5" s="1"/>
  <c r="K221" i="5" s="1"/>
  <c r="L221" i="5"/>
  <c r="J221" i="5"/>
  <c r="H221" i="5"/>
  <c r="E221" i="5"/>
  <c r="B221" i="5"/>
  <c r="A221" i="5"/>
  <c r="M220" i="5" a="1"/>
  <c r="M220" i="5" s="1"/>
  <c r="K220" i="5" s="1"/>
  <c r="L220" i="5"/>
  <c r="J220" i="5"/>
  <c r="H220" i="5"/>
  <c r="E220" i="5"/>
  <c r="B220" i="5"/>
  <c r="A220" i="5"/>
  <c r="M219" i="5" a="1"/>
  <c r="M219" i="5" s="1"/>
  <c r="K219" i="5" s="1"/>
  <c r="L219" i="5"/>
  <c r="J219" i="5"/>
  <c r="H219" i="5"/>
  <c r="E219" i="5"/>
  <c r="B219" i="5"/>
  <c r="A219" i="5"/>
  <c r="M218" i="5" a="1"/>
  <c r="M218" i="5" s="1"/>
  <c r="K218" i="5" s="1"/>
  <c r="L218" i="5"/>
  <c r="J218" i="5"/>
  <c r="H218" i="5"/>
  <c r="E218" i="5"/>
  <c r="B218" i="5"/>
  <c r="A218" i="5"/>
  <c r="M217" i="5" a="1"/>
  <c r="M217" i="5" s="1"/>
  <c r="K217" i="5" s="1"/>
  <c r="L217" i="5"/>
  <c r="J217" i="5"/>
  <c r="H217" i="5"/>
  <c r="E217" i="5"/>
  <c r="B217" i="5"/>
  <c r="A217" i="5"/>
  <c r="M216" i="5" a="1"/>
  <c r="M216" i="5" s="1"/>
  <c r="K216" i="5" s="1"/>
  <c r="L216" i="5"/>
  <c r="J216" i="5"/>
  <c r="H216" i="5"/>
  <c r="E216" i="5"/>
  <c r="B216" i="5"/>
  <c r="A216" i="5"/>
  <c r="M215" i="5" a="1"/>
  <c r="M215" i="5" s="1"/>
  <c r="K215" i="5" s="1"/>
  <c r="L215" i="5"/>
  <c r="J215" i="5"/>
  <c r="H215" i="5"/>
  <c r="E215" i="5"/>
  <c r="B215" i="5"/>
  <c r="A215" i="5"/>
  <c r="M214" i="5" a="1"/>
  <c r="M214" i="5" s="1"/>
  <c r="K214" i="5" s="1"/>
  <c r="L214" i="5"/>
  <c r="J214" i="5"/>
  <c r="H214" i="5"/>
  <c r="E214" i="5"/>
  <c r="B214" i="5"/>
  <c r="A214" i="5"/>
  <c r="M213" i="5" a="1"/>
  <c r="M213" i="5" s="1"/>
  <c r="K213" i="5" s="1"/>
  <c r="L213" i="5"/>
  <c r="J213" i="5"/>
  <c r="H213" i="5"/>
  <c r="E213" i="5"/>
  <c r="B213" i="5"/>
  <c r="A213" i="5"/>
  <c r="M212" i="5" a="1"/>
  <c r="M212" i="5" s="1"/>
  <c r="K212" i="5" s="1"/>
  <c r="L212" i="5"/>
  <c r="J212" i="5"/>
  <c r="H212" i="5"/>
  <c r="E212" i="5"/>
  <c r="B212" i="5"/>
  <c r="A212" i="5"/>
  <c r="M211" i="5" a="1"/>
  <c r="M211" i="5" s="1"/>
  <c r="K211" i="5" s="1"/>
  <c r="L211" i="5"/>
  <c r="J211" i="5"/>
  <c r="H211" i="5"/>
  <c r="E211" i="5"/>
  <c r="B211" i="5"/>
  <c r="A211" i="5"/>
  <c r="M210" i="5" a="1"/>
  <c r="M210" i="5" s="1"/>
  <c r="L210" i="5"/>
  <c r="J210" i="5"/>
  <c r="H210" i="5"/>
  <c r="E210" i="5"/>
  <c r="B210" i="5"/>
  <c r="A210" i="5"/>
  <c r="M209" i="5" a="1"/>
  <c r="M209" i="5" s="1"/>
  <c r="L209" i="5"/>
  <c r="J209" i="5"/>
  <c r="H209" i="5"/>
  <c r="E209" i="5"/>
  <c r="B209" i="5"/>
  <c r="A209" i="5"/>
  <c r="M208" i="5" a="1"/>
  <c r="M208" i="5" s="1"/>
  <c r="K208" i="5" s="1"/>
  <c r="L208" i="5"/>
  <c r="J208" i="5"/>
  <c r="H208" i="5"/>
  <c r="E208" i="5"/>
  <c r="B208" i="5"/>
  <c r="A208" i="5"/>
  <c r="M207" i="5" a="1"/>
  <c r="M207" i="5" s="1"/>
  <c r="K207" i="5" s="1"/>
  <c r="L207" i="5"/>
  <c r="J207" i="5"/>
  <c r="H207" i="5"/>
  <c r="E207" i="5"/>
  <c r="B207" i="5"/>
  <c r="A207" i="5"/>
  <c r="M206" i="5" a="1"/>
  <c r="M206" i="5" s="1"/>
  <c r="K206" i="5" s="1"/>
  <c r="L206" i="5"/>
  <c r="J206" i="5"/>
  <c r="H206" i="5"/>
  <c r="E206" i="5"/>
  <c r="B206" i="5"/>
  <c r="A206" i="5"/>
  <c r="M205" i="5" a="1"/>
  <c r="M205" i="5" s="1"/>
  <c r="K205" i="5" s="1"/>
  <c r="L205" i="5"/>
  <c r="J205" i="5"/>
  <c r="H205" i="5"/>
  <c r="E205" i="5"/>
  <c r="B205" i="5"/>
  <c r="A205" i="5"/>
  <c r="M204" i="5" a="1"/>
  <c r="M204" i="5" s="1"/>
  <c r="K204" i="5" s="1"/>
  <c r="L204" i="5"/>
  <c r="J204" i="5"/>
  <c r="H204" i="5"/>
  <c r="E204" i="5"/>
  <c r="B204" i="5"/>
  <c r="A204" i="5"/>
  <c r="M203" i="5" a="1"/>
  <c r="M203" i="5" s="1"/>
  <c r="K203" i="5" s="1"/>
  <c r="L203" i="5"/>
  <c r="J203" i="5"/>
  <c r="H203" i="5"/>
  <c r="E203" i="5"/>
  <c r="B203" i="5"/>
  <c r="A203" i="5"/>
  <c r="M202" i="5" a="1"/>
  <c r="M202" i="5" s="1"/>
  <c r="K202" i="5" s="1"/>
  <c r="L202" i="5"/>
  <c r="J202" i="5"/>
  <c r="H202" i="5"/>
  <c r="E202" i="5"/>
  <c r="B202" i="5"/>
  <c r="A202" i="5"/>
  <c r="M201" i="5" a="1"/>
  <c r="M201" i="5" s="1"/>
  <c r="K201" i="5" s="1"/>
  <c r="L201" i="5"/>
  <c r="J201" i="5"/>
  <c r="H201" i="5"/>
  <c r="E201" i="5"/>
  <c r="B201" i="5"/>
  <c r="A201" i="5"/>
  <c r="M200" i="5" a="1"/>
  <c r="M200" i="5" s="1"/>
  <c r="K200" i="5" s="1"/>
  <c r="L200" i="5"/>
  <c r="J200" i="5"/>
  <c r="H200" i="5"/>
  <c r="E200" i="5"/>
  <c r="B200" i="5"/>
  <c r="A200" i="5"/>
  <c r="M199" i="5" a="1"/>
  <c r="M199" i="5" s="1"/>
  <c r="K199" i="5" s="1"/>
  <c r="L199" i="5"/>
  <c r="J199" i="5"/>
  <c r="H199" i="5"/>
  <c r="E199" i="5"/>
  <c r="B199" i="5"/>
  <c r="A199" i="5"/>
  <c r="M198" i="5" a="1"/>
  <c r="M198" i="5" s="1"/>
  <c r="K198" i="5" s="1"/>
  <c r="L198" i="5"/>
  <c r="J198" i="5"/>
  <c r="H198" i="5"/>
  <c r="E198" i="5"/>
  <c r="B198" i="5"/>
  <c r="A198" i="5"/>
  <c r="M197" i="5" a="1"/>
  <c r="M197" i="5" s="1"/>
  <c r="K197" i="5" s="1"/>
  <c r="L197" i="5"/>
  <c r="J197" i="5"/>
  <c r="H197" i="5"/>
  <c r="E197" i="5"/>
  <c r="B197" i="5"/>
  <c r="A197" i="5"/>
  <c r="M196" i="5" a="1"/>
  <c r="M196" i="5" s="1"/>
  <c r="K196" i="5" s="1"/>
  <c r="L196" i="5"/>
  <c r="J196" i="5"/>
  <c r="H196" i="5"/>
  <c r="E196" i="5"/>
  <c r="B196" i="5"/>
  <c r="A196" i="5"/>
  <c r="M195" i="5" a="1"/>
  <c r="M195" i="5" s="1"/>
  <c r="K195" i="5" s="1"/>
  <c r="L195" i="5"/>
  <c r="J195" i="5"/>
  <c r="H195" i="5"/>
  <c r="E195" i="5"/>
  <c r="B195" i="5"/>
  <c r="A195" i="5"/>
  <c r="M194" i="5" a="1"/>
  <c r="M194" i="5" s="1"/>
  <c r="K194" i="5" s="1"/>
  <c r="L194" i="5"/>
  <c r="J194" i="5"/>
  <c r="H194" i="5"/>
  <c r="E194" i="5"/>
  <c r="B194" i="5"/>
  <c r="A194" i="5"/>
  <c r="M193" i="5" a="1"/>
  <c r="M193" i="5" s="1"/>
  <c r="K193" i="5" s="1"/>
  <c r="L193" i="5"/>
  <c r="J193" i="5"/>
  <c r="H193" i="5"/>
  <c r="E193" i="5"/>
  <c r="B193" i="5"/>
  <c r="A193" i="5"/>
  <c r="M192" i="5" a="1"/>
  <c r="M192" i="5" s="1"/>
  <c r="K192" i="5" s="1"/>
  <c r="L192" i="5"/>
  <c r="J192" i="5"/>
  <c r="H192" i="5"/>
  <c r="E192" i="5"/>
  <c r="B192" i="5"/>
  <c r="A192" i="5"/>
  <c r="M191" i="5" a="1"/>
  <c r="M191" i="5" s="1"/>
  <c r="K191" i="5" s="1"/>
  <c r="L191" i="5"/>
  <c r="J191" i="5"/>
  <c r="H191" i="5"/>
  <c r="E191" i="5"/>
  <c r="B191" i="5"/>
  <c r="A191" i="5"/>
  <c r="M190" i="5" a="1"/>
  <c r="M190" i="5" s="1"/>
  <c r="K190" i="5" s="1"/>
  <c r="L190" i="5"/>
  <c r="J190" i="5"/>
  <c r="H190" i="5"/>
  <c r="E190" i="5"/>
  <c r="B190" i="5"/>
  <c r="A190" i="5"/>
  <c r="M189" i="5" a="1"/>
  <c r="M189" i="5" s="1"/>
  <c r="K189" i="5" s="1"/>
  <c r="L189" i="5"/>
  <c r="J189" i="5"/>
  <c r="H189" i="5"/>
  <c r="E189" i="5"/>
  <c r="B189" i="5"/>
  <c r="A189" i="5"/>
  <c r="M188" i="5" a="1"/>
  <c r="M188" i="5" s="1"/>
  <c r="K188" i="5" s="1"/>
  <c r="L188" i="5"/>
  <c r="J188" i="5"/>
  <c r="H188" i="5"/>
  <c r="E188" i="5"/>
  <c r="B188" i="5"/>
  <c r="A188" i="5"/>
  <c r="M187" i="5" a="1"/>
  <c r="M187" i="5" s="1"/>
  <c r="K187" i="5" s="1"/>
  <c r="L187" i="5"/>
  <c r="J187" i="5"/>
  <c r="H187" i="5"/>
  <c r="E187" i="5"/>
  <c r="B187" i="5"/>
  <c r="A187" i="5"/>
  <c r="M186" i="5" a="1"/>
  <c r="M186" i="5" s="1"/>
  <c r="K186" i="5" s="1"/>
  <c r="L186" i="5"/>
  <c r="J186" i="5"/>
  <c r="H186" i="5"/>
  <c r="B186" i="5"/>
  <c r="A186" i="5"/>
  <c r="M185" i="5" a="1"/>
  <c r="M185" i="5" s="1"/>
  <c r="K185" i="5" s="1"/>
  <c r="L185" i="5"/>
  <c r="J185" i="5"/>
  <c r="H185" i="5"/>
  <c r="E185" i="5"/>
  <c r="B185" i="5"/>
  <c r="A185" i="5"/>
  <c r="M184" i="5" a="1"/>
  <c r="M184" i="5" s="1"/>
  <c r="K184" i="5" s="1"/>
  <c r="L184" i="5"/>
  <c r="J184" i="5"/>
  <c r="H184" i="5"/>
  <c r="E184" i="5"/>
  <c r="B184" i="5"/>
  <c r="A184" i="5"/>
  <c r="M183" i="5" a="1"/>
  <c r="M183" i="5" s="1"/>
  <c r="K183" i="5" s="1"/>
  <c r="L183" i="5"/>
  <c r="J183" i="5"/>
  <c r="H183" i="5"/>
  <c r="E183" i="5"/>
  <c r="B183" i="5"/>
  <c r="A183" i="5"/>
  <c r="M182" i="5" a="1"/>
  <c r="M182" i="5" s="1"/>
  <c r="L182" i="5"/>
  <c r="J182" i="5"/>
  <c r="H182" i="5"/>
  <c r="E182" i="5"/>
  <c r="B182" i="5"/>
  <c r="A182" i="5"/>
  <c r="M181" i="5" a="1"/>
  <c r="M181" i="5" s="1"/>
  <c r="K181" i="5" s="1"/>
  <c r="L181" i="5"/>
  <c r="J181" i="5"/>
  <c r="H181" i="5"/>
  <c r="E181" i="5"/>
  <c r="B181" i="5"/>
  <c r="A181" i="5"/>
  <c r="M180" i="5" a="1"/>
  <c r="M180" i="5" s="1"/>
  <c r="K180" i="5" s="1"/>
  <c r="L180" i="5"/>
  <c r="J180" i="5"/>
  <c r="H180" i="5"/>
  <c r="E180" i="5"/>
  <c r="B180" i="5"/>
  <c r="A180" i="5"/>
  <c r="M179" i="5" a="1"/>
  <c r="M179" i="5" s="1"/>
  <c r="L179" i="5"/>
  <c r="J179" i="5"/>
  <c r="H179" i="5"/>
  <c r="E179" i="5"/>
  <c r="B179" i="5"/>
  <c r="A179" i="5"/>
  <c r="M178" i="5" a="1"/>
  <c r="M178" i="5" s="1"/>
  <c r="L178" i="5"/>
  <c r="J178" i="5"/>
  <c r="H178" i="5"/>
  <c r="E178" i="5"/>
  <c r="B178" i="5"/>
  <c r="A178" i="5"/>
  <c r="M177" i="5" a="1"/>
  <c r="M177" i="5" s="1"/>
  <c r="K177" i="5" s="1"/>
  <c r="L177" i="5"/>
  <c r="J177" i="5"/>
  <c r="H177" i="5"/>
  <c r="E177" i="5"/>
  <c r="B177" i="5"/>
  <c r="A177" i="5"/>
  <c r="M176" i="5" a="1"/>
  <c r="M176" i="5" s="1"/>
  <c r="K176" i="5" s="1"/>
  <c r="L176" i="5"/>
  <c r="J176" i="5"/>
  <c r="H176" i="5"/>
  <c r="E176" i="5"/>
  <c r="B176" i="5"/>
  <c r="A176" i="5"/>
  <c r="M175" i="5" a="1"/>
  <c r="M175" i="5" s="1"/>
  <c r="L175" i="5"/>
  <c r="J175" i="5"/>
  <c r="H175" i="5"/>
  <c r="E175" i="5"/>
  <c r="B175" i="5"/>
  <c r="A175" i="5"/>
  <c r="M174" i="5" a="1"/>
  <c r="M174" i="5" s="1"/>
  <c r="L174" i="5"/>
  <c r="J174" i="5"/>
  <c r="H174" i="5"/>
  <c r="E174" i="5"/>
  <c r="B174" i="5"/>
  <c r="A174" i="5"/>
  <c r="M173" i="5" a="1"/>
  <c r="M173" i="5" s="1"/>
  <c r="K173" i="5" s="1"/>
  <c r="L173" i="5"/>
  <c r="J173" i="5"/>
  <c r="H173" i="5"/>
  <c r="E173" i="5"/>
  <c r="B173" i="5"/>
  <c r="A173" i="5"/>
  <c r="M172" i="5" a="1"/>
  <c r="M172" i="5" s="1"/>
  <c r="K172" i="5" s="1"/>
  <c r="L172" i="5"/>
  <c r="J172" i="5"/>
  <c r="H172" i="5"/>
  <c r="E172" i="5"/>
  <c r="B172" i="5"/>
  <c r="A172" i="5"/>
  <c r="M171" i="5" a="1"/>
  <c r="M171" i="5" s="1"/>
  <c r="L171" i="5"/>
  <c r="J171" i="5"/>
  <c r="H171" i="5"/>
  <c r="E171" i="5"/>
  <c r="B171" i="5"/>
  <c r="A171" i="5"/>
  <c r="M170" i="5" a="1"/>
  <c r="M170" i="5" s="1"/>
  <c r="K170" i="5" s="1"/>
  <c r="L170" i="5"/>
  <c r="J170" i="5"/>
  <c r="H170" i="5"/>
  <c r="E170" i="5"/>
  <c r="B170" i="5"/>
  <c r="A170" i="5"/>
  <c r="M169" i="5" a="1"/>
  <c r="M169" i="5" s="1"/>
  <c r="K169" i="5" s="1"/>
  <c r="L169" i="5"/>
  <c r="J169" i="5"/>
  <c r="H169" i="5"/>
  <c r="E169" i="5"/>
  <c r="B169" i="5"/>
  <c r="A169" i="5"/>
  <c r="M168" i="5" a="1"/>
  <c r="M168" i="5" s="1"/>
  <c r="K168" i="5" s="1"/>
  <c r="L168" i="5"/>
  <c r="J168" i="5"/>
  <c r="H168" i="5"/>
  <c r="E168" i="5"/>
  <c r="B168" i="5"/>
  <c r="A168" i="5"/>
  <c r="M167" i="5" a="1"/>
  <c r="M167" i="5" s="1"/>
  <c r="L167" i="5"/>
  <c r="J167" i="5"/>
  <c r="H167" i="5"/>
  <c r="E167" i="5"/>
  <c r="B167" i="5"/>
  <c r="A167" i="5"/>
  <c r="M166" i="5" a="1"/>
  <c r="M166" i="5" s="1"/>
  <c r="L166" i="5"/>
  <c r="J166" i="5"/>
  <c r="H166" i="5"/>
  <c r="E166" i="5"/>
  <c r="B166" i="5"/>
  <c r="A166" i="5"/>
  <c r="M165" i="5" a="1"/>
  <c r="M165" i="5" s="1"/>
  <c r="K165" i="5" s="1"/>
  <c r="L165" i="5"/>
  <c r="J165" i="5"/>
  <c r="H165" i="5"/>
  <c r="E165" i="5"/>
  <c r="B165" i="5"/>
  <c r="A165" i="5"/>
  <c r="M164" i="5" a="1"/>
  <c r="M164" i="5" s="1"/>
  <c r="K164" i="5" s="1"/>
  <c r="L164" i="5"/>
  <c r="J164" i="5"/>
  <c r="H164" i="5"/>
  <c r="E164" i="5"/>
  <c r="B164" i="5"/>
  <c r="A164" i="5"/>
  <c r="M163" i="5" a="1"/>
  <c r="M163" i="5" s="1"/>
  <c r="K163" i="5" s="1"/>
  <c r="L163" i="5"/>
  <c r="J163" i="5"/>
  <c r="H163" i="5"/>
  <c r="E163" i="5"/>
  <c r="B163" i="5"/>
  <c r="A163" i="5"/>
  <c r="M162" i="5" a="1"/>
  <c r="M162" i="5" s="1"/>
  <c r="K162" i="5" s="1"/>
  <c r="L162" i="5"/>
  <c r="J162" i="5"/>
  <c r="H162" i="5"/>
  <c r="E162" i="5"/>
  <c r="B162" i="5"/>
  <c r="A162" i="5"/>
  <c r="M161" i="5" a="1"/>
  <c r="M161" i="5" s="1"/>
  <c r="K161" i="5" s="1"/>
  <c r="L161" i="5"/>
  <c r="J161" i="5"/>
  <c r="H161" i="5"/>
  <c r="E161" i="5"/>
  <c r="B161" i="5"/>
  <c r="A161" i="5"/>
  <c r="M160" i="5" a="1"/>
  <c r="M160" i="5" s="1"/>
  <c r="K160" i="5" s="1"/>
  <c r="L160" i="5"/>
  <c r="J160" i="5"/>
  <c r="H160" i="5"/>
  <c r="E160" i="5"/>
  <c r="B160" i="5"/>
  <c r="A160" i="5"/>
  <c r="M159" i="5" a="1"/>
  <c r="M159" i="5" s="1"/>
  <c r="K159" i="5" s="1"/>
  <c r="L159" i="5"/>
  <c r="J159" i="5"/>
  <c r="H159" i="5"/>
  <c r="E159" i="5"/>
  <c r="B159" i="5"/>
  <c r="A159" i="5"/>
  <c r="M158" i="5" a="1"/>
  <c r="M158" i="5" s="1"/>
  <c r="K158" i="5" s="1"/>
  <c r="L158" i="5"/>
  <c r="J158" i="5"/>
  <c r="H158" i="5"/>
  <c r="E158" i="5"/>
  <c r="B158" i="5"/>
  <c r="A158" i="5"/>
  <c r="M157" i="5" a="1"/>
  <c r="M157" i="5" s="1"/>
  <c r="K157" i="5" s="1"/>
  <c r="L157" i="5"/>
  <c r="J157" i="5"/>
  <c r="H157" i="5"/>
  <c r="E157" i="5"/>
  <c r="B157" i="5"/>
  <c r="A157" i="5"/>
  <c r="M156" i="5" a="1"/>
  <c r="M156" i="5" s="1"/>
  <c r="K156" i="5" s="1"/>
  <c r="L156" i="5"/>
  <c r="J156" i="5"/>
  <c r="H156" i="5"/>
  <c r="E156" i="5"/>
  <c r="B156" i="5"/>
  <c r="A156" i="5"/>
  <c r="M155" i="5" a="1"/>
  <c r="M155" i="5" s="1"/>
  <c r="K155" i="5" s="1"/>
  <c r="L155" i="5"/>
  <c r="J155" i="5"/>
  <c r="H155" i="5"/>
  <c r="E155" i="5"/>
  <c r="B155" i="5"/>
  <c r="A155" i="5"/>
  <c r="M154" i="5" a="1"/>
  <c r="M154" i="5" s="1"/>
  <c r="K154" i="5" s="1"/>
  <c r="L154" i="5"/>
  <c r="J154" i="5"/>
  <c r="H154" i="5"/>
  <c r="E154" i="5"/>
  <c r="B154" i="5"/>
  <c r="A154" i="5"/>
  <c r="M153" i="5" a="1"/>
  <c r="M153" i="5" s="1"/>
  <c r="K153" i="5" s="1"/>
  <c r="L153" i="5"/>
  <c r="J153" i="5"/>
  <c r="H153" i="5"/>
  <c r="E153" i="5"/>
  <c r="B153" i="5"/>
  <c r="A153" i="5"/>
  <c r="M152" i="5" a="1"/>
  <c r="M152" i="5" s="1"/>
  <c r="K152" i="5" s="1"/>
  <c r="L152" i="5"/>
  <c r="J152" i="5"/>
  <c r="H152" i="5"/>
  <c r="E152" i="5"/>
  <c r="B152" i="5"/>
  <c r="A152" i="5"/>
  <c r="M151" i="5" a="1"/>
  <c r="M151" i="5" s="1"/>
  <c r="K151" i="5" s="1"/>
  <c r="L151" i="5"/>
  <c r="J151" i="5"/>
  <c r="H151" i="5"/>
  <c r="E151" i="5"/>
  <c r="B151" i="5"/>
  <c r="A151" i="5"/>
  <c r="M150" i="5" a="1"/>
  <c r="M150" i="5" s="1"/>
  <c r="K150" i="5" s="1"/>
  <c r="L150" i="5"/>
  <c r="J150" i="5"/>
  <c r="H150" i="5"/>
  <c r="E150" i="5"/>
  <c r="B150" i="5"/>
  <c r="A150" i="5"/>
  <c r="M149" i="5" a="1"/>
  <c r="M149" i="5" s="1"/>
  <c r="K149" i="5" s="1"/>
  <c r="L149" i="5"/>
  <c r="J149" i="5"/>
  <c r="H149" i="5"/>
  <c r="E149" i="5"/>
  <c r="B149" i="5"/>
  <c r="A149" i="5"/>
  <c r="M148" i="5" a="1"/>
  <c r="M148" i="5" s="1"/>
  <c r="K148" i="5" s="1"/>
  <c r="L148" i="5"/>
  <c r="J148" i="5"/>
  <c r="H148" i="5"/>
  <c r="E148" i="5"/>
  <c r="B148" i="5"/>
  <c r="A148" i="5"/>
  <c r="M147" i="5" a="1"/>
  <c r="M147" i="5" s="1"/>
  <c r="K147" i="5" s="1"/>
  <c r="L147" i="5"/>
  <c r="J147" i="5"/>
  <c r="H147" i="5"/>
  <c r="E147" i="5"/>
  <c r="B147" i="5"/>
  <c r="A147" i="5"/>
  <c r="M146" i="5" a="1"/>
  <c r="M146" i="5" s="1"/>
  <c r="K146" i="5" s="1"/>
  <c r="L146" i="5"/>
  <c r="J146" i="5"/>
  <c r="H146" i="5"/>
  <c r="E146" i="5"/>
  <c r="B146" i="5"/>
  <c r="A146" i="5"/>
  <c r="M145" i="5" a="1"/>
  <c r="M145" i="5" s="1"/>
  <c r="K145" i="5" s="1"/>
  <c r="L145" i="5"/>
  <c r="J145" i="5"/>
  <c r="H145" i="5"/>
  <c r="E145" i="5"/>
  <c r="B145" i="5"/>
  <c r="A145" i="5"/>
  <c r="M144" i="5" a="1"/>
  <c r="M144" i="5" s="1"/>
  <c r="K144" i="5" s="1"/>
  <c r="L144" i="5"/>
  <c r="J144" i="5"/>
  <c r="H144" i="5"/>
  <c r="E144" i="5"/>
  <c r="B144" i="5"/>
  <c r="A144" i="5"/>
  <c r="M143" i="5" a="1"/>
  <c r="M143" i="5" s="1"/>
  <c r="K143" i="5" s="1"/>
  <c r="L143" i="5"/>
  <c r="J143" i="5"/>
  <c r="H143" i="5"/>
  <c r="E143" i="5"/>
  <c r="B143" i="5"/>
  <c r="A143" i="5"/>
  <c r="M142" i="5" a="1"/>
  <c r="M142" i="5" s="1"/>
  <c r="K142" i="5" s="1"/>
  <c r="L142" i="5"/>
  <c r="J142" i="5"/>
  <c r="H142" i="5"/>
  <c r="E142" i="5"/>
  <c r="B142" i="5"/>
  <c r="A142" i="5"/>
  <c r="M141" i="5" a="1"/>
  <c r="M141" i="5" s="1"/>
  <c r="K141" i="5" s="1"/>
  <c r="L141" i="5"/>
  <c r="J141" i="5"/>
  <c r="H141" i="5"/>
  <c r="E141" i="5"/>
  <c r="B141" i="5"/>
  <c r="A141" i="5"/>
  <c r="M140" i="5" a="1"/>
  <c r="M140" i="5" s="1"/>
  <c r="K140" i="5" s="1"/>
  <c r="L140" i="5"/>
  <c r="J140" i="5"/>
  <c r="H140" i="5"/>
  <c r="E140" i="5"/>
  <c r="B140" i="5"/>
  <c r="A140" i="5"/>
  <c r="M139" i="5" a="1"/>
  <c r="M139" i="5" s="1"/>
  <c r="K139" i="5" s="1"/>
  <c r="L139" i="5"/>
  <c r="J139" i="5"/>
  <c r="H139" i="5"/>
  <c r="E139" i="5"/>
  <c r="B139" i="5"/>
  <c r="A139" i="5"/>
  <c r="M138" i="5" a="1"/>
  <c r="M138" i="5" s="1"/>
  <c r="K138" i="5" s="1"/>
  <c r="L138" i="5"/>
  <c r="J138" i="5"/>
  <c r="H138" i="5"/>
  <c r="E138" i="5"/>
  <c r="B138" i="5"/>
  <c r="A138" i="5"/>
  <c r="M137" i="5" a="1"/>
  <c r="M137" i="5" s="1"/>
  <c r="K137" i="5" s="1"/>
  <c r="L137" i="5"/>
  <c r="J137" i="5"/>
  <c r="H137" i="5"/>
  <c r="E137" i="5"/>
  <c r="B137" i="5"/>
  <c r="A137" i="5"/>
  <c r="M136" i="5" a="1"/>
  <c r="M136" i="5" s="1"/>
  <c r="K136" i="5" s="1"/>
  <c r="L136" i="5"/>
  <c r="J136" i="5"/>
  <c r="H136" i="5"/>
  <c r="E136" i="5"/>
  <c r="B136" i="5"/>
  <c r="A136" i="5"/>
  <c r="M135" i="5" a="1"/>
  <c r="M135" i="5" s="1"/>
  <c r="K135" i="5" s="1"/>
  <c r="L135" i="5"/>
  <c r="J135" i="5"/>
  <c r="H135" i="5"/>
  <c r="E135" i="5"/>
  <c r="B135" i="5"/>
  <c r="A135" i="5"/>
  <c r="M134" i="5" a="1"/>
  <c r="M134" i="5" s="1"/>
  <c r="K134" i="5" s="1"/>
  <c r="L134" i="5"/>
  <c r="J134" i="5"/>
  <c r="H134" i="5"/>
  <c r="E134" i="5"/>
  <c r="B134" i="5"/>
  <c r="A134" i="5"/>
  <c r="M133" i="5" a="1"/>
  <c r="M133" i="5" s="1"/>
  <c r="K133" i="5" s="1"/>
  <c r="L133" i="5"/>
  <c r="J133" i="5"/>
  <c r="H133" i="5"/>
  <c r="E133" i="5"/>
  <c r="B133" i="5"/>
  <c r="A133" i="5"/>
  <c r="M132" i="5" a="1"/>
  <c r="M132" i="5" s="1"/>
  <c r="K132" i="5" s="1"/>
  <c r="L132" i="5"/>
  <c r="J132" i="5"/>
  <c r="H132" i="5"/>
  <c r="E132" i="5"/>
  <c r="B132" i="5"/>
  <c r="A132" i="5"/>
  <c r="M131" i="5" a="1"/>
  <c r="M131" i="5" s="1"/>
  <c r="K131" i="5" s="1"/>
  <c r="L131" i="5"/>
  <c r="J131" i="5"/>
  <c r="H131" i="5"/>
  <c r="E131" i="5"/>
  <c r="B131" i="5"/>
  <c r="A131" i="5"/>
  <c r="M130" i="5" a="1"/>
  <c r="M130" i="5" s="1"/>
  <c r="K130" i="5" s="1"/>
  <c r="L130" i="5"/>
  <c r="J130" i="5"/>
  <c r="H130" i="5"/>
  <c r="E130" i="5"/>
  <c r="B130" i="5"/>
  <c r="A130" i="5"/>
  <c r="M129" i="5" a="1"/>
  <c r="M129" i="5" s="1"/>
  <c r="K129" i="5" s="1"/>
  <c r="L129" i="5"/>
  <c r="J129" i="5"/>
  <c r="H129" i="5"/>
  <c r="E129" i="5"/>
  <c r="B129" i="5"/>
  <c r="A129" i="5"/>
  <c r="M128" i="5" a="1"/>
  <c r="M128" i="5" s="1"/>
  <c r="K128" i="5" s="1"/>
  <c r="L128" i="5"/>
  <c r="J128" i="5"/>
  <c r="H128" i="5"/>
  <c r="E128" i="5"/>
  <c r="B128" i="5"/>
  <c r="A128" i="5"/>
  <c r="M127" i="5" a="1"/>
  <c r="M127" i="5" s="1"/>
  <c r="K127" i="5" s="1"/>
  <c r="L127" i="5"/>
  <c r="J127" i="5"/>
  <c r="H127" i="5"/>
  <c r="E127" i="5"/>
  <c r="B127" i="5"/>
  <c r="A127" i="5"/>
  <c r="M126" i="5" a="1"/>
  <c r="M126" i="5" s="1"/>
  <c r="K126" i="5" s="1"/>
  <c r="L126" i="5"/>
  <c r="J126" i="5"/>
  <c r="H126" i="5"/>
  <c r="E126" i="5"/>
  <c r="B126" i="5"/>
  <c r="A126" i="5"/>
  <c r="M125" i="5" a="1"/>
  <c r="M125" i="5" s="1"/>
  <c r="K125" i="5" s="1"/>
  <c r="L125" i="5"/>
  <c r="J125" i="5"/>
  <c r="H125" i="5"/>
  <c r="E125" i="5"/>
  <c r="B125" i="5"/>
  <c r="A125" i="5"/>
  <c r="M124" i="5" a="1"/>
  <c r="M124" i="5" s="1"/>
  <c r="K124" i="5" s="1"/>
  <c r="L124" i="5"/>
  <c r="J124" i="5"/>
  <c r="H124" i="5"/>
  <c r="E124" i="5"/>
  <c r="B124" i="5"/>
  <c r="A124" i="5"/>
  <c r="M123" i="5" a="1"/>
  <c r="M123" i="5" s="1"/>
  <c r="K123" i="5" s="1"/>
  <c r="L123" i="5"/>
  <c r="J123" i="5"/>
  <c r="H123" i="5"/>
  <c r="E123" i="5"/>
  <c r="B123" i="5"/>
  <c r="A123" i="5"/>
  <c r="M122" i="5" a="1"/>
  <c r="M122" i="5" s="1"/>
  <c r="K122" i="5" s="1"/>
  <c r="L122" i="5"/>
  <c r="J122" i="5"/>
  <c r="H122" i="5"/>
  <c r="E122" i="5"/>
  <c r="B122" i="5"/>
  <c r="A122" i="5"/>
  <c r="M121" i="5" a="1"/>
  <c r="M121" i="5" s="1"/>
  <c r="K121" i="5" s="1"/>
  <c r="L121" i="5"/>
  <c r="J121" i="5"/>
  <c r="H121" i="5"/>
  <c r="E121" i="5"/>
  <c r="B121" i="5"/>
  <c r="A121" i="5"/>
  <c r="M120" i="5" a="1"/>
  <c r="M120" i="5" s="1"/>
  <c r="K120" i="5" s="1"/>
  <c r="L120" i="5"/>
  <c r="J120" i="5"/>
  <c r="H120" i="5"/>
  <c r="E120" i="5"/>
  <c r="B120" i="5"/>
  <c r="A120" i="5"/>
  <c r="M119" i="5" a="1"/>
  <c r="M119" i="5" s="1"/>
  <c r="K119" i="5" s="1"/>
  <c r="L119" i="5"/>
  <c r="J119" i="5"/>
  <c r="H119" i="5"/>
  <c r="E119" i="5"/>
  <c r="B119" i="5"/>
  <c r="A119" i="5"/>
  <c r="M118" i="5" a="1"/>
  <c r="M118" i="5" s="1"/>
  <c r="K118" i="5" s="1"/>
  <c r="L118" i="5"/>
  <c r="J118" i="5"/>
  <c r="H118" i="5"/>
  <c r="E118" i="5"/>
  <c r="B118" i="5"/>
  <c r="A118" i="5"/>
  <c r="M117" i="5" a="1"/>
  <c r="M117" i="5" s="1"/>
  <c r="K117" i="5" s="1"/>
  <c r="L117" i="5"/>
  <c r="J117" i="5"/>
  <c r="H117" i="5"/>
  <c r="E117" i="5"/>
  <c r="B117" i="5"/>
  <c r="A117" i="5"/>
  <c r="M116" i="5" a="1"/>
  <c r="M116" i="5" s="1"/>
  <c r="K116" i="5" s="1"/>
  <c r="L116" i="5"/>
  <c r="J116" i="5"/>
  <c r="H116" i="5"/>
  <c r="E116" i="5"/>
  <c r="B116" i="5"/>
  <c r="A116" i="5"/>
  <c r="M115" i="5" a="1"/>
  <c r="M115" i="5" s="1"/>
  <c r="K115" i="5" s="1"/>
  <c r="L115" i="5"/>
  <c r="J115" i="5"/>
  <c r="H115" i="5"/>
  <c r="E115" i="5"/>
  <c r="B115" i="5"/>
  <c r="A115" i="5"/>
  <c r="M114" i="5" a="1"/>
  <c r="M114" i="5" s="1"/>
  <c r="K114" i="5" s="1"/>
  <c r="L114" i="5"/>
  <c r="J114" i="5"/>
  <c r="H114" i="5"/>
  <c r="E114" i="5"/>
  <c r="B114" i="5"/>
  <c r="A114" i="5"/>
  <c r="M113" i="5" a="1"/>
  <c r="M113" i="5" s="1"/>
  <c r="K113" i="5" s="1"/>
  <c r="L113" i="5"/>
  <c r="J113" i="5"/>
  <c r="H113" i="5"/>
  <c r="E113" i="5"/>
  <c r="B113" i="5"/>
  <c r="A113" i="5"/>
  <c r="M112" i="5" a="1"/>
  <c r="M112" i="5" s="1"/>
  <c r="K112" i="5" s="1"/>
  <c r="L112" i="5"/>
  <c r="J112" i="5"/>
  <c r="H112" i="5"/>
  <c r="E112" i="5"/>
  <c r="B112" i="5"/>
  <c r="A112" i="5"/>
  <c r="M111" i="5" a="1"/>
  <c r="M111" i="5" s="1"/>
  <c r="K111" i="5" s="1"/>
  <c r="L111" i="5"/>
  <c r="J111" i="5"/>
  <c r="H111" i="5"/>
  <c r="E111" i="5"/>
  <c r="B111" i="5"/>
  <c r="A111" i="5"/>
  <c r="M110" i="5" a="1"/>
  <c r="M110" i="5" s="1"/>
  <c r="K110" i="5" s="1"/>
  <c r="L110" i="5"/>
  <c r="J110" i="5"/>
  <c r="H110" i="5"/>
  <c r="E110" i="5"/>
  <c r="B110" i="5"/>
  <c r="A110" i="5"/>
  <c r="M109" i="5" a="1"/>
  <c r="M109" i="5" s="1"/>
  <c r="K109" i="5" s="1"/>
  <c r="L109" i="5"/>
  <c r="J109" i="5"/>
  <c r="H109" i="5"/>
  <c r="E109" i="5"/>
  <c r="B109" i="5"/>
  <c r="A109" i="5"/>
  <c r="M108" i="5" a="1"/>
  <c r="M108" i="5" s="1"/>
  <c r="K108" i="5" s="1"/>
  <c r="L108" i="5"/>
  <c r="J108" i="5"/>
  <c r="H108" i="5"/>
  <c r="E108" i="5"/>
  <c r="B108" i="5"/>
  <c r="A108" i="5"/>
  <c r="M107" i="5" a="1"/>
  <c r="M107" i="5" s="1"/>
  <c r="K107" i="5" s="1"/>
  <c r="L107" i="5"/>
  <c r="J107" i="5"/>
  <c r="H107" i="5"/>
  <c r="E107" i="5"/>
  <c r="B107" i="5"/>
  <c r="A107" i="5"/>
  <c r="M106" i="5" a="1"/>
  <c r="M106" i="5" s="1"/>
  <c r="K106" i="5" s="1"/>
  <c r="L106" i="5"/>
  <c r="J106" i="5"/>
  <c r="H106" i="5"/>
  <c r="E106" i="5"/>
  <c r="B106" i="5"/>
  <c r="A106" i="5"/>
  <c r="M105" i="5" a="1"/>
  <c r="M105" i="5" s="1"/>
  <c r="K105" i="5" s="1"/>
  <c r="L105" i="5"/>
  <c r="J105" i="5"/>
  <c r="H105" i="5"/>
  <c r="E105" i="5"/>
  <c r="B105" i="5"/>
  <c r="A105" i="5"/>
  <c r="M104" i="5" a="1"/>
  <c r="M104" i="5" s="1"/>
  <c r="K104" i="5" s="1"/>
  <c r="L104" i="5"/>
  <c r="J104" i="5"/>
  <c r="H104" i="5"/>
  <c r="E104" i="5"/>
  <c r="B104" i="5"/>
  <c r="A104" i="5"/>
  <c r="M103" i="5" a="1"/>
  <c r="M103" i="5" s="1"/>
  <c r="K103" i="5" s="1"/>
  <c r="L103" i="5"/>
  <c r="J103" i="5"/>
  <c r="H103" i="5"/>
  <c r="E103" i="5"/>
  <c r="B103" i="5"/>
  <c r="A103" i="5"/>
  <c r="M102" i="5" a="1"/>
  <c r="M102" i="5" s="1"/>
  <c r="K102" i="5" s="1"/>
  <c r="L102" i="5"/>
  <c r="J102" i="5"/>
  <c r="H102" i="5"/>
  <c r="E102" i="5"/>
  <c r="B102" i="5"/>
  <c r="A102" i="5"/>
  <c r="M101" i="5" a="1"/>
  <c r="M101" i="5" s="1"/>
  <c r="K101" i="5" s="1"/>
  <c r="L101" i="5"/>
  <c r="J101" i="5"/>
  <c r="H101" i="5"/>
  <c r="E101" i="5"/>
  <c r="B101" i="5"/>
  <c r="A101" i="5"/>
  <c r="M100" i="5" a="1"/>
  <c r="M100" i="5" s="1"/>
  <c r="K100" i="5" s="1"/>
  <c r="L100" i="5"/>
  <c r="J100" i="5"/>
  <c r="H100" i="5"/>
  <c r="E100" i="5"/>
  <c r="B100" i="5"/>
  <c r="A100" i="5"/>
  <c r="M99" i="5" a="1"/>
  <c r="M99" i="5" s="1"/>
  <c r="K99" i="5" s="1"/>
  <c r="L99" i="5"/>
  <c r="J99" i="5"/>
  <c r="H99" i="5"/>
  <c r="E99" i="5"/>
  <c r="B99" i="5"/>
  <c r="A99" i="5"/>
  <c r="M98" i="5" a="1"/>
  <c r="M98" i="5" s="1"/>
  <c r="K98" i="5" s="1"/>
  <c r="L98" i="5"/>
  <c r="J98" i="5"/>
  <c r="H98" i="5"/>
  <c r="E98" i="5"/>
  <c r="B98" i="5"/>
  <c r="A98" i="5"/>
  <c r="M97" i="5" a="1"/>
  <c r="M97" i="5" s="1"/>
  <c r="K97" i="5" s="1"/>
  <c r="L97" i="5"/>
  <c r="J97" i="5"/>
  <c r="H97" i="5"/>
  <c r="E97" i="5"/>
  <c r="B97" i="5"/>
  <c r="A97" i="5"/>
  <c r="M96" i="5" a="1"/>
  <c r="M96" i="5" s="1"/>
  <c r="K96" i="5" s="1"/>
  <c r="L96" i="5"/>
  <c r="J96" i="5"/>
  <c r="H96" i="5"/>
  <c r="E96" i="5"/>
  <c r="B96" i="5"/>
  <c r="A96" i="5"/>
  <c r="M95" i="5" a="1"/>
  <c r="M95" i="5" s="1"/>
  <c r="K95" i="5" s="1"/>
  <c r="L95" i="5"/>
  <c r="J95" i="5"/>
  <c r="H95" i="5"/>
  <c r="E95" i="5"/>
  <c r="B95" i="5"/>
  <c r="A95" i="5"/>
  <c r="M94" i="5" a="1"/>
  <c r="M94" i="5" s="1"/>
  <c r="K94" i="5" s="1"/>
  <c r="L94" i="5"/>
  <c r="J94" i="5"/>
  <c r="H94" i="5"/>
  <c r="E94" i="5"/>
  <c r="B94" i="5"/>
  <c r="A94" i="5"/>
  <c r="M93" i="5" a="1"/>
  <c r="M93" i="5" s="1"/>
  <c r="K93" i="5" s="1"/>
  <c r="L93" i="5"/>
  <c r="J93" i="5"/>
  <c r="H93" i="5"/>
  <c r="E93" i="5"/>
  <c r="B93" i="5"/>
  <c r="A93" i="5"/>
  <c r="M92" i="5" a="1"/>
  <c r="M92" i="5" s="1"/>
  <c r="K92" i="5" s="1"/>
  <c r="L92" i="5"/>
  <c r="J92" i="5"/>
  <c r="H92" i="5"/>
  <c r="E92" i="5"/>
  <c r="B92" i="5"/>
  <c r="A92" i="5"/>
  <c r="M91" i="5" a="1"/>
  <c r="M91" i="5" s="1"/>
  <c r="K91" i="5" s="1"/>
  <c r="L91" i="5"/>
  <c r="J91" i="5"/>
  <c r="H91" i="5"/>
  <c r="E91" i="5"/>
  <c r="B91" i="5"/>
  <c r="A91" i="5"/>
  <c r="M90" i="5" a="1"/>
  <c r="M90" i="5" s="1"/>
  <c r="K90" i="5" s="1"/>
  <c r="L90" i="5"/>
  <c r="J90" i="5"/>
  <c r="H90" i="5"/>
  <c r="E90" i="5"/>
  <c r="B90" i="5"/>
  <c r="A90" i="5"/>
  <c r="M89" i="5" a="1"/>
  <c r="M89" i="5" s="1"/>
  <c r="K89" i="5" s="1"/>
  <c r="L89" i="5"/>
  <c r="J89" i="5"/>
  <c r="H89" i="5"/>
  <c r="E89" i="5"/>
  <c r="B89" i="5"/>
  <c r="A89" i="5"/>
  <c r="M88" i="5" a="1"/>
  <c r="M88" i="5" s="1"/>
  <c r="K88" i="5" s="1"/>
  <c r="L88" i="5"/>
  <c r="J88" i="5"/>
  <c r="H88" i="5"/>
  <c r="E88" i="5"/>
  <c r="B88" i="5"/>
  <c r="A88" i="5"/>
  <c r="M87" i="5" a="1"/>
  <c r="M87" i="5" s="1"/>
  <c r="K87" i="5" s="1"/>
  <c r="L87" i="5"/>
  <c r="J87" i="5"/>
  <c r="H87" i="5"/>
  <c r="E87" i="5"/>
  <c r="B87" i="5"/>
  <c r="A87" i="5"/>
  <c r="M86" i="5" a="1"/>
  <c r="M86" i="5" s="1"/>
  <c r="K86" i="5" s="1"/>
  <c r="L86" i="5"/>
  <c r="J86" i="5"/>
  <c r="H86" i="5"/>
  <c r="E86" i="5"/>
  <c r="B86" i="5"/>
  <c r="A86" i="5"/>
  <c r="M85" i="5" a="1"/>
  <c r="M85" i="5" s="1"/>
  <c r="K85" i="5" s="1"/>
  <c r="L85" i="5"/>
  <c r="J85" i="5"/>
  <c r="H85" i="5"/>
  <c r="E85" i="5"/>
  <c r="B85" i="5"/>
  <c r="A85" i="5"/>
  <c r="M84" i="5" a="1"/>
  <c r="M84" i="5" s="1"/>
  <c r="K84" i="5" s="1"/>
  <c r="L84" i="5"/>
  <c r="J84" i="5"/>
  <c r="H84" i="5"/>
  <c r="E84" i="5"/>
  <c r="B84" i="5"/>
  <c r="A84" i="5"/>
  <c r="M83" i="5" a="1"/>
  <c r="M83" i="5" s="1"/>
  <c r="K83" i="5" s="1"/>
  <c r="L83" i="5"/>
  <c r="J83" i="5"/>
  <c r="H83" i="5"/>
  <c r="E83" i="5"/>
  <c r="B83" i="5"/>
  <c r="A83" i="5"/>
  <c r="M82" i="5" a="1"/>
  <c r="M82" i="5" s="1"/>
  <c r="K82" i="5" s="1"/>
  <c r="L82" i="5"/>
  <c r="J82" i="5"/>
  <c r="H82" i="5"/>
  <c r="E82" i="5"/>
  <c r="B82" i="5"/>
  <c r="A82" i="5"/>
  <c r="M81" i="5" a="1"/>
  <c r="M81" i="5" s="1"/>
  <c r="K81" i="5" s="1"/>
  <c r="L81" i="5"/>
  <c r="J81" i="5"/>
  <c r="H81" i="5"/>
  <c r="E81" i="5"/>
  <c r="B81" i="5"/>
  <c r="A81" i="5"/>
  <c r="M80" i="5" a="1"/>
  <c r="M80" i="5" s="1"/>
  <c r="K80" i="5" s="1"/>
  <c r="L80" i="5"/>
  <c r="J80" i="5"/>
  <c r="H80" i="5"/>
  <c r="E80" i="5"/>
  <c r="B80" i="5"/>
  <c r="A80" i="5"/>
  <c r="M79" i="5" a="1"/>
  <c r="M79" i="5" s="1"/>
  <c r="K79" i="5" s="1"/>
  <c r="L79" i="5"/>
  <c r="J79" i="5"/>
  <c r="H79" i="5"/>
  <c r="E79" i="5"/>
  <c r="B79" i="5"/>
  <c r="A79" i="5"/>
  <c r="M78" i="5" a="1"/>
  <c r="M78" i="5" s="1"/>
  <c r="K78" i="5" s="1"/>
  <c r="L78" i="5"/>
  <c r="J78" i="5"/>
  <c r="H78" i="5"/>
  <c r="E78" i="5"/>
  <c r="B78" i="5"/>
  <c r="A78" i="5"/>
  <c r="M77" i="5" a="1"/>
  <c r="M77" i="5" s="1"/>
  <c r="K77" i="5" s="1"/>
  <c r="L77" i="5"/>
  <c r="J77" i="5"/>
  <c r="H77" i="5"/>
  <c r="E77" i="5"/>
  <c r="B77" i="5"/>
  <c r="A77" i="5"/>
  <c r="M76" i="5" a="1"/>
  <c r="M76" i="5" s="1"/>
  <c r="K76" i="5" s="1"/>
  <c r="L76" i="5"/>
  <c r="J76" i="5"/>
  <c r="H76" i="5"/>
  <c r="E76" i="5"/>
  <c r="B76" i="5"/>
  <c r="A76" i="5"/>
  <c r="M75" i="5" a="1"/>
  <c r="M75" i="5" s="1"/>
  <c r="K75" i="5" s="1"/>
  <c r="L75" i="5"/>
  <c r="J75" i="5"/>
  <c r="H75" i="5"/>
  <c r="E75" i="5"/>
  <c r="B75" i="5"/>
  <c r="A75" i="5"/>
  <c r="M74" i="5" a="1"/>
  <c r="M74" i="5" s="1"/>
  <c r="K74" i="5" s="1"/>
  <c r="L74" i="5"/>
  <c r="J74" i="5"/>
  <c r="H74" i="5"/>
  <c r="E74" i="5"/>
  <c r="B74" i="5"/>
  <c r="A74" i="5"/>
  <c r="M73" i="5" a="1"/>
  <c r="M73" i="5" s="1"/>
  <c r="K73" i="5" s="1"/>
  <c r="L73" i="5"/>
  <c r="J73" i="5"/>
  <c r="H73" i="5"/>
  <c r="E73" i="5"/>
  <c r="B73" i="5"/>
  <c r="A73" i="5"/>
  <c r="M72" i="5" a="1"/>
  <c r="M72" i="5" s="1"/>
  <c r="K72" i="5" s="1"/>
  <c r="L72" i="5"/>
  <c r="J72" i="5"/>
  <c r="H72" i="5"/>
  <c r="E72" i="5"/>
  <c r="B72" i="5"/>
  <c r="A72" i="5"/>
  <c r="M71" i="5" a="1"/>
  <c r="M71" i="5" s="1"/>
  <c r="K71" i="5" s="1"/>
  <c r="L71" i="5"/>
  <c r="J71" i="5"/>
  <c r="H71" i="5"/>
  <c r="E71" i="5"/>
  <c r="B71" i="5"/>
  <c r="A71" i="5"/>
  <c r="M70" i="5" a="1"/>
  <c r="M70" i="5" s="1"/>
  <c r="K70" i="5" s="1"/>
  <c r="L70" i="5"/>
  <c r="J70" i="5"/>
  <c r="H70" i="5"/>
  <c r="E70" i="5"/>
  <c r="B70" i="5"/>
  <c r="A70" i="5"/>
  <c r="M69" i="5" a="1"/>
  <c r="M69" i="5" s="1"/>
  <c r="K69" i="5" s="1"/>
  <c r="L69" i="5"/>
  <c r="J69" i="5"/>
  <c r="H69" i="5"/>
  <c r="E69" i="5"/>
  <c r="B69" i="5"/>
  <c r="A69" i="5"/>
  <c r="M68" i="5" a="1"/>
  <c r="M68" i="5" s="1"/>
  <c r="K68" i="5" s="1"/>
  <c r="L68" i="5"/>
  <c r="J68" i="5"/>
  <c r="H68" i="5"/>
  <c r="E68" i="5"/>
  <c r="B68" i="5"/>
  <c r="A68" i="5"/>
  <c r="M67" i="5" a="1"/>
  <c r="M67" i="5" s="1"/>
  <c r="K67" i="5" s="1"/>
  <c r="L67" i="5"/>
  <c r="J67" i="5"/>
  <c r="H67" i="5"/>
  <c r="E67" i="5"/>
  <c r="B67" i="5"/>
  <c r="A67" i="5"/>
  <c r="M66" i="5" a="1"/>
  <c r="M66" i="5" s="1"/>
  <c r="K66" i="5" s="1"/>
  <c r="L66" i="5"/>
  <c r="J66" i="5"/>
  <c r="H66" i="5"/>
  <c r="E66" i="5"/>
  <c r="B66" i="5"/>
  <c r="A66" i="5"/>
  <c r="M65" i="5" a="1"/>
  <c r="M65" i="5" s="1"/>
  <c r="K65" i="5" s="1"/>
  <c r="L65" i="5"/>
  <c r="J65" i="5"/>
  <c r="H65" i="5"/>
  <c r="E65" i="5"/>
  <c r="B65" i="5"/>
  <c r="A65" i="5"/>
  <c r="M64" i="5" a="1"/>
  <c r="M64" i="5" s="1"/>
  <c r="K64" i="5" s="1"/>
  <c r="L64" i="5"/>
  <c r="J64" i="5"/>
  <c r="H64" i="5"/>
  <c r="E64" i="5"/>
  <c r="B64" i="5"/>
  <c r="A64" i="5"/>
  <c r="M63" i="5" a="1"/>
  <c r="M63" i="5" s="1"/>
  <c r="K63" i="5" s="1"/>
  <c r="L63" i="5"/>
  <c r="J63" i="5"/>
  <c r="H63" i="5"/>
  <c r="E63" i="5"/>
  <c r="B63" i="5"/>
  <c r="A63" i="5"/>
  <c r="M62" i="5" a="1"/>
  <c r="M62" i="5" s="1"/>
  <c r="K62" i="5" s="1"/>
  <c r="L62" i="5"/>
  <c r="J62" i="5"/>
  <c r="H62" i="5"/>
  <c r="E62" i="5"/>
  <c r="B62" i="5"/>
  <c r="A62" i="5"/>
  <c r="M61" i="5" a="1"/>
  <c r="M61" i="5" s="1"/>
  <c r="K61" i="5" s="1"/>
  <c r="L61" i="5"/>
  <c r="J61" i="5"/>
  <c r="H61" i="5"/>
  <c r="E61" i="5"/>
  <c r="B61" i="5"/>
  <c r="A61" i="5"/>
  <c r="M60" i="5" a="1"/>
  <c r="M60" i="5" s="1"/>
  <c r="K60" i="5" s="1"/>
  <c r="L60" i="5"/>
  <c r="J60" i="5"/>
  <c r="H60" i="5"/>
  <c r="E60" i="5"/>
  <c r="B60" i="5"/>
  <c r="A60" i="5"/>
  <c r="M59" i="5" a="1"/>
  <c r="M59" i="5" s="1"/>
  <c r="K59" i="5" s="1"/>
  <c r="L59" i="5"/>
  <c r="J59" i="5"/>
  <c r="H59" i="5"/>
  <c r="E59" i="5"/>
  <c r="B59" i="5"/>
  <c r="A59" i="5"/>
  <c r="M58" i="5" a="1"/>
  <c r="M58" i="5" s="1"/>
  <c r="K58" i="5" s="1"/>
  <c r="L58" i="5"/>
  <c r="J58" i="5"/>
  <c r="H58" i="5"/>
  <c r="E58" i="5"/>
  <c r="B58" i="5"/>
  <c r="A58" i="5"/>
  <c r="M57" i="5" a="1"/>
  <c r="M57" i="5" s="1"/>
  <c r="K57" i="5" s="1"/>
  <c r="L57" i="5"/>
  <c r="J57" i="5"/>
  <c r="H57" i="5"/>
  <c r="E57" i="5"/>
  <c r="B57" i="5"/>
  <c r="A57" i="5"/>
  <c r="M56" i="5" a="1"/>
  <c r="M56" i="5" s="1"/>
  <c r="K56" i="5" s="1"/>
  <c r="L56" i="5"/>
  <c r="J56" i="5"/>
  <c r="H56" i="5"/>
  <c r="E56" i="5"/>
  <c r="B56" i="5"/>
  <c r="A56" i="5"/>
  <c r="M55" i="5" a="1"/>
  <c r="M55" i="5" s="1"/>
  <c r="K55" i="5" s="1"/>
  <c r="L55" i="5"/>
  <c r="J55" i="5"/>
  <c r="H55" i="5"/>
  <c r="E55" i="5"/>
  <c r="B55" i="5"/>
  <c r="A55" i="5"/>
  <c r="M54" i="5" a="1"/>
  <c r="M54" i="5" s="1"/>
  <c r="K54" i="5" s="1"/>
  <c r="L54" i="5"/>
  <c r="J54" i="5"/>
  <c r="H54" i="5"/>
  <c r="E54" i="5"/>
  <c r="B54" i="5"/>
  <c r="A54" i="5"/>
  <c r="M53" i="5" a="1"/>
  <c r="M53" i="5" s="1"/>
  <c r="K53" i="5" s="1"/>
  <c r="L53" i="5"/>
  <c r="J53" i="5"/>
  <c r="H53" i="5"/>
  <c r="E53" i="5"/>
  <c r="B53" i="5"/>
  <c r="A53" i="5"/>
  <c r="M52" i="5" a="1"/>
  <c r="M52" i="5" s="1"/>
  <c r="K52" i="5" s="1"/>
  <c r="L52" i="5"/>
  <c r="J52" i="5"/>
  <c r="H52" i="5"/>
  <c r="E52" i="5"/>
  <c r="B52" i="5"/>
  <c r="A52" i="5"/>
  <c r="M51" i="5" a="1"/>
  <c r="M51" i="5" s="1"/>
  <c r="K51" i="5" s="1"/>
  <c r="L51" i="5"/>
  <c r="J51" i="5"/>
  <c r="H51" i="5"/>
  <c r="E51" i="5"/>
  <c r="B51" i="5"/>
  <c r="A51" i="5"/>
  <c r="M50" i="5" a="1"/>
  <c r="M50" i="5" s="1"/>
  <c r="K50" i="5" s="1"/>
  <c r="L50" i="5"/>
  <c r="J50" i="5"/>
  <c r="H50" i="5"/>
  <c r="E50" i="5"/>
  <c r="B50" i="5"/>
  <c r="A50" i="5"/>
  <c r="M49" i="5" a="1"/>
  <c r="M49" i="5" s="1"/>
  <c r="K49" i="5" s="1"/>
  <c r="L49" i="5"/>
  <c r="J49" i="5"/>
  <c r="H49" i="5"/>
  <c r="E49" i="5"/>
  <c r="B49" i="5"/>
  <c r="A49" i="5"/>
  <c r="M48" i="5" a="1"/>
  <c r="M48" i="5" s="1"/>
  <c r="K48" i="5" s="1"/>
  <c r="L48" i="5"/>
  <c r="J48" i="5"/>
  <c r="H48" i="5"/>
  <c r="E48" i="5"/>
  <c r="B48" i="5"/>
  <c r="A48" i="5"/>
  <c r="M47" i="5" a="1"/>
  <c r="M47" i="5" s="1"/>
  <c r="K47" i="5" s="1"/>
  <c r="L47" i="5"/>
  <c r="J47" i="5"/>
  <c r="H47" i="5"/>
  <c r="E47" i="5"/>
  <c r="B47" i="5"/>
  <c r="A47" i="5"/>
  <c r="M46" i="5" a="1"/>
  <c r="M46" i="5" s="1"/>
  <c r="K46" i="5" s="1"/>
  <c r="L46" i="5"/>
  <c r="J46" i="5"/>
  <c r="H46" i="5"/>
  <c r="E46" i="5"/>
  <c r="B46" i="5"/>
  <c r="A46" i="5"/>
  <c r="M45" i="5" a="1"/>
  <c r="M45" i="5" s="1"/>
  <c r="K45" i="5" s="1"/>
  <c r="L45" i="5"/>
  <c r="J45" i="5"/>
  <c r="H45" i="5"/>
  <c r="E45" i="5"/>
  <c r="B45" i="5"/>
  <c r="A45" i="5"/>
  <c r="M44" i="5" a="1"/>
  <c r="M44" i="5" s="1"/>
  <c r="K44" i="5" s="1"/>
  <c r="L44" i="5"/>
  <c r="J44" i="5"/>
  <c r="H44" i="5"/>
  <c r="E44" i="5"/>
  <c r="B44" i="5"/>
  <c r="A44" i="5"/>
  <c r="M43" i="5" a="1"/>
  <c r="M43" i="5" s="1"/>
  <c r="K43" i="5" s="1"/>
  <c r="L43" i="5"/>
  <c r="J43" i="5"/>
  <c r="H43" i="5"/>
  <c r="E43" i="5"/>
  <c r="B43" i="5"/>
  <c r="A43" i="5"/>
  <c r="M42" i="5" a="1"/>
  <c r="M42" i="5" s="1"/>
  <c r="K42" i="5" s="1"/>
  <c r="L42" i="5"/>
  <c r="J42" i="5"/>
  <c r="H42" i="5"/>
  <c r="E42" i="5"/>
  <c r="B42" i="5"/>
  <c r="A42" i="5"/>
  <c r="M41" i="5" a="1"/>
  <c r="M41" i="5" s="1"/>
  <c r="K41" i="5" s="1"/>
  <c r="L41" i="5"/>
  <c r="J41" i="5"/>
  <c r="H41" i="5"/>
  <c r="E41" i="5"/>
  <c r="B41" i="5"/>
  <c r="A41" i="5"/>
  <c r="M40" i="5" a="1"/>
  <c r="M40" i="5" s="1"/>
  <c r="K40" i="5" s="1"/>
  <c r="L40" i="5"/>
  <c r="J40" i="5"/>
  <c r="H40" i="5"/>
  <c r="E40" i="5"/>
  <c r="B40" i="5"/>
  <c r="A40" i="5"/>
  <c r="M39" i="5" a="1"/>
  <c r="M39" i="5" s="1"/>
  <c r="K39" i="5" s="1"/>
  <c r="L39" i="5"/>
  <c r="J39" i="5"/>
  <c r="H39" i="5"/>
  <c r="E39" i="5"/>
  <c r="B39" i="5"/>
  <c r="A39" i="5"/>
  <c r="M38" i="5" a="1"/>
  <c r="M38" i="5" s="1"/>
  <c r="K38" i="5" s="1"/>
  <c r="L38" i="5"/>
  <c r="J38" i="5"/>
  <c r="H38" i="5"/>
  <c r="E38" i="5"/>
  <c r="B38" i="5"/>
  <c r="A38" i="5"/>
  <c r="M37" i="5" a="1"/>
  <c r="M37" i="5" s="1"/>
  <c r="K37" i="5" s="1"/>
  <c r="L37" i="5"/>
  <c r="J37" i="5"/>
  <c r="H37" i="5"/>
  <c r="E37" i="5"/>
  <c r="B37" i="5"/>
  <c r="A37" i="5"/>
  <c r="M36" i="5" a="1"/>
  <c r="M36" i="5" s="1"/>
  <c r="K36" i="5" s="1"/>
  <c r="L36" i="5"/>
  <c r="J36" i="5"/>
  <c r="H36" i="5"/>
  <c r="E36" i="5"/>
  <c r="B36" i="5"/>
  <c r="A36" i="5"/>
  <c r="M35" i="5" a="1"/>
  <c r="M35" i="5" s="1"/>
  <c r="K35" i="5" s="1"/>
  <c r="L35" i="5"/>
  <c r="J35" i="5"/>
  <c r="H35" i="5"/>
  <c r="E35" i="5"/>
  <c r="B35" i="5"/>
  <c r="A35" i="5"/>
  <c r="M34" i="5" a="1"/>
  <c r="M34" i="5" s="1"/>
  <c r="K34" i="5" s="1"/>
  <c r="L34" i="5"/>
  <c r="J34" i="5"/>
  <c r="H34" i="5"/>
  <c r="E34" i="5"/>
  <c r="B34" i="5"/>
  <c r="A34" i="5"/>
  <c r="M33" i="5" a="1"/>
  <c r="M33" i="5" s="1"/>
  <c r="K33" i="5" s="1"/>
  <c r="L33" i="5"/>
  <c r="J33" i="5"/>
  <c r="H33" i="5"/>
  <c r="E33" i="5"/>
  <c r="B33" i="5"/>
  <c r="A33" i="5"/>
  <c r="M32" i="5" a="1"/>
  <c r="M32" i="5" s="1"/>
  <c r="K32" i="5" s="1"/>
  <c r="L32" i="5"/>
  <c r="J32" i="5"/>
  <c r="H32" i="5"/>
  <c r="E32" i="5"/>
  <c r="B32" i="5"/>
  <c r="A32" i="5"/>
  <c r="M31" i="5" a="1"/>
  <c r="M31" i="5" s="1"/>
  <c r="K31" i="5" s="1"/>
  <c r="L31" i="5"/>
  <c r="J31" i="5"/>
  <c r="H31" i="5"/>
  <c r="E31" i="5"/>
  <c r="B31" i="5"/>
  <c r="A31" i="5"/>
  <c r="M30" i="5" a="1"/>
  <c r="M30" i="5" s="1"/>
  <c r="K30" i="5" s="1"/>
  <c r="L30" i="5"/>
  <c r="J30" i="5"/>
  <c r="H30" i="5"/>
  <c r="E30" i="5"/>
  <c r="B30" i="5"/>
  <c r="A30" i="5"/>
  <c r="M29" i="5" a="1"/>
  <c r="M29" i="5" s="1"/>
  <c r="K29" i="5" s="1"/>
  <c r="L29" i="5"/>
  <c r="J29" i="5"/>
  <c r="H29" i="5"/>
  <c r="E29" i="5"/>
  <c r="B29" i="5"/>
  <c r="A29" i="5"/>
  <c r="M28" i="5" a="1"/>
  <c r="M28" i="5" s="1"/>
  <c r="K28" i="5" s="1"/>
  <c r="L28" i="5"/>
  <c r="J28" i="5"/>
  <c r="H28" i="5"/>
  <c r="E28" i="5"/>
  <c r="B28" i="5"/>
  <c r="A28" i="5"/>
  <c r="M27" i="5" a="1"/>
  <c r="M27" i="5" s="1"/>
  <c r="K27" i="5" s="1"/>
  <c r="L27" i="5"/>
  <c r="J27" i="5"/>
  <c r="H27" i="5"/>
  <c r="E27" i="5"/>
  <c r="B27" i="5"/>
  <c r="A27" i="5"/>
  <c r="M26" i="5" a="1"/>
  <c r="M26" i="5" s="1"/>
  <c r="K26" i="5" s="1"/>
  <c r="L26" i="5"/>
  <c r="J26" i="5"/>
  <c r="H26" i="5"/>
  <c r="E26" i="5"/>
  <c r="B26" i="5"/>
  <c r="A26" i="5"/>
  <c r="M25" i="5" a="1"/>
  <c r="M25" i="5" s="1"/>
  <c r="K25" i="5" s="1"/>
  <c r="L25" i="5"/>
  <c r="J25" i="5"/>
  <c r="H25" i="5"/>
  <c r="E25" i="5"/>
  <c r="B25" i="5"/>
  <c r="A25" i="5"/>
  <c r="R24" i="5"/>
  <c r="M24" i="5" a="1"/>
  <c r="M24" i="5" s="1"/>
  <c r="K24" i="5" s="1"/>
  <c r="L24" i="5"/>
  <c r="J24" i="5"/>
  <c r="H24" i="5"/>
  <c r="E24" i="5"/>
  <c r="B24" i="5"/>
  <c r="A24" i="5"/>
  <c r="M23" i="5" a="1"/>
  <c r="M23" i="5" s="1"/>
  <c r="K23" i="5" s="1"/>
  <c r="L23" i="5"/>
  <c r="J23" i="5"/>
  <c r="H23" i="5"/>
  <c r="E23" i="5"/>
  <c r="B23" i="5"/>
  <c r="A23" i="5"/>
  <c r="R22" i="5"/>
  <c r="M22" i="5" a="1"/>
  <c r="M22" i="5" s="1"/>
  <c r="K22" i="5" s="1"/>
  <c r="L22" i="5"/>
  <c r="J22" i="5"/>
  <c r="H22" i="5"/>
  <c r="E22" i="5"/>
  <c r="B22" i="5"/>
  <c r="A22" i="5"/>
  <c r="M21" i="5" a="1"/>
  <c r="M21" i="5" s="1"/>
  <c r="K21" i="5" s="1"/>
  <c r="L21" i="5"/>
  <c r="J21" i="5"/>
  <c r="H21" i="5"/>
  <c r="E21" i="5"/>
  <c r="B21" i="5"/>
  <c r="A21" i="5"/>
  <c r="R20" i="5"/>
  <c r="M20" i="5" a="1"/>
  <c r="M20" i="5" s="1"/>
  <c r="K20" i="5" s="1"/>
  <c r="L20" i="5"/>
  <c r="J20" i="5"/>
  <c r="H20" i="5"/>
  <c r="E20" i="5"/>
  <c r="B20" i="5"/>
  <c r="A20" i="5"/>
  <c r="R19" i="5"/>
  <c r="M19" i="5" a="1"/>
  <c r="M19" i="5" s="1"/>
  <c r="K19" i="5" s="1"/>
  <c r="L19" i="5"/>
  <c r="J19" i="5"/>
  <c r="H19" i="5"/>
  <c r="E19" i="5"/>
  <c r="B19" i="5"/>
  <c r="A19" i="5"/>
  <c r="R18" i="5"/>
  <c r="M18" i="5" a="1"/>
  <c r="M18" i="5" s="1"/>
  <c r="K18" i="5" s="1"/>
  <c r="L18" i="5"/>
  <c r="J18" i="5"/>
  <c r="H18" i="5"/>
  <c r="E18" i="5"/>
  <c r="B18" i="5"/>
  <c r="A18" i="5"/>
  <c r="M17" i="5" a="1"/>
  <c r="M17" i="5" s="1"/>
  <c r="K17" i="5" s="1"/>
  <c r="L17" i="5"/>
  <c r="J17" i="5"/>
  <c r="H17" i="5"/>
  <c r="E17" i="5"/>
  <c r="B17" i="5"/>
  <c r="A17" i="5"/>
  <c r="R16" i="5"/>
  <c r="M16" i="5" a="1"/>
  <c r="M16" i="5" s="1"/>
  <c r="K16" i="5" s="1"/>
  <c r="L16" i="5"/>
  <c r="J16" i="5"/>
  <c r="H16" i="5"/>
  <c r="E16" i="5"/>
  <c r="B16" i="5"/>
  <c r="A16" i="5"/>
  <c r="R15" i="5"/>
  <c r="M15" i="5" a="1"/>
  <c r="M15" i="5" s="1"/>
  <c r="K15" i="5" s="1"/>
  <c r="L15" i="5"/>
  <c r="J15" i="5"/>
  <c r="H15" i="5"/>
  <c r="E15" i="5"/>
  <c r="B15" i="5"/>
  <c r="A15" i="5"/>
  <c r="R14" i="5"/>
  <c r="M14" i="5" a="1"/>
  <c r="M14" i="5" s="1"/>
  <c r="K14" i="5" s="1"/>
  <c r="L14" i="5"/>
  <c r="J14" i="5"/>
  <c r="H14" i="5"/>
  <c r="E14" i="5"/>
  <c r="B14" i="5"/>
  <c r="A14" i="5"/>
  <c r="R13" i="5"/>
  <c r="M13" i="5" a="1"/>
  <c r="M13" i="5" s="1"/>
  <c r="K13" i="5" s="1"/>
  <c r="L13" i="5"/>
  <c r="J13" i="5"/>
  <c r="H13" i="5"/>
  <c r="E13" i="5"/>
  <c r="B13" i="5"/>
  <c r="A13" i="5"/>
  <c r="R12" i="5"/>
  <c r="M12" i="5" a="1"/>
  <c r="M12" i="5" s="1"/>
  <c r="K12" i="5" s="1"/>
  <c r="L12" i="5"/>
  <c r="J12" i="5"/>
  <c r="H12" i="5"/>
  <c r="E12" i="5"/>
  <c r="B12" i="5"/>
  <c r="A12" i="5"/>
  <c r="R11" i="5"/>
  <c r="M11" i="5" a="1"/>
  <c r="M11" i="5" s="1"/>
  <c r="K11" i="5" s="1"/>
  <c r="L11" i="5"/>
  <c r="J11" i="5"/>
  <c r="H11" i="5"/>
  <c r="E11" i="5"/>
  <c r="B11" i="5"/>
  <c r="A11" i="5"/>
  <c r="R10" i="5"/>
  <c r="M10" i="5" a="1"/>
  <c r="M10" i="5" s="1"/>
  <c r="K10" i="5" s="1"/>
  <c r="L10" i="5"/>
  <c r="J10" i="5"/>
  <c r="H10" i="5"/>
  <c r="E10" i="5"/>
  <c r="B10" i="5"/>
  <c r="A10" i="5"/>
  <c r="R9" i="5"/>
  <c r="M9" i="5" a="1"/>
  <c r="M9" i="5" s="1"/>
  <c r="K9" i="5" s="1"/>
  <c r="L9" i="5"/>
  <c r="J9" i="5"/>
  <c r="H9" i="5"/>
  <c r="E9" i="5"/>
  <c r="B9" i="5"/>
  <c r="A9" i="5"/>
  <c r="R8" i="5"/>
  <c r="M8" i="5" a="1"/>
  <c r="M8" i="5" s="1"/>
  <c r="K8" i="5" s="1"/>
  <c r="L8" i="5"/>
  <c r="J8" i="5"/>
  <c r="H8" i="5"/>
  <c r="E8" i="5"/>
  <c r="B8" i="5"/>
  <c r="A8" i="5"/>
  <c r="R7" i="5"/>
  <c r="M7" i="5" a="1"/>
  <c r="M7" i="5" s="1"/>
  <c r="K7" i="5" s="1"/>
  <c r="L7" i="5"/>
  <c r="J7" i="5"/>
  <c r="H7" i="5"/>
  <c r="E7" i="5"/>
  <c r="B7" i="5"/>
  <c r="A7" i="5"/>
  <c r="R6" i="5"/>
  <c r="M6" i="5" a="1"/>
  <c r="M6" i="5" s="1"/>
  <c r="K6" i="5" s="1"/>
  <c r="L6" i="5"/>
  <c r="J6" i="5"/>
  <c r="H6" i="5"/>
  <c r="E6" i="5"/>
  <c r="B6" i="5"/>
  <c r="A6" i="5"/>
  <c r="R5" i="5"/>
  <c r="M5" i="5" a="1"/>
  <c r="M5" i="5" s="1"/>
  <c r="K5" i="5" s="1"/>
  <c r="L5" i="5"/>
  <c r="J5" i="5"/>
  <c r="H5" i="5"/>
  <c r="E5" i="5"/>
  <c r="B5" i="5"/>
  <c r="A5" i="5"/>
  <c r="R4" i="5"/>
  <c r="M4" i="5" a="1"/>
  <c r="M4" i="5" s="1"/>
  <c r="K4" i="5" s="1"/>
  <c r="L4" i="5"/>
  <c r="J4" i="5"/>
  <c r="H4" i="5"/>
  <c r="E4" i="5"/>
  <c r="B4" i="5"/>
  <c r="A4" i="5"/>
  <c r="M3" i="5" a="1"/>
  <c r="M3" i="5" s="1"/>
  <c r="K3" i="5" s="1"/>
  <c r="L3" i="5"/>
  <c r="J3" i="5"/>
  <c r="H3" i="5"/>
  <c r="E3" i="5"/>
  <c r="B3" i="5"/>
  <c r="A3" i="5"/>
  <c r="Q2" i="5"/>
  <c r="D1" i="5"/>
  <c r="M368" i="2" a="1"/>
  <c r="M368" i="2" s="1"/>
  <c r="K368" i="2" s="1"/>
  <c r="L368" i="2"/>
  <c r="J368" i="2"/>
  <c r="H368" i="2"/>
  <c r="E368" i="2"/>
  <c r="B368" i="2"/>
  <c r="A368" i="2"/>
  <c r="M367" i="2" a="1"/>
  <c r="M367" i="2" s="1"/>
  <c r="K367" i="2" s="1"/>
  <c r="L367" i="2"/>
  <c r="J367" i="2"/>
  <c r="H367" i="2"/>
  <c r="E367" i="2"/>
  <c r="B367" i="2"/>
  <c r="A367" i="2"/>
  <c r="M366" i="2" a="1"/>
  <c r="M366" i="2" s="1"/>
  <c r="K366" i="2" s="1"/>
  <c r="L366" i="2"/>
  <c r="J366" i="2"/>
  <c r="H366" i="2"/>
  <c r="E366" i="2"/>
  <c r="B366" i="2"/>
  <c r="A366" i="2"/>
  <c r="M365" i="2" a="1"/>
  <c r="M365" i="2" s="1"/>
  <c r="K365" i="2" s="1"/>
  <c r="L365" i="2"/>
  <c r="J365" i="2"/>
  <c r="H365" i="2"/>
  <c r="E365" i="2"/>
  <c r="B365" i="2"/>
  <c r="A365" i="2"/>
  <c r="M364" i="2" a="1"/>
  <c r="M364" i="2" s="1"/>
  <c r="K364" i="2" s="1"/>
  <c r="L364" i="2"/>
  <c r="J364" i="2"/>
  <c r="H364" i="2"/>
  <c r="E364" i="2"/>
  <c r="B364" i="2"/>
  <c r="A364" i="2"/>
  <c r="M363" i="2" a="1"/>
  <c r="M363" i="2" s="1"/>
  <c r="K363" i="2" s="1"/>
  <c r="L363" i="2"/>
  <c r="J363" i="2"/>
  <c r="H363" i="2"/>
  <c r="E363" i="2"/>
  <c r="B363" i="2"/>
  <c r="A363" i="2"/>
  <c r="M362" i="2" a="1"/>
  <c r="M362" i="2" s="1"/>
  <c r="K362" i="2" s="1"/>
  <c r="L362" i="2"/>
  <c r="J362" i="2"/>
  <c r="H362" i="2"/>
  <c r="E362" i="2"/>
  <c r="B362" i="2"/>
  <c r="A362" i="2"/>
  <c r="M361" i="2" a="1"/>
  <c r="M361" i="2" s="1"/>
  <c r="K361" i="2" s="1"/>
  <c r="L361" i="2"/>
  <c r="J361" i="2"/>
  <c r="H361" i="2"/>
  <c r="E361" i="2"/>
  <c r="B361" i="2"/>
  <c r="A361" i="2"/>
  <c r="M360" i="2" a="1"/>
  <c r="M360" i="2" s="1"/>
  <c r="K360" i="2" s="1"/>
  <c r="L360" i="2"/>
  <c r="J360" i="2"/>
  <c r="H360" i="2"/>
  <c r="E360" i="2"/>
  <c r="B360" i="2"/>
  <c r="A360" i="2"/>
  <c r="M359" i="2" a="1"/>
  <c r="M359" i="2" s="1"/>
  <c r="K359" i="2" s="1"/>
  <c r="L359" i="2"/>
  <c r="J359" i="2"/>
  <c r="H359" i="2"/>
  <c r="E359" i="2"/>
  <c r="B359" i="2"/>
  <c r="A359" i="2"/>
  <c r="M358" i="2" a="1"/>
  <c r="M358" i="2" s="1"/>
  <c r="K358" i="2" s="1"/>
  <c r="L358" i="2"/>
  <c r="J358" i="2"/>
  <c r="H358" i="2"/>
  <c r="E358" i="2"/>
  <c r="B358" i="2"/>
  <c r="A358" i="2"/>
  <c r="M357" i="2" a="1"/>
  <c r="M357" i="2" s="1"/>
  <c r="K357" i="2" s="1"/>
  <c r="L357" i="2"/>
  <c r="J357" i="2"/>
  <c r="H357" i="2"/>
  <c r="E357" i="2"/>
  <c r="B357" i="2"/>
  <c r="A357" i="2"/>
  <c r="M356" i="2" a="1"/>
  <c r="M356" i="2" s="1"/>
  <c r="K356" i="2" s="1"/>
  <c r="L356" i="2"/>
  <c r="J356" i="2"/>
  <c r="H356" i="2"/>
  <c r="E356" i="2"/>
  <c r="B356" i="2"/>
  <c r="A356" i="2"/>
  <c r="M355" i="2" a="1"/>
  <c r="M355" i="2" s="1"/>
  <c r="K355" i="2" s="1"/>
  <c r="L355" i="2"/>
  <c r="J355" i="2"/>
  <c r="H355" i="2"/>
  <c r="E355" i="2"/>
  <c r="B355" i="2"/>
  <c r="A355" i="2"/>
  <c r="M354" i="2" a="1"/>
  <c r="M354" i="2" s="1"/>
  <c r="K354" i="2" s="1"/>
  <c r="L354" i="2"/>
  <c r="J354" i="2"/>
  <c r="H354" i="2"/>
  <c r="E354" i="2"/>
  <c r="B354" i="2"/>
  <c r="A354" i="2"/>
  <c r="M353" i="2" a="1"/>
  <c r="M353" i="2" s="1"/>
  <c r="K353" i="2" s="1"/>
  <c r="L353" i="2"/>
  <c r="J353" i="2"/>
  <c r="H353" i="2"/>
  <c r="E353" i="2"/>
  <c r="B353" i="2"/>
  <c r="A353" i="2"/>
  <c r="M352" i="2" a="1"/>
  <c r="M352" i="2" s="1"/>
  <c r="K352" i="2" s="1"/>
  <c r="L352" i="2"/>
  <c r="J352" i="2"/>
  <c r="H352" i="2"/>
  <c r="E352" i="2"/>
  <c r="B352" i="2"/>
  <c r="A352" i="2"/>
  <c r="M351" i="2" a="1"/>
  <c r="M351" i="2" s="1"/>
  <c r="K351" i="2" s="1"/>
  <c r="L351" i="2"/>
  <c r="J351" i="2"/>
  <c r="H351" i="2"/>
  <c r="E351" i="2"/>
  <c r="B351" i="2"/>
  <c r="A351" i="2"/>
  <c r="M350" i="2" a="1"/>
  <c r="M350" i="2" s="1"/>
  <c r="K350" i="2" s="1"/>
  <c r="L350" i="2"/>
  <c r="J350" i="2"/>
  <c r="H350" i="2"/>
  <c r="E350" i="2"/>
  <c r="B350" i="2"/>
  <c r="A350" i="2"/>
  <c r="M349" i="2" a="1"/>
  <c r="M349" i="2" s="1"/>
  <c r="K349" i="2" s="1"/>
  <c r="L349" i="2"/>
  <c r="J349" i="2"/>
  <c r="H349" i="2"/>
  <c r="E349" i="2"/>
  <c r="B349" i="2"/>
  <c r="A349" i="2"/>
  <c r="M348" i="2" a="1"/>
  <c r="M348" i="2" s="1"/>
  <c r="K348" i="2" s="1"/>
  <c r="L348" i="2"/>
  <c r="J348" i="2"/>
  <c r="H348" i="2"/>
  <c r="E348" i="2"/>
  <c r="B348" i="2"/>
  <c r="A348" i="2"/>
  <c r="M347" i="2" a="1"/>
  <c r="M347" i="2" s="1"/>
  <c r="K347" i="2" s="1"/>
  <c r="L347" i="2"/>
  <c r="J347" i="2"/>
  <c r="H347" i="2"/>
  <c r="E347" i="2"/>
  <c r="B347" i="2"/>
  <c r="A347" i="2"/>
  <c r="M346" i="2" a="1"/>
  <c r="M346" i="2" s="1"/>
  <c r="K346" i="2" s="1"/>
  <c r="L346" i="2"/>
  <c r="J346" i="2"/>
  <c r="H346" i="2"/>
  <c r="E346" i="2"/>
  <c r="B346" i="2"/>
  <c r="A346" i="2"/>
  <c r="M345" i="2" a="1"/>
  <c r="M345" i="2" s="1"/>
  <c r="K345" i="2" s="1"/>
  <c r="L345" i="2"/>
  <c r="J345" i="2"/>
  <c r="H345" i="2"/>
  <c r="E345" i="2"/>
  <c r="B345" i="2"/>
  <c r="A345" i="2"/>
  <c r="M344" i="2" a="1"/>
  <c r="M344" i="2" s="1"/>
  <c r="K344" i="2" s="1"/>
  <c r="L344" i="2"/>
  <c r="J344" i="2"/>
  <c r="H344" i="2"/>
  <c r="E344" i="2"/>
  <c r="B344" i="2"/>
  <c r="A344" i="2"/>
  <c r="M343" i="2" a="1"/>
  <c r="M343" i="2" s="1"/>
  <c r="K343" i="2" s="1"/>
  <c r="L343" i="2"/>
  <c r="J343" i="2"/>
  <c r="H343" i="2"/>
  <c r="E343" i="2"/>
  <c r="B343" i="2"/>
  <c r="A343" i="2"/>
  <c r="M342" i="2" a="1"/>
  <c r="M342" i="2" s="1"/>
  <c r="K342" i="2" s="1"/>
  <c r="L342" i="2"/>
  <c r="J342" i="2"/>
  <c r="H342" i="2"/>
  <c r="E342" i="2"/>
  <c r="B342" i="2"/>
  <c r="A342" i="2"/>
  <c r="M341" i="2" a="1"/>
  <c r="M341" i="2" s="1"/>
  <c r="K341" i="2" s="1"/>
  <c r="L341" i="2"/>
  <c r="J341" i="2"/>
  <c r="H341" i="2"/>
  <c r="E341" i="2"/>
  <c r="B341" i="2"/>
  <c r="A341" i="2"/>
  <c r="M340" i="2" a="1"/>
  <c r="M340" i="2" s="1"/>
  <c r="K340" i="2" s="1"/>
  <c r="L340" i="2"/>
  <c r="J340" i="2"/>
  <c r="H340" i="2"/>
  <c r="E340" i="2"/>
  <c r="B340" i="2"/>
  <c r="A340" i="2"/>
  <c r="M339" i="2" a="1"/>
  <c r="M339" i="2" s="1"/>
  <c r="K339" i="2" s="1"/>
  <c r="L339" i="2"/>
  <c r="J339" i="2"/>
  <c r="H339" i="2"/>
  <c r="E339" i="2"/>
  <c r="B339" i="2"/>
  <c r="A339" i="2"/>
  <c r="M338" i="2" a="1"/>
  <c r="M338" i="2" s="1"/>
  <c r="K338" i="2" s="1"/>
  <c r="L338" i="2"/>
  <c r="J338" i="2"/>
  <c r="H338" i="2"/>
  <c r="E338" i="2"/>
  <c r="B338" i="2"/>
  <c r="A338" i="2"/>
  <c r="M337" i="2" a="1"/>
  <c r="M337" i="2" s="1"/>
  <c r="K337" i="2" s="1"/>
  <c r="L337" i="2"/>
  <c r="J337" i="2"/>
  <c r="H337" i="2"/>
  <c r="E337" i="2"/>
  <c r="B337" i="2"/>
  <c r="A337" i="2"/>
  <c r="M336" i="2" a="1"/>
  <c r="M336" i="2" s="1"/>
  <c r="K336" i="2" s="1"/>
  <c r="L336" i="2"/>
  <c r="J336" i="2"/>
  <c r="H336" i="2"/>
  <c r="E336" i="2"/>
  <c r="B336" i="2"/>
  <c r="A336" i="2"/>
  <c r="M335" i="2" a="1"/>
  <c r="M335" i="2" s="1"/>
  <c r="K335" i="2" s="1"/>
  <c r="L335" i="2"/>
  <c r="J335" i="2"/>
  <c r="H335" i="2"/>
  <c r="E335" i="2"/>
  <c r="B335" i="2"/>
  <c r="A335" i="2"/>
  <c r="M334" i="2" a="1"/>
  <c r="M334" i="2" s="1"/>
  <c r="K334" i="2" s="1"/>
  <c r="L334" i="2"/>
  <c r="J334" i="2"/>
  <c r="H334" i="2"/>
  <c r="E334" i="2"/>
  <c r="B334" i="2"/>
  <c r="A334" i="2"/>
  <c r="M333" i="2" a="1"/>
  <c r="M333" i="2" s="1"/>
  <c r="K333" i="2" s="1"/>
  <c r="L333" i="2"/>
  <c r="J333" i="2"/>
  <c r="H333" i="2"/>
  <c r="E333" i="2"/>
  <c r="B333" i="2"/>
  <c r="A333" i="2"/>
  <c r="M332" i="2" a="1"/>
  <c r="M332" i="2" s="1"/>
  <c r="K332" i="2" s="1"/>
  <c r="L332" i="2"/>
  <c r="J332" i="2"/>
  <c r="H332" i="2"/>
  <c r="E332" i="2"/>
  <c r="B332" i="2"/>
  <c r="A332" i="2"/>
  <c r="M331" i="2" a="1"/>
  <c r="M331" i="2" s="1"/>
  <c r="K331" i="2" s="1"/>
  <c r="L331" i="2"/>
  <c r="J331" i="2"/>
  <c r="H331" i="2"/>
  <c r="E331" i="2"/>
  <c r="B331" i="2"/>
  <c r="A331" i="2"/>
  <c r="M330" i="2" a="1"/>
  <c r="M330" i="2" s="1"/>
  <c r="K330" i="2" s="1"/>
  <c r="L330" i="2"/>
  <c r="J330" i="2"/>
  <c r="H330" i="2"/>
  <c r="E330" i="2"/>
  <c r="B330" i="2"/>
  <c r="A330" i="2"/>
  <c r="M329" i="2" a="1"/>
  <c r="M329" i="2" s="1"/>
  <c r="K329" i="2" s="1"/>
  <c r="L329" i="2"/>
  <c r="J329" i="2"/>
  <c r="H329" i="2"/>
  <c r="E329" i="2"/>
  <c r="B329" i="2"/>
  <c r="A329" i="2"/>
  <c r="M328" i="2" a="1"/>
  <c r="M328" i="2" s="1"/>
  <c r="K328" i="2" s="1"/>
  <c r="L328" i="2"/>
  <c r="J328" i="2"/>
  <c r="H328" i="2"/>
  <c r="E328" i="2"/>
  <c r="B328" i="2"/>
  <c r="A328" i="2"/>
  <c r="M327" i="2" a="1"/>
  <c r="M327" i="2" s="1"/>
  <c r="K327" i="2" s="1"/>
  <c r="L327" i="2"/>
  <c r="J327" i="2"/>
  <c r="H327" i="2"/>
  <c r="E327" i="2"/>
  <c r="B327" i="2"/>
  <c r="A327" i="2"/>
  <c r="M326" i="2" a="1"/>
  <c r="M326" i="2" s="1"/>
  <c r="K326" i="2" s="1"/>
  <c r="L326" i="2"/>
  <c r="J326" i="2"/>
  <c r="H326" i="2"/>
  <c r="E326" i="2"/>
  <c r="B326" i="2"/>
  <c r="A326" i="2"/>
  <c r="M325" i="2" a="1"/>
  <c r="M325" i="2" s="1"/>
  <c r="K325" i="2" s="1"/>
  <c r="L325" i="2"/>
  <c r="J325" i="2"/>
  <c r="H325" i="2"/>
  <c r="E325" i="2"/>
  <c r="B325" i="2"/>
  <c r="A325" i="2"/>
  <c r="M324" i="2" a="1"/>
  <c r="M324" i="2" s="1"/>
  <c r="K324" i="2" s="1"/>
  <c r="L324" i="2"/>
  <c r="J324" i="2"/>
  <c r="H324" i="2"/>
  <c r="E324" i="2"/>
  <c r="B324" i="2"/>
  <c r="A324" i="2"/>
  <c r="M323" i="2" a="1"/>
  <c r="M323" i="2" s="1"/>
  <c r="K323" i="2" s="1"/>
  <c r="L323" i="2"/>
  <c r="J323" i="2"/>
  <c r="H323" i="2"/>
  <c r="E323" i="2"/>
  <c r="B323" i="2"/>
  <c r="A323" i="2"/>
  <c r="M322" i="2" a="1"/>
  <c r="M322" i="2" s="1"/>
  <c r="K322" i="2" s="1"/>
  <c r="L322" i="2"/>
  <c r="J322" i="2"/>
  <c r="H322" i="2"/>
  <c r="E322" i="2"/>
  <c r="B322" i="2"/>
  <c r="A322" i="2"/>
  <c r="M321" i="2" a="1"/>
  <c r="M321" i="2" s="1"/>
  <c r="K321" i="2" s="1"/>
  <c r="L321" i="2"/>
  <c r="J321" i="2"/>
  <c r="H321" i="2"/>
  <c r="E321" i="2"/>
  <c r="B321" i="2"/>
  <c r="A321" i="2"/>
  <c r="M320" i="2" a="1"/>
  <c r="M320" i="2" s="1"/>
  <c r="K320" i="2" s="1"/>
  <c r="L320" i="2"/>
  <c r="J320" i="2"/>
  <c r="H320" i="2"/>
  <c r="E320" i="2"/>
  <c r="B320" i="2"/>
  <c r="A320" i="2"/>
  <c r="M319" i="2" a="1"/>
  <c r="M319" i="2" s="1"/>
  <c r="K319" i="2" s="1"/>
  <c r="L319" i="2"/>
  <c r="J319" i="2"/>
  <c r="H319" i="2"/>
  <c r="E319" i="2"/>
  <c r="B319" i="2"/>
  <c r="A319" i="2"/>
  <c r="M318" i="2" a="1"/>
  <c r="M318" i="2" s="1"/>
  <c r="K318" i="2" s="1"/>
  <c r="L318" i="2"/>
  <c r="J318" i="2"/>
  <c r="H318" i="2"/>
  <c r="E318" i="2"/>
  <c r="B318" i="2"/>
  <c r="A318" i="2"/>
  <c r="M317" i="2" a="1"/>
  <c r="M317" i="2" s="1"/>
  <c r="K317" i="2" s="1"/>
  <c r="L317" i="2"/>
  <c r="J317" i="2"/>
  <c r="H317" i="2"/>
  <c r="E317" i="2"/>
  <c r="B317" i="2"/>
  <c r="A317" i="2"/>
  <c r="M316" i="2" a="1"/>
  <c r="M316" i="2" s="1"/>
  <c r="K316" i="2" s="1"/>
  <c r="L316" i="2"/>
  <c r="J316" i="2"/>
  <c r="H316" i="2"/>
  <c r="E316" i="2"/>
  <c r="B316" i="2"/>
  <c r="A316" i="2"/>
  <c r="M315" i="2" a="1"/>
  <c r="M315" i="2" s="1"/>
  <c r="K315" i="2" s="1"/>
  <c r="L315" i="2"/>
  <c r="J315" i="2"/>
  <c r="H315" i="2"/>
  <c r="E315" i="2"/>
  <c r="B315" i="2"/>
  <c r="A315" i="2"/>
  <c r="M314" i="2" a="1"/>
  <c r="M314" i="2" s="1"/>
  <c r="K314" i="2" s="1"/>
  <c r="L314" i="2"/>
  <c r="J314" i="2"/>
  <c r="H314" i="2"/>
  <c r="E314" i="2"/>
  <c r="B314" i="2"/>
  <c r="A314" i="2"/>
  <c r="M313" i="2" a="1"/>
  <c r="M313" i="2" s="1"/>
  <c r="K313" i="2" s="1"/>
  <c r="L313" i="2"/>
  <c r="J313" i="2"/>
  <c r="H313" i="2"/>
  <c r="E313" i="2"/>
  <c r="B313" i="2"/>
  <c r="A313" i="2"/>
  <c r="M312" i="2" a="1"/>
  <c r="M312" i="2" s="1"/>
  <c r="K312" i="2" s="1"/>
  <c r="L312" i="2"/>
  <c r="J312" i="2"/>
  <c r="H312" i="2"/>
  <c r="E312" i="2"/>
  <c r="B312" i="2"/>
  <c r="A312" i="2"/>
  <c r="M311" i="2" a="1"/>
  <c r="M311" i="2" s="1"/>
  <c r="K311" i="2" s="1"/>
  <c r="L311" i="2"/>
  <c r="J311" i="2"/>
  <c r="H311" i="2"/>
  <c r="E311" i="2"/>
  <c r="B311" i="2"/>
  <c r="A311" i="2"/>
  <c r="M310" i="2" a="1"/>
  <c r="M310" i="2" s="1"/>
  <c r="K310" i="2" s="1"/>
  <c r="L310" i="2"/>
  <c r="J310" i="2"/>
  <c r="H310" i="2"/>
  <c r="E310" i="2"/>
  <c r="B310" i="2"/>
  <c r="A310" i="2"/>
  <c r="M309" i="2" a="1"/>
  <c r="M309" i="2" s="1"/>
  <c r="K309" i="2" s="1"/>
  <c r="L309" i="2"/>
  <c r="J309" i="2"/>
  <c r="H309" i="2"/>
  <c r="E309" i="2"/>
  <c r="B309" i="2"/>
  <c r="A309" i="2"/>
  <c r="M308" i="2" a="1"/>
  <c r="M308" i="2" s="1"/>
  <c r="K308" i="2" s="1"/>
  <c r="L308" i="2"/>
  <c r="J308" i="2"/>
  <c r="H308" i="2"/>
  <c r="E308" i="2"/>
  <c r="B308" i="2"/>
  <c r="A308" i="2"/>
  <c r="M307" i="2" a="1"/>
  <c r="M307" i="2" s="1"/>
  <c r="K307" i="2" s="1"/>
  <c r="L307" i="2"/>
  <c r="J307" i="2"/>
  <c r="H307" i="2"/>
  <c r="E307" i="2"/>
  <c r="B307" i="2"/>
  <c r="A307" i="2"/>
  <c r="M306" i="2" a="1"/>
  <c r="M306" i="2" s="1"/>
  <c r="K306" i="2" s="1"/>
  <c r="L306" i="2"/>
  <c r="J306" i="2"/>
  <c r="H306" i="2"/>
  <c r="E306" i="2"/>
  <c r="B306" i="2"/>
  <c r="A306" i="2"/>
  <c r="M305" i="2" a="1"/>
  <c r="M305" i="2" s="1"/>
  <c r="K305" i="2" s="1"/>
  <c r="L305" i="2"/>
  <c r="J305" i="2"/>
  <c r="H305" i="2"/>
  <c r="E305" i="2"/>
  <c r="B305" i="2"/>
  <c r="A305" i="2"/>
  <c r="M304" i="2" a="1"/>
  <c r="M304" i="2" s="1"/>
  <c r="K304" i="2" s="1"/>
  <c r="L304" i="2"/>
  <c r="J304" i="2"/>
  <c r="H304" i="2"/>
  <c r="E304" i="2"/>
  <c r="B304" i="2"/>
  <c r="A304" i="2"/>
  <c r="M303" i="2" a="1"/>
  <c r="M303" i="2" s="1"/>
  <c r="K303" i="2" s="1"/>
  <c r="L303" i="2"/>
  <c r="J303" i="2"/>
  <c r="H303" i="2"/>
  <c r="E303" i="2"/>
  <c r="B303" i="2"/>
  <c r="A303" i="2"/>
  <c r="M302" i="2" a="1"/>
  <c r="M302" i="2" s="1"/>
  <c r="K302" i="2" s="1"/>
  <c r="L302" i="2"/>
  <c r="J302" i="2"/>
  <c r="H302" i="2"/>
  <c r="E302" i="2"/>
  <c r="B302" i="2"/>
  <c r="A302" i="2"/>
  <c r="M301" i="2" a="1"/>
  <c r="M301" i="2" s="1"/>
  <c r="K301" i="2" s="1"/>
  <c r="L301" i="2"/>
  <c r="J301" i="2"/>
  <c r="H301" i="2"/>
  <c r="E301" i="2"/>
  <c r="B301" i="2"/>
  <c r="A301" i="2"/>
  <c r="M300" i="2" a="1"/>
  <c r="M300" i="2" s="1"/>
  <c r="K300" i="2" s="1"/>
  <c r="L300" i="2"/>
  <c r="J300" i="2"/>
  <c r="H300" i="2"/>
  <c r="E300" i="2"/>
  <c r="B300" i="2"/>
  <c r="A300" i="2"/>
  <c r="M299" i="2" a="1"/>
  <c r="M299" i="2" s="1"/>
  <c r="K299" i="2" s="1"/>
  <c r="L299" i="2"/>
  <c r="J299" i="2"/>
  <c r="H299" i="2"/>
  <c r="E299" i="2"/>
  <c r="B299" i="2"/>
  <c r="A299" i="2"/>
  <c r="M298" i="2" a="1"/>
  <c r="M298" i="2" s="1"/>
  <c r="K298" i="2" s="1"/>
  <c r="L298" i="2"/>
  <c r="J298" i="2"/>
  <c r="H298" i="2"/>
  <c r="E298" i="2"/>
  <c r="B298" i="2"/>
  <c r="A298" i="2"/>
  <c r="M297" i="2" a="1"/>
  <c r="M297" i="2" s="1"/>
  <c r="K297" i="2" s="1"/>
  <c r="L297" i="2"/>
  <c r="J297" i="2"/>
  <c r="H297" i="2"/>
  <c r="E297" i="2"/>
  <c r="B297" i="2"/>
  <c r="A297" i="2"/>
  <c r="M296" i="2" a="1"/>
  <c r="M296" i="2" s="1"/>
  <c r="K296" i="2" s="1"/>
  <c r="L296" i="2"/>
  <c r="J296" i="2"/>
  <c r="H296" i="2"/>
  <c r="E296" i="2"/>
  <c r="B296" i="2"/>
  <c r="A296" i="2"/>
  <c r="M295" i="2" a="1"/>
  <c r="M295" i="2" s="1"/>
  <c r="K295" i="2" s="1"/>
  <c r="L295" i="2"/>
  <c r="J295" i="2"/>
  <c r="H295" i="2"/>
  <c r="E295" i="2"/>
  <c r="B295" i="2"/>
  <c r="A295" i="2"/>
  <c r="M294" i="2" a="1"/>
  <c r="M294" i="2" s="1"/>
  <c r="K294" i="2" s="1"/>
  <c r="L294" i="2"/>
  <c r="J294" i="2"/>
  <c r="H294" i="2"/>
  <c r="E294" i="2"/>
  <c r="B294" i="2"/>
  <c r="A294" i="2"/>
  <c r="M293" i="2" a="1"/>
  <c r="M293" i="2" s="1"/>
  <c r="K293" i="2" s="1"/>
  <c r="L293" i="2"/>
  <c r="J293" i="2"/>
  <c r="H293" i="2"/>
  <c r="E293" i="2"/>
  <c r="B293" i="2"/>
  <c r="A293" i="2"/>
  <c r="M292" i="2" a="1"/>
  <c r="M292" i="2" s="1"/>
  <c r="K292" i="2" s="1"/>
  <c r="L292" i="2"/>
  <c r="J292" i="2"/>
  <c r="H292" i="2"/>
  <c r="E292" i="2"/>
  <c r="B292" i="2"/>
  <c r="A292" i="2"/>
  <c r="M291" i="2" a="1"/>
  <c r="M291" i="2" s="1"/>
  <c r="K291" i="2" s="1"/>
  <c r="L291" i="2"/>
  <c r="J291" i="2"/>
  <c r="H291" i="2"/>
  <c r="E291" i="2"/>
  <c r="B291" i="2"/>
  <c r="A291" i="2"/>
  <c r="M290" i="2" a="1"/>
  <c r="M290" i="2" s="1"/>
  <c r="K290" i="2" s="1"/>
  <c r="L290" i="2"/>
  <c r="J290" i="2"/>
  <c r="H290" i="2"/>
  <c r="E290" i="2"/>
  <c r="B290" i="2"/>
  <c r="A290" i="2"/>
  <c r="M289" i="2" a="1"/>
  <c r="M289" i="2" s="1"/>
  <c r="K289" i="2" s="1"/>
  <c r="L289" i="2"/>
  <c r="J289" i="2"/>
  <c r="H289" i="2"/>
  <c r="E289" i="2"/>
  <c r="B289" i="2"/>
  <c r="A289" i="2"/>
  <c r="M288" i="2" a="1"/>
  <c r="M288" i="2" s="1"/>
  <c r="K288" i="2" s="1"/>
  <c r="L288" i="2"/>
  <c r="J288" i="2"/>
  <c r="H288" i="2"/>
  <c r="E288" i="2"/>
  <c r="B288" i="2"/>
  <c r="A288" i="2"/>
  <c r="M287" i="2" a="1"/>
  <c r="M287" i="2" s="1"/>
  <c r="K287" i="2" s="1"/>
  <c r="L287" i="2"/>
  <c r="J287" i="2"/>
  <c r="H287" i="2"/>
  <c r="E287" i="2"/>
  <c r="B287" i="2"/>
  <c r="A287" i="2"/>
  <c r="M286" i="2" a="1"/>
  <c r="M286" i="2" s="1"/>
  <c r="K286" i="2" s="1"/>
  <c r="L286" i="2"/>
  <c r="J286" i="2"/>
  <c r="H286" i="2"/>
  <c r="E286" i="2"/>
  <c r="B286" i="2"/>
  <c r="A286" i="2"/>
  <c r="M285" i="2" a="1"/>
  <c r="M285" i="2" s="1"/>
  <c r="K285" i="2" s="1"/>
  <c r="L285" i="2"/>
  <c r="J285" i="2"/>
  <c r="H285" i="2"/>
  <c r="E285" i="2"/>
  <c r="B285" i="2"/>
  <c r="A285" i="2"/>
  <c r="M284" i="2" a="1"/>
  <c r="M284" i="2" s="1"/>
  <c r="K284" i="2" s="1"/>
  <c r="L284" i="2"/>
  <c r="J284" i="2"/>
  <c r="H284" i="2"/>
  <c r="E284" i="2"/>
  <c r="B284" i="2"/>
  <c r="A284" i="2"/>
  <c r="M283" i="2" a="1"/>
  <c r="M283" i="2" s="1"/>
  <c r="K283" i="2" s="1"/>
  <c r="L283" i="2"/>
  <c r="J283" i="2"/>
  <c r="H283" i="2"/>
  <c r="E283" i="2"/>
  <c r="B283" i="2"/>
  <c r="A283" i="2"/>
  <c r="M282" i="2" a="1"/>
  <c r="M282" i="2" s="1"/>
  <c r="K282" i="2" s="1"/>
  <c r="L282" i="2"/>
  <c r="J282" i="2"/>
  <c r="H282" i="2"/>
  <c r="E282" i="2"/>
  <c r="B282" i="2"/>
  <c r="A282" i="2"/>
  <c r="M281" i="2" a="1"/>
  <c r="M281" i="2" s="1"/>
  <c r="K281" i="2" s="1"/>
  <c r="L281" i="2"/>
  <c r="J281" i="2"/>
  <c r="H281" i="2"/>
  <c r="E281" i="2"/>
  <c r="B281" i="2"/>
  <c r="A281" i="2"/>
  <c r="M280" i="2" a="1"/>
  <c r="M280" i="2" s="1"/>
  <c r="K280" i="2" s="1"/>
  <c r="L280" i="2"/>
  <c r="J280" i="2"/>
  <c r="H280" i="2"/>
  <c r="E280" i="2"/>
  <c r="B280" i="2"/>
  <c r="A280" i="2"/>
  <c r="M279" i="2" a="1"/>
  <c r="M279" i="2" s="1"/>
  <c r="K279" i="2" s="1"/>
  <c r="L279" i="2"/>
  <c r="J279" i="2"/>
  <c r="H279" i="2"/>
  <c r="E279" i="2"/>
  <c r="B279" i="2"/>
  <c r="A279" i="2"/>
  <c r="M278" i="2" a="1"/>
  <c r="M278" i="2" s="1"/>
  <c r="K278" i="2" s="1"/>
  <c r="L278" i="2"/>
  <c r="J278" i="2"/>
  <c r="H278" i="2"/>
  <c r="E278" i="2"/>
  <c r="B278" i="2"/>
  <c r="A278" i="2"/>
  <c r="M277" i="2" a="1"/>
  <c r="M277" i="2" s="1"/>
  <c r="K277" i="2" s="1"/>
  <c r="L277" i="2"/>
  <c r="J277" i="2"/>
  <c r="H277" i="2"/>
  <c r="E277" i="2"/>
  <c r="B277" i="2"/>
  <c r="A277" i="2"/>
  <c r="M276" i="2" a="1"/>
  <c r="M276" i="2" s="1"/>
  <c r="K276" i="2" s="1"/>
  <c r="L276" i="2"/>
  <c r="J276" i="2"/>
  <c r="H276" i="2"/>
  <c r="E276" i="2"/>
  <c r="B276" i="2"/>
  <c r="A276" i="2"/>
  <c r="M275" i="2" a="1"/>
  <c r="M275" i="2" s="1"/>
  <c r="K275" i="2" s="1"/>
  <c r="L275" i="2"/>
  <c r="J275" i="2"/>
  <c r="H275" i="2"/>
  <c r="E275" i="2"/>
  <c r="B275" i="2"/>
  <c r="A275" i="2"/>
  <c r="M274" i="2" a="1"/>
  <c r="M274" i="2" s="1"/>
  <c r="K274" i="2" s="1"/>
  <c r="L274" i="2"/>
  <c r="J274" i="2"/>
  <c r="H274" i="2"/>
  <c r="E274" i="2"/>
  <c r="B274" i="2"/>
  <c r="A274" i="2"/>
  <c r="M273" i="2" a="1"/>
  <c r="M273" i="2" s="1"/>
  <c r="K273" i="2" s="1"/>
  <c r="L273" i="2"/>
  <c r="J273" i="2"/>
  <c r="H273" i="2"/>
  <c r="E273" i="2"/>
  <c r="B273" i="2"/>
  <c r="A273" i="2"/>
  <c r="M272" i="2" a="1"/>
  <c r="M272" i="2" s="1"/>
  <c r="K272" i="2" s="1"/>
  <c r="L272" i="2"/>
  <c r="J272" i="2"/>
  <c r="H272" i="2"/>
  <c r="E272" i="2"/>
  <c r="B272" i="2"/>
  <c r="A272" i="2"/>
  <c r="M271" i="2" a="1"/>
  <c r="M271" i="2" s="1"/>
  <c r="K271" i="2" s="1"/>
  <c r="L271" i="2"/>
  <c r="J271" i="2"/>
  <c r="H271" i="2"/>
  <c r="E271" i="2"/>
  <c r="B271" i="2"/>
  <c r="A271" i="2"/>
  <c r="M270" i="2" a="1"/>
  <c r="M270" i="2" s="1"/>
  <c r="K270" i="2" s="1"/>
  <c r="L270" i="2"/>
  <c r="J270" i="2"/>
  <c r="H270" i="2"/>
  <c r="E270" i="2"/>
  <c r="B270" i="2"/>
  <c r="A270" i="2"/>
  <c r="M269" i="2" a="1"/>
  <c r="M269" i="2" s="1"/>
  <c r="K269" i="2" s="1"/>
  <c r="L269" i="2"/>
  <c r="J269" i="2"/>
  <c r="H269" i="2"/>
  <c r="E269" i="2"/>
  <c r="B269" i="2"/>
  <c r="A269" i="2"/>
  <c r="M268" i="2" a="1"/>
  <c r="M268" i="2" s="1"/>
  <c r="K268" i="2" s="1"/>
  <c r="L268" i="2"/>
  <c r="J268" i="2"/>
  <c r="H268" i="2"/>
  <c r="E268" i="2"/>
  <c r="B268" i="2"/>
  <c r="A268" i="2"/>
  <c r="M267" i="2" a="1"/>
  <c r="M267" i="2" s="1"/>
  <c r="K267" i="2" s="1"/>
  <c r="L267" i="2"/>
  <c r="J267" i="2"/>
  <c r="H267" i="2"/>
  <c r="E267" i="2"/>
  <c r="B267" i="2"/>
  <c r="A267" i="2"/>
  <c r="M266" i="2" a="1"/>
  <c r="M266" i="2" s="1"/>
  <c r="K266" i="2" s="1"/>
  <c r="L266" i="2"/>
  <c r="J266" i="2"/>
  <c r="H266" i="2"/>
  <c r="E266" i="2"/>
  <c r="B266" i="2"/>
  <c r="A266" i="2"/>
  <c r="M265" i="2" a="1"/>
  <c r="M265" i="2" s="1"/>
  <c r="K265" i="2" s="1"/>
  <c r="L265" i="2"/>
  <c r="J265" i="2"/>
  <c r="H265" i="2"/>
  <c r="E265" i="2"/>
  <c r="B265" i="2"/>
  <c r="A265" i="2"/>
  <c r="M264" i="2" a="1"/>
  <c r="M264" i="2" s="1"/>
  <c r="K264" i="2" s="1"/>
  <c r="L264" i="2"/>
  <c r="J264" i="2"/>
  <c r="H264" i="2"/>
  <c r="E264" i="2"/>
  <c r="B264" i="2"/>
  <c r="A264" i="2"/>
  <c r="M263" i="2" a="1"/>
  <c r="M263" i="2" s="1"/>
  <c r="K263" i="2" s="1"/>
  <c r="L263" i="2"/>
  <c r="J263" i="2"/>
  <c r="H263" i="2"/>
  <c r="E263" i="2"/>
  <c r="B263" i="2"/>
  <c r="A263" i="2"/>
  <c r="M262" i="2" a="1"/>
  <c r="M262" i="2" s="1"/>
  <c r="K262" i="2" s="1"/>
  <c r="L262" i="2"/>
  <c r="J262" i="2"/>
  <c r="H262" i="2"/>
  <c r="E262" i="2"/>
  <c r="B262" i="2"/>
  <c r="A262" i="2"/>
  <c r="M261" i="2" a="1"/>
  <c r="M261" i="2" s="1"/>
  <c r="K261" i="2" s="1"/>
  <c r="L261" i="2"/>
  <c r="J261" i="2"/>
  <c r="H261" i="2"/>
  <c r="E261" i="2"/>
  <c r="B261" i="2"/>
  <c r="A261" i="2"/>
  <c r="M260" i="2" a="1"/>
  <c r="M260" i="2" s="1"/>
  <c r="K260" i="2" s="1"/>
  <c r="L260" i="2"/>
  <c r="J260" i="2"/>
  <c r="H260" i="2"/>
  <c r="E260" i="2"/>
  <c r="B260" i="2"/>
  <c r="A260" i="2"/>
  <c r="M259" i="2" a="1"/>
  <c r="M259" i="2" s="1"/>
  <c r="K259" i="2" s="1"/>
  <c r="L259" i="2"/>
  <c r="J259" i="2"/>
  <c r="H259" i="2"/>
  <c r="E259" i="2"/>
  <c r="B259" i="2"/>
  <c r="A259" i="2"/>
  <c r="M258" i="2" a="1"/>
  <c r="M258" i="2" s="1"/>
  <c r="K258" i="2" s="1"/>
  <c r="L258" i="2"/>
  <c r="J258" i="2"/>
  <c r="H258" i="2"/>
  <c r="E258" i="2"/>
  <c r="B258" i="2"/>
  <c r="A258" i="2"/>
  <c r="M257" i="2" a="1"/>
  <c r="M257" i="2" s="1"/>
  <c r="K257" i="2" s="1"/>
  <c r="L257" i="2"/>
  <c r="J257" i="2"/>
  <c r="H257" i="2"/>
  <c r="E257" i="2"/>
  <c r="B257" i="2"/>
  <c r="A257" i="2"/>
  <c r="M256" i="2" a="1"/>
  <c r="M256" i="2" s="1"/>
  <c r="K256" i="2" s="1"/>
  <c r="L256" i="2"/>
  <c r="J256" i="2"/>
  <c r="H256" i="2"/>
  <c r="E256" i="2"/>
  <c r="B256" i="2"/>
  <c r="A256" i="2"/>
  <c r="M255" i="2" a="1"/>
  <c r="M255" i="2" s="1"/>
  <c r="K255" i="2" s="1"/>
  <c r="L255" i="2"/>
  <c r="J255" i="2"/>
  <c r="H255" i="2"/>
  <c r="E255" i="2"/>
  <c r="B255" i="2"/>
  <c r="A255" i="2"/>
  <c r="M254" i="2" a="1"/>
  <c r="M254" i="2" s="1"/>
  <c r="K254" i="2" s="1"/>
  <c r="L254" i="2"/>
  <c r="J254" i="2"/>
  <c r="H254" i="2"/>
  <c r="E254" i="2"/>
  <c r="B254" i="2"/>
  <c r="A254" i="2"/>
  <c r="M253" i="2" a="1"/>
  <c r="M253" i="2" s="1"/>
  <c r="K253" i="2" s="1"/>
  <c r="L253" i="2"/>
  <c r="J253" i="2"/>
  <c r="H253" i="2"/>
  <c r="E253" i="2"/>
  <c r="B253" i="2"/>
  <c r="A253" i="2"/>
  <c r="M252" i="2" a="1"/>
  <c r="M252" i="2" s="1"/>
  <c r="K252" i="2" s="1"/>
  <c r="L252" i="2"/>
  <c r="J252" i="2"/>
  <c r="H252" i="2"/>
  <c r="E252" i="2"/>
  <c r="B252" i="2"/>
  <c r="A252" i="2"/>
  <c r="M251" i="2" a="1"/>
  <c r="M251" i="2" s="1"/>
  <c r="K251" i="2" s="1"/>
  <c r="L251" i="2"/>
  <c r="J251" i="2"/>
  <c r="H251" i="2"/>
  <c r="E251" i="2"/>
  <c r="B251" i="2"/>
  <c r="A251" i="2"/>
  <c r="M250" i="2" a="1"/>
  <c r="M250" i="2" s="1"/>
  <c r="K250" i="2" s="1"/>
  <c r="L250" i="2"/>
  <c r="J250" i="2"/>
  <c r="H250" i="2"/>
  <c r="E250" i="2"/>
  <c r="B250" i="2"/>
  <c r="A250" i="2"/>
  <c r="M249" i="2" a="1"/>
  <c r="M249" i="2" s="1"/>
  <c r="K249" i="2" s="1"/>
  <c r="L249" i="2"/>
  <c r="J249" i="2"/>
  <c r="H249" i="2"/>
  <c r="E249" i="2"/>
  <c r="B249" i="2"/>
  <c r="A249" i="2"/>
  <c r="M248" i="2" a="1"/>
  <c r="M248" i="2" s="1"/>
  <c r="K248" i="2" s="1"/>
  <c r="L248" i="2"/>
  <c r="J248" i="2"/>
  <c r="H248" i="2"/>
  <c r="E248" i="2"/>
  <c r="B248" i="2"/>
  <c r="A248" i="2"/>
  <c r="M247" i="2" a="1"/>
  <c r="M247" i="2" s="1"/>
  <c r="K247" i="2" s="1"/>
  <c r="L247" i="2"/>
  <c r="J247" i="2"/>
  <c r="H247" i="2"/>
  <c r="E247" i="2"/>
  <c r="B247" i="2"/>
  <c r="A247" i="2"/>
  <c r="M246" i="2" a="1"/>
  <c r="M246" i="2" s="1"/>
  <c r="L246" i="2"/>
  <c r="J246" i="2"/>
  <c r="H246" i="2"/>
  <c r="E246" i="2"/>
  <c r="B246" i="2"/>
  <c r="A246" i="2"/>
  <c r="M245" i="2" a="1"/>
  <c r="M245" i="2" s="1"/>
  <c r="L245" i="2"/>
  <c r="J245" i="2"/>
  <c r="H245" i="2"/>
  <c r="E245" i="2"/>
  <c r="B245" i="2"/>
  <c r="A245" i="2"/>
  <c r="M244" i="2" a="1"/>
  <c r="M244" i="2" s="1"/>
  <c r="L244" i="2"/>
  <c r="J244" i="2"/>
  <c r="H244" i="2"/>
  <c r="E244" i="2"/>
  <c r="B244" i="2"/>
  <c r="A244" i="2"/>
  <c r="M243" i="2" a="1"/>
  <c r="M243" i="2" s="1"/>
  <c r="K243" i="2" s="1"/>
  <c r="L243" i="2"/>
  <c r="J243" i="2"/>
  <c r="H243" i="2"/>
  <c r="E243" i="2"/>
  <c r="B243" i="2"/>
  <c r="A243" i="2"/>
  <c r="M242" i="2" a="1"/>
  <c r="M242" i="2" s="1"/>
  <c r="L242" i="2"/>
  <c r="J242" i="2"/>
  <c r="H242" i="2"/>
  <c r="E242" i="2"/>
  <c r="B242" i="2"/>
  <c r="A242" i="2"/>
  <c r="M241" i="2" a="1"/>
  <c r="M241" i="2" s="1"/>
  <c r="K241" i="2" s="1"/>
  <c r="L241" i="2"/>
  <c r="J241" i="2"/>
  <c r="H241" i="2"/>
  <c r="E241" i="2"/>
  <c r="B241" i="2"/>
  <c r="A241" i="2"/>
  <c r="M240" i="2" a="1"/>
  <c r="M240" i="2" s="1"/>
  <c r="K240" i="2" s="1"/>
  <c r="L240" i="2"/>
  <c r="J240" i="2"/>
  <c r="H240" i="2"/>
  <c r="E240" i="2"/>
  <c r="B240" i="2"/>
  <c r="A240" i="2"/>
  <c r="M239" i="2" a="1"/>
  <c r="M239" i="2" s="1"/>
  <c r="K239" i="2" s="1"/>
  <c r="L239" i="2"/>
  <c r="J239" i="2"/>
  <c r="H239" i="2"/>
  <c r="E239" i="2"/>
  <c r="B239" i="2"/>
  <c r="A239" i="2"/>
  <c r="M238" i="2" a="1"/>
  <c r="M238" i="2" s="1"/>
  <c r="K238" i="2" s="1"/>
  <c r="L238" i="2"/>
  <c r="J238" i="2"/>
  <c r="H238" i="2"/>
  <c r="E238" i="2"/>
  <c r="B238" i="2"/>
  <c r="A238" i="2"/>
  <c r="M237" i="2" a="1"/>
  <c r="M237" i="2" s="1"/>
  <c r="K237" i="2" s="1"/>
  <c r="L237" i="2"/>
  <c r="J237" i="2"/>
  <c r="H237" i="2"/>
  <c r="E237" i="2"/>
  <c r="B237" i="2"/>
  <c r="A237" i="2"/>
  <c r="M236" i="2" a="1"/>
  <c r="M236" i="2" s="1"/>
  <c r="K236" i="2" s="1"/>
  <c r="L236" i="2"/>
  <c r="J236" i="2"/>
  <c r="H236" i="2"/>
  <c r="E236" i="2"/>
  <c r="B236" i="2"/>
  <c r="A236" i="2"/>
  <c r="M235" i="2" a="1"/>
  <c r="M235" i="2" s="1"/>
  <c r="K235" i="2" s="1"/>
  <c r="L235" i="2"/>
  <c r="J235" i="2"/>
  <c r="H235" i="2"/>
  <c r="E235" i="2"/>
  <c r="B235" i="2"/>
  <c r="A235" i="2"/>
  <c r="M234" i="2" a="1"/>
  <c r="M234" i="2" s="1"/>
  <c r="K234" i="2" s="1"/>
  <c r="L234" i="2"/>
  <c r="J234" i="2"/>
  <c r="H234" i="2"/>
  <c r="E234" i="2"/>
  <c r="B234" i="2"/>
  <c r="A234" i="2"/>
  <c r="M233" i="2" a="1"/>
  <c r="M233" i="2" s="1"/>
  <c r="K233" i="2" s="1"/>
  <c r="L233" i="2"/>
  <c r="J233" i="2"/>
  <c r="H233" i="2"/>
  <c r="E233" i="2"/>
  <c r="B233" i="2"/>
  <c r="A233" i="2"/>
  <c r="M232" i="2" a="1"/>
  <c r="M232" i="2" s="1"/>
  <c r="K232" i="2" s="1"/>
  <c r="L232" i="2"/>
  <c r="J232" i="2"/>
  <c r="H232" i="2"/>
  <c r="E232" i="2"/>
  <c r="B232" i="2"/>
  <c r="A232" i="2"/>
  <c r="M231" i="2" a="1"/>
  <c r="M231" i="2" s="1"/>
  <c r="K231" i="2" s="1"/>
  <c r="L231" i="2"/>
  <c r="J231" i="2"/>
  <c r="H231" i="2"/>
  <c r="E231" i="2"/>
  <c r="B231" i="2"/>
  <c r="A231" i="2"/>
  <c r="M230" i="2" a="1"/>
  <c r="M230" i="2" s="1"/>
  <c r="K230" i="2" s="1"/>
  <c r="L230" i="2"/>
  <c r="J230" i="2"/>
  <c r="H230" i="2"/>
  <c r="E230" i="2"/>
  <c r="B230" i="2"/>
  <c r="A230" i="2"/>
  <c r="M229" i="2" a="1"/>
  <c r="M229" i="2" s="1"/>
  <c r="K229" i="2" s="1"/>
  <c r="L229" i="2"/>
  <c r="J229" i="2"/>
  <c r="H229" i="2"/>
  <c r="E229" i="2"/>
  <c r="B229" i="2"/>
  <c r="A229" i="2"/>
  <c r="M228" i="2" a="1"/>
  <c r="M228" i="2" s="1"/>
  <c r="K228" i="2" s="1"/>
  <c r="L228" i="2"/>
  <c r="J228" i="2"/>
  <c r="H228" i="2"/>
  <c r="E228" i="2"/>
  <c r="B228" i="2"/>
  <c r="A228" i="2"/>
  <c r="M227" i="2" a="1"/>
  <c r="M227" i="2" s="1"/>
  <c r="K227" i="2" s="1"/>
  <c r="L227" i="2"/>
  <c r="J227" i="2"/>
  <c r="H227" i="2"/>
  <c r="E227" i="2"/>
  <c r="B227" i="2"/>
  <c r="A227" i="2"/>
  <c r="M226" i="2" a="1"/>
  <c r="M226" i="2" s="1"/>
  <c r="K226" i="2" s="1"/>
  <c r="L226" i="2"/>
  <c r="J226" i="2"/>
  <c r="H226" i="2"/>
  <c r="E226" i="2"/>
  <c r="B226" i="2"/>
  <c r="A226" i="2"/>
  <c r="M225" i="2" a="1"/>
  <c r="M225" i="2" s="1"/>
  <c r="K225" i="2" s="1"/>
  <c r="L225" i="2"/>
  <c r="J225" i="2"/>
  <c r="H225" i="2"/>
  <c r="E225" i="2"/>
  <c r="B225" i="2"/>
  <c r="A225" i="2"/>
  <c r="M224" i="2" a="1"/>
  <c r="M224" i="2" s="1"/>
  <c r="K224" i="2" s="1"/>
  <c r="L224" i="2"/>
  <c r="J224" i="2"/>
  <c r="H224" i="2"/>
  <c r="E224" i="2"/>
  <c r="B224" i="2"/>
  <c r="A224" i="2"/>
  <c r="M223" i="2" a="1"/>
  <c r="M223" i="2" s="1"/>
  <c r="K223" i="2" s="1"/>
  <c r="L223" i="2"/>
  <c r="J223" i="2"/>
  <c r="H223" i="2"/>
  <c r="E223" i="2"/>
  <c r="B223" i="2"/>
  <c r="A223" i="2"/>
  <c r="M222" i="2" a="1"/>
  <c r="M222" i="2" s="1"/>
  <c r="K222" i="2" s="1"/>
  <c r="L222" i="2"/>
  <c r="J222" i="2"/>
  <c r="H222" i="2"/>
  <c r="E222" i="2"/>
  <c r="B222" i="2"/>
  <c r="A222" i="2"/>
  <c r="M221" i="2" a="1"/>
  <c r="M221" i="2" s="1"/>
  <c r="K221" i="2" s="1"/>
  <c r="L221" i="2"/>
  <c r="J221" i="2"/>
  <c r="H221" i="2"/>
  <c r="E221" i="2"/>
  <c r="B221" i="2"/>
  <c r="A221" i="2"/>
  <c r="M220" i="2" a="1"/>
  <c r="M220" i="2" s="1"/>
  <c r="K220" i="2" s="1"/>
  <c r="L220" i="2"/>
  <c r="J220" i="2"/>
  <c r="H220" i="2"/>
  <c r="E220" i="2"/>
  <c r="B220" i="2"/>
  <c r="A220" i="2"/>
  <c r="M219" i="2" a="1"/>
  <c r="M219" i="2" s="1"/>
  <c r="K219" i="2" s="1"/>
  <c r="L219" i="2"/>
  <c r="J219" i="2"/>
  <c r="H219" i="2"/>
  <c r="E219" i="2"/>
  <c r="B219" i="2"/>
  <c r="A219" i="2"/>
  <c r="M218" i="2" a="1"/>
  <c r="M218" i="2" s="1"/>
  <c r="L218" i="2"/>
  <c r="J218" i="2"/>
  <c r="H218" i="2"/>
  <c r="E218" i="2"/>
  <c r="B218" i="2"/>
  <c r="A218" i="2"/>
  <c r="M217" i="2" a="1"/>
  <c r="M217" i="2" s="1"/>
  <c r="L217" i="2"/>
  <c r="J217" i="2"/>
  <c r="H217" i="2"/>
  <c r="E217" i="2"/>
  <c r="B217" i="2"/>
  <c r="A217" i="2"/>
  <c r="M216" i="2" a="1"/>
  <c r="M216" i="2" s="1"/>
  <c r="K216" i="2" s="1"/>
  <c r="L216" i="2"/>
  <c r="J216" i="2"/>
  <c r="H216" i="2"/>
  <c r="E216" i="2"/>
  <c r="B216" i="2"/>
  <c r="A216" i="2"/>
  <c r="M215" i="2" a="1"/>
  <c r="M215" i="2" s="1"/>
  <c r="L215" i="2"/>
  <c r="J215" i="2"/>
  <c r="H215" i="2"/>
  <c r="E215" i="2"/>
  <c r="B215" i="2"/>
  <c r="A215" i="2"/>
  <c r="M214" i="2" a="1"/>
  <c r="M214" i="2" s="1"/>
  <c r="L214" i="2"/>
  <c r="J214" i="2"/>
  <c r="H214" i="2"/>
  <c r="E214" i="2"/>
  <c r="B214" i="2"/>
  <c r="A214" i="2"/>
  <c r="M213" i="2" a="1"/>
  <c r="M213" i="2" s="1"/>
  <c r="K213" i="2" s="1"/>
  <c r="L213" i="2"/>
  <c r="J213" i="2"/>
  <c r="H213" i="2"/>
  <c r="E213" i="2"/>
  <c r="B213" i="2"/>
  <c r="A213" i="2"/>
  <c r="M212" i="2" a="1"/>
  <c r="M212" i="2" s="1"/>
  <c r="K212" i="2" s="1"/>
  <c r="L212" i="2"/>
  <c r="J212" i="2"/>
  <c r="H212" i="2"/>
  <c r="E212" i="2"/>
  <c r="B212" i="2"/>
  <c r="A212" i="2"/>
  <c r="M211" i="2" a="1"/>
  <c r="M211" i="2" s="1"/>
  <c r="L211" i="2"/>
  <c r="J211" i="2"/>
  <c r="H211" i="2"/>
  <c r="E211" i="2"/>
  <c r="B211" i="2"/>
  <c r="A211" i="2"/>
  <c r="M210" i="2" a="1"/>
  <c r="M210" i="2" s="1"/>
  <c r="L210" i="2"/>
  <c r="J210" i="2"/>
  <c r="H210" i="2"/>
  <c r="E210" i="2"/>
  <c r="B210" i="2"/>
  <c r="A210" i="2"/>
  <c r="M209" i="2" a="1"/>
  <c r="M209" i="2" s="1"/>
  <c r="L209" i="2"/>
  <c r="J209" i="2"/>
  <c r="H209" i="2"/>
  <c r="E209" i="2"/>
  <c r="B209" i="2"/>
  <c r="A209" i="2"/>
  <c r="M208" i="2" a="1"/>
  <c r="M208" i="2" s="1"/>
  <c r="K208" i="2" s="1"/>
  <c r="L208" i="2"/>
  <c r="J208" i="2"/>
  <c r="H208" i="2"/>
  <c r="E208" i="2"/>
  <c r="B208" i="2"/>
  <c r="A208" i="2"/>
  <c r="M207" i="2" a="1"/>
  <c r="M207" i="2" s="1"/>
  <c r="L207" i="2"/>
  <c r="J207" i="2"/>
  <c r="H207" i="2"/>
  <c r="E207" i="2"/>
  <c r="B207" i="2"/>
  <c r="A207" i="2"/>
  <c r="M206" i="2" a="1"/>
  <c r="M206" i="2" s="1"/>
  <c r="K206" i="2" s="1"/>
  <c r="L206" i="2"/>
  <c r="J206" i="2"/>
  <c r="H206" i="2"/>
  <c r="E206" i="2"/>
  <c r="B206" i="2"/>
  <c r="A206" i="2"/>
  <c r="M205" i="2" a="1"/>
  <c r="M205" i="2" s="1"/>
  <c r="K205" i="2" s="1"/>
  <c r="L205" i="2"/>
  <c r="J205" i="2"/>
  <c r="H205" i="2"/>
  <c r="E205" i="2"/>
  <c r="B205" i="2"/>
  <c r="A205" i="2"/>
  <c r="M204" i="2" a="1"/>
  <c r="M204" i="2" s="1"/>
  <c r="K204" i="2" s="1"/>
  <c r="L204" i="2"/>
  <c r="J204" i="2"/>
  <c r="H204" i="2"/>
  <c r="E204" i="2"/>
  <c r="B204" i="2"/>
  <c r="A204" i="2"/>
  <c r="M203" i="2" a="1"/>
  <c r="M203" i="2" s="1"/>
  <c r="L203" i="2"/>
  <c r="J203" i="2"/>
  <c r="H203" i="2"/>
  <c r="E203" i="2"/>
  <c r="B203" i="2"/>
  <c r="A203" i="2"/>
  <c r="M202" i="2" a="1"/>
  <c r="M202" i="2" s="1"/>
  <c r="L202" i="2"/>
  <c r="J202" i="2"/>
  <c r="H202" i="2"/>
  <c r="E202" i="2"/>
  <c r="B202" i="2"/>
  <c r="A202" i="2"/>
  <c r="M201" i="2" a="1"/>
  <c r="M201" i="2" s="1"/>
  <c r="L201" i="2"/>
  <c r="J201" i="2"/>
  <c r="H201" i="2"/>
  <c r="E201" i="2"/>
  <c r="B201" i="2"/>
  <c r="A201" i="2"/>
  <c r="M200" i="2" a="1"/>
  <c r="M200" i="2" s="1"/>
  <c r="K200" i="2" s="1"/>
  <c r="L200" i="2"/>
  <c r="J200" i="2"/>
  <c r="H200" i="2"/>
  <c r="E200" i="2"/>
  <c r="B200" i="2"/>
  <c r="A200" i="2"/>
  <c r="M199" i="2" a="1"/>
  <c r="M199" i="2" s="1"/>
  <c r="K199" i="2" s="1"/>
  <c r="L199" i="2"/>
  <c r="J199" i="2"/>
  <c r="H199" i="2"/>
  <c r="E199" i="2"/>
  <c r="B199" i="2"/>
  <c r="A199" i="2"/>
  <c r="M198" i="2" a="1"/>
  <c r="M198" i="2" s="1"/>
  <c r="K198" i="2" s="1"/>
  <c r="L198" i="2"/>
  <c r="J198" i="2"/>
  <c r="H198" i="2"/>
  <c r="E198" i="2"/>
  <c r="B198" i="2"/>
  <c r="A198" i="2"/>
  <c r="M197" i="2" a="1"/>
  <c r="M197" i="2" s="1"/>
  <c r="L197" i="2"/>
  <c r="J197" i="2"/>
  <c r="H197" i="2"/>
  <c r="E197" i="2"/>
  <c r="B197" i="2"/>
  <c r="A197" i="2"/>
  <c r="M196" i="2" a="1"/>
  <c r="M196" i="2" s="1"/>
  <c r="K196" i="2" s="1"/>
  <c r="L196" i="2"/>
  <c r="J196" i="2"/>
  <c r="H196" i="2"/>
  <c r="E196" i="2"/>
  <c r="B196" i="2"/>
  <c r="A196" i="2"/>
  <c r="M195" i="2" a="1"/>
  <c r="M195" i="2" s="1"/>
  <c r="L195" i="2"/>
  <c r="J195" i="2"/>
  <c r="H195" i="2"/>
  <c r="E195" i="2"/>
  <c r="B195" i="2"/>
  <c r="A195" i="2"/>
  <c r="M194" i="2" a="1"/>
  <c r="M194" i="2" s="1"/>
  <c r="L194" i="2"/>
  <c r="J194" i="2"/>
  <c r="H194" i="2"/>
  <c r="E194" i="2"/>
  <c r="B194" i="2"/>
  <c r="A194" i="2"/>
  <c r="M193" i="2" a="1"/>
  <c r="M193" i="2" s="1"/>
  <c r="L193" i="2"/>
  <c r="J193" i="2"/>
  <c r="H193" i="2"/>
  <c r="E193" i="2"/>
  <c r="B193" i="2"/>
  <c r="A193" i="2"/>
  <c r="M192" i="2" a="1"/>
  <c r="M192" i="2" s="1"/>
  <c r="K192" i="2" s="1"/>
  <c r="L192" i="2"/>
  <c r="J192" i="2"/>
  <c r="H192" i="2"/>
  <c r="E192" i="2"/>
  <c r="B192" i="2"/>
  <c r="A192" i="2"/>
  <c r="M191" i="2" a="1"/>
  <c r="M191" i="2" s="1"/>
  <c r="K191" i="2" s="1"/>
  <c r="L191" i="2"/>
  <c r="J191" i="2"/>
  <c r="H191" i="2"/>
  <c r="E191" i="2"/>
  <c r="B191" i="2"/>
  <c r="A191" i="2"/>
  <c r="M190" i="2" a="1"/>
  <c r="M190" i="2" s="1"/>
  <c r="K190" i="2" s="1"/>
  <c r="L190" i="2"/>
  <c r="J190" i="2"/>
  <c r="H190" i="2"/>
  <c r="E190" i="2"/>
  <c r="B190" i="2"/>
  <c r="A190" i="2"/>
  <c r="M189" i="2" a="1"/>
  <c r="M189" i="2" s="1"/>
  <c r="K189" i="2" s="1"/>
  <c r="L189" i="2"/>
  <c r="J189" i="2"/>
  <c r="H189" i="2"/>
  <c r="E189" i="2"/>
  <c r="B189" i="2"/>
  <c r="A189" i="2"/>
  <c r="M188" i="2" a="1"/>
  <c r="M188" i="2" s="1"/>
  <c r="K188" i="2" s="1"/>
  <c r="L188" i="2"/>
  <c r="J188" i="2"/>
  <c r="H188" i="2"/>
  <c r="E188" i="2"/>
  <c r="B188" i="2"/>
  <c r="A188" i="2"/>
  <c r="M187" i="2" a="1"/>
  <c r="M187" i="2" s="1"/>
  <c r="K187" i="2" s="1"/>
  <c r="L187" i="2"/>
  <c r="J187" i="2"/>
  <c r="H187" i="2"/>
  <c r="E187" i="2"/>
  <c r="B187" i="2"/>
  <c r="A187" i="2"/>
  <c r="M186" i="2" a="1"/>
  <c r="M186" i="2" s="1"/>
  <c r="K186" i="2" s="1"/>
  <c r="L186" i="2"/>
  <c r="J186" i="2"/>
  <c r="H186" i="2"/>
  <c r="E186" i="2"/>
  <c r="B186" i="2"/>
  <c r="A186" i="2"/>
  <c r="M185" i="2" a="1"/>
  <c r="M185" i="2" s="1"/>
  <c r="K185" i="2" s="1"/>
  <c r="L185" i="2"/>
  <c r="J185" i="2"/>
  <c r="H185" i="2"/>
  <c r="E185" i="2"/>
  <c r="B185" i="2"/>
  <c r="A185" i="2"/>
  <c r="M184" i="2" a="1"/>
  <c r="M184" i="2" s="1"/>
  <c r="K184" i="2" s="1"/>
  <c r="L184" i="2"/>
  <c r="J184" i="2"/>
  <c r="H184" i="2"/>
  <c r="E184" i="2"/>
  <c r="B184" i="2"/>
  <c r="A184" i="2"/>
  <c r="M183" i="2" a="1"/>
  <c r="M183" i="2" s="1"/>
  <c r="K183" i="2" s="1"/>
  <c r="L183" i="2"/>
  <c r="J183" i="2"/>
  <c r="H183" i="2"/>
  <c r="E183" i="2"/>
  <c r="B183" i="2"/>
  <c r="A183" i="2"/>
  <c r="M182" i="2" a="1"/>
  <c r="M182" i="2" s="1"/>
  <c r="K182" i="2" s="1"/>
  <c r="L182" i="2"/>
  <c r="J182" i="2"/>
  <c r="H182" i="2"/>
  <c r="E182" i="2"/>
  <c r="B182" i="2"/>
  <c r="A182" i="2"/>
  <c r="M181" i="2" a="1"/>
  <c r="M181" i="2" s="1"/>
  <c r="K181" i="2" s="1"/>
  <c r="L181" i="2"/>
  <c r="J181" i="2"/>
  <c r="H181" i="2"/>
  <c r="E181" i="2"/>
  <c r="B181" i="2"/>
  <c r="A181" i="2"/>
  <c r="M180" i="2" a="1"/>
  <c r="M180" i="2" s="1"/>
  <c r="K180" i="2" s="1"/>
  <c r="L180" i="2"/>
  <c r="J180" i="2"/>
  <c r="H180" i="2"/>
  <c r="E180" i="2"/>
  <c r="B180" i="2"/>
  <c r="A180" i="2"/>
  <c r="M179" i="2" a="1"/>
  <c r="M179" i="2" s="1"/>
  <c r="K179" i="2" s="1"/>
  <c r="L179" i="2"/>
  <c r="J179" i="2"/>
  <c r="H179" i="2"/>
  <c r="E179" i="2"/>
  <c r="B179" i="2"/>
  <c r="A179" i="2"/>
  <c r="M178" i="2" a="1"/>
  <c r="M178" i="2" s="1"/>
  <c r="K178" i="2" s="1"/>
  <c r="L178" i="2"/>
  <c r="J178" i="2"/>
  <c r="H178" i="2"/>
  <c r="E178" i="2"/>
  <c r="B178" i="2"/>
  <c r="A178" i="2"/>
  <c r="M177" i="2" a="1"/>
  <c r="M177" i="2" s="1"/>
  <c r="K177" i="2" s="1"/>
  <c r="L177" i="2"/>
  <c r="J177" i="2"/>
  <c r="H177" i="2"/>
  <c r="E177" i="2"/>
  <c r="B177" i="2"/>
  <c r="A177" i="2"/>
  <c r="M176" i="2" a="1"/>
  <c r="M176" i="2" s="1"/>
  <c r="K176" i="2" s="1"/>
  <c r="L176" i="2"/>
  <c r="J176" i="2"/>
  <c r="H176" i="2"/>
  <c r="E176" i="2"/>
  <c r="B176" i="2"/>
  <c r="A176" i="2"/>
  <c r="M175" i="2" a="1"/>
  <c r="M175" i="2" s="1"/>
  <c r="K175" i="2" s="1"/>
  <c r="L175" i="2"/>
  <c r="J175" i="2"/>
  <c r="H175" i="2"/>
  <c r="E175" i="2"/>
  <c r="B175" i="2"/>
  <c r="A175" i="2"/>
  <c r="M174" i="2" a="1"/>
  <c r="M174" i="2" s="1"/>
  <c r="K174" i="2" s="1"/>
  <c r="L174" i="2"/>
  <c r="J174" i="2"/>
  <c r="H174" i="2"/>
  <c r="E174" i="2"/>
  <c r="B174" i="2"/>
  <c r="A174" i="2"/>
  <c r="M173" i="2" a="1"/>
  <c r="M173" i="2" s="1"/>
  <c r="K173" i="2" s="1"/>
  <c r="L173" i="2"/>
  <c r="J173" i="2"/>
  <c r="H173" i="2"/>
  <c r="E173" i="2"/>
  <c r="B173" i="2"/>
  <c r="A173" i="2"/>
  <c r="M172" i="2" a="1"/>
  <c r="M172" i="2" s="1"/>
  <c r="K172" i="2" s="1"/>
  <c r="L172" i="2"/>
  <c r="J172" i="2"/>
  <c r="H172" i="2"/>
  <c r="E172" i="2"/>
  <c r="B172" i="2"/>
  <c r="A172" i="2"/>
  <c r="M171" i="2" a="1"/>
  <c r="M171" i="2" s="1"/>
  <c r="K171" i="2" s="1"/>
  <c r="L171" i="2"/>
  <c r="J171" i="2"/>
  <c r="H171" i="2"/>
  <c r="E171" i="2"/>
  <c r="B171" i="2"/>
  <c r="A171" i="2"/>
  <c r="M170" i="2" a="1"/>
  <c r="M170" i="2" s="1"/>
  <c r="K170" i="2" s="1"/>
  <c r="L170" i="2"/>
  <c r="J170" i="2"/>
  <c r="H170" i="2"/>
  <c r="E170" i="2"/>
  <c r="B170" i="2"/>
  <c r="A170" i="2"/>
  <c r="M169" i="2" a="1"/>
  <c r="M169" i="2" s="1"/>
  <c r="K169" i="2" s="1"/>
  <c r="L169" i="2"/>
  <c r="J169" i="2"/>
  <c r="H169" i="2"/>
  <c r="E169" i="2"/>
  <c r="B169" i="2"/>
  <c r="A169" i="2"/>
  <c r="M168" i="2" a="1"/>
  <c r="M168" i="2" s="1"/>
  <c r="K168" i="2" s="1"/>
  <c r="L168" i="2"/>
  <c r="J168" i="2"/>
  <c r="H168" i="2"/>
  <c r="E168" i="2"/>
  <c r="B168" i="2"/>
  <c r="A168" i="2"/>
  <c r="M167" i="2" a="1"/>
  <c r="M167" i="2" s="1"/>
  <c r="K167" i="2" s="1"/>
  <c r="L167" i="2"/>
  <c r="J167" i="2"/>
  <c r="H167" i="2"/>
  <c r="E167" i="2"/>
  <c r="B167" i="2"/>
  <c r="A167" i="2"/>
  <c r="M166" i="2" a="1"/>
  <c r="M166" i="2" s="1"/>
  <c r="K166" i="2" s="1"/>
  <c r="L166" i="2"/>
  <c r="J166" i="2"/>
  <c r="H166" i="2"/>
  <c r="E166" i="2"/>
  <c r="B166" i="2"/>
  <c r="A166" i="2"/>
  <c r="M165" i="2" a="1"/>
  <c r="M165" i="2" s="1"/>
  <c r="K165" i="2" s="1"/>
  <c r="L165" i="2"/>
  <c r="J165" i="2"/>
  <c r="H165" i="2"/>
  <c r="E165" i="2"/>
  <c r="B165" i="2"/>
  <c r="A165" i="2"/>
  <c r="M164" i="2" a="1"/>
  <c r="M164" i="2" s="1"/>
  <c r="K164" i="2" s="1"/>
  <c r="L164" i="2"/>
  <c r="J164" i="2"/>
  <c r="H164" i="2"/>
  <c r="E164" i="2"/>
  <c r="B164" i="2"/>
  <c r="A164" i="2"/>
  <c r="M163" i="2" a="1"/>
  <c r="M163" i="2" s="1"/>
  <c r="K163" i="2" s="1"/>
  <c r="L163" i="2"/>
  <c r="J163" i="2"/>
  <c r="H163" i="2"/>
  <c r="E163" i="2"/>
  <c r="B163" i="2"/>
  <c r="A163" i="2"/>
  <c r="M162" i="2" a="1"/>
  <c r="M162" i="2" s="1"/>
  <c r="K162" i="2" s="1"/>
  <c r="L162" i="2"/>
  <c r="J162" i="2"/>
  <c r="H162" i="2"/>
  <c r="E162" i="2"/>
  <c r="B162" i="2"/>
  <c r="A162" i="2"/>
  <c r="M161" i="2" a="1"/>
  <c r="M161" i="2" s="1"/>
  <c r="K161" i="2" s="1"/>
  <c r="L161" i="2"/>
  <c r="J161" i="2"/>
  <c r="H161" i="2"/>
  <c r="E161" i="2"/>
  <c r="B161" i="2"/>
  <c r="A161" i="2"/>
  <c r="M160" i="2" a="1"/>
  <c r="M160" i="2" s="1"/>
  <c r="K160" i="2" s="1"/>
  <c r="L160" i="2"/>
  <c r="J160" i="2"/>
  <c r="H160" i="2"/>
  <c r="E160" i="2"/>
  <c r="B160" i="2"/>
  <c r="A160" i="2"/>
  <c r="M159" i="2" a="1"/>
  <c r="M159" i="2" s="1"/>
  <c r="K159" i="2" s="1"/>
  <c r="L159" i="2"/>
  <c r="J159" i="2"/>
  <c r="H159" i="2"/>
  <c r="E159" i="2"/>
  <c r="B159" i="2"/>
  <c r="A159" i="2"/>
  <c r="M158" i="2" a="1"/>
  <c r="M158" i="2" s="1"/>
  <c r="K158" i="2" s="1"/>
  <c r="L158" i="2"/>
  <c r="J158" i="2"/>
  <c r="H158" i="2"/>
  <c r="E158" i="2"/>
  <c r="B158" i="2"/>
  <c r="A158" i="2"/>
  <c r="M157" i="2" a="1"/>
  <c r="M157" i="2" s="1"/>
  <c r="K157" i="2" s="1"/>
  <c r="L157" i="2"/>
  <c r="J157" i="2"/>
  <c r="H157" i="2"/>
  <c r="E157" i="2"/>
  <c r="B157" i="2"/>
  <c r="A157" i="2"/>
  <c r="M156" i="2" a="1"/>
  <c r="M156" i="2" s="1"/>
  <c r="K156" i="2" s="1"/>
  <c r="L156" i="2"/>
  <c r="J156" i="2"/>
  <c r="H156" i="2"/>
  <c r="E156" i="2"/>
  <c r="B156" i="2"/>
  <c r="A156" i="2"/>
  <c r="M155" i="2" a="1"/>
  <c r="M155" i="2" s="1"/>
  <c r="K155" i="2" s="1"/>
  <c r="L155" i="2"/>
  <c r="J155" i="2"/>
  <c r="H155" i="2"/>
  <c r="E155" i="2"/>
  <c r="B155" i="2"/>
  <c r="A155" i="2"/>
  <c r="M154" i="2" a="1"/>
  <c r="M154" i="2" s="1"/>
  <c r="K154" i="2" s="1"/>
  <c r="L154" i="2"/>
  <c r="J154" i="2"/>
  <c r="H154" i="2"/>
  <c r="E154" i="2"/>
  <c r="B154" i="2"/>
  <c r="A154" i="2"/>
  <c r="M153" i="2" a="1"/>
  <c r="M153" i="2" s="1"/>
  <c r="K153" i="2" s="1"/>
  <c r="L153" i="2"/>
  <c r="J153" i="2"/>
  <c r="H153" i="2"/>
  <c r="E153" i="2"/>
  <c r="B153" i="2"/>
  <c r="A153" i="2"/>
  <c r="M152" i="2" a="1"/>
  <c r="M152" i="2" s="1"/>
  <c r="K152" i="2" s="1"/>
  <c r="L152" i="2"/>
  <c r="J152" i="2"/>
  <c r="H152" i="2"/>
  <c r="E152" i="2"/>
  <c r="B152" i="2"/>
  <c r="A152" i="2"/>
  <c r="M151" i="2" a="1"/>
  <c r="M151" i="2" s="1"/>
  <c r="K151" i="2" s="1"/>
  <c r="L151" i="2"/>
  <c r="J151" i="2"/>
  <c r="H151" i="2"/>
  <c r="E151" i="2"/>
  <c r="B151" i="2"/>
  <c r="A151" i="2"/>
  <c r="M150" i="2" a="1"/>
  <c r="M150" i="2" s="1"/>
  <c r="K150" i="2" s="1"/>
  <c r="L150" i="2"/>
  <c r="J150" i="2"/>
  <c r="H150" i="2"/>
  <c r="E150" i="2"/>
  <c r="B150" i="2"/>
  <c r="A150" i="2"/>
  <c r="M149" i="2" a="1"/>
  <c r="M149" i="2" s="1"/>
  <c r="K149" i="2" s="1"/>
  <c r="L149" i="2"/>
  <c r="J149" i="2"/>
  <c r="H149" i="2"/>
  <c r="E149" i="2"/>
  <c r="B149" i="2"/>
  <c r="A149" i="2"/>
  <c r="M148" i="2" a="1"/>
  <c r="M148" i="2" s="1"/>
  <c r="K148" i="2" s="1"/>
  <c r="L148" i="2"/>
  <c r="J148" i="2"/>
  <c r="H148" i="2"/>
  <c r="E148" i="2"/>
  <c r="B148" i="2"/>
  <c r="A148" i="2"/>
  <c r="M147" i="2" a="1"/>
  <c r="M147" i="2" s="1"/>
  <c r="K147" i="2" s="1"/>
  <c r="L147" i="2"/>
  <c r="J147" i="2"/>
  <c r="H147" i="2"/>
  <c r="E147" i="2"/>
  <c r="B147" i="2"/>
  <c r="A147" i="2"/>
  <c r="M146" i="2" a="1"/>
  <c r="M146" i="2" s="1"/>
  <c r="K146" i="2" s="1"/>
  <c r="L146" i="2"/>
  <c r="J146" i="2"/>
  <c r="H146" i="2"/>
  <c r="E146" i="2"/>
  <c r="B146" i="2"/>
  <c r="A146" i="2"/>
  <c r="M145" i="2" a="1"/>
  <c r="M145" i="2" s="1"/>
  <c r="K145" i="2" s="1"/>
  <c r="L145" i="2"/>
  <c r="J145" i="2"/>
  <c r="H145" i="2"/>
  <c r="E145" i="2"/>
  <c r="B145" i="2"/>
  <c r="A145" i="2"/>
  <c r="M144" i="2" a="1"/>
  <c r="M144" i="2" s="1"/>
  <c r="K144" i="2" s="1"/>
  <c r="L144" i="2"/>
  <c r="J144" i="2"/>
  <c r="H144" i="2"/>
  <c r="E144" i="2"/>
  <c r="B144" i="2"/>
  <c r="A144" i="2"/>
  <c r="M143" i="2" a="1"/>
  <c r="M143" i="2" s="1"/>
  <c r="K143" i="2" s="1"/>
  <c r="L143" i="2"/>
  <c r="J143" i="2"/>
  <c r="H143" i="2"/>
  <c r="E143" i="2"/>
  <c r="B143" i="2"/>
  <c r="A143" i="2"/>
  <c r="M142" i="2" a="1"/>
  <c r="M142" i="2" s="1"/>
  <c r="K142" i="2" s="1"/>
  <c r="L142" i="2"/>
  <c r="J142" i="2"/>
  <c r="H142" i="2"/>
  <c r="E142" i="2"/>
  <c r="B142" i="2"/>
  <c r="A142" i="2"/>
  <c r="M141" i="2" a="1"/>
  <c r="M141" i="2" s="1"/>
  <c r="K141" i="2" s="1"/>
  <c r="L141" i="2"/>
  <c r="J141" i="2"/>
  <c r="H141" i="2"/>
  <c r="E141" i="2"/>
  <c r="B141" i="2"/>
  <c r="A141" i="2"/>
  <c r="M140" i="2" a="1"/>
  <c r="M140" i="2" s="1"/>
  <c r="K140" i="2" s="1"/>
  <c r="L140" i="2"/>
  <c r="J140" i="2"/>
  <c r="H140" i="2"/>
  <c r="E140" i="2"/>
  <c r="B140" i="2"/>
  <c r="A140" i="2"/>
  <c r="M139" i="2" a="1"/>
  <c r="M139" i="2" s="1"/>
  <c r="K139" i="2" s="1"/>
  <c r="L139" i="2"/>
  <c r="J139" i="2"/>
  <c r="H139" i="2"/>
  <c r="E139" i="2"/>
  <c r="B139" i="2"/>
  <c r="A139" i="2"/>
  <c r="M138" i="2" a="1"/>
  <c r="M138" i="2" s="1"/>
  <c r="K138" i="2" s="1"/>
  <c r="L138" i="2"/>
  <c r="J138" i="2"/>
  <c r="H138" i="2"/>
  <c r="E138" i="2"/>
  <c r="B138" i="2"/>
  <c r="A138" i="2"/>
  <c r="M137" i="2" a="1"/>
  <c r="M137" i="2" s="1"/>
  <c r="K137" i="2" s="1"/>
  <c r="L137" i="2"/>
  <c r="J137" i="2"/>
  <c r="H137" i="2"/>
  <c r="E137" i="2"/>
  <c r="B137" i="2"/>
  <c r="A137" i="2"/>
  <c r="M136" i="2" a="1"/>
  <c r="M136" i="2" s="1"/>
  <c r="K136" i="2" s="1"/>
  <c r="L136" i="2"/>
  <c r="J136" i="2"/>
  <c r="H136" i="2"/>
  <c r="E136" i="2"/>
  <c r="B136" i="2"/>
  <c r="A136" i="2"/>
  <c r="M135" i="2" a="1"/>
  <c r="M135" i="2" s="1"/>
  <c r="K135" i="2" s="1"/>
  <c r="L135" i="2"/>
  <c r="J135" i="2"/>
  <c r="H135" i="2"/>
  <c r="B135" i="2"/>
  <c r="A135" i="2"/>
  <c r="M134" i="2" a="1"/>
  <c r="M134" i="2" s="1"/>
  <c r="K134" i="2" s="1"/>
  <c r="L134" i="2"/>
  <c r="J134" i="2"/>
  <c r="H134" i="2"/>
  <c r="E134" i="2"/>
  <c r="B134" i="2"/>
  <c r="A134" i="2"/>
  <c r="M133" i="2" a="1"/>
  <c r="M133" i="2" s="1"/>
  <c r="K133" i="2" s="1"/>
  <c r="L133" i="2"/>
  <c r="J133" i="2"/>
  <c r="H133" i="2"/>
  <c r="E133" i="2"/>
  <c r="B133" i="2"/>
  <c r="A133" i="2"/>
  <c r="M132" i="2" a="1"/>
  <c r="M132" i="2" s="1"/>
  <c r="K132" i="2" s="1"/>
  <c r="L132" i="2"/>
  <c r="J132" i="2"/>
  <c r="H132" i="2"/>
  <c r="E132" i="2"/>
  <c r="B132" i="2"/>
  <c r="A132" i="2"/>
  <c r="M131" i="2" a="1"/>
  <c r="M131" i="2" s="1"/>
  <c r="K131" i="2" s="1"/>
  <c r="L131" i="2"/>
  <c r="J131" i="2"/>
  <c r="H131" i="2"/>
  <c r="E131" i="2"/>
  <c r="B131" i="2"/>
  <c r="A131" i="2"/>
  <c r="M130" i="2" a="1"/>
  <c r="M130" i="2" s="1"/>
  <c r="K130" i="2" s="1"/>
  <c r="L130" i="2"/>
  <c r="J130" i="2"/>
  <c r="H130" i="2"/>
  <c r="B130" i="2"/>
  <c r="A130" i="2"/>
  <c r="M129" i="2" a="1"/>
  <c r="M129" i="2" s="1"/>
  <c r="K129" i="2" s="1"/>
  <c r="L129" i="2"/>
  <c r="J129" i="2"/>
  <c r="H129" i="2"/>
  <c r="B129" i="2"/>
  <c r="A129" i="2"/>
  <c r="M128" i="2" a="1"/>
  <c r="M128" i="2" s="1"/>
  <c r="K128" i="2" s="1"/>
  <c r="L128" i="2"/>
  <c r="J128" i="2"/>
  <c r="H128" i="2"/>
  <c r="B128" i="2"/>
  <c r="A128" i="2"/>
  <c r="M127" i="2" a="1"/>
  <c r="M127" i="2" s="1"/>
  <c r="K127" i="2" s="1"/>
  <c r="L127" i="2"/>
  <c r="J127" i="2"/>
  <c r="H127" i="2"/>
  <c r="E127" i="2"/>
  <c r="B127" i="2"/>
  <c r="A127" i="2"/>
  <c r="M126" i="2" a="1"/>
  <c r="M126" i="2" s="1"/>
  <c r="K126" i="2" s="1"/>
  <c r="L126" i="2"/>
  <c r="J126" i="2"/>
  <c r="H126" i="2"/>
  <c r="E126" i="2"/>
  <c r="B126" i="2"/>
  <c r="A126" i="2"/>
  <c r="M125" i="2" a="1"/>
  <c r="M125" i="2" s="1"/>
  <c r="K125" i="2" s="1"/>
  <c r="L125" i="2"/>
  <c r="J125" i="2"/>
  <c r="H125" i="2"/>
  <c r="E125" i="2"/>
  <c r="B125" i="2"/>
  <c r="A125" i="2"/>
  <c r="M124" i="2" a="1"/>
  <c r="M124" i="2" s="1"/>
  <c r="K124" i="2" s="1"/>
  <c r="L124" i="2"/>
  <c r="J124" i="2"/>
  <c r="H124" i="2"/>
  <c r="E124" i="2"/>
  <c r="B124" i="2"/>
  <c r="A124" i="2"/>
  <c r="M123" i="2" a="1"/>
  <c r="M123" i="2" s="1"/>
  <c r="K123" i="2" s="1"/>
  <c r="L123" i="2"/>
  <c r="J123" i="2"/>
  <c r="H123" i="2"/>
  <c r="E123" i="2"/>
  <c r="B123" i="2"/>
  <c r="A123" i="2"/>
  <c r="M122" i="2" a="1"/>
  <c r="M122" i="2" s="1"/>
  <c r="K122" i="2" s="1"/>
  <c r="L122" i="2"/>
  <c r="J122" i="2"/>
  <c r="H122" i="2"/>
  <c r="E122" i="2"/>
  <c r="B122" i="2"/>
  <c r="A122" i="2"/>
  <c r="M121" i="2" a="1"/>
  <c r="M121" i="2" s="1"/>
  <c r="K121" i="2" s="1"/>
  <c r="L121" i="2"/>
  <c r="J121" i="2"/>
  <c r="H121" i="2"/>
  <c r="E121" i="2"/>
  <c r="B121" i="2"/>
  <c r="A121" i="2"/>
  <c r="M120" i="2" a="1"/>
  <c r="M120" i="2" s="1"/>
  <c r="K120" i="2" s="1"/>
  <c r="L120" i="2"/>
  <c r="J120" i="2"/>
  <c r="H120" i="2"/>
  <c r="E120" i="2"/>
  <c r="B120" i="2"/>
  <c r="A120" i="2"/>
  <c r="M119" i="2" a="1"/>
  <c r="M119" i="2" s="1"/>
  <c r="K119" i="2" s="1"/>
  <c r="L119" i="2"/>
  <c r="J119" i="2"/>
  <c r="H119" i="2"/>
  <c r="E119" i="2"/>
  <c r="B119" i="2"/>
  <c r="A119" i="2"/>
  <c r="M118" i="2" a="1"/>
  <c r="M118" i="2" s="1"/>
  <c r="K118" i="2" s="1"/>
  <c r="L118" i="2"/>
  <c r="J118" i="2"/>
  <c r="H118" i="2"/>
  <c r="E118" i="2"/>
  <c r="B118" i="2"/>
  <c r="A118" i="2"/>
  <c r="M117" i="2" a="1"/>
  <c r="M117" i="2" s="1"/>
  <c r="K117" i="2" s="1"/>
  <c r="L117" i="2"/>
  <c r="J117" i="2"/>
  <c r="H117" i="2"/>
  <c r="E117" i="2"/>
  <c r="B117" i="2"/>
  <c r="A117" i="2"/>
  <c r="M116" i="2" a="1"/>
  <c r="M116" i="2" s="1"/>
  <c r="K116" i="2" s="1"/>
  <c r="L116" i="2"/>
  <c r="J116" i="2"/>
  <c r="H116" i="2"/>
  <c r="E116" i="2"/>
  <c r="B116" i="2"/>
  <c r="A116" i="2"/>
  <c r="M115" i="2" a="1"/>
  <c r="M115" i="2" s="1"/>
  <c r="K115" i="2" s="1"/>
  <c r="L115" i="2"/>
  <c r="J115" i="2"/>
  <c r="H115" i="2"/>
  <c r="E115" i="2"/>
  <c r="B115" i="2"/>
  <c r="A115" i="2"/>
  <c r="M114" i="2" a="1"/>
  <c r="M114" i="2" s="1"/>
  <c r="K114" i="2" s="1"/>
  <c r="L114" i="2"/>
  <c r="J114" i="2"/>
  <c r="H114" i="2"/>
  <c r="E114" i="2"/>
  <c r="B114" i="2"/>
  <c r="A114" i="2"/>
  <c r="M113" i="2" a="1"/>
  <c r="M113" i="2" s="1"/>
  <c r="K113" i="2" s="1"/>
  <c r="L113" i="2"/>
  <c r="J113" i="2"/>
  <c r="H113" i="2"/>
  <c r="E113" i="2"/>
  <c r="B113" i="2"/>
  <c r="A113" i="2"/>
  <c r="M112" i="2" a="1"/>
  <c r="M112" i="2" s="1"/>
  <c r="K112" i="2" s="1"/>
  <c r="L112" i="2"/>
  <c r="J112" i="2"/>
  <c r="H112" i="2"/>
  <c r="E112" i="2"/>
  <c r="B112" i="2"/>
  <c r="A112" i="2"/>
  <c r="M111" i="2" a="1"/>
  <c r="M111" i="2" s="1"/>
  <c r="K111" i="2" s="1"/>
  <c r="L111" i="2"/>
  <c r="J111" i="2"/>
  <c r="H111" i="2"/>
  <c r="E111" i="2"/>
  <c r="B111" i="2"/>
  <c r="A111" i="2"/>
  <c r="M110" i="2" a="1"/>
  <c r="M110" i="2" s="1"/>
  <c r="K110" i="2" s="1"/>
  <c r="L110" i="2"/>
  <c r="J110" i="2"/>
  <c r="H110" i="2"/>
  <c r="E110" i="2"/>
  <c r="B110" i="2"/>
  <c r="A110" i="2"/>
  <c r="M109" i="2" a="1"/>
  <c r="M109" i="2" s="1"/>
  <c r="K109" i="2" s="1"/>
  <c r="L109" i="2"/>
  <c r="J109" i="2"/>
  <c r="H109" i="2"/>
  <c r="E109" i="2"/>
  <c r="B109" i="2"/>
  <c r="A109" i="2"/>
  <c r="M108" i="2" a="1"/>
  <c r="M108" i="2" s="1"/>
  <c r="K108" i="2" s="1"/>
  <c r="L108" i="2"/>
  <c r="J108" i="2"/>
  <c r="H108" i="2"/>
  <c r="E108" i="2"/>
  <c r="B108" i="2"/>
  <c r="A108" i="2"/>
  <c r="M107" i="2" a="1"/>
  <c r="M107" i="2" s="1"/>
  <c r="K107" i="2" s="1"/>
  <c r="L107" i="2"/>
  <c r="J107" i="2"/>
  <c r="H107" i="2"/>
  <c r="E107" i="2"/>
  <c r="B107" i="2"/>
  <c r="A107" i="2"/>
  <c r="M106" i="2" a="1"/>
  <c r="M106" i="2" s="1"/>
  <c r="K106" i="2" s="1"/>
  <c r="L106" i="2"/>
  <c r="J106" i="2"/>
  <c r="H106" i="2"/>
  <c r="E106" i="2"/>
  <c r="B106" i="2"/>
  <c r="A106" i="2"/>
  <c r="M105" i="2" a="1"/>
  <c r="M105" i="2" s="1"/>
  <c r="K105" i="2" s="1"/>
  <c r="L105" i="2"/>
  <c r="J105" i="2"/>
  <c r="H105" i="2"/>
  <c r="E105" i="2"/>
  <c r="B105" i="2"/>
  <c r="A105" i="2"/>
  <c r="M104" i="2" a="1"/>
  <c r="M104" i="2" s="1"/>
  <c r="K104" i="2" s="1"/>
  <c r="L104" i="2"/>
  <c r="J104" i="2"/>
  <c r="H104" i="2"/>
  <c r="E104" i="2"/>
  <c r="B104" i="2"/>
  <c r="A104" i="2"/>
  <c r="M103" i="2" a="1"/>
  <c r="M103" i="2" s="1"/>
  <c r="K103" i="2" s="1"/>
  <c r="L103" i="2"/>
  <c r="J103" i="2"/>
  <c r="H103" i="2"/>
  <c r="E103" i="2"/>
  <c r="B103" i="2"/>
  <c r="A103" i="2"/>
  <c r="M102" i="2" a="1"/>
  <c r="M102" i="2" s="1"/>
  <c r="K102" i="2" s="1"/>
  <c r="L102" i="2"/>
  <c r="J102" i="2"/>
  <c r="H102" i="2"/>
  <c r="E102" i="2"/>
  <c r="B102" i="2"/>
  <c r="A102" i="2"/>
  <c r="M101" i="2" a="1"/>
  <c r="M101" i="2" s="1"/>
  <c r="K101" i="2" s="1"/>
  <c r="L101" i="2"/>
  <c r="J101" i="2"/>
  <c r="H101" i="2"/>
  <c r="E101" i="2"/>
  <c r="B101" i="2"/>
  <c r="A101" i="2"/>
  <c r="M100" i="2" a="1"/>
  <c r="M100" i="2" s="1"/>
  <c r="K100" i="2" s="1"/>
  <c r="L100" i="2"/>
  <c r="J100" i="2"/>
  <c r="H100" i="2"/>
  <c r="E100" i="2"/>
  <c r="B100" i="2"/>
  <c r="A100" i="2"/>
  <c r="M99" i="2" a="1"/>
  <c r="M99" i="2" s="1"/>
  <c r="L99" i="2"/>
  <c r="J99" i="2"/>
  <c r="H99" i="2"/>
  <c r="E99" i="2"/>
  <c r="B99" i="2"/>
  <c r="A99" i="2"/>
  <c r="M98" i="2" a="1"/>
  <c r="M98" i="2" s="1"/>
  <c r="L98" i="2"/>
  <c r="J98" i="2"/>
  <c r="H98" i="2"/>
  <c r="E98" i="2"/>
  <c r="B98" i="2"/>
  <c r="A98" i="2"/>
  <c r="M97" i="2" a="1"/>
  <c r="M97" i="2" s="1"/>
  <c r="L97" i="2"/>
  <c r="J97" i="2"/>
  <c r="H97" i="2"/>
  <c r="E97" i="2"/>
  <c r="B97" i="2"/>
  <c r="A97" i="2"/>
  <c r="M96" i="2" a="1"/>
  <c r="M96" i="2" s="1"/>
  <c r="L96" i="2"/>
  <c r="J96" i="2"/>
  <c r="H96" i="2"/>
  <c r="E96" i="2"/>
  <c r="B96" i="2"/>
  <c r="A96" i="2"/>
  <c r="M95" i="2" a="1"/>
  <c r="M95" i="2" s="1"/>
  <c r="K95" i="2" s="1"/>
  <c r="L95" i="2"/>
  <c r="J95" i="2"/>
  <c r="H95" i="2"/>
  <c r="E95" i="2"/>
  <c r="B95" i="2"/>
  <c r="A95" i="2"/>
  <c r="M94" i="2" a="1"/>
  <c r="M94" i="2" s="1"/>
  <c r="K94" i="2" s="1"/>
  <c r="L94" i="2"/>
  <c r="J94" i="2"/>
  <c r="H94" i="2"/>
  <c r="E94" i="2"/>
  <c r="B94" i="2"/>
  <c r="A94" i="2"/>
  <c r="M93" i="2" a="1"/>
  <c r="M93" i="2" s="1"/>
  <c r="K93" i="2" s="1"/>
  <c r="L93" i="2"/>
  <c r="J93" i="2"/>
  <c r="H93" i="2"/>
  <c r="E93" i="2"/>
  <c r="B93" i="2"/>
  <c r="A93" i="2"/>
  <c r="M92" i="2" a="1"/>
  <c r="M92" i="2" s="1"/>
  <c r="K92" i="2" s="1"/>
  <c r="L92" i="2"/>
  <c r="J92" i="2"/>
  <c r="H92" i="2"/>
  <c r="E92" i="2"/>
  <c r="B92" i="2"/>
  <c r="A92" i="2"/>
  <c r="M91" i="2" a="1"/>
  <c r="M91" i="2" s="1"/>
  <c r="K91" i="2" s="1"/>
  <c r="L91" i="2"/>
  <c r="J91" i="2"/>
  <c r="H91" i="2"/>
  <c r="E91" i="2"/>
  <c r="B91" i="2"/>
  <c r="A91" i="2"/>
  <c r="M90" i="2" a="1"/>
  <c r="M90" i="2" s="1"/>
  <c r="K90" i="2" s="1"/>
  <c r="L90" i="2"/>
  <c r="J90" i="2"/>
  <c r="H90" i="2"/>
  <c r="E90" i="2"/>
  <c r="B90" i="2"/>
  <c r="A90" i="2"/>
  <c r="M89" i="2" a="1"/>
  <c r="M89" i="2" s="1"/>
  <c r="K89" i="2" s="1"/>
  <c r="L89" i="2"/>
  <c r="J89" i="2"/>
  <c r="H89" i="2"/>
  <c r="E89" i="2"/>
  <c r="B89" i="2"/>
  <c r="A89" i="2"/>
  <c r="M88" i="2" a="1"/>
  <c r="M88" i="2" s="1"/>
  <c r="K88" i="2" s="1"/>
  <c r="L88" i="2"/>
  <c r="J88" i="2"/>
  <c r="H88" i="2"/>
  <c r="E88" i="2"/>
  <c r="B88" i="2"/>
  <c r="A88" i="2"/>
  <c r="M87" i="2" a="1"/>
  <c r="M87" i="2" s="1"/>
  <c r="K87" i="2" s="1"/>
  <c r="L87" i="2"/>
  <c r="J87" i="2"/>
  <c r="H87" i="2"/>
  <c r="E87" i="2"/>
  <c r="B87" i="2"/>
  <c r="A87" i="2"/>
  <c r="M86" i="2" a="1"/>
  <c r="M86" i="2" s="1"/>
  <c r="K86" i="2" s="1"/>
  <c r="L86" i="2"/>
  <c r="J86" i="2"/>
  <c r="H86" i="2"/>
  <c r="E86" i="2"/>
  <c r="B86" i="2"/>
  <c r="A86" i="2"/>
  <c r="M85" i="2" a="1"/>
  <c r="M85" i="2" s="1"/>
  <c r="K85" i="2" s="1"/>
  <c r="L85" i="2"/>
  <c r="J85" i="2"/>
  <c r="H85" i="2"/>
  <c r="E85" i="2"/>
  <c r="B85" i="2"/>
  <c r="A85" i="2"/>
  <c r="M84" i="2" a="1"/>
  <c r="M84" i="2" s="1"/>
  <c r="K84" i="2" s="1"/>
  <c r="L84" i="2"/>
  <c r="J84" i="2"/>
  <c r="H84" i="2"/>
  <c r="E84" i="2"/>
  <c r="B84" i="2"/>
  <c r="A84" i="2"/>
  <c r="M83" i="2" a="1"/>
  <c r="M83" i="2" s="1"/>
  <c r="K83" i="2" s="1"/>
  <c r="L83" i="2"/>
  <c r="J83" i="2"/>
  <c r="H83" i="2"/>
  <c r="E83" i="2"/>
  <c r="B83" i="2"/>
  <c r="A83" i="2"/>
  <c r="M82" i="2" a="1"/>
  <c r="M82" i="2" s="1"/>
  <c r="K82" i="2" s="1"/>
  <c r="L82" i="2"/>
  <c r="J82" i="2"/>
  <c r="H82" i="2"/>
  <c r="E82" i="2"/>
  <c r="B82" i="2"/>
  <c r="A82" i="2"/>
  <c r="M81" i="2" a="1"/>
  <c r="M81" i="2" s="1"/>
  <c r="K81" i="2" s="1"/>
  <c r="L81" i="2"/>
  <c r="J81" i="2"/>
  <c r="H81" i="2"/>
  <c r="E81" i="2"/>
  <c r="B81" i="2"/>
  <c r="A81" i="2"/>
  <c r="M80" i="2" a="1"/>
  <c r="M80" i="2" s="1"/>
  <c r="K80" i="2" s="1"/>
  <c r="L80" i="2"/>
  <c r="J80" i="2"/>
  <c r="H80" i="2"/>
  <c r="E80" i="2"/>
  <c r="B80" i="2"/>
  <c r="A80" i="2"/>
  <c r="M79" i="2" a="1"/>
  <c r="M79" i="2" s="1"/>
  <c r="K79" i="2" s="1"/>
  <c r="L79" i="2"/>
  <c r="J79" i="2"/>
  <c r="H79" i="2"/>
  <c r="E79" i="2"/>
  <c r="B79" i="2"/>
  <c r="A79" i="2"/>
  <c r="M78" i="2" a="1"/>
  <c r="M78" i="2" s="1"/>
  <c r="K78" i="2" s="1"/>
  <c r="L78" i="2"/>
  <c r="J78" i="2"/>
  <c r="H78" i="2"/>
  <c r="E78" i="2"/>
  <c r="B78" i="2"/>
  <c r="A78" i="2"/>
  <c r="M77" i="2" a="1"/>
  <c r="M77" i="2" s="1"/>
  <c r="K77" i="2" s="1"/>
  <c r="L77" i="2"/>
  <c r="J77" i="2"/>
  <c r="H77" i="2"/>
  <c r="E77" i="2"/>
  <c r="B77" i="2"/>
  <c r="A77" i="2"/>
  <c r="M76" i="2" a="1"/>
  <c r="M76" i="2" s="1"/>
  <c r="K76" i="2" s="1"/>
  <c r="L76" i="2"/>
  <c r="J76" i="2"/>
  <c r="H76" i="2"/>
  <c r="E76" i="2"/>
  <c r="B76" i="2"/>
  <c r="A76" i="2"/>
  <c r="M75" i="2" a="1"/>
  <c r="M75" i="2" s="1"/>
  <c r="K75" i="2" s="1"/>
  <c r="L75" i="2"/>
  <c r="J75" i="2"/>
  <c r="H75" i="2"/>
  <c r="E75" i="2"/>
  <c r="B75" i="2"/>
  <c r="A75" i="2"/>
  <c r="M74" i="2" a="1"/>
  <c r="M74" i="2" s="1"/>
  <c r="K74" i="2" s="1"/>
  <c r="L74" i="2"/>
  <c r="J74" i="2"/>
  <c r="H74" i="2"/>
  <c r="E74" i="2"/>
  <c r="B74" i="2"/>
  <c r="A74" i="2"/>
  <c r="M73" i="2" a="1"/>
  <c r="M73" i="2" s="1"/>
  <c r="K73" i="2" s="1"/>
  <c r="L73" i="2"/>
  <c r="J73" i="2"/>
  <c r="H73" i="2"/>
  <c r="E73" i="2"/>
  <c r="B73" i="2"/>
  <c r="A73" i="2"/>
  <c r="M72" i="2" a="1"/>
  <c r="M72" i="2" s="1"/>
  <c r="K72" i="2" s="1"/>
  <c r="L72" i="2"/>
  <c r="J72" i="2"/>
  <c r="H72" i="2"/>
  <c r="E72" i="2"/>
  <c r="B72" i="2"/>
  <c r="A72" i="2"/>
  <c r="M71" i="2" a="1"/>
  <c r="M71" i="2" s="1"/>
  <c r="K71" i="2" s="1"/>
  <c r="L71" i="2"/>
  <c r="J71" i="2"/>
  <c r="H71" i="2"/>
  <c r="E71" i="2"/>
  <c r="B71" i="2"/>
  <c r="A71" i="2"/>
  <c r="M70" i="2" a="1"/>
  <c r="M70" i="2" s="1"/>
  <c r="K70" i="2" s="1"/>
  <c r="L70" i="2"/>
  <c r="J70" i="2"/>
  <c r="H70" i="2"/>
  <c r="E70" i="2"/>
  <c r="B70" i="2"/>
  <c r="A70" i="2"/>
  <c r="M69" i="2" a="1"/>
  <c r="M69" i="2" s="1"/>
  <c r="K69" i="2" s="1"/>
  <c r="L69" i="2"/>
  <c r="J69" i="2"/>
  <c r="H69" i="2"/>
  <c r="E69" i="2"/>
  <c r="B69" i="2"/>
  <c r="A69" i="2"/>
  <c r="M68" i="2" a="1"/>
  <c r="M68" i="2" s="1"/>
  <c r="K68" i="2" s="1"/>
  <c r="L68" i="2"/>
  <c r="J68" i="2"/>
  <c r="H68" i="2"/>
  <c r="E68" i="2"/>
  <c r="B68" i="2"/>
  <c r="A68" i="2"/>
  <c r="M67" i="2" a="1"/>
  <c r="M67" i="2" s="1"/>
  <c r="K67" i="2" s="1"/>
  <c r="L67" i="2"/>
  <c r="J67" i="2"/>
  <c r="H67" i="2"/>
  <c r="E67" i="2"/>
  <c r="B67" i="2"/>
  <c r="A67" i="2"/>
  <c r="M66" i="2" a="1"/>
  <c r="M66" i="2" s="1"/>
  <c r="K66" i="2" s="1"/>
  <c r="L66" i="2"/>
  <c r="J66" i="2"/>
  <c r="H66" i="2"/>
  <c r="E66" i="2"/>
  <c r="B66" i="2"/>
  <c r="A66" i="2"/>
  <c r="M65" i="2" a="1"/>
  <c r="M65" i="2" s="1"/>
  <c r="K65" i="2" s="1"/>
  <c r="L65" i="2"/>
  <c r="J65" i="2"/>
  <c r="H65" i="2"/>
  <c r="E65" i="2"/>
  <c r="B65" i="2"/>
  <c r="A65" i="2"/>
  <c r="M64" i="2" a="1"/>
  <c r="M64" i="2" s="1"/>
  <c r="K64" i="2" s="1"/>
  <c r="L64" i="2"/>
  <c r="J64" i="2"/>
  <c r="H64" i="2"/>
  <c r="E64" i="2"/>
  <c r="B64" i="2"/>
  <c r="A64" i="2"/>
  <c r="M63" i="2" a="1"/>
  <c r="M63" i="2" s="1"/>
  <c r="K63" i="2" s="1"/>
  <c r="L63" i="2"/>
  <c r="J63" i="2"/>
  <c r="H63" i="2"/>
  <c r="E63" i="2"/>
  <c r="B63" i="2"/>
  <c r="A63" i="2"/>
  <c r="M62" i="2" a="1"/>
  <c r="M62" i="2" s="1"/>
  <c r="K62" i="2" s="1"/>
  <c r="L62" i="2"/>
  <c r="J62" i="2"/>
  <c r="H62" i="2"/>
  <c r="E62" i="2"/>
  <c r="B62" i="2"/>
  <c r="A62" i="2"/>
  <c r="M61" i="2" a="1"/>
  <c r="M61" i="2" s="1"/>
  <c r="K61" i="2" s="1"/>
  <c r="L61" i="2"/>
  <c r="J61" i="2"/>
  <c r="H61" i="2"/>
  <c r="E61" i="2"/>
  <c r="B61" i="2"/>
  <c r="A61" i="2"/>
  <c r="M60" i="2" a="1"/>
  <c r="M60" i="2" s="1"/>
  <c r="K60" i="2" s="1"/>
  <c r="L60" i="2"/>
  <c r="J60" i="2"/>
  <c r="H60" i="2"/>
  <c r="E60" i="2"/>
  <c r="B60" i="2"/>
  <c r="A60" i="2"/>
  <c r="M59" i="2" a="1"/>
  <c r="M59" i="2" s="1"/>
  <c r="K59" i="2" s="1"/>
  <c r="L59" i="2"/>
  <c r="J59" i="2"/>
  <c r="H59" i="2"/>
  <c r="E59" i="2"/>
  <c r="B59" i="2"/>
  <c r="A59" i="2"/>
  <c r="M58" i="2" a="1"/>
  <c r="M58" i="2" s="1"/>
  <c r="K58" i="2" s="1"/>
  <c r="L58" i="2"/>
  <c r="J58" i="2"/>
  <c r="H58" i="2"/>
  <c r="E58" i="2"/>
  <c r="B58" i="2"/>
  <c r="A58" i="2"/>
  <c r="M57" i="2" a="1"/>
  <c r="M57" i="2" s="1"/>
  <c r="K57" i="2" s="1"/>
  <c r="L57" i="2"/>
  <c r="J57" i="2"/>
  <c r="H57" i="2"/>
  <c r="E57" i="2"/>
  <c r="B57" i="2"/>
  <c r="A57" i="2"/>
  <c r="M56" i="2" a="1"/>
  <c r="M56" i="2" s="1"/>
  <c r="K56" i="2" s="1"/>
  <c r="L56" i="2"/>
  <c r="J56" i="2"/>
  <c r="H56" i="2"/>
  <c r="E56" i="2"/>
  <c r="B56" i="2"/>
  <c r="A56" i="2"/>
  <c r="M55" i="2" a="1"/>
  <c r="M55" i="2" s="1"/>
  <c r="K55" i="2" s="1"/>
  <c r="L55" i="2"/>
  <c r="J55" i="2"/>
  <c r="H55" i="2"/>
  <c r="E55" i="2"/>
  <c r="B55" i="2"/>
  <c r="A55" i="2"/>
  <c r="M54" i="2" a="1"/>
  <c r="M54" i="2" s="1"/>
  <c r="K54" i="2" s="1"/>
  <c r="L54" i="2"/>
  <c r="J54" i="2"/>
  <c r="H54" i="2"/>
  <c r="E54" i="2"/>
  <c r="B54" i="2"/>
  <c r="A54" i="2"/>
  <c r="M53" i="2" a="1"/>
  <c r="M53" i="2" s="1"/>
  <c r="K53" i="2" s="1"/>
  <c r="L53" i="2"/>
  <c r="J53" i="2"/>
  <c r="H53" i="2"/>
  <c r="E53" i="2"/>
  <c r="B53" i="2"/>
  <c r="A53" i="2"/>
  <c r="M52" i="2" a="1"/>
  <c r="M52" i="2" s="1"/>
  <c r="K52" i="2" s="1"/>
  <c r="L52" i="2"/>
  <c r="J52" i="2"/>
  <c r="H52" i="2"/>
  <c r="E52" i="2"/>
  <c r="B52" i="2"/>
  <c r="A52" i="2"/>
  <c r="M51" i="2" a="1"/>
  <c r="M51" i="2" s="1"/>
  <c r="K51" i="2" s="1"/>
  <c r="L51" i="2"/>
  <c r="J51" i="2"/>
  <c r="H51" i="2"/>
  <c r="E51" i="2"/>
  <c r="B51" i="2"/>
  <c r="A51" i="2"/>
  <c r="M50" i="2" a="1"/>
  <c r="M50" i="2" s="1"/>
  <c r="K50" i="2" s="1"/>
  <c r="L50" i="2"/>
  <c r="J50" i="2"/>
  <c r="H50" i="2"/>
  <c r="E50" i="2"/>
  <c r="B50" i="2"/>
  <c r="A50" i="2"/>
  <c r="M49" i="2" a="1"/>
  <c r="M49" i="2" s="1"/>
  <c r="K49" i="2" s="1"/>
  <c r="L49" i="2"/>
  <c r="J49" i="2"/>
  <c r="H49" i="2"/>
  <c r="E49" i="2"/>
  <c r="B49" i="2"/>
  <c r="A49" i="2"/>
  <c r="M48" i="2" a="1"/>
  <c r="M48" i="2" s="1"/>
  <c r="K48" i="2" s="1"/>
  <c r="L48" i="2"/>
  <c r="J48" i="2"/>
  <c r="H48" i="2"/>
  <c r="E48" i="2"/>
  <c r="B48" i="2"/>
  <c r="A48" i="2"/>
  <c r="M47" i="2" a="1"/>
  <c r="M47" i="2" s="1"/>
  <c r="K47" i="2" s="1"/>
  <c r="L47" i="2"/>
  <c r="J47" i="2"/>
  <c r="H47" i="2"/>
  <c r="E47" i="2"/>
  <c r="B47" i="2"/>
  <c r="A47" i="2"/>
  <c r="M46" i="2" a="1"/>
  <c r="M46" i="2" s="1"/>
  <c r="K46" i="2" s="1"/>
  <c r="L46" i="2"/>
  <c r="J46" i="2"/>
  <c r="H46" i="2"/>
  <c r="E46" i="2"/>
  <c r="B46" i="2"/>
  <c r="A46" i="2"/>
  <c r="M45" i="2" a="1"/>
  <c r="M45" i="2" s="1"/>
  <c r="K45" i="2" s="1"/>
  <c r="L45" i="2"/>
  <c r="J45" i="2"/>
  <c r="H45" i="2"/>
  <c r="E45" i="2"/>
  <c r="B45" i="2"/>
  <c r="A45" i="2"/>
  <c r="M44" i="2" a="1"/>
  <c r="M44" i="2" s="1"/>
  <c r="K44" i="2" s="1"/>
  <c r="L44" i="2"/>
  <c r="J44" i="2"/>
  <c r="H44" i="2"/>
  <c r="E44" i="2"/>
  <c r="B44" i="2"/>
  <c r="A44" i="2"/>
  <c r="M43" i="2" a="1"/>
  <c r="M43" i="2" s="1"/>
  <c r="K43" i="2" s="1"/>
  <c r="L43" i="2"/>
  <c r="J43" i="2"/>
  <c r="H43" i="2"/>
  <c r="E43" i="2"/>
  <c r="B43" i="2"/>
  <c r="A43" i="2"/>
  <c r="M42" i="2" a="1"/>
  <c r="M42" i="2" s="1"/>
  <c r="K42" i="2" s="1"/>
  <c r="L42" i="2"/>
  <c r="J42" i="2"/>
  <c r="H42" i="2"/>
  <c r="E42" i="2"/>
  <c r="B42" i="2"/>
  <c r="A42" i="2"/>
  <c r="M41" i="2" a="1"/>
  <c r="M41" i="2" s="1"/>
  <c r="K41" i="2" s="1"/>
  <c r="L41" i="2"/>
  <c r="J41" i="2"/>
  <c r="H41" i="2"/>
  <c r="E41" i="2"/>
  <c r="B41" i="2"/>
  <c r="A41" i="2"/>
  <c r="M40" i="2" a="1"/>
  <c r="M40" i="2" s="1"/>
  <c r="K40" i="2" s="1"/>
  <c r="L40" i="2"/>
  <c r="J40" i="2"/>
  <c r="H40" i="2"/>
  <c r="E40" i="2"/>
  <c r="B40" i="2"/>
  <c r="A40" i="2"/>
  <c r="M39" i="2" a="1"/>
  <c r="M39" i="2" s="1"/>
  <c r="K39" i="2" s="1"/>
  <c r="L39" i="2"/>
  <c r="J39" i="2"/>
  <c r="H39" i="2"/>
  <c r="E39" i="2"/>
  <c r="B39" i="2"/>
  <c r="A39" i="2"/>
  <c r="M38" i="2" a="1"/>
  <c r="M38" i="2" s="1"/>
  <c r="K38" i="2" s="1"/>
  <c r="L38" i="2"/>
  <c r="J38" i="2"/>
  <c r="H38" i="2"/>
  <c r="E38" i="2"/>
  <c r="B38" i="2"/>
  <c r="A38" i="2"/>
  <c r="M37" i="2" a="1"/>
  <c r="M37" i="2" s="1"/>
  <c r="K37" i="2" s="1"/>
  <c r="L37" i="2"/>
  <c r="J37" i="2"/>
  <c r="H37" i="2"/>
  <c r="E37" i="2"/>
  <c r="B37" i="2"/>
  <c r="A37" i="2"/>
  <c r="M36" i="2" a="1"/>
  <c r="M36" i="2" s="1"/>
  <c r="K36" i="2" s="1"/>
  <c r="L36" i="2"/>
  <c r="J36" i="2"/>
  <c r="H36" i="2"/>
  <c r="E36" i="2"/>
  <c r="B36" i="2"/>
  <c r="A36" i="2"/>
  <c r="M35" i="2" a="1"/>
  <c r="M35" i="2" s="1"/>
  <c r="K35" i="2" s="1"/>
  <c r="L35" i="2"/>
  <c r="J35" i="2"/>
  <c r="H35" i="2"/>
  <c r="E35" i="2"/>
  <c r="B35" i="2"/>
  <c r="A35" i="2"/>
  <c r="M34" i="2" a="1"/>
  <c r="M34" i="2" s="1"/>
  <c r="K34" i="2" s="1"/>
  <c r="L34" i="2"/>
  <c r="J34" i="2"/>
  <c r="H34" i="2"/>
  <c r="E34" i="2"/>
  <c r="B34" i="2"/>
  <c r="A34" i="2"/>
  <c r="M33" i="2" a="1"/>
  <c r="M33" i="2" s="1"/>
  <c r="K33" i="2" s="1"/>
  <c r="L33" i="2"/>
  <c r="J33" i="2"/>
  <c r="H33" i="2"/>
  <c r="E33" i="2"/>
  <c r="B33" i="2"/>
  <c r="A33" i="2"/>
  <c r="M32" i="2" a="1"/>
  <c r="M32" i="2" s="1"/>
  <c r="K32" i="2" s="1"/>
  <c r="L32" i="2"/>
  <c r="J32" i="2"/>
  <c r="H32" i="2"/>
  <c r="E32" i="2"/>
  <c r="B32" i="2"/>
  <c r="A32" i="2"/>
  <c r="M31" i="2" a="1"/>
  <c r="M31" i="2" s="1"/>
  <c r="K31" i="2" s="1"/>
  <c r="L31" i="2"/>
  <c r="J31" i="2"/>
  <c r="H31" i="2"/>
  <c r="E31" i="2"/>
  <c r="B31" i="2"/>
  <c r="A31" i="2"/>
  <c r="M30" i="2" a="1"/>
  <c r="M30" i="2" s="1"/>
  <c r="K30" i="2" s="1"/>
  <c r="L30" i="2"/>
  <c r="J30" i="2"/>
  <c r="H30" i="2"/>
  <c r="E30" i="2"/>
  <c r="B30" i="2"/>
  <c r="A30" i="2"/>
  <c r="M29" i="2" a="1"/>
  <c r="M29" i="2" s="1"/>
  <c r="K29" i="2" s="1"/>
  <c r="L29" i="2"/>
  <c r="J29" i="2"/>
  <c r="H29" i="2"/>
  <c r="E29" i="2"/>
  <c r="B29" i="2"/>
  <c r="A29" i="2"/>
  <c r="M28" i="2" a="1"/>
  <c r="M28" i="2" s="1"/>
  <c r="K28" i="2" s="1"/>
  <c r="L28" i="2"/>
  <c r="J28" i="2"/>
  <c r="H28" i="2"/>
  <c r="E28" i="2"/>
  <c r="B28" i="2"/>
  <c r="A28" i="2"/>
  <c r="M27" i="2" a="1"/>
  <c r="M27" i="2" s="1"/>
  <c r="K27" i="2" s="1"/>
  <c r="L27" i="2"/>
  <c r="J27" i="2"/>
  <c r="H27" i="2"/>
  <c r="E27" i="2"/>
  <c r="B27" i="2"/>
  <c r="A27" i="2"/>
  <c r="M26" i="2" a="1"/>
  <c r="M26" i="2" s="1"/>
  <c r="K26" i="2" s="1"/>
  <c r="L26" i="2"/>
  <c r="J26" i="2"/>
  <c r="H26" i="2"/>
  <c r="E26" i="2"/>
  <c r="B26" i="2"/>
  <c r="A26" i="2"/>
  <c r="M25" i="2" a="1"/>
  <c r="M25" i="2" s="1"/>
  <c r="K25" i="2" s="1"/>
  <c r="L25" i="2"/>
  <c r="J25" i="2"/>
  <c r="H25" i="2"/>
  <c r="E25" i="2"/>
  <c r="B25" i="2"/>
  <c r="A25" i="2"/>
  <c r="R24" i="2"/>
  <c r="M24" i="2" a="1"/>
  <c r="M24" i="2" s="1"/>
  <c r="K24" i="2" s="1"/>
  <c r="L24" i="2"/>
  <c r="J24" i="2"/>
  <c r="H24" i="2"/>
  <c r="E24" i="2"/>
  <c r="B24" i="2"/>
  <c r="A24" i="2"/>
  <c r="M23" i="2" a="1"/>
  <c r="M23" i="2" s="1"/>
  <c r="K23" i="2" s="1"/>
  <c r="L23" i="2"/>
  <c r="J23" i="2"/>
  <c r="H23" i="2"/>
  <c r="E23" i="2"/>
  <c r="B23" i="2"/>
  <c r="A23" i="2"/>
  <c r="R22" i="2"/>
  <c r="M22" i="2" a="1"/>
  <c r="M22" i="2" s="1"/>
  <c r="K22" i="2" s="1"/>
  <c r="L22" i="2"/>
  <c r="J22" i="2"/>
  <c r="H22" i="2"/>
  <c r="E22" i="2"/>
  <c r="B22" i="2"/>
  <c r="A22" i="2"/>
  <c r="M21" i="2" a="1"/>
  <c r="M21" i="2" s="1"/>
  <c r="K21" i="2" s="1"/>
  <c r="L21" i="2"/>
  <c r="J21" i="2"/>
  <c r="H21" i="2"/>
  <c r="E21" i="2"/>
  <c r="B21" i="2"/>
  <c r="A21" i="2"/>
  <c r="R20" i="2"/>
  <c r="M20" i="2" a="1"/>
  <c r="M20" i="2" s="1"/>
  <c r="K20" i="2" s="1"/>
  <c r="L20" i="2"/>
  <c r="J20" i="2"/>
  <c r="H20" i="2"/>
  <c r="E20" i="2"/>
  <c r="B20" i="2"/>
  <c r="A20" i="2"/>
  <c r="R19" i="2"/>
  <c r="M19" i="2" a="1"/>
  <c r="M19" i="2" s="1"/>
  <c r="K19" i="2" s="1"/>
  <c r="L19" i="2"/>
  <c r="J19" i="2"/>
  <c r="H19" i="2"/>
  <c r="E19" i="2"/>
  <c r="B19" i="2"/>
  <c r="A19" i="2"/>
  <c r="R18" i="2"/>
  <c r="M18" i="2" a="1"/>
  <c r="M18" i="2" s="1"/>
  <c r="K18" i="2" s="1"/>
  <c r="L18" i="2"/>
  <c r="J18" i="2"/>
  <c r="H18" i="2"/>
  <c r="E18" i="2"/>
  <c r="B18" i="2"/>
  <c r="A18" i="2"/>
  <c r="M17" i="2" a="1"/>
  <c r="M17" i="2" s="1"/>
  <c r="K17" i="2" s="1"/>
  <c r="L17" i="2"/>
  <c r="J17" i="2"/>
  <c r="H17" i="2"/>
  <c r="E17" i="2"/>
  <c r="B17" i="2"/>
  <c r="A17" i="2"/>
  <c r="R16" i="2"/>
  <c r="M16" i="2" a="1"/>
  <c r="M16" i="2" s="1"/>
  <c r="K16" i="2" s="1"/>
  <c r="L16" i="2"/>
  <c r="J16" i="2"/>
  <c r="H16" i="2"/>
  <c r="E16" i="2"/>
  <c r="B16" i="2"/>
  <c r="A16" i="2"/>
  <c r="R15" i="2"/>
  <c r="M15" i="2" a="1"/>
  <c r="M15" i="2" s="1"/>
  <c r="K15" i="2" s="1"/>
  <c r="L15" i="2"/>
  <c r="J15" i="2"/>
  <c r="H15" i="2"/>
  <c r="E15" i="2"/>
  <c r="B15" i="2"/>
  <c r="A15" i="2"/>
  <c r="R14" i="2"/>
  <c r="M14" i="2" a="1"/>
  <c r="M14" i="2" s="1"/>
  <c r="K14" i="2" s="1"/>
  <c r="L14" i="2"/>
  <c r="J14" i="2"/>
  <c r="H14" i="2"/>
  <c r="E14" i="2"/>
  <c r="B14" i="2"/>
  <c r="A14" i="2"/>
  <c r="R13" i="2"/>
  <c r="M13" i="2" a="1"/>
  <c r="M13" i="2" s="1"/>
  <c r="K13" i="2" s="1"/>
  <c r="L13" i="2"/>
  <c r="J13" i="2"/>
  <c r="H13" i="2"/>
  <c r="E13" i="2"/>
  <c r="B13" i="2"/>
  <c r="A13" i="2"/>
  <c r="R12" i="2"/>
  <c r="M12" i="2" a="1"/>
  <c r="M12" i="2" s="1"/>
  <c r="K12" i="2" s="1"/>
  <c r="L12" i="2"/>
  <c r="J12" i="2"/>
  <c r="H12" i="2"/>
  <c r="E12" i="2"/>
  <c r="B12" i="2"/>
  <c r="A12" i="2"/>
  <c r="R11" i="2"/>
  <c r="M11" i="2" a="1"/>
  <c r="M11" i="2" s="1"/>
  <c r="K11" i="2" s="1"/>
  <c r="L11" i="2"/>
  <c r="J11" i="2"/>
  <c r="H11" i="2"/>
  <c r="E11" i="2"/>
  <c r="B11" i="2"/>
  <c r="A11" i="2"/>
  <c r="R10" i="2"/>
  <c r="M10" i="2" a="1"/>
  <c r="M10" i="2" s="1"/>
  <c r="K10" i="2" s="1"/>
  <c r="L10" i="2"/>
  <c r="J10" i="2"/>
  <c r="H10" i="2"/>
  <c r="E10" i="2"/>
  <c r="B10" i="2"/>
  <c r="A10" i="2"/>
  <c r="R9" i="2"/>
  <c r="M9" i="2" a="1"/>
  <c r="M9" i="2" s="1"/>
  <c r="K9" i="2" s="1"/>
  <c r="L9" i="2"/>
  <c r="J9" i="2"/>
  <c r="H9" i="2"/>
  <c r="E9" i="2"/>
  <c r="B9" i="2"/>
  <c r="A9" i="2"/>
  <c r="R8" i="2"/>
  <c r="M8" i="2" a="1"/>
  <c r="M8" i="2" s="1"/>
  <c r="K8" i="2" s="1"/>
  <c r="L8" i="2"/>
  <c r="J8" i="2"/>
  <c r="H8" i="2"/>
  <c r="E8" i="2"/>
  <c r="B8" i="2"/>
  <c r="A8" i="2"/>
  <c r="R7" i="2"/>
  <c r="M7" i="2" a="1"/>
  <c r="M7" i="2" s="1"/>
  <c r="K7" i="2" s="1"/>
  <c r="L7" i="2"/>
  <c r="J7" i="2"/>
  <c r="H7" i="2"/>
  <c r="E7" i="2"/>
  <c r="B7" i="2"/>
  <c r="A7" i="2"/>
  <c r="R6" i="2"/>
  <c r="M6" i="2" a="1"/>
  <c r="M6" i="2" s="1"/>
  <c r="K6" i="2" s="1"/>
  <c r="L6" i="2"/>
  <c r="J6" i="2"/>
  <c r="H6" i="2"/>
  <c r="E6" i="2"/>
  <c r="B6" i="2"/>
  <c r="A6" i="2"/>
  <c r="R5" i="2"/>
  <c r="M5" i="2" a="1"/>
  <c r="M5" i="2" s="1"/>
  <c r="K5" i="2" s="1"/>
  <c r="L5" i="2"/>
  <c r="J5" i="2"/>
  <c r="H5" i="2"/>
  <c r="E5" i="2"/>
  <c r="B5" i="2"/>
  <c r="A5" i="2"/>
  <c r="R4" i="2"/>
  <c r="M4" i="2" a="1"/>
  <c r="M4" i="2" s="1"/>
  <c r="K4" i="2" s="1"/>
  <c r="L4" i="2"/>
  <c r="J4" i="2"/>
  <c r="H4" i="2"/>
  <c r="E4" i="2"/>
  <c r="B4" i="2"/>
  <c r="A4" i="2"/>
  <c r="M3" i="2" a="1"/>
  <c r="M3" i="2" s="1"/>
  <c r="K3" i="2" s="1"/>
  <c r="L3" i="2"/>
  <c r="J3" i="2"/>
  <c r="H3" i="2"/>
  <c r="E3" i="2"/>
  <c r="B3" i="2"/>
  <c r="A3" i="2"/>
  <c r="Q2" i="2"/>
  <c r="C40" i="1"/>
  <c r="D40" i="1" s="1"/>
  <c r="E40" i="1" s="1"/>
  <c r="F40" i="1" s="1"/>
  <c r="G40" i="1" s="1"/>
  <c r="H40" i="1" s="1"/>
  <c r="I40" i="1" s="1"/>
  <c r="J40" i="1" s="1"/>
  <c r="K40" i="1" s="1"/>
  <c r="L40" i="1" s="1"/>
  <c r="M40" i="1" s="1"/>
  <c r="N40" i="1" s="1"/>
  <c r="O40" i="1" s="1"/>
  <c r="P40" i="1" s="1"/>
  <c r="Q40" i="1" s="1"/>
  <c r="R40" i="1" s="1"/>
  <c r="S40" i="1" s="1"/>
  <c r="T40" i="1" s="1"/>
  <c r="U40" i="1" s="1"/>
  <c r="V40" i="1" s="1"/>
  <c r="W40" i="1" s="1"/>
  <c r="X40" i="1" s="1"/>
  <c r="Y40" i="1" s="1"/>
  <c r="Z40" i="1" s="1"/>
  <c r="AA40" i="1" s="1"/>
  <c r="AB40" i="1" s="1"/>
  <c r="AC40" i="1" s="1"/>
  <c r="AD40" i="1" s="1"/>
  <c r="AE40" i="1" s="1"/>
  <c r="AF40" i="1" s="1"/>
  <c r="B40" i="1"/>
  <c r="B37" i="1"/>
  <c r="C37" i="1" s="1"/>
  <c r="D37" i="1" s="1"/>
  <c r="E37" i="1" s="1"/>
  <c r="F37" i="1" s="1"/>
  <c r="G37" i="1" s="1"/>
  <c r="H37" i="1" s="1"/>
  <c r="I37" i="1" s="1"/>
  <c r="J37" i="1" s="1"/>
  <c r="K37" i="1" s="1"/>
  <c r="L37" i="1" s="1"/>
  <c r="M37" i="1" s="1"/>
  <c r="N37" i="1" s="1"/>
  <c r="O37" i="1" s="1"/>
  <c r="P37" i="1" s="1"/>
  <c r="Q37" i="1" s="1"/>
  <c r="R37" i="1" s="1"/>
  <c r="S37" i="1" s="1"/>
  <c r="T37" i="1" s="1"/>
  <c r="U37" i="1" s="1"/>
  <c r="V37" i="1" s="1"/>
  <c r="W37" i="1" s="1"/>
  <c r="X37" i="1" s="1"/>
  <c r="Y37" i="1" s="1"/>
  <c r="Z37" i="1" s="1"/>
  <c r="AA37" i="1" s="1"/>
  <c r="AB37" i="1" s="1"/>
  <c r="AC37" i="1" s="1"/>
  <c r="AD37" i="1" s="1"/>
  <c r="AE37" i="1" s="1"/>
  <c r="AF37" i="1" s="1"/>
  <c r="B34" i="1"/>
  <c r="C34" i="1" s="1"/>
  <c r="D34" i="1" s="1"/>
  <c r="E34" i="1" s="1"/>
  <c r="F34" i="1" s="1"/>
  <c r="G34" i="1" s="1"/>
  <c r="H34" i="1" s="1"/>
  <c r="I34" i="1" s="1"/>
  <c r="J34" i="1" s="1"/>
  <c r="K34" i="1" s="1"/>
  <c r="L34" i="1" s="1"/>
  <c r="M34" i="1" s="1"/>
  <c r="N34" i="1" s="1"/>
  <c r="O34" i="1" s="1"/>
  <c r="P34" i="1" s="1"/>
  <c r="Q34" i="1" s="1"/>
  <c r="R34" i="1" s="1"/>
  <c r="S34" i="1" s="1"/>
  <c r="T34" i="1" s="1"/>
  <c r="U34" i="1" s="1"/>
  <c r="V34" i="1" s="1"/>
  <c r="W34" i="1" s="1"/>
  <c r="X34" i="1" s="1"/>
  <c r="Y34" i="1" s="1"/>
  <c r="Z34" i="1" s="1"/>
  <c r="AA34" i="1" s="1"/>
  <c r="AB34" i="1" s="1"/>
  <c r="AC34" i="1" s="1"/>
  <c r="AD34" i="1" s="1"/>
  <c r="AE34" i="1" s="1"/>
  <c r="AF34" i="1" s="1"/>
  <c r="B31" i="1"/>
  <c r="C31" i="1" s="1"/>
  <c r="D31" i="1" s="1"/>
  <c r="E31" i="1" s="1"/>
  <c r="F31" i="1" s="1"/>
  <c r="G31" i="1" s="1"/>
  <c r="H31" i="1" s="1"/>
  <c r="I31" i="1" s="1"/>
  <c r="J31" i="1" s="1"/>
  <c r="K31" i="1" s="1"/>
  <c r="L31" i="1" s="1"/>
  <c r="M31" i="1" s="1"/>
  <c r="N31" i="1" s="1"/>
  <c r="O31" i="1" s="1"/>
  <c r="P31" i="1" s="1"/>
  <c r="Q31" i="1" s="1"/>
  <c r="R31" i="1" s="1"/>
  <c r="S31" i="1" s="1"/>
  <c r="T31" i="1" s="1"/>
  <c r="U31" i="1" s="1"/>
  <c r="V31" i="1" s="1"/>
  <c r="W31" i="1" s="1"/>
  <c r="X31" i="1" s="1"/>
  <c r="Y31" i="1" s="1"/>
  <c r="Z31" i="1" s="1"/>
  <c r="AA31" i="1" s="1"/>
  <c r="AB31" i="1" s="1"/>
  <c r="AC31" i="1" s="1"/>
  <c r="AD31" i="1" s="1"/>
  <c r="AE31" i="1" s="1"/>
  <c r="AF31" i="1" s="1"/>
  <c r="B28" i="1"/>
  <c r="C28" i="1" s="1"/>
  <c r="D28" i="1" s="1"/>
  <c r="E28" i="1" s="1"/>
  <c r="F28" i="1" s="1"/>
  <c r="G28" i="1" s="1"/>
  <c r="H28" i="1" s="1"/>
  <c r="I28" i="1" s="1"/>
  <c r="J28" i="1" s="1"/>
  <c r="K28" i="1" s="1"/>
  <c r="L28" i="1" s="1"/>
  <c r="M28" i="1" s="1"/>
  <c r="N28" i="1" s="1"/>
  <c r="O28" i="1" s="1"/>
  <c r="P28" i="1" s="1"/>
  <c r="Q28" i="1" s="1"/>
  <c r="R28" i="1" s="1"/>
  <c r="S28" i="1" s="1"/>
  <c r="T28" i="1" s="1"/>
  <c r="U28" i="1" s="1"/>
  <c r="V28" i="1" s="1"/>
  <c r="W28" i="1" s="1"/>
  <c r="X28" i="1" s="1"/>
  <c r="Y28" i="1" s="1"/>
  <c r="Z28" i="1" s="1"/>
  <c r="AA28" i="1" s="1"/>
  <c r="AB28" i="1" s="1"/>
  <c r="AC28" i="1" s="1"/>
  <c r="AD28" i="1" s="1"/>
  <c r="AE28" i="1" s="1"/>
  <c r="AF28" i="1" s="1"/>
  <c r="E25" i="1"/>
  <c r="F25" i="1" s="1"/>
  <c r="G25" i="1" s="1"/>
  <c r="H25" i="1" s="1"/>
  <c r="I25" i="1" s="1"/>
  <c r="J25" i="1" s="1"/>
  <c r="K25" i="1" s="1"/>
  <c r="L25" i="1" s="1"/>
  <c r="M25" i="1" s="1"/>
  <c r="N25" i="1" s="1"/>
  <c r="O25" i="1" s="1"/>
  <c r="P25" i="1" s="1"/>
  <c r="Q25" i="1" s="1"/>
  <c r="R25" i="1" s="1"/>
  <c r="S25" i="1" s="1"/>
  <c r="T25" i="1" s="1"/>
  <c r="U25" i="1" s="1"/>
  <c r="V25" i="1" s="1"/>
  <c r="W25" i="1" s="1"/>
  <c r="X25" i="1" s="1"/>
  <c r="Y25" i="1" s="1"/>
  <c r="Z25" i="1" s="1"/>
  <c r="AA25" i="1" s="1"/>
  <c r="AB25" i="1" s="1"/>
  <c r="AC25" i="1" s="1"/>
  <c r="AD25" i="1" s="1"/>
  <c r="AE25" i="1" s="1"/>
  <c r="AF25" i="1" s="1"/>
  <c r="B25" i="1"/>
  <c r="C25" i="1" s="1"/>
  <c r="D25" i="1" s="1"/>
  <c r="B22" i="1"/>
  <c r="C22" i="1" s="1"/>
  <c r="D22" i="1" s="1"/>
  <c r="E22" i="1" s="1"/>
  <c r="F22" i="1" s="1"/>
  <c r="G22" i="1" s="1"/>
  <c r="H22" i="1" s="1"/>
  <c r="I22" i="1" s="1"/>
  <c r="J22" i="1" s="1"/>
  <c r="K22" i="1" s="1"/>
  <c r="L22" i="1" s="1"/>
  <c r="M22" i="1" s="1"/>
  <c r="N22" i="1" s="1"/>
  <c r="O22" i="1" s="1"/>
  <c r="P22" i="1" s="1"/>
  <c r="Q22" i="1" s="1"/>
  <c r="R22" i="1" s="1"/>
  <c r="S22" i="1" s="1"/>
  <c r="T22" i="1" s="1"/>
  <c r="U22" i="1" s="1"/>
  <c r="V22" i="1" s="1"/>
  <c r="W22" i="1" s="1"/>
  <c r="X22" i="1" s="1"/>
  <c r="Y22" i="1" s="1"/>
  <c r="Z22" i="1" s="1"/>
  <c r="AA22" i="1" s="1"/>
  <c r="AB22" i="1" s="1"/>
  <c r="AC22" i="1" s="1"/>
  <c r="AD22" i="1" s="1"/>
  <c r="AE22" i="1" s="1"/>
  <c r="AF22" i="1" s="1"/>
  <c r="B19" i="1"/>
  <c r="C19" i="1" s="1"/>
  <c r="D19" i="1" s="1"/>
  <c r="E19" i="1" s="1"/>
  <c r="F19" i="1" s="1"/>
  <c r="G19" i="1" s="1"/>
  <c r="H19" i="1" s="1"/>
  <c r="I19" i="1" s="1"/>
  <c r="J19" i="1" s="1"/>
  <c r="K19" i="1" s="1"/>
  <c r="L19" i="1" s="1"/>
  <c r="M19" i="1" s="1"/>
  <c r="N19" i="1" s="1"/>
  <c r="O19" i="1" s="1"/>
  <c r="P19" i="1" s="1"/>
  <c r="Q19" i="1" s="1"/>
  <c r="R19" i="1" s="1"/>
  <c r="S19" i="1" s="1"/>
  <c r="T19" i="1" s="1"/>
  <c r="U19" i="1" s="1"/>
  <c r="V19" i="1" s="1"/>
  <c r="W19" i="1" s="1"/>
  <c r="X19" i="1" s="1"/>
  <c r="Y19" i="1" s="1"/>
  <c r="Z19" i="1" s="1"/>
  <c r="AA19" i="1" s="1"/>
  <c r="AB19" i="1" s="1"/>
  <c r="AC19" i="1" s="1"/>
  <c r="AD19" i="1" s="1"/>
  <c r="AE19" i="1" s="1"/>
  <c r="AF19" i="1" s="1"/>
  <c r="B16" i="1"/>
  <c r="C16" i="1" s="1"/>
  <c r="D16" i="1" s="1"/>
  <c r="E16" i="1" s="1"/>
  <c r="F16" i="1" s="1"/>
  <c r="G16" i="1" s="1"/>
  <c r="H16" i="1" s="1"/>
  <c r="I16" i="1" s="1"/>
  <c r="J16" i="1" s="1"/>
  <c r="K16" i="1" s="1"/>
  <c r="L16" i="1" s="1"/>
  <c r="M16" i="1" s="1"/>
  <c r="N16" i="1" s="1"/>
  <c r="O16" i="1" s="1"/>
  <c r="P16" i="1" s="1"/>
  <c r="Q16" i="1" s="1"/>
  <c r="R16" i="1" s="1"/>
  <c r="S16" i="1" s="1"/>
  <c r="T16" i="1" s="1"/>
  <c r="U16" i="1" s="1"/>
  <c r="V16" i="1" s="1"/>
  <c r="W16" i="1" s="1"/>
  <c r="X16" i="1" s="1"/>
  <c r="Y16" i="1" s="1"/>
  <c r="Z16" i="1" s="1"/>
  <c r="AA16" i="1" s="1"/>
  <c r="AB16" i="1" s="1"/>
  <c r="AC16" i="1" s="1"/>
  <c r="AD16" i="1" s="1"/>
  <c r="AE16" i="1" s="1"/>
  <c r="AF16" i="1" s="1"/>
  <c r="B13" i="1"/>
  <c r="C13" i="1" s="1"/>
  <c r="D13" i="1" s="1"/>
  <c r="E13" i="1" s="1"/>
  <c r="F13" i="1" s="1"/>
  <c r="G13" i="1" s="1"/>
  <c r="H13" i="1" s="1"/>
  <c r="I13" i="1" s="1"/>
  <c r="J13" i="1" s="1"/>
  <c r="K13" i="1" s="1"/>
  <c r="L13" i="1" s="1"/>
  <c r="M13" i="1" s="1"/>
  <c r="N13" i="1" s="1"/>
  <c r="O13" i="1" s="1"/>
  <c r="P13" i="1" s="1"/>
  <c r="Q13" i="1" s="1"/>
  <c r="R13" i="1" s="1"/>
  <c r="S13" i="1" s="1"/>
  <c r="T13" i="1" s="1"/>
  <c r="U13" i="1" s="1"/>
  <c r="V13" i="1" s="1"/>
  <c r="W13" i="1" s="1"/>
  <c r="X13" i="1" s="1"/>
  <c r="Y13" i="1" s="1"/>
  <c r="Z13" i="1" s="1"/>
  <c r="AA13" i="1" s="1"/>
  <c r="AB13" i="1" s="1"/>
  <c r="AC13" i="1" s="1"/>
  <c r="AD13" i="1" s="1"/>
  <c r="AE13" i="1" s="1"/>
  <c r="AF13" i="1" s="1"/>
  <c r="B10" i="1"/>
  <c r="C10" i="1" s="1"/>
  <c r="D10" i="1" s="1"/>
  <c r="E10" i="1" s="1"/>
  <c r="F10" i="1" s="1"/>
  <c r="G10" i="1" s="1"/>
  <c r="H10" i="1" s="1"/>
  <c r="I10" i="1" s="1"/>
  <c r="J10" i="1" s="1"/>
  <c r="K10" i="1" s="1"/>
  <c r="L10" i="1" s="1"/>
  <c r="M10" i="1" s="1"/>
  <c r="N10" i="1" s="1"/>
  <c r="O10" i="1" s="1"/>
  <c r="P10" i="1" s="1"/>
  <c r="Q10" i="1" s="1"/>
  <c r="R10" i="1" s="1"/>
  <c r="S10" i="1" s="1"/>
  <c r="T10" i="1" s="1"/>
  <c r="U10" i="1" s="1"/>
  <c r="V10" i="1" s="1"/>
  <c r="W10" i="1" s="1"/>
  <c r="X10" i="1" s="1"/>
  <c r="Y10" i="1" s="1"/>
  <c r="Z10" i="1" s="1"/>
  <c r="AA10" i="1" s="1"/>
  <c r="AB10" i="1" s="1"/>
  <c r="AC10" i="1" s="1"/>
  <c r="B7" i="1"/>
  <c r="C7" i="1" s="1"/>
  <c r="D7" i="1" s="1"/>
  <c r="E7" i="1" s="1"/>
  <c r="F7" i="1" s="1"/>
  <c r="G7" i="1" s="1"/>
  <c r="H7" i="1" s="1"/>
  <c r="I7" i="1" s="1"/>
  <c r="J7" i="1" s="1"/>
  <c r="K7" i="1" s="1"/>
  <c r="L7" i="1" s="1"/>
  <c r="M7" i="1" s="1"/>
  <c r="N7" i="1" s="1"/>
  <c r="O7" i="1" s="1"/>
  <c r="P7" i="1" s="1"/>
  <c r="Q7" i="1" s="1"/>
  <c r="R7" i="1" s="1"/>
  <c r="S7" i="1" s="1"/>
  <c r="T7" i="1" s="1"/>
  <c r="U7" i="1" s="1"/>
  <c r="V7" i="1" s="1"/>
  <c r="W7" i="1" s="1"/>
  <c r="X7" i="1" s="1"/>
  <c r="Y7" i="1" s="1"/>
  <c r="Z7" i="1" s="1"/>
  <c r="AA7" i="1" s="1"/>
  <c r="AB7" i="1" s="1"/>
  <c r="AC7" i="1" s="1"/>
  <c r="AD7" i="1" s="1"/>
  <c r="AE7" i="1" s="1"/>
  <c r="AF7" i="1" s="1"/>
  <c r="AL6" i="1"/>
  <c r="L5" i="1"/>
  <c r="AG3" i="1"/>
  <c r="AK1" i="1"/>
  <c r="AL8" i="1" s="1"/>
  <c r="AG1" i="1"/>
  <c r="AD5" i="1" s="1"/>
  <c r="AD39" i="1"/>
  <c r="AD27" i="1"/>
  <c r="E6" i="7"/>
  <c r="X32" i="1"/>
  <c r="I42" i="1"/>
  <c r="T24" i="1"/>
  <c r="I38" i="1"/>
  <c r="AD20" i="1"/>
  <c r="W8" i="1"/>
  <c r="S20" i="1"/>
  <c r="AG48" i="1"/>
  <c r="D32" i="1"/>
  <c r="K41" i="1"/>
  <c r="W23" i="1"/>
  <c r="L36" i="1"/>
  <c r="J20" i="1"/>
  <c r="C8" i="1"/>
  <c r="K18" i="1"/>
  <c r="J33" i="1"/>
  <c r="Q42" i="1"/>
  <c r="H2" i="11"/>
  <c r="AC30" i="1"/>
  <c r="E21" i="1"/>
  <c r="AE32" i="1"/>
  <c r="X12" i="1"/>
  <c r="T11" i="1"/>
  <c r="X20" i="1"/>
  <c r="AA8" i="1"/>
  <c r="I18" i="1"/>
  <c r="X39" i="1"/>
  <c r="O18" i="1"/>
  <c r="P41" i="1"/>
  <c r="T42" i="1"/>
  <c r="F36" i="1"/>
  <c r="Q41" i="1"/>
  <c r="D20" i="1"/>
  <c r="N20" i="1"/>
  <c r="AF39" i="1"/>
  <c r="H8" i="1"/>
  <c r="R30" i="1"/>
  <c r="AE33" i="1"/>
  <c r="AD41" i="1"/>
  <c r="Z18" i="1"/>
  <c r="B38" i="1"/>
  <c r="H3" i="11"/>
  <c r="C41" i="1"/>
  <c r="AF36" i="1"/>
  <c r="Y9" i="1"/>
  <c r="E32" i="1"/>
  <c r="R12" i="1"/>
  <c r="I23" i="1"/>
  <c r="Q12" i="1"/>
  <c r="C9" i="1"/>
  <c r="AB14" i="1"/>
  <c r="J3" i="11"/>
  <c r="AB39" i="1"/>
  <c r="M35" i="1"/>
  <c r="AB8" i="1"/>
  <c r="X30" i="1"/>
  <c r="AF8" i="1"/>
  <c r="Z36" i="1"/>
  <c r="Q33" i="1"/>
  <c r="N30" i="1"/>
  <c r="H41" i="1"/>
  <c r="V32" i="1"/>
  <c r="S32" i="1"/>
  <c r="J4" i="11"/>
  <c r="F8" i="7"/>
  <c r="B24" i="1"/>
  <c r="Y38" i="1"/>
  <c r="E12" i="1"/>
  <c r="C11" i="1"/>
  <c r="G36" i="1"/>
  <c r="J9" i="1"/>
  <c r="M39" i="1"/>
  <c r="K21" i="1"/>
  <c r="AE27" i="1"/>
  <c r="R8" i="1"/>
  <c r="AE29" i="1"/>
  <c r="W12" i="1"/>
  <c r="AD36" i="1"/>
  <c r="AB21" i="1"/>
  <c r="X41" i="1"/>
  <c r="X29" i="1"/>
  <c r="K38" i="1"/>
  <c r="B21" i="1"/>
  <c r="L33" i="1"/>
  <c r="AC17" i="1"/>
  <c r="E9" i="7"/>
  <c r="E15" i="1"/>
  <c r="D41" i="1"/>
  <c r="D29" i="1"/>
  <c r="O36" i="1"/>
  <c r="P20" i="1"/>
  <c r="N32" i="1"/>
  <c r="I17" i="1"/>
  <c r="W41" i="1"/>
  <c r="H14" i="1"/>
  <c r="F2" i="7"/>
  <c r="W33" i="1"/>
  <c r="M29" i="1"/>
  <c r="D17" i="1"/>
  <c r="S12" i="1"/>
  <c r="AD15" i="1"/>
  <c r="Z29" i="1"/>
  <c r="Z42" i="1"/>
  <c r="N38" i="1"/>
  <c r="AF30" i="1"/>
  <c r="L4" i="11"/>
  <c r="J41" i="1"/>
  <c r="F3" i="11"/>
  <c r="N36" i="1"/>
  <c r="AE36" i="1"/>
  <c r="H32" i="1"/>
  <c r="AA35" i="1"/>
  <c r="AB42" i="1"/>
  <c r="AB15" i="1"/>
  <c r="K30" i="1"/>
  <c r="R42" i="1"/>
  <c r="B27" i="1"/>
  <c r="K29" i="1"/>
  <c r="S35" i="1"/>
  <c r="H15" i="1"/>
  <c r="U27" i="1"/>
  <c r="J30" i="1"/>
  <c r="Y29" i="1"/>
  <c r="C18" i="1"/>
  <c r="E33" i="1"/>
  <c r="I9" i="1"/>
  <c r="AC20" i="1"/>
  <c r="Y24" i="1"/>
  <c r="U36" i="1"/>
  <c r="V23" i="1"/>
  <c r="G9" i="1"/>
  <c r="AB29" i="1"/>
  <c r="C29" i="1"/>
  <c r="AE15" i="1"/>
  <c r="R32" i="1"/>
  <c r="C23" i="1"/>
  <c r="AD8" i="1"/>
  <c r="O42" i="1"/>
  <c r="Y21" i="1"/>
  <c r="P26" i="1"/>
  <c r="H35" i="1"/>
  <c r="K26" i="1"/>
  <c r="Z23" i="1"/>
  <c r="AF33" i="1"/>
  <c r="R39" i="1"/>
  <c r="AA38" i="1"/>
  <c r="W30" i="1"/>
  <c r="L2" i="11"/>
  <c r="J39" i="1"/>
  <c r="H21" i="1"/>
  <c r="I20" i="1"/>
  <c r="AC36" i="1"/>
  <c r="F15" i="1"/>
  <c r="N35" i="1"/>
  <c r="C15" i="1"/>
  <c r="AC32" i="1"/>
  <c r="L26" i="1"/>
  <c r="S14" i="1"/>
  <c r="AD42" i="1"/>
  <c r="AD30" i="1"/>
  <c r="I36" i="1"/>
  <c r="X35" i="1"/>
  <c r="U23" i="1"/>
  <c r="Q29" i="1"/>
  <c r="G42" i="1"/>
  <c r="Q24" i="1"/>
  <c r="V11" i="1"/>
  <c r="AF27" i="1"/>
  <c r="C4" i="11"/>
  <c r="D35" i="1"/>
  <c r="AF21" i="1"/>
  <c r="T27" i="1"/>
  <c r="I41" i="1"/>
  <c r="T23" i="1"/>
  <c r="B11" i="1"/>
  <c r="B26" i="1"/>
  <c r="S42" i="1"/>
  <c r="J21" i="1"/>
  <c r="F18" i="1"/>
  <c r="E1" i="1"/>
  <c r="AA36" i="1"/>
  <c r="M33" i="1"/>
  <c r="R26" i="1"/>
  <c r="E29" i="1"/>
  <c r="T30" i="1"/>
  <c r="Q17" i="1"/>
  <c r="J38" i="1"/>
  <c r="J14" i="1"/>
  <c r="AC38" i="1"/>
  <c r="F7" i="7"/>
  <c r="P29" i="1"/>
  <c r="V39" i="1"/>
  <c r="F24" i="1"/>
  <c r="AB23" i="1"/>
  <c r="I26" i="1"/>
  <c r="G8" i="1"/>
  <c r="V12" i="1"/>
  <c r="T35" i="1"/>
  <c r="T39" i="1"/>
  <c r="P18" i="1"/>
  <c r="L24" i="1"/>
  <c r="F4" i="11"/>
  <c r="X11" i="1"/>
  <c r="R23" i="1"/>
  <c r="AF9" i="1"/>
  <c r="N23" i="1"/>
  <c r="K2" i="11"/>
  <c r="R9" i="1"/>
  <c r="I3" i="8"/>
  <c r="AE23" i="1"/>
  <c r="AC27" i="1"/>
  <c r="O32" i="1"/>
  <c r="F9" i="1"/>
  <c r="V21" i="1"/>
  <c r="AB9" i="1"/>
  <c r="G21" i="1"/>
  <c r="C42" i="1"/>
  <c r="M21" i="1"/>
  <c r="H17" i="1"/>
  <c r="W17" i="1"/>
  <c r="AF35" i="1"/>
  <c r="Y33" i="1"/>
  <c r="Y39" i="1"/>
  <c r="W39" i="1"/>
  <c r="Y12" i="1"/>
  <c r="AC11" i="1"/>
  <c r="T29" i="1"/>
  <c r="AE17" i="1"/>
  <c r="Y17" i="1"/>
  <c r="K20" i="1"/>
  <c r="L20" i="1"/>
  <c r="AF24" i="1"/>
  <c r="G18" i="1"/>
  <c r="AE18" i="1"/>
  <c r="L35" i="1"/>
  <c r="U42" i="1"/>
  <c r="M42" i="1"/>
  <c r="AC21" i="1"/>
  <c r="AG47" i="1"/>
  <c r="AA12" i="1"/>
  <c r="B9" i="1"/>
  <c r="P11" i="1"/>
  <c r="Y36" i="1"/>
  <c r="Z11" i="1"/>
  <c r="AC24" i="1"/>
  <c r="K3" i="11"/>
  <c r="L9" i="1"/>
  <c r="U8" i="1"/>
  <c r="K27" i="1"/>
  <c r="AF17" i="1"/>
  <c r="E9" i="1"/>
  <c r="H23" i="1"/>
  <c r="N9" i="1"/>
  <c r="AA9" i="1"/>
  <c r="AC23" i="1"/>
  <c r="V33" i="1"/>
  <c r="AE30" i="1"/>
  <c r="G30" i="1"/>
  <c r="E3" i="11"/>
  <c r="T38" i="1"/>
  <c r="F38" i="1"/>
  <c r="C38" i="1"/>
  <c r="T9" i="1"/>
  <c r="X8" i="1"/>
  <c r="I32" i="1"/>
  <c r="AE38" i="1"/>
  <c r="E38" i="1"/>
  <c r="B17" i="1"/>
  <c r="Y32" i="1"/>
  <c r="AB11" i="1"/>
  <c r="K23" i="1"/>
  <c r="X21" i="1"/>
  <c r="M12" i="1"/>
  <c r="L3" i="11"/>
  <c r="F14" i="1"/>
  <c r="X24" i="1"/>
  <c r="Q30" i="1"/>
  <c r="J15" i="1"/>
  <c r="AA30" i="1"/>
  <c r="E3" i="7"/>
  <c r="AC42" i="1"/>
  <c r="Y23" i="1"/>
  <c r="Y18" i="1"/>
  <c r="V42" i="1"/>
  <c r="E8" i="7"/>
  <c r="AD33" i="1"/>
  <c r="O33" i="1"/>
  <c r="K36" i="1"/>
  <c r="Q32" i="1"/>
  <c r="U33" i="1"/>
  <c r="O15" i="1"/>
  <c r="I8" i="1"/>
  <c r="P27" i="1"/>
  <c r="E2" i="7"/>
  <c r="I12" i="1"/>
  <c r="B23" i="1"/>
  <c r="K35" i="1"/>
  <c r="AE21" i="1"/>
  <c r="U1" i="1"/>
  <c r="U41" i="1"/>
  <c r="V26" i="1"/>
  <c r="T18" i="1"/>
  <c r="Y30" i="1"/>
  <c r="AE8" i="1"/>
  <c r="V18" i="1"/>
  <c r="N26" i="1"/>
  <c r="AC26" i="1"/>
  <c r="C24" i="1"/>
  <c r="W36" i="1"/>
  <c r="H4" i="11"/>
  <c r="C33" i="1"/>
  <c r="E41" i="1"/>
  <c r="AD35" i="1"/>
  <c r="C30" i="1"/>
  <c r="S15" i="1"/>
  <c r="W38" i="1"/>
  <c r="N39" i="1"/>
  <c r="F9" i="7"/>
  <c r="D39" i="1"/>
  <c r="D23" i="1"/>
  <c r="V17" i="1"/>
  <c r="F6" i="7"/>
  <c r="I29" i="1"/>
  <c r="W29" i="1"/>
  <c r="L18" i="1"/>
  <c r="V14" i="1"/>
  <c r="G38" i="1"/>
  <c r="AA21" i="1"/>
  <c r="W18" i="1"/>
  <c r="AB12" i="1"/>
  <c r="J23" i="1"/>
  <c r="U21" i="1"/>
  <c r="F2" i="11"/>
  <c r="AB18" i="1"/>
  <c r="AC39" i="1"/>
  <c r="O41" i="1"/>
  <c r="Z1" i="1"/>
  <c r="G24" i="1"/>
  <c r="N33" i="1"/>
  <c r="Y27" i="1"/>
  <c r="Z15" i="1"/>
  <c r="AA26" i="1"/>
  <c r="U39" i="1"/>
  <c r="D15" i="1"/>
  <c r="Q20" i="1"/>
  <c r="S29" i="1"/>
  <c r="P14" i="1"/>
  <c r="O8" i="1"/>
  <c r="AD9" i="1"/>
  <c r="K8" i="1"/>
  <c r="Z38" i="1"/>
  <c r="O1" i="1"/>
  <c r="D8" i="1"/>
  <c r="P24" i="1"/>
  <c r="G35" i="1"/>
  <c r="W15" i="1"/>
  <c r="AE20" i="1"/>
  <c r="AA39" i="1"/>
  <c r="C21" i="1"/>
  <c r="C35" i="1"/>
  <c r="AF18" i="1"/>
  <c r="K33" i="1"/>
  <c r="W21" i="1"/>
  <c r="Z33" i="1"/>
  <c r="S27" i="1"/>
  <c r="O14" i="1"/>
  <c r="Z8" i="1"/>
  <c r="P32" i="1"/>
  <c r="AE42" i="1"/>
  <c r="K14" i="1"/>
  <c r="B30" i="1"/>
  <c r="C26" i="1"/>
  <c r="J24" i="1"/>
  <c r="G4" i="11"/>
  <c r="E26" i="1"/>
  <c r="E39" i="1"/>
  <c r="O30" i="1"/>
  <c r="R38" i="1"/>
  <c r="I11" i="1"/>
  <c r="W20" i="1"/>
  <c r="T12" i="1"/>
  <c r="P39" i="1"/>
  <c r="O12" i="1"/>
  <c r="L23" i="1"/>
  <c r="O11" i="1"/>
  <c r="V38" i="1"/>
  <c r="R21" i="1"/>
  <c r="M26" i="1"/>
  <c r="V35" i="1"/>
  <c r="D9" i="1"/>
  <c r="L27" i="1"/>
  <c r="Z35" i="1"/>
  <c r="H18" i="1"/>
  <c r="L11" i="1"/>
  <c r="V20" i="1"/>
  <c r="S33" i="1"/>
  <c r="T15" i="1"/>
  <c r="AC29" i="1"/>
  <c r="AF42" i="1"/>
  <c r="AF23" i="1"/>
  <c r="T20" i="1"/>
  <c r="I33" i="1"/>
  <c r="O23" i="1"/>
  <c r="AA17" i="1"/>
  <c r="J1" i="1"/>
  <c r="G17" i="1"/>
  <c r="D14" i="1"/>
  <c r="J26" i="1"/>
  <c r="F41" i="1"/>
  <c r="D18" i="1"/>
  <c r="H11" i="1"/>
  <c r="O17" i="1"/>
  <c r="X38" i="1"/>
  <c r="N29" i="1"/>
  <c r="D38" i="1"/>
  <c r="Q27" i="1"/>
  <c r="AA29" i="1"/>
  <c r="Z41" i="1"/>
  <c r="S26" i="1"/>
  <c r="O29" i="1"/>
  <c r="I30" i="1"/>
  <c r="B39" i="1"/>
  <c r="R11" i="1"/>
  <c r="H42" i="1"/>
  <c r="S41" i="1"/>
  <c r="D33" i="1"/>
  <c r="AA42" i="1"/>
  <c r="AA41" i="1"/>
  <c r="Z21" i="1"/>
  <c r="B32" i="1"/>
  <c r="W11" i="1"/>
  <c r="S23" i="1"/>
  <c r="U32" i="1"/>
  <c r="L17" i="1"/>
  <c r="L41" i="1"/>
  <c r="K39" i="1"/>
  <c r="AC35" i="1"/>
  <c r="AB20" i="1"/>
  <c r="P17" i="1"/>
  <c r="H36" i="1"/>
  <c r="T21" i="1"/>
  <c r="V9" i="1"/>
  <c r="R35" i="1"/>
  <c r="AF29" i="1"/>
  <c r="H29" i="1"/>
  <c r="S17" i="1"/>
  <c r="F11" i="1"/>
  <c r="B33" i="1"/>
  <c r="N21" i="1"/>
  <c r="X15" i="1"/>
  <c r="J36" i="1"/>
  <c r="AE1" i="1"/>
  <c r="AF14" i="1"/>
  <c r="N14" i="1"/>
  <c r="W26" i="1"/>
  <c r="X23" i="1"/>
  <c r="I24" i="1"/>
  <c r="AE9" i="1"/>
  <c r="S39" i="1"/>
  <c r="AB32" i="1"/>
  <c r="P9" i="1"/>
  <c r="F8" i="1"/>
  <c r="G39" i="1"/>
  <c r="U18" i="1"/>
  <c r="E24" i="1"/>
  <c r="F33" i="1"/>
  <c r="L15" i="1"/>
  <c r="T32" i="1"/>
  <c r="Y26" i="1"/>
  <c r="J27" i="1"/>
  <c r="D12" i="1"/>
  <c r="D11" i="1"/>
  <c r="B2" i="11"/>
  <c r="Q38" i="1"/>
  <c r="P42" i="1"/>
  <c r="B12" i="1"/>
  <c r="Y15" i="1"/>
  <c r="X14" i="1"/>
  <c r="AC33" i="1"/>
  <c r="U29" i="1"/>
  <c r="D36" i="1"/>
  <c r="AC9" i="1"/>
  <c r="H12" i="1"/>
  <c r="C12" i="1"/>
  <c r="L30" i="1"/>
  <c r="Q35" i="1"/>
  <c r="C2" i="11"/>
  <c r="Q21" i="1"/>
  <c r="AB38" i="1"/>
  <c r="L8" i="1"/>
  <c r="C20" i="1"/>
  <c r="G12" i="1"/>
  <c r="H30" i="1"/>
  <c r="U17" i="1"/>
  <c r="F42" i="1"/>
  <c r="N41" i="1"/>
  <c r="M14" i="1"/>
  <c r="F26" i="1"/>
  <c r="W35" i="1"/>
  <c r="C14" i="1"/>
  <c r="Q14" i="1"/>
  <c r="D21" i="1"/>
  <c r="AA11" i="1"/>
  <c r="I3" i="11"/>
  <c r="P36" i="1"/>
  <c r="Z9" i="1"/>
  <c r="F32" i="1"/>
  <c r="X18" i="1"/>
  <c r="AB35" i="1"/>
  <c r="E11" i="1"/>
  <c r="J17" i="1"/>
  <c r="AF38" i="1"/>
  <c r="F27" i="1"/>
  <c r="P21" i="1"/>
  <c r="R36" i="1"/>
  <c r="AB33" i="1"/>
  <c r="B8" i="1"/>
  <c r="J35" i="1"/>
  <c r="Z26" i="1"/>
  <c r="H33" i="1"/>
  <c r="L38" i="1"/>
  <c r="T17" i="1"/>
  <c r="L29" i="1"/>
  <c r="G3" i="11"/>
  <c r="K11" i="1"/>
  <c r="AD23" i="1"/>
  <c r="V36" i="1"/>
  <c r="K24" i="1"/>
  <c r="S8" i="1"/>
  <c r="AE41" i="1"/>
  <c r="N12" i="1"/>
  <c r="K4" i="11"/>
  <c r="P8" i="1"/>
  <c r="B20" i="1"/>
  <c r="O26" i="1"/>
  <c r="G14" i="1"/>
  <c r="AC41" i="1"/>
  <c r="Q23" i="1"/>
  <c r="F30" i="1"/>
  <c r="G32" i="1"/>
  <c r="Q18" i="1"/>
  <c r="O39" i="1"/>
  <c r="E7" i="7"/>
  <c r="I1" i="8" a="1"/>
  <c r="O35" i="1"/>
  <c r="F35" i="1"/>
  <c r="L39" i="1"/>
  <c r="Q39" i="1"/>
  <c r="F17" i="1"/>
  <c r="S36" i="1"/>
  <c r="Z12" i="1"/>
  <c r="N15" i="1"/>
  <c r="Y11" i="1"/>
  <c r="N27" i="1"/>
  <c r="X9" i="1"/>
  <c r="Z20" i="1"/>
  <c r="G29" i="1"/>
  <c r="AC15" i="1"/>
  <c r="Z17" i="1"/>
  <c r="U38" i="1"/>
  <c r="C3" i="11"/>
  <c r="B36" i="1"/>
  <c r="E20" i="1"/>
  <c r="I14" i="1"/>
  <c r="H24" i="1"/>
  <c r="X26" i="1"/>
  <c r="AD29" i="1"/>
  <c r="R15" i="1"/>
  <c r="T8" i="1"/>
  <c r="G41" i="1"/>
  <c r="M17" i="1"/>
  <c r="AE14" i="1"/>
  <c r="B18" i="1"/>
  <c r="W42" i="1"/>
  <c r="M8" i="1"/>
  <c r="X27" i="1"/>
  <c r="E30" i="1"/>
  <c r="M38" i="1"/>
  <c r="E8" i="1"/>
  <c r="M36" i="1"/>
  <c r="T14" i="1"/>
  <c r="AC8" i="1"/>
  <c r="Q9" i="1"/>
  <c r="AF26" i="1"/>
  <c r="Z14" i="1"/>
  <c r="AB24" i="1"/>
  <c r="M11" i="1"/>
  <c r="R33" i="1"/>
  <c r="R17" i="1"/>
  <c r="M24" i="1"/>
  <c r="J29" i="1"/>
  <c r="E27" i="1"/>
  <c r="W32" i="1"/>
  <c r="W14" i="1"/>
  <c r="J12" i="1"/>
  <c r="X42" i="1"/>
  <c r="L14" i="1"/>
  <c r="T41" i="1"/>
  <c r="H39" i="1"/>
  <c r="T26" i="1"/>
  <c r="H20" i="1"/>
  <c r="H26" i="1"/>
  <c r="E36" i="1"/>
  <c r="O9" i="1"/>
  <c r="G2" i="11"/>
  <c r="V41" i="1"/>
  <c r="U15" i="1"/>
  <c r="E4" i="11"/>
  <c r="F12" i="1"/>
  <c r="K12" i="1"/>
  <c r="AE35" i="1"/>
  <c r="AF15" i="1"/>
  <c r="U12" i="1"/>
  <c r="U35" i="1"/>
  <c r="C36" i="1"/>
  <c r="AD17" i="1"/>
  <c r="AA23" i="1"/>
  <c r="I4" i="11"/>
  <c r="U14" i="1"/>
  <c r="AA14" i="1"/>
  <c r="N17" i="1"/>
  <c r="AD14" i="1"/>
  <c r="Z39" i="1"/>
  <c r="E23" i="1"/>
  <c r="K32" i="1"/>
  <c r="AB36" i="1"/>
  <c r="O20" i="1"/>
  <c r="M9" i="1"/>
  <c r="G26" i="1"/>
  <c r="G27" i="1"/>
  <c r="E42" i="1"/>
  <c r="P12" i="1"/>
  <c r="Y14" i="1"/>
  <c r="T36" i="1"/>
  <c r="J2" i="11"/>
  <c r="J42" i="1"/>
  <c r="D26" i="1"/>
  <c r="Q8" i="1"/>
  <c r="AB17" i="1"/>
  <c r="S18" i="1"/>
  <c r="F20" i="1"/>
  <c r="M18" i="1"/>
  <c r="AF41" i="1"/>
  <c r="AD21" i="1"/>
  <c r="AA33" i="1"/>
  <c r="X33" i="1"/>
  <c r="R20" i="1"/>
  <c r="AE26" i="1"/>
  <c r="B3" i="11"/>
  <c r="M15" i="1"/>
  <c r="P35" i="1"/>
  <c r="G23" i="1"/>
  <c r="U9" i="1"/>
  <c r="L21" i="1"/>
  <c r="E17" i="1"/>
  <c r="B15" i="1"/>
  <c r="X36" i="1"/>
  <c r="U30" i="1"/>
  <c r="X17" i="1"/>
  <c r="Y20" i="1"/>
  <c r="P30" i="1"/>
  <c r="M23" i="1"/>
  <c r="B42" i="1"/>
  <c r="AC14" i="1"/>
  <c r="U11" i="1"/>
  <c r="M27" i="1"/>
  <c r="M20" i="1"/>
  <c r="Z27" i="1"/>
  <c r="AD32" i="1"/>
  <c r="I15" i="1"/>
  <c r="P15" i="1"/>
  <c r="P38" i="1"/>
  <c r="J18" i="1"/>
  <c r="W9" i="1"/>
  <c r="E14" i="1"/>
  <c r="J32" i="1"/>
  <c r="D27" i="1"/>
  <c r="D42" i="1"/>
  <c r="S38" i="1"/>
  <c r="T33" i="1"/>
  <c r="C32" i="1"/>
  <c r="D24" i="1"/>
  <c r="AA15" i="1"/>
  <c r="S30" i="1"/>
  <c r="N8" i="1"/>
  <c r="Y35" i="1"/>
  <c r="AF20" i="1"/>
  <c r="M41" i="1"/>
  <c r="J11" i="1"/>
  <c r="U24" i="1"/>
  <c r="B29" i="1"/>
  <c r="S9" i="1"/>
  <c r="AD18" i="1"/>
  <c r="H27" i="1"/>
  <c r="O38" i="1"/>
  <c r="L32" i="1"/>
  <c r="AF32" i="1"/>
  <c r="C17" i="1"/>
  <c r="R18" i="1"/>
  <c r="I39" i="1"/>
  <c r="I27" i="1"/>
  <c r="AA18" i="1"/>
  <c r="R29" i="1"/>
  <c r="Y41" i="1"/>
  <c r="AD38" i="1"/>
  <c r="R27" i="1"/>
  <c r="I21" i="1"/>
  <c r="L12" i="1"/>
  <c r="K15" i="1"/>
  <c r="U26" i="1"/>
  <c r="AA32" i="1"/>
  <c r="G15" i="1"/>
  <c r="E2" i="11"/>
  <c r="Y42" i="1"/>
  <c r="K17" i="1"/>
  <c r="AE39" i="1"/>
  <c r="I35" i="1"/>
  <c r="V29" i="1"/>
  <c r="O21" i="1"/>
  <c r="S21" i="1"/>
  <c r="Q26" i="1"/>
  <c r="AE24" i="1"/>
  <c r="K9" i="1"/>
  <c r="N42" i="1"/>
  <c r="AD26" i="1"/>
  <c r="S11" i="1"/>
  <c r="AB26" i="1"/>
  <c r="V27" i="1"/>
  <c r="U20" i="1"/>
  <c r="N18" i="1"/>
  <c r="B41" i="1"/>
  <c r="G11" i="1"/>
  <c r="Z32" i="1"/>
  <c r="F39" i="1"/>
  <c r="D30" i="1"/>
  <c r="R41" i="1"/>
  <c r="AB41" i="1"/>
  <c r="M30" i="1"/>
  <c r="W27" i="1"/>
  <c r="B14" i="1"/>
  <c r="AA20" i="1"/>
  <c r="F29" i="1"/>
  <c r="C27" i="1"/>
  <c r="H9" i="1"/>
  <c r="P23" i="1"/>
  <c r="F4" i="7"/>
  <c r="H38" i="1"/>
  <c r="P33" i="1"/>
  <c r="Q15" i="1"/>
  <c r="G33" i="1"/>
  <c r="F23" i="1"/>
  <c r="R14" i="1"/>
  <c r="Q36" i="1"/>
  <c r="E18" i="1"/>
  <c r="Q11" i="1"/>
  <c r="F21" i="1"/>
  <c r="G20" i="1"/>
  <c r="M32" i="1"/>
  <c r="F5" i="7"/>
  <c r="I2" i="11"/>
  <c r="B35" i="1"/>
  <c r="K42" i="1"/>
  <c r="E35" i="1"/>
  <c r="C39" i="1"/>
  <c r="N11" i="1"/>
  <c r="R24" i="1"/>
  <c r="B4" i="11"/>
  <c r="V30" i="1"/>
  <c r="J8" i="1"/>
  <c r="AC18" i="1"/>
  <c r="AC12" i="1"/>
  <c r="V8" i="1"/>
  <c r="O27" i="1"/>
  <c r="L42" i="1"/>
  <c r="V15" i="1"/>
  <c r="Y8" i="1"/>
  <c r="K195" i="2" l="1"/>
  <c r="K203" i="2"/>
  <c r="K207" i="2"/>
  <c r="K211" i="2"/>
  <c r="K215" i="2"/>
  <c r="K194" i="2"/>
  <c r="K202" i="2"/>
  <c r="K210" i="2"/>
  <c r="K214" i="2"/>
  <c r="K218" i="2"/>
  <c r="K193" i="2"/>
  <c r="K197" i="2"/>
  <c r="K201" i="2"/>
  <c r="K209" i="2"/>
  <c r="K217" i="2"/>
  <c r="K23" i="9"/>
  <c r="K32" i="9"/>
  <c r="K40" i="9"/>
  <c r="K44" i="9"/>
  <c r="K48" i="9"/>
  <c r="K52" i="9"/>
  <c r="K60" i="9"/>
  <c r="K68" i="9"/>
  <c r="K72" i="9"/>
  <c r="K76" i="9"/>
  <c r="K80" i="9"/>
  <c r="K88" i="9"/>
  <c r="K96" i="9"/>
  <c r="K100" i="9"/>
  <c r="K104" i="9"/>
  <c r="K108" i="9"/>
  <c r="K115" i="9"/>
  <c r="K137" i="9"/>
  <c r="K145" i="9"/>
  <c r="K149" i="9"/>
  <c r="K156" i="9"/>
  <c r="K160" i="9"/>
  <c r="K167" i="9"/>
  <c r="K171" i="9"/>
  <c r="K179" i="9"/>
  <c r="K187" i="9"/>
  <c r="K191" i="9"/>
  <c r="K195" i="9"/>
  <c r="K199" i="9"/>
  <c r="K207" i="9"/>
  <c r="K215" i="9"/>
  <c r="K219" i="9"/>
  <c r="K223" i="9"/>
  <c r="K227" i="9"/>
  <c r="K230" i="9"/>
  <c r="K250" i="9"/>
  <c r="K254" i="9"/>
  <c r="K258" i="9"/>
  <c r="K262" i="9"/>
  <c r="K270" i="9"/>
  <c r="K278" i="9"/>
  <c r="K282" i="9"/>
  <c r="K286" i="9"/>
  <c r="K290" i="9"/>
  <c r="K298" i="9"/>
  <c r="K306" i="9"/>
  <c r="K313" i="9"/>
  <c r="K320" i="9"/>
  <c r="K324" i="9"/>
  <c r="K328" i="9"/>
  <c r="K332" i="9"/>
  <c r="K340" i="9"/>
  <c r="K348" i="9"/>
  <c r="K352" i="9"/>
  <c r="K356" i="9"/>
  <c r="K175" i="5"/>
  <c r="K97" i="2"/>
  <c r="K245" i="2"/>
  <c r="K167" i="5"/>
  <c r="K171" i="5"/>
  <c r="K179" i="5"/>
  <c r="K210" i="5"/>
  <c r="K166" i="5"/>
  <c r="K174" i="5"/>
  <c r="K178" i="5"/>
  <c r="K182" i="5"/>
  <c r="K209" i="5"/>
  <c r="K96" i="2"/>
  <c r="K244" i="2"/>
  <c r="K98" i="2"/>
  <c r="K242" i="2"/>
  <c r="K246" i="2"/>
  <c r="K24" i="9"/>
  <c r="K25" i="9"/>
  <c r="K33" i="9"/>
  <c r="K37" i="9"/>
  <c r="K41" i="9"/>
  <c r="K45" i="9"/>
  <c r="K53" i="9"/>
  <c r="K61" i="9"/>
  <c r="K65" i="9"/>
  <c r="K69" i="9"/>
  <c r="K73" i="9"/>
  <c r="K81" i="9"/>
  <c r="K89" i="9"/>
  <c r="K93" i="9"/>
  <c r="K97" i="9"/>
  <c r="K101" i="9"/>
  <c r="K109" i="9"/>
  <c r="K116" i="9"/>
  <c r="K138" i="9"/>
  <c r="K142" i="9"/>
  <c r="K146" i="9"/>
  <c r="K150" i="9"/>
  <c r="K153" i="9"/>
  <c r="K157" i="9"/>
  <c r="K164" i="9"/>
  <c r="K172" i="9"/>
  <c r="K180" i="9"/>
  <c r="K184" i="9"/>
  <c r="K188" i="9"/>
  <c r="K192" i="9"/>
  <c r="K200" i="9"/>
  <c r="K208" i="9"/>
  <c r="K212" i="9"/>
  <c r="K216" i="9"/>
  <c r="K220" i="9"/>
  <c r="K228" i="9"/>
  <c r="K247" i="9"/>
  <c r="K251" i="9"/>
  <c r="K255" i="9"/>
  <c r="K263" i="9"/>
  <c r="K271" i="9"/>
  <c r="K275" i="9"/>
  <c r="K279" i="9"/>
  <c r="K283" i="9"/>
  <c r="K291" i="9"/>
  <c r="K299" i="9"/>
  <c r="K303" i="9"/>
  <c r="K310" i="9"/>
  <c r="K314" i="9"/>
  <c r="K321" i="9"/>
  <c r="K325" i="9"/>
  <c r="K333" i="9"/>
  <c r="K341" i="9"/>
  <c r="K345" i="9"/>
  <c r="K349" i="9"/>
  <c r="K353" i="9"/>
  <c r="K99" i="2"/>
  <c r="K9" i="9"/>
  <c r="K10" i="9"/>
  <c r="K11" i="9"/>
  <c r="K12" i="9"/>
  <c r="K13" i="9"/>
  <c r="K16" i="9"/>
  <c r="K17" i="9"/>
  <c r="K26" i="9"/>
  <c r="K30" i="9"/>
  <c r="K34" i="9"/>
  <c r="K38" i="9"/>
  <c r="K46" i="9"/>
  <c r="K54" i="9"/>
  <c r="K58" i="9"/>
  <c r="K62" i="9"/>
  <c r="K66" i="9"/>
  <c r="K74" i="9"/>
  <c r="K82" i="9"/>
  <c r="K86" i="9"/>
  <c r="K90" i="9"/>
  <c r="K94" i="9"/>
  <c r="K102" i="9"/>
  <c r="K110" i="9"/>
  <c r="K117" i="9"/>
  <c r="K121" i="9"/>
  <c r="K124" i="9"/>
  <c r="K128" i="9"/>
  <c r="K131" i="9"/>
  <c r="K135" i="9"/>
  <c r="K139" i="9"/>
  <c r="K143" i="9"/>
  <c r="K151" i="9"/>
  <c r="K158" i="9"/>
  <c r="K165" i="9"/>
  <c r="K173" i="9"/>
  <c r="K177" i="9"/>
  <c r="K181" i="9"/>
  <c r="K185" i="9"/>
  <c r="K193" i="9"/>
  <c r="K201" i="9"/>
  <c r="K205" i="9"/>
  <c r="K209" i="9"/>
  <c r="K213" i="9"/>
  <c r="K221" i="9"/>
  <c r="K248" i="9"/>
  <c r="K256" i="9"/>
  <c r="K264" i="9"/>
  <c r="K268" i="9"/>
  <c r="K272" i="9"/>
  <c r="K276" i="9"/>
  <c r="K284" i="9"/>
  <c r="K292" i="9"/>
  <c r="K296" i="9"/>
  <c r="K300" i="9"/>
  <c r="K304" i="9"/>
  <c r="K311" i="9"/>
  <c r="K318" i="9"/>
  <c r="K326" i="9"/>
  <c r="K334" i="9"/>
  <c r="K338" i="9"/>
  <c r="K342" i="9"/>
  <c r="K346" i="9"/>
  <c r="K354" i="9"/>
  <c r="AD10" i="1"/>
  <c r="AL13" i="1"/>
  <c r="AL21" i="1"/>
  <c r="AL4" i="1"/>
  <c r="AL17" i="1" s="1"/>
  <c r="AL7" i="1"/>
  <c r="AL11" i="1"/>
  <c r="AL15" i="1"/>
  <c r="AL3" i="1"/>
  <c r="AL5" i="1"/>
  <c r="AL14" i="1"/>
  <c r="AL12" i="1"/>
  <c r="F8" i="8"/>
  <c r="H8" i="8" s="1"/>
  <c r="F10" i="8"/>
  <c r="H10" i="8" s="1"/>
  <c r="F9" i="8"/>
  <c r="H9" i="8" s="1"/>
  <c r="M239" i="5" a="1"/>
  <c r="M239" i="5" s="1"/>
  <c r="K239" i="5" s="1"/>
  <c r="M241" i="5" a="1"/>
  <c r="M241" i="5" s="1"/>
  <c r="L246" i="5"/>
  <c r="F5" i="1"/>
  <c r="C1" i="2"/>
  <c r="C1" i="9"/>
  <c r="V5" i="1"/>
  <c r="AG17" i="1"/>
  <c r="AH17" i="1"/>
  <c r="AI14" i="1"/>
  <c r="AI8" i="1"/>
  <c r="AH8" i="1"/>
  <c r="AG8" i="1"/>
  <c r="AH14" i="1"/>
  <c r="AG14" i="1"/>
  <c r="AG26" i="1"/>
  <c r="AH26" i="1"/>
  <c r="AG29" i="1"/>
  <c r="AH29" i="1"/>
  <c r="AG32" i="1"/>
  <c r="AH32" i="1"/>
  <c r="AG35" i="1"/>
  <c r="AH35" i="1"/>
  <c r="AG38" i="1"/>
  <c r="AH38" i="1"/>
  <c r="AG41" i="1"/>
  <c r="AH41" i="1"/>
  <c r="G7" i="7"/>
  <c r="G9" i="7"/>
  <c r="AI17" i="1"/>
  <c r="AH20" i="1"/>
  <c r="AG20" i="1"/>
  <c r="G8" i="7"/>
  <c r="AI20" i="1"/>
  <c r="AG23" i="1"/>
  <c r="AH23" i="1"/>
  <c r="I1" i="8"/>
  <c r="F12" i="8" s="1"/>
  <c r="H12" i="8" s="1"/>
  <c r="AI32" i="1"/>
  <c r="AI35" i="1"/>
  <c r="AI38" i="1"/>
  <c r="AI41" i="1"/>
  <c r="G2" i="7"/>
  <c r="G3" i="7"/>
  <c r="G6" i="7"/>
  <c r="F6" i="8"/>
  <c r="H6" i="8" s="1"/>
  <c r="V24" i="1"/>
  <c r="AB27" i="1"/>
  <c r="D4" i="11"/>
  <c r="Z30" i="1"/>
  <c r="AA24" i="1"/>
  <c r="AD24" i="1"/>
  <c r="D2" i="11"/>
  <c r="S24" i="1"/>
  <c r="AA27" i="1"/>
  <c r="N24" i="1"/>
  <c r="AD11" i="1"/>
  <c r="E4" i="7"/>
  <c r="W24" i="1"/>
  <c r="Z24" i="1"/>
  <c r="O24" i="1"/>
  <c r="AD12" i="1"/>
  <c r="E5" i="7"/>
  <c r="AI23" i="1" l="1"/>
  <c r="AI26" i="1"/>
  <c r="K1" i="2"/>
  <c r="C1" i="5"/>
  <c r="AG11" i="1"/>
  <c r="H3" i="1" s="1"/>
  <c r="AH11" i="1"/>
  <c r="R3" i="1" s="1"/>
  <c r="AI11" i="1"/>
  <c r="AL23" i="1"/>
  <c r="AL18" i="1"/>
  <c r="AL19" i="1"/>
  <c r="AL10" i="1"/>
  <c r="AL9" i="1"/>
  <c r="F13" i="8"/>
  <c r="H13" i="8" s="1"/>
  <c r="F14" i="8"/>
  <c r="H14" i="8" s="1"/>
  <c r="H19" i="8"/>
  <c r="H21" i="8" s="1"/>
  <c r="H23" i="8" s="1"/>
  <c r="H25" i="8" s="1"/>
  <c r="G5" i="7"/>
  <c r="G4" i="7"/>
  <c r="K241" i="5"/>
  <c r="AB30" i="1"/>
  <c r="D3" i="11"/>
  <c r="AI29" i="1" l="1"/>
  <c r="AA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Nono</author>
  </authors>
  <commentList>
    <comment ref="K5" authorId="0" shapeId="0" xr:uid="{00000000-0006-0000-0200-000001000000}">
      <text>
        <r>
          <rPr>
            <b/>
            <sz val="9"/>
            <color indexed="81"/>
            <rFont val="Tahoma"/>
            <family val="2"/>
          </rPr>
          <t>Nono:</t>
        </r>
        <r>
          <rPr>
            <sz val="9"/>
            <color indexed="81"/>
            <rFont val="Tahoma"/>
            <family val="2"/>
          </rPr>
          <t xml:space="preserve">
Ici en J4 le nombre de Km selon le lieux dans la Feuille "EMPLOI" mais seulement si I4 est supérieur à 00:00</t>
        </r>
      </text>
    </comment>
    <comment ref="L8" authorId="0" shapeId="0" xr:uid="{00000000-0006-0000-0200-000002000000}">
      <text>
        <r>
          <rPr>
            <b/>
            <sz val="9"/>
            <color indexed="81"/>
            <rFont val="Tahoma"/>
            <family val="2"/>
          </rPr>
          <t>Nono:</t>
        </r>
        <r>
          <rPr>
            <sz val="9"/>
            <color indexed="81"/>
            <rFont val="Tahoma"/>
            <family val="2"/>
          </rPr>
          <t xml:space="preserve">
Là (soit toujours le vendredi) le nombre heure total effectuer de la semaine.
ATTENTION le calendrier change selon l'année entrée en A5 sur la feuille "Année"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Nono</author>
  </authors>
  <commentList>
    <comment ref="K5" authorId="0" shapeId="0" xr:uid="{00000000-0006-0000-0300-000001000000}">
      <text>
        <r>
          <rPr>
            <b/>
            <sz val="9"/>
            <color indexed="81"/>
            <rFont val="Tahoma"/>
            <family val="2"/>
          </rPr>
          <t>Nono:</t>
        </r>
        <r>
          <rPr>
            <sz val="9"/>
            <color indexed="81"/>
            <rFont val="Tahoma"/>
            <family val="2"/>
          </rPr>
          <t xml:space="preserve">
Ici en J4 le nombre de Km selon le lieux dans la Feuille "EMPLOI" mais seulement si I4 est supérieur à 00:00</t>
        </r>
      </text>
    </comment>
    <comment ref="L8" authorId="0" shapeId="0" xr:uid="{00000000-0006-0000-0300-000002000000}">
      <text>
        <r>
          <rPr>
            <b/>
            <sz val="9"/>
            <color indexed="81"/>
            <rFont val="Tahoma"/>
            <family val="2"/>
          </rPr>
          <t>Nono:</t>
        </r>
        <r>
          <rPr>
            <sz val="9"/>
            <color indexed="81"/>
            <rFont val="Tahoma"/>
            <family val="2"/>
          </rPr>
          <t xml:space="preserve">
Là (soit toujours le vendredi) le nombre heure total effectuer de la semaine.
ATTENTION le calendrier change selon l'année entrée en A5 sur la feuille "Année"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<sst xmlns="http://schemas.openxmlformats.org/spreadsheetml/2006/main" count="331" uniqueCount="131">
  <si>
    <t>Février</t>
  </si>
  <si>
    <t>Mars</t>
  </si>
  <si>
    <t>Avril</t>
  </si>
  <si>
    <t>Mai</t>
  </si>
  <si>
    <t>Juin</t>
  </si>
  <si>
    <t>Juillet</t>
  </si>
  <si>
    <t>Août</t>
  </si>
  <si>
    <t>Septembre</t>
  </si>
  <si>
    <t>Octobre</t>
  </si>
  <si>
    <t>Novembre</t>
  </si>
  <si>
    <t>Décembre</t>
  </si>
  <si>
    <t>Arrivée</t>
  </si>
  <si>
    <t>Départ</t>
  </si>
  <si>
    <t>Code</t>
  </si>
  <si>
    <t>Total</t>
  </si>
  <si>
    <t>Cumul</t>
  </si>
  <si>
    <t>Remarques</t>
  </si>
  <si>
    <t>Jours Fériés et Fêtes</t>
  </si>
  <si>
    <t>JOUR DE L'AN</t>
  </si>
  <si>
    <r>
      <t>PÂ</t>
    </r>
    <r>
      <rPr>
        <i/>
        <sz val="10"/>
        <rFont val="Arial"/>
        <family val="2"/>
      </rPr>
      <t>QUES</t>
    </r>
  </si>
  <si>
    <t>*Lundi de Pâques</t>
  </si>
  <si>
    <t>FÊTE DU TRAVAIL</t>
  </si>
  <si>
    <t>ASCENSION</t>
  </si>
  <si>
    <t>VICTOIRE 1945</t>
  </si>
  <si>
    <t>PENTECÔTE</t>
  </si>
  <si>
    <t>*Lundi de Pentecôte</t>
  </si>
  <si>
    <t>FÊTE NAT</t>
  </si>
  <si>
    <t>ASSOMPTION</t>
  </si>
  <si>
    <t>TOUSSAINT</t>
  </si>
  <si>
    <t>ARMISTICE 1918</t>
  </si>
  <si>
    <t>NOËL</t>
  </si>
  <si>
    <t>Mardi-Gras</t>
  </si>
  <si>
    <t>Cendres</t>
  </si>
  <si>
    <t>Rameaux</t>
  </si>
  <si>
    <t>Fête Dieu</t>
  </si>
  <si>
    <t>Epiphanie</t>
  </si>
  <si>
    <t>Année</t>
  </si>
  <si>
    <t>TOTAL HEURES</t>
  </si>
  <si>
    <t xml:space="preserve">TOTAL JOURS </t>
  </si>
  <si>
    <t>TOTAL TRAJET</t>
  </si>
  <si>
    <t>Km</t>
  </si>
  <si>
    <t>Heures Travaillées</t>
  </si>
  <si>
    <t>Jours Travaillées</t>
  </si>
  <si>
    <t>Lieux</t>
  </si>
  <si>
    <t>NOM ENTREPRISE</t>
  </si>
  <si>
    <t>BASE TAUX HORAIRE</t>
  </si>
  <si>
    <t xml:space="preserve">DATE DEBUT </t>
  </si>
  <si>
    <t>AGENCE</t>
  </si>
  <si>
    <t>Total 1</t>
  </si>
  <si>
    <t>Total 2</t>
  </si>
  <si>
    <t>DATE FIN</t>
  </si>
  <si>
    <t>NOMBRES
JOURS</t>
  </si>
  <si>
    <t>NOMBRES HEURES</t>
  </si>
  <si>
    <t>JOUR NUIT</t>
  </si>
  <si>
    <t>J</t>
  </si>
  <si>
    <t>N</t>
  </si>
  <si>
    <t>Km Total Période</t>
  </si>
  <si>
    <t>ANNEE</t>
  </si>
  <si>
    <t>PERIODE</t>
  </si>
  <si>
    <t>ENTREPRISE</t>
  </si>
  <si>
    <t>au</t>
  </si>
  <si>
    <t>du</t>
  </si>
  <si>
    <t>NOMBRE JOUR TRAVAILLER</t>
  </si>
  <si>
    <t>NOMBRE HEURES TRAVAILLER</t>
  </si>
  <si>
    <t>Taux HORAIRE</t>
  </si>
  <si>
    <t>PRIME HORAIRE 1</t>
  </si>
  <si>
    <t>PRIME HORAIRE 2</t>
  </si>
  <si>
    <t>Prime Horaire 1</t>
  </si>
  <si>
    <t>Prime Horaire 2</t>
  </si>
  <si>
    <t>Prime Jour 1</t>
  </si>
  <si>
    <t>Prime Jour 2</t>
  </si>
  <si>
    <t>PANIER JOUR 1</t>
  </si>
  <si>
    <t>PANIER JOUR 2</t>
  </si>
  <si>
    <t>PRIME HORAIRE 3</t>
  </si>
  <si>
    <t>PANIER JOUR 3</t>
  </si>
  <si>
    <t>Prime Horaire 3</t>
  </si>
  <si>
    <t>Prime Jour 3</t>
  </si>
  <si>
    <t xml:space="preserve">Prime Exceptionnel </t>
  </si>
  <si>
    <t>Fin mois dans</t>
  </si>
  <si>
    <t>Jours</t>
  </si>
  <si>
    <t>Semaine Num</t>
  </si>
  <si>
    <t>ième jour</t>
  </si>
  <si>
    <t>Jour Restant</t>
  </si>
  <si>
    <t>Km 
A/R</t>
  </si>
  <si>
    <t>MAJ Jour Férié</t>
  </si>
  <si>
    <t>VACANCE</t>
  </si>
  <si>
    <t>MIGRAINE</t>
  </si>
  <si>
    <t>PANNE</t>
  </si>
  <si>
    <t>REPOS</t>
  </si>
  <si>
    <t>AM</t>
  </si>
  <si>
    <t>AT</t>
  </si>
  <si>
    <t>BRUT</t>
  </si>
  <si>
    <t>CHARGES</t>
  </si>
  <si>
    <t>NET A PAYER</t>
  </si>
  <si>
    <t>SOUS TOTAL BRUT</t>
  </si>
  <si>
    <t>SOUS TOTAL NET</t>
  </si>
  <si>
    <t>BRUT
NET</t>
  </si>
  <si>
    <t>A</t>
  </si>
  <si>
    <t>R</t>
  </si>
  <si>
    <t>T</t>
  </si>
  <si>
    <t>OK</t>
  </si>
  <si>
    <t>FORMATION</t>
  </si>
  <si>
    <t>RTT</t>
  </si>
  <si>
    <t>CP</t>
  </si>
  <si>
    <t>ARRET MALADIE</t>
  </si>
  <si>
    <t>ACCIDENT TRAVAIL</t>
  </si>
  <si>
    <t>CONGE PAYER</t>
  </si>
  <si>
    <t>F</t>
  </si>
  <si>
    <t>M</t>
  </si>
  <si>
    <t>P</t>
  </si>
  <si>
    <t>A.M.</t>
  </si>
  <si>
    <t>JOURS</t>
  </si>
  <si>
    <t>HEURES</t>
  </si>
  <si>
    <t>KM</t>
  </si>
  <si>
    <t>114/5</t>
  </si>
  <si>
    <t>108</t>
  </si>
  <si>
    <t>Mot de passe = 2017</t>
  </si>
  <si>
    <t>Nom entreprise dans la Feuille "Emploi" selon la date renseigner. Nbrs Km A-R dans la feuille "Km" selon Lieux de travail, Lieu de travail dans la Feuille "Km" et cellule B1 par défaut, Date = mettre la date du double clic, Année = mettre l'Année renseigner en cellule A3 de la feuille Année, Heure arrivé et départ dans la feuille de l'Année renseigner en A3, si existente rechercher la ligne du jour et mettre la valeur en colonne C,D, F et G. Pour les Options mettre le nom choisi en colonne N, La texte box Note sera à mettre en colonne O</t>
  </si>
  <si>
    <t>Entreprise 1</t>
  </si>
  <si>
    <t>Entreprise 5</t>
  </si>
  <si>
    <t>Entreprise 4</t>
  </si>
  <si>
    <t>Entreprise 3</t>
  </si>
  <si>
    <t>Entreprise 2</t>
  </si>
  <si>
    <t>SITE</t>
  </si>
  <si>
    <t>SITE 2</t>
  </si>
  <si>
    <t>Entreprise 7</t>
  </si>
  <si>
    <t>Entreprise 6</t>
  </si>
  <si>
    <t>AGENCE INTERIM A</t>
  </si>
  <si>
    <t>AGENCE INTERIM B</t>
  </si>
  <si>
    <t>AGENCE INTERIM C</t>
  </si>
  <si>
    <t>AGENCE INTERIM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</si>
</sst>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quot;_-;\-* #,##0.00\ &quot;€&quot;_-;_-* &quot;-&quot;??\ &quot;€&quot;_-;_-@_-"/>
    <numFmt numFmtId="43" formatCode="_-* #,##0.00_-;\-* #,##0.00_-;_-* &quot;-&quot;??_-;_-@_-"/>
    <numFmt numFmtId="164" formatCode="[$-F800]dddd\,\ mmmm\ dd\,\ yyyy"/>
    <numFmt numFmtId="165" formatCode="dddd\ dd\ mmm\ yy"/>
    <numFmt numFmtId="166" formatCode="[h]:mm"/>
    <numFmt numFmtId="167" formatCode="0.0"/>
    <numFmt numFmtId="168" formatCode="[hh]:mm"/>
    <numFmt numFmtId="169" formatCode="#,##0.00\ &quot;€&quot;"/>
    <numFmt numFmtId="170" formatCode="[$-F400]h:mm:ss\ AM/PM"/>
    <numFmt numFmtId="171" formatCode="#,##0.0&quot; Km&quot;"/>
    <numFmt numFmtId="172" formatCode="d/mm;@"/>
    <numFmt numFmtId="173" formatCode="dd\ mmmm"/>
    <numFmt numFmtId="174" formatCode="dd/mm;@"/>
  </numFmts>
  <fonts count="41" x14ac:knownFonts="1">
    <font>
      <sz val="11"/>
      <color theme="1"/>
      <name val="Comic Sans MS"/>
      <family val="2"/>
    </font>
    <font>
      <sz val="10"/>
      <color theme="1"/>
      <name val="Comic Sans MS"/>
      <family val="2"/>
    </font>
    <font>
      <sz val="10"/>
      <name val="Arial"/>
      <family val="2"/>
    </font>
    <font>
      <b/>
      <sz val="10"/>
      <name val="Arial"/>
      <family val="2"/>
    </font>
    <font>
      <b/>
      <i/>
      <sz val="10"/>
      <name val="Arial"/>
      <family val="2"/>
    </font>
    <font>
      <i/>
      <sz val="10"/>
      <name val="Arial"/>
      <family val="2"/>
    </font>
    <font>
      <sz val="10"/>
      <color theme="1"/>
      <name val="Times New Roman"/>
      <family val="1"/>
    </font>
    <font>
      <b/>
      <sz val="9"/>
      <color indexed="81"/>
      <name val="Tahoma"/>
      <family val="2"/>
    </font>
    <font>
      <sz val="9"/>
      <color indexed="81"/>
      <name val="Tahoma"/>
      <family val="2"/>
    </font>
    <font>
      <sz val="11"/>
      <color rgb="FF303030"/>
      <name val="Comic Sans MS"/>
      <family val="4"/>
    </font>
    <font>
      <sz val="11"/>
      <color theme="1"/>
      <name val="Comic Sans MS"/>
      <family val="4"/>
    </font>
    <font>
      <sz val="10"/>
      <name val="Comic Sans MS"/>
      <family val="4"/>
    </font>
    <font>
      <sz val="10"/>
      <color theme="1"/>
      <name val="Comic Sans MS"/>
      <family val="4"/>
    </font>
    <font>
      <b/>
      <sz val="10"/>
      <name val="Comic Sans MS"/>
      <family val="4"/>
    </font>
    <font>
      <sz val="10"/>
      <color rgb="FF111111"/>
      <name val="Comic Sans MS"/>
      <family val="4"/>
    </font>
    <font>
      <sz val="9"/>
      <color rgb="FF141414"/>
      <name val="Comic Sans MS"/>
      <family val="4"/>
    </font>
    <font>
      <sz val="8"/>
      <color rgb="FF303030"/>
      <name val="Comic Sans MS"/>
      <family val="4"/>
    </font>
    <font>
      <sz val="9"/>
      <name val="Comic Sans MS"/>
      <family val="2"/>
    </font>
    <font>
      <sz val="14"/>
      <color theme="1"/>
      <name val="Comic Sans MS"/>
      <family val="2"/>
    </font>
    <font>
      <sz val="16"/>
      <color theme="1"/>
      <name val="Comic Sans MS"/>
      <family val="2"/>
    </font>
    <font>
      <sz val="22"/>
      <color theme="1"/>
      <name val="Comic Sans MS"/>
      <family val="2"/>
    </font>
    <font>
      <sz val="10"/>
      <name val="Comic Sans MS"/>
      <family val="4"/>
    </font>
    <font>
      <b/>
      <sz val="11"/>
      <color theme="1"/>
      <name val="Comic Sans MS"/>
      <family val="4"/>
    </font>
    <font>
      <sz val="10"/>
      <name val="Comic Sans MS"/>
      <family val="4"/>
    </font>
    <font>
      <i/>
      <sz val="10"/>
      <name val="Times New Roman"/>
      <family val="1"/>
    </font>
    <font>
      <sz val="10"/>
      <name val="Times New Roman"/>
      <family val="1"/>
    </font>
    <font>
      <b/>
      <sz val="18"/>
      <name val="Comic Sans MS"/>
      <family val="4"/>
    </font>
    <font>
      <b/>
      <sz val="20"/>
      <name val="Comic Sans MS"/>
      <family val="4"/>
    </font>
    <font>
      <b/>
      <sz val="26"/>
      <name val="Comic Sans MS"/>
      <family val="4"/>
    </font>
    <font>
      <b/>
      <sz val="14"/>
      <color theme="7"/>
      <name val="Comic Sans MS"/>
      <family val="4"/>
    </font>
    <font>
      <b/>
      <sz val="16"/>
      <color theme="7"/>
      <name val="Comic Sans MS"/>
      <family val="4"/>
    </font>
    <font>
      <sz val="10"/>
      <name val="Comic Sans MS"/>
      <family val="4"/>
    </font>
    <font>
      <sz val="12"/>
      <color rgb="FF000000"/>
      <name val="Verdana"/>
      <family val="2"/>
    </font>
    <font>
      <sz val="9.35"/>
      <color rgb="FF303030"/>
      <name val="Consolas"/>
      <family val="3"/>
    </font>
    <font>
      <sz val="11"/>
      <name val="Comic Sans MS"/>
      <family val="2"/>
    </font>
    <font>
      <sz val="9"/>
      <color rgb="FF333333"/>
      <name val="Arial"/>
      <family val="2"/>
    </font>
    <font>
      <b/>
      <sz val="12"/>
      <color theme="1"/>
      <name val="Comic Sans MS"/>
      <family val="4"/>
    </font>
    <font>
      <sz val="11"/>
      <color rgb="FF000000"/>
      <name val="Comic Sans MS"/>
      <family val="4"/>
    </font>
    <font>
      <sz val="10"/>
      <name val="Comic Sans MS"/>
      <family val="4"/>
    </font>
    <font>
      <sz val="11"/>
      <color theme="1"/>
      <name val="Comic Sans MS"/>
      <family val="2"/>
    </font>
    <font>
      <sz val="8"/>
      <name val="Comic Sans MS"/>
      <family val="2"/>
    </font>
  </fonts>
  <fills count="18">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41"/>
        <bgColor indexed="64"/>
      </patternFill>
    </fill>
    <fill>
      <patternFill patternType="solid">
        <fgColor theme="6" tint="-0.499984740745262"/>
        <bgColor indexed="64"/>
      </patternFill>
    </fill>
    <fill>
      <patternFill patternType="solid">
        <fgColor rgb="FFC0C0C0"/>
        <bgColor indexed="64"/>
      </patternFill>
    </fill>
    <fill>
      <patternFill patternType="solid">
        <fgColor rgb="FFFFFF99"/>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CCECFF"/>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5" tint="0.39997558519241921"/>
        <bgColor indexed="64"/>
      </patternFill>
    </fill>
    <fill>
      <patternFill patternType="solid">
        <fgColor rgb="FFFFFFCC"/>
        <bgColor indexed="64"/>
      </patternFill>
    </fill>
  </fills>
  <borders count="117">
    <border>
      <left/>
      <right/>
      <top/>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ck">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ck">
        <color auto="1"/>
      </right>
      <top style="medium">
        <color auto="1"/>
      </top>
      <bottom style="thin">
        <color auto="1"/>
      </bottom>
      <diagonal/>
    </border>
    <border>
      <left style="thin">
        <color auto="1"/>
      </left>
      <right style="thin">
        <color auto="1"/>
      </right>
      <top/>
      <bottom style="thin">
        <color auto="1"/>
      </bottom>
      <diagonal/>
    </border>
    <border>
      <left style="thick">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ck">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ck">
        <color auto="1"/>
      </left>
      <right style="thick">
        <color auto="1"/>
      </right>
      <top style="thick">
        <color auto="1"/>
      </top>
      <bottom/>
      <diagonal/>
    </border>
    <border>
      <left/>
      <right style="thin">
        <color indexed="64"/>
      </right>
      <top style="thick">
        <color indexed="64"/>
      </top>
      <bottom/>
      <diagonal/>
    </border>
    <border>
      <left/>
      <right/>
      <top style="thick">
        <color indexed="64"/>
      </top>
      <bottom/>
      <diagonal/>
    </border>
    <border>
      <left/>
      <right style="thin">
        <color rgb="FFFF0000"/>
      </right>
      <top style="thick">
        <color indexed="64"/>
      </top>
      <bottom/>
      <diagonal/>
    </border>
    <border>
      <left style="thin">
        <color rgb="FFFF0000"/>
      </left>
      <right/>
      <top style="thick">
        <color indexed="64"/>
      </top>
      <bottom/>
      <diagonal/>
    </border>
    <border>
      <left/>
      <right style="thick">
        <color indexed="64"/>
      </right>
      <top style="thick">
        <color indexed="64"/>
      </top>
      <bottom/>
      <diagonal/>
    </border>
    <border>
      <left style="thin">
        <color indexed="64"/>
      </left>
      <right style="thin">
        <color indexed="64"/>
      </right>
      <top/>
      <bottom style="thick">
        <color indexed="64"/>
      </bottom>
      <diagonal/>
    </border>
    <border>
      <left style="thin">
        <color indexed="64"/>
      </left>
      <right style="thin">
        <color rgb="FFFF0000"/>
      </right>
      <top/>
      <bottom style="thick">
        <color indexed="64"/>
      </bottom>
      <diagonal/>
    </border>
    <border>
      <left style="thin">
        <color rgb="FFFF0000"/>
      </left>
      <right style="thin">
        <color indexed="64"/>
      </right>
      <top/>
      <bottom style="thick">
        <color indexed="64"/>
      </bottom>
      <diagonal/>
    </border>
    <border>
      <left style="thin">
        <color indexed="64"/>
      </left>
      <right style="thick">
        <color indexed="64"/>
      </right>
      <top/>
      <bottom style="thick">
        <color indexed="64"/>
      </bottom>
      <diagonal/>
    </border>
    <border>
      <left/>
      <right style="thin">
        <color indexed="64"/>
      </right>
      <top/>
      <bottom style="thick">
        <color indexed="64"/>
      </bottom>
      <diagonal/>
    </border>
    <border>
      <left/>
      <right/>
      <top/>
      <bottom style="thick">
        <color indexed="64"/>
      </bottom>
      <diagonal/>
    </border>
    <border>
      <left/>
      <right style="thin">
        <color rgb="FFFF0000"/>
      </right>
      <top/>
      <bottom style="thick">
        <color indexed="64"/>
      </bottom>
      <diagonal/>
    </border>
    <border>
      <left style="thin">
        <color rgb="FFFF0000"/>
      </left>
      <right/>
      <top/>
      <bottom style="thick">
        <color indexed="64"/>
      </bottom>
      <diagonal/>
    </border>
    <border>
      <left/>
      <right style="thick">
        <color indexed="64"/>
      </right>
      <top/>
      <bottom style="thick">
        <color indexed="64"/>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n">
        <color auto="1"/>
      </left>
      <right/>
      <top style="thick">
        <color auto="1"/>
      </top>
      <bottom style="medium">
        <color auto="1"/>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thick">
        <color auto="1"/>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style="thick">
        <color auto="1"/>
      </right>
      <top/>
      <bottom style="medium">
        <color auto="1"/>
      </bottom>
      <diagonal/>
    </border>
    <border>
      <left/>
      <right style="thin">
        <color auto="1"/>
      </right>
      <top style="thick">
        <color auto="1"/>
      </top>
      <bottom style="medium">
        <color auto="1"/>
      </bottom>
      <diagonal/>
    </border>
    <border>
      <left style="thick">
        <color auto="1"/>
      </left>
      <right style="thick">
        <color auto="1"/>
      </right>
      <top/>
      <bottom/>
      <diagonal/>
    </border>
    <border>
      <left style="thick">
        <color indexed="64"/>
      </left>
      <right/>
      <top/>
      <bottom/>
      <diagonal/>
    </border>
    <border>
      <left style="thick">
        <color indexed="64"/>
      </left>
      <right/>
      <top/>
      <bottom style="thick">
        <color auto="1"/>
      </bottom>
      <diagonal/>
    </border>
    <border>
      <left style="thick">
        <color auto="1"/>
      </left>
      <right style="thick">
        <color auto="1"/>
      </right>
      <top style="medium">
        <color auto="1"/>
      </top>
      <bottom style="thick">
        <color auto="1"/>
      </bottom>
      <diagonal/>
    </border>
    <border>
      <left style="thin">
        <color auto="1"/>
      </left>
      <right style="thin">
        <color auto="1"/>
      </right>
      <top style="thin">
        <color auto="1"/>
      </top>
      <bottom/>
      <diagonal/>
    </border>
    <border>
      <left style="thick">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thin">
        <color auto="1"/>
      </right>
      <top style="thick">
        <color auto="1"/>
      </top>
      <bottom style="medium">
        <color auto="1"/>
      </bottom>
      <diagonal/>
    </border>
    <border>
      <left style="thick">
        <color auto="1"/>
      </left>
      <right style="thin">
        <color auto="1"/>
      </right>
      <top style="medium">
        <color auto="1"/>
      </top>
      <bottom style="medium">
        <color auto="1"/>
      </bottom>
      <diagonal/>
    </border>
    <border>
      <left style="thin">
        <color indexed="64"/>
      </left>
      <right/>
      <top style="medium">
        <color auto="1"/>
      </top>
      <bottom style="medium">
        <color auto="1"/>
      </bottom>
      <diagonal/>
    </border>
    <border>
      <left/>
      <right/>
      <top style="medium">
        <color auto="1"/>
      </top>
      <bottom style="medium">
        <color auto="1"/>
      </bottom>
      <diagonal/>
    </border>
    <border>
      <left style="thin">
        <color auto="1"/>
      </left>
      <right/>
      <top style="medium">
        <color auto="1"/>
      </top>
      <bottom style="thick">
        <color auto="1"/>
      </bottom>
      <diagonal/>
    </border>
    <border>
      <left/>
      <right/>
      <top style="thick">
        <color auto="1"/>
      </top>
      <bottom style="medium">
        <color auto="1"/>
      </bottom>
      <diagonal/>
    </border>
    <border>
      <left/>
      <right/>
      <top style="medium">
        <color auto="1"/>
      </top>
      <bottom style="thick">
        <color auto="1"/>
      </bottom>
      <diagonal/>
    </border>
    <border>
      <left/>
      <right style="thick">
        <color auto="1"/>
      </right>
      <top style="medium">
        <color auto="1"/>
      </top>
      <bottom style="medium">
        <color auto="1"/>
      </bottom>
      <diagonal/>
    </border>
    <border>
      <left/>
      <right style="thick">
        <color auto="1"/>
      </right>
      <top style="medium">
        <color auto="1"/>
      </top>
      <bottom style="thick">
        <color auto="1"/>
      </bottom>
      <diagonal/>
    </border>
    <border>
      <left/>
      <right style="thick">
        <color auto="1"/>
      </right>
      <top style="thick">
        <color auto="1"/>
      </top>
      <bottom style="medium">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right/>
      <top style="medium">
        <color auto="1"/>
      </top>
      <bottom style="thin">
        <color auto="1"/>
      </bottom>
      <diagonal/>
    </border>
    <border>
      <left/>
      <right/>
      <top style="thin">
        <color auto="1"/>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top style="medium">
        <color auto="1"/>
      </top>
      <bottom/>
      <diagonal/>
    </border>
    <border>
      <left/>
      <right style="thick">
        <color auto="1"/>
      </right>
      <top style="medium">
        <color auto="1"/>
      </top>
      <bottom/>
      <diagonal/>
    </border>
    <border>
      <left style="thin">
        <color auto="1"/>
      </left>
      <right/>
      <top/>
      <bottom style="thick">
        <color auto="1"/>
      </bottom>
      <diagonal/>
    </border>
    <border>
      <left style="thin">
        <color auto="1"/>
      </left>
      <right/>
      <top style="thick">
        <color auto="1"/>
      </top>
      <bottom/>
      <diagonal/>
    </border>
    <border>
      <left style="thin">
        <color auto="1"/>
      </left>
      <right/>
      <top/>
      <bottom style="medium">
        <color auto="1"/>
      </bottom>
      <diagonal/>
    </border>
    <border>
      <left/>
      <right style="thick">
        <color auto="1"/>
      </right>
      <top/>
      <bottom style="medium">
        <color auto="1"/>
      </bottom>
      <diagonal/>
    </border>
    <border>
      <left/>
      <right/>
      <top style="thick">
        <color indexed="64"/>
      </top>
      <bottom style="thick">
        <color auto="1"/>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bottom style="thin">
        <color theme="0"/>
      </bottom>
      <diagonal/>
    </border>
    <border>
      <left/>
      <right style="thin">
        <color indexed="64"/>
      </right>
      <top/>
      <bottom/>
      <diagonal/>
    </border>
    <border>
      <left style="thin">
        <color indexed="64"/>
      </left>
      <right style="thin">
        <color rgb="FFFF0000"/>
      </right>
      <top/>
      <bottom/>
      <diagonal/>
    </border>
    <border>
      <left style="thin">
        <color rgb="FFFF0000"/>
      </left>
      <right style="thin">
        <color indexed="64"/>
      </right>
      <top/>
      <bottom/>
      <diagonal/>
    </border>
    <border>
      <left style="thin">
        <color indexed="64"/>
      </left>
      <right style="thick">
        <color indexed="64"/>
      </right>
      <top/>
      <bottom/>
      <diagonal/>
    </border>
    <border>
      <left/>
      <right style="thin">
        <color rgb="FFFF0000"/>
      </right>
      <top/>
      <bottom/>
      <diagonal/>
    </border>
    <border>
      <left style="thick">
        <color indexed="64"/>
      </left>
      <right/>
      <top style="thick">
        <color indexed="64"/>
      </top>
      <bottom/>
      <diagonal/>
    </border>
    <border>
      <left style="thick">
        <color auto="1"/>
      </left>
      <right style="thick">
        <color auto="1"/>
      </right>
      <top style="medium">
        <color auto="1"/>
      </top>
      <bottom/>
      <diagonal/>
    </border>
    <border>
      <left style="thick">
        <color auto="1"/>
      </left>
      <right style="thin">
        <color auto="1"/>
      </right>
      <top/>
      <bottom style="thin">
        <color auto="1"/>
      </bottom>
      <diagonal/>
    </border>
    <border>
      <left style="thick">
        <color auto="1"/>
      </left>
      <right style="thick">
        <color auto="1"/>
      </right>
      <top/>
      <bottom style="thick">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top/>
      <bottom style="thin">
        <color auto="1"/>
      </bottom>
      <diagonal/>
    </border>
    <border>
      <left style="medium">
        <color auto="1"/>
      </left>
      <right/>
      <top/>
      <bottom style="medium">
        <color auto="1"/>
      </bottom>
      <diagonal/>
    </border>
    <border>
      <left style="thin">
        <color auto="1"/>
      </left>
      <right/>
      <top/>
      <bottom style="thin">
        <color auto="1"/>
      </bottom>
      <diagonal/>
    </border>
    <border>
      <left style="medium">
        <color indexed="64"/>
      </left>
      <right/>
      <top style="medium">
        <color indexed="64"/>
      </top>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rgb="FFE6E6E6"/>
      </left>
      <right style="medium">
        <color rgb="FFE6E6E6"/>
      </right>
      <top style="medium">
        <color rgb="FFE6E6E6"/>
      </top>
      <bottom style="medium">
        <color rgb="FFE6E6E6"/>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medium">
        <color indexed="64"/>
      </right>
      <top style="medium">
        <color indexed="64"/>
      </top>
      <bottom/>
      <diagonal/>
    </border>
    <border>
      <left/>
      <right style="medium">
        <color indexed="64"/>
      </right>
      <top style="thin">
        <color auto="1"/>
      </top>
      <bottom/>
      <diagonal/>
    </border>
  </borders>
  <cellStyleXfs count="3">
    <xf numFmtId="0" fontId="0" fillId="0" borderId="0"/>
    <xf numFmtId="43" fontId="39" fillId="0" borderId="0" applyFont="0" applyFill="0" applyBorder="0" applyAlignment="0" applyProtection="0"/>
    <xf numFmtId="44" fontId="39" fillId="0" borderId="0" applyFont="0" applyFill="0" applyBorder="0" applyAlignment="0" applyProtection="0"/>
  </cellStyleXfs>
  <cellXfs count="401">
    <xf numFmtId="0" fontId="0" fillId="0" borderId="0" xfId="0"/>
    <xf numFmtId="0" fontId="5" fillId="3" borderId="14" xfId="0" applyFont="1" applyFill="1" applyBorder="1" applyAlignment="1" applyProtection="1">
      <alignment horizontal="center" vertical="center"/>
      <protection hidden="1"/>
    </xf>
    <xf numFmtId="0" fontId="2" fillId="3" borderId="14" xfId="0" applyFont="1" applyFill="1" applyBorder="1" applyAlignment="1" applyProtection="1">
      <alignment horizontal="center" vertical="center"/>
      <protection hidden="1"/>
    </xf>
    <xf numFmtId="165" fontId="5" fillId="3" borderId="14" xfId="0" applyNumberFormat="1" applyFont="1" applyFill="1" applyBorder="1" applyAlignment="1" applyProtection="1">
      <alignment horizontal="center" vertical="center"/>
      <protection hidden="1"/>
    </xf>
    <xf numFmtId="0" fontId="0" fillId="6" borderId="0" xfId="0" applyFill="1" applyAlignment="1" applyProtection="1">
      <alignment horizontal="center" vertical="center"/>
      <protection hidden="1"/>
    </xf>
    <xf numFmtId="14" fontId="0" fillId="6" borderId="0" xfId="0" applyNumberFormat="1" applyFill="1" applyAlignment="1" applyProtection="1">
      <alignment horizontal="center" vertical="center"/>
      <protection hidden="1"/>
    </xf>
    <xf numFmtId="0" fontId="0" fillId="0" borderId="0" xfId="0" applyAlignment="1" applyProtection="1">
      <alignment horizontal="center" vertical="center"/>
      <protection hidden="1"/>
    </xf>
    <xf numFmtId="0" fontId="0" fillId="0" borderId="46" xfId="0" applyNumberFormat="1" applyBorder="1" applyAlignment="1" applyProtection="1">
      <alignment horizontal="center" vertical="center"/>
      <protection hidden="1"/>
    </xf>
    <xf numFmtId="0" fontId="0" fillId="0" borderId="11" xfId="0" applyNumberFormat="1" applyBorder="1" applyAlignment="1" applyProtection="1">
      <alignment horizontal="center" vertical="center"/>
      <protection hidden="1"/>
    </xf>
    <xf numFmtId="0" fontId="0" fillId="0" borderId="39" xfId="0" applyNumberFormat="1" applyBorder="1" applyAlignment="1" applyProtection="1">
      <alignment horizontal="center" vertical="center"/>
      <protection hidden="1"/>
    </xf>
    <xf numFmtId="0" fontId="0" fillId="6" borderId="0" xfId="0" applyNumberFormat="1" applyFill="1" applyAlignment="1" applyProtection="1">
      <alignment horizontal="center" vertical="center"/>
      <protection hidden="1"/>
    </xf>
    <xf numFmtId="0" fontId="0" fillId="0" borderId="0" xfId="0" applyNumberFormat="1" applyAlignment="1" applyProtection="1">
      <alignment horizontal="center" vertical="center"/>
      <protection hidden="1"/>
    </xf>
    <xf numFmtId="14" fontId="0" fillId="0" borderId="0" xfId="0" applyNumberFormat="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164" fontId="6" fillId="6" borderId="6" xfId="0" applyNumberFormat="1" applyFont="1" applyFill="1" applyBorder="1" applyAlignment="1" applyProtection="1">
      <alignment horizontal="center" vertical="center"/>
      <protection hidden="1"/>
    </xf>
    <xf numFmtId="164" fontId="6" fillId="5" borderId="6" xfId="0" applyNumberFormat="1" applyFont="1" applyFill="1" applyBorder="1" applyAlignment="1" applyProtection="1">
      <alignment horizontal="center" vertical="center"/>
      <protection hidden="1"/>
    </xf>
    <xf numFmtId="164" fontId="6" fillId="5" borderId="7" xfId="0" applyNumberFormat="1" applyFont="1" applyFill="1" applyBorder="1" applyAlignment="1" applyProtection="1">
      <alignment horizontal="center" vertical="center"/>
      <protection hidden="1"/>
    </xf>
    <xf numFmtId="166" fontId="0" fillId="6" borderId="33" xfId="0" applyNumberFormat="1" applyFill="1" applyBorder="1" applyAlignment="1" applyProtection="1">
      <alignment horizontal="center" vertical="center"/>
      <protection hidden="1"/>
    </xf>
    <xf numFmtId="164" fontId="0" fillId="6" borderId="34" xfId="0" applyNumberFormat="1" applyFill="1" applyBorder="1" applyAlignment="1" applyProtection="1">
      <alignment horizontal="center" vertical="center"/>
      <protection hidden="1"/>
    </xf>
    <xf numFmtId="164" fontId="0" fillId="6" borderId="35" xfId="0" applyNumberFormat="1" applyFill="1" applyBorder="1" applyAlignment="1" applyProtection="1">
      <alignment horizontal="center" vertical="center"/>
      <protection hidden="1"/>
    </xf>
    <xf numFmtId="164" fontId="0" fillId="6" borderId="0" xfId="0" applyNumberFormat="1" applyFill="1" applyAlignment="1" applyProtection="1">
      <alignment horizontal="center" vertical="center"/>
      <protection hidden="1"/>
    </xf>
    <xf numFmtId="164" fontId="0" fillId="0" borderId="0" xfId="0" applyNumberFormat="1" applyAlignment="1" applyProtection="1">
      <alignment horizontal="center" vertical="center"/>
      <protection hidden="1"/>
    </xf>
    <xf numFmtId="166" fontId="6" fillId="5" borderId="2" xfId="0" applyNumberFormat="1" applyFont="1" applyFill="1" applyBorder="1" applyAlignment="1" applyProtection="1">
      <alignment horizontal="center" vertical="center"/>
      <protection hidden="1"/>
    </xf>
    <xf numFmtId="166" fontId="6" fillId="5" borderId="3" xfId="0" applyNumberFormat="1" applyFont="1" applyFill="1" applyBorder="1" applyAlignment="1" applyProtection="1">
      <alignment horizontal="center" vertical="center"/>
      <protection hidden="1"/>
    </xf>
    <xf numFmtId="164" fontId="6" fillId="6" borderId="7" xfId="0" applyNumberFormat="1" applyFont="1" applyFill="1" applyBorder="1" applyAlignment="1" applyProtection="1">
      <alignment horizontal="center" vertical="center"/>
      <protection hidden="1"/>
    </xf>
    <xf numFmtId="164" fontId="6" fillId="0" borderId="7" xfId="0" applyNumberFormat="1" applyFont="1" applyFill="1" applyBorder="1" applyAlignment="1" applyProtection="1">
      <alignment horizontal="center" vertical="center"/>
      <protection hidden="1"/>
    </xf>
    <xf numFmtId="0" fontId="0" fillId="0" borderId="0" xfId="0" applyAlignment="1" applyProtection="1">
      <alignment vertical="center"/>
      <protection hidden="1"/>
    </xf>
    <xf numFmtId="0" fontId="2" fillId="2" borderId="2" xfId="0" applyFont="1" applyFill="1" applyBorder="1" applyAlignment="1" applyProtection="1">
      <alignment horizontal="center" vertical="center"/>
      <protection hidden="1"/>
    </xf>
    <xf numFmtId="168" fontId="2" fillId="2" borderId="2" xfId="0" applyNumberFormat="1" applyFont="1" applyFill="1" applyBorder="1" applyAlignment="1" applyProtection="1">
      <alignment horizontal="center" vertical="center"/>
      <protection hidden="1"/>
    </xf>
    <xf numFmtId="0" fontId="2" fillId="7" borderId="2" xfId="0" applyFont="1" applyFill="1" applyBorder="1" applyAlignment="1" applyProtection="1">
      <alignment horizontal="center" vertical="center"/>
      <protection hidden="1"/>
    </xf>
    <xf numFmtId="0" fontId="2" fillId="2" borderId="0" xfId="0" applyFont="1" applyFill="1" applyBorder="1" applyAlignment="1" applyProtection="1">
      <alignment horizontal="center" vertical="center"/>
      <protection hidden="1"/>
    </xf>
    <xf numFmtId="164" fontId="0" fillId="0" borderId="0" xfId="0" applyNumberFormat="1" applyAlignment="1" applyProtection="1">
      <alignment vertical="center"/>
      <protection hidden="1"/>
    </xf>
    <xf numFmtId="168" fontId="0" fillId="0" borderId="0" xfId="0" applyNumberFormat="1" applyAlignment="1" applyProtection="1">
      <alignment horizontal="center" vertical="center"/>
      <protection hidden="1"/>
    </xf>
    <xf numFmtId="0" fontId="0" fillId="7" borderId="0" xfId="0" applyFill="1" applyAlignment="1" applyProtection="1">
      <alignment vertical="center"/>
      <protection hidden="1"/>
    </xf>
    <xf numFmtId="164" fontId="1" fillId="0" borderId="0" xfId="0" applyNumberFormat="1" applyFont="1" applyAlignment="1" applyProtection="1">
      <alignment vertical="center"/>
      <protection hidden="1"/>
    </xf>
    <xf numFmtId="166" fontId="0" fillId="0" borderId="0" xfId="0" applyNumberFormat="1" applyAlignment="1" applyProtection="1">
      <alignment horizontal="center" vertical="center"/>
      <protection locked="0" hidden="1"/>
    </xf>
    <xf numFmtId="168" fontId="0" fillId="0" borderId="0" xfId="0" applyNumberFormat="1" applyAlignment="1" applyProtection="1">
      <alignment horizontal="center" vertical="center"/>
      <protection locked="0" hidden="1"/>
    </xf>
    <xf numFmtId="0" fontId="0" fillId="7" borderId="0" xfId="0" applyFill="1" applyAlignment="1" applyProtection="1">
      <alignment vertical="center"/>
      <protection locked="0" hidden="1"/>
    </xf>
    <xf numFmtId="20" fontId="0" fillId="0" borderId="0" xfId="0" applyNumberFormat="1" applyAlignment="1" applyProtection="1">
      <alignment horizontal="center" vertical="center"/>
      <protection locked="0" hidden="1"/>
    </xf>
    <xf numFmtId="0" fontId="0" fillId="0" borderId="0" xfId="0" applyAlignment="1" applyProtection="1">
      <alignment horizontal="center" vertical="center"/>
      <protection locked="0" hidden="1"/>
    </xf>
    <xf numFmtId="0" fontId="5" fillId="3" borderId="14" xfId="0" applyNumberFormat="1" applyFont="1" applyFill="1" applyBorder="1" applyAlignment="1" applyProtection="1">
      <alignment horizontal="center" vertical="center"/>
      <protection hidden="1"/>
    </xf>
    <xf numFmtId="0" fontId="5" fillId="3" borderId="8" xfId="0" applyNumberFormat="1" applyFont="1" applyFill="1" applyBorder="1" applyAlignment="1" applyProtection="1">
      <alignment horizontal="center" vertical="center"/>
      <protection hidden="1"/>
    </xf>
    <xf numFmtId="164" fontId="2" fillId="2" borderId="2" xfId="0" applyNumberFormat="1" applyFont="1" applyFill="1" applyBorder="1" applyAlignment="1" applyProtection="1">
      <alignment horizontal="center" vertical="center"/>
      <protection hidden="1"/>
    </xf>
    <xf numFmtId="171" fontId="0" fillId="0" borderId="0" xfId="0" applyNumberFormat="1" applyAlignment="1" applyProtection="1">
      <alignment horizontal="right" vertical="center"/>
      <protection hidden="1"/>
    </xf>
    <xf numFmtId="171" fontId="0" fillId="0" borderId="0" xfId="0" applyNumberFormat="1" applyAlignment="1" applyProtection="1">
      <alignment horizontal="center" vertical="center"/>
      <protection hidden="1"/>
    </xf>
    <xf numFmtId="168" fontId="2" fillId="2" borderId="2" xfId="0" applyNumberFormat="1" applyFont="1" applyFill="1" applyBorder="1" applyAlignment="1" applyProtection="1">
      <alignment horizontal="right" vertical="center"/>
      <protection hidden="1"/>
    </xf>
    <xf numFmtId="0" fontId="4" fillId="3" borderId="14" xfId="0" applyNumberFormat="1" applyFont="1" applyFill="1" applyBorder="1" applyAlignment="1" applyProtection="1">
      <alignment horizontal="center" vertical="center"/>
      <protection hidden="1"/>
    </xf>
    <xf numFmtId="0" fontId="2" fillId="2" borderId="2" xfId="0" applyNumberFormat="1" applyFont="1" applyFill="1" applyBorder="1" applyAlignment="1" applyProtection="1">
      <alignment horizontal="center" vertical="center"/>
      <protection hidden="1"/>
    </xf>
    <xf numFmtId="1" fontId="11" fillId="0" borderId="0" xfId="0" applyNumberFormat="1" applyFont="1" applyBorder="1" applyAlignment="1" applyProtection="1">
      <alignment horizontal="center"/>
      <protection hidden="1"/>
    </xf>
    <xf numFmtId="0" fontId="11" fillId="0" borderId="0" xfId="0" applyFont="1" applyBorder="1" applyAlignment="1" applyProtection="1">
      <alignment horizontal="center"/>
      <protection hidden="1"/>
    </xf>
    <xf numFmtId="164" fontId="11" fillId="0" borderId="0" xfId="0" applyNumberFormat="1" applyFont="1" applyBorder="1" applyAlignment="1" applyProtection="1">
      <alignment horizontal="center"/>
      <protection hidden="1"/>
    </xf>
    <xf numFmtId="168" fontId="11" fillId="0" borderId="0" xfId="0" applyNumberFormat="1" applyFont="1" applyBorder="1" applyAlignment="1" applyProtection="1">
      <alignment horizontal="center"/>
      <protection hidden="1"/>
    </xf>
    <xf numFmtId="169" fontId="11" fillId="0" borderId="0" xfId="0" applyNumberFormat="1" applyFont="1" applyBorder="1" applyAlignment="1" applyProtection="1">
      <alignment horizontal="center"/>
      <protection hidden="1"/>
    </xf>
    <xf numFmtId="171" fontId="11" fillId="0" borderId="0" xfId="0" applyNumberFormat="1" applyFont="1" applyBorder="1" applyAlignment="1" applyProtection="1">
      <alignment horizontal="right"/>
      <protection hidden="1"/>
    </xf>
    <xf numFmtId="0" fontId="11" fillId="0" borderId="0" xfId="0" applyNumberFormat="1" applyFont="1" applyBorder="1" applyAlignment="1" applyProtection="1">
      <alignment horizontal="left"/>
      <protection hidden="1"/>
    </xf>
    <xf numFmtId="2" fontId="0" fillId="6" borderId="0" xfId="0" applyNumberFormat="1" applyFill="1" applyAlignment="1" applyProtection="1">
      <alignment horizontal="center" vertical="center"/>
      <protection hidden="1"/>
    </xf>
    <xf numFmtId="2" fontId="5" fillId="3" borderId="14" xfId="0" applyNumberFormat="1" applyFont="1" applyFill="1" applyBorder="1" applyAlignment="1" applyProtection="1">
      <alignment horizontal="center" vertical="center"/>
      <protection hidden="1"/>
    </xf>
    <xf numFmtId="2" fontId="2" fillId="2" borderId="2" xfId="0" applyNumberFormat="1" applyFont="1" applyFill="1" applyBorder="1" applyAlignment="1" applyProtection="1">
      <alignment horizontal="center" vertical="center"/>
      <protection hidden="1"/>
    </xf>
    <xf numFmtId="2" fontId="0" fillId="0" borderId="0" xfId="0" applyNumberFormat="1" applyAlignment="1" applyProtection="1">
      <alignment horizontal="center" vertical="center"/>
      <protection hidden="1"/>
    </xf>
    <xf numFmtId="167" fontId="6" fillId="0" borderId="10" xfId="0" applyNumberFormat="1" applyFont="1" applyBorder="1" applyAlignment="1" applyProtection="1">
      <alignment horizontal="center" vertical="center"/>
      <protection hidden="1"/>
    </xf>
    <xf numFmtId="164" fontId="6" fillId="6" borderId="8" xfId="0" applyNumberFormat="1" applyFont="1" applyFill="1" applyBorder="1" applyAlignment="1" applyProtection="1">
      <alignment horizontal="center" vertical="center"/>
      <protection hidden="1"/>
    </xf>
    <xf numFmtId="164" fontId="11" fillId="0" borderId="0" xfId="0" applyNumberFormat="1" applyFont="1" applyAlignment="1" applyProtection="1">
      <alignment horizontal="center"/>
      <protection hidden="1"/>
    </xf>
    <xf numFmtId="0" fontId="11" fillId="0" borderId="0" xfId="0" applyNumberFormat="1" applyFont="1" applyBorder="1" applyAlignment="1" applyProtection="1">
      <alignment horizontal="center"/>
      <protection hidden="1"/>
    </xf>
    <xf numFmtId="172" fontId="17" fillId="0" borderId="0" xfId="0" applyNumberFormat="1" applyFont="1" applyAlignment="1" applyProtection="1">
      <alignment vertical="center"/>
      <protection hidden="1"/>
    </xf>
    <xf numFmtId="0" fontId="0" fillId="0" borderId="52" xfId="0" applyNumberFormat="1" applyFill="1" applyBorder="1" applyAlignment="1" applyProtection="1">
      <alignment horizontal="center" vertical="center"/>
      <protection hidden="1"/>
    </xf>
    <xf numFmtId="0" fontId="0" fillId="0" borderId="53" xfId="0" applyFill="1" applyBorder="1" applyAlignment="1" applyProtection="1">
      <alignment horizontal="center" vertical="center"/>
      <protection hidden="1"/>
    </xf>
    <xf numFmtId="0" fontId="0" fillId="0" borderId="53" xfId="0" applyNumberFormat="1" applyFill="1" applyBorder="1" applyAlignment="1" applyProtection="1">
      <alignment horizontal="center" vertical="center"/>
      <protection hidden="1"/>
    </xf>
    <xf numFmtId="0" fontId="0" fillId="0" borderId="54" xfId="0" applyNumberFormat="1" applyFill="1" applyBorder="1" applyAlignment="1" applyProtection="1">
      <alignment horizontal="center" vertical="center"/>
      <protection hidden="1"/>
    </xf>
    <xf numFmtId="0" fontId="0" fillId="0" borderId="50" xfId="0" applyBorder="1" applyAlignment="1" applyProtection="1">
      <alignment horizontal="center" vertical="center"/>
      <protection hidden="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Font="1" applyAlignment="1">
      <alignment vertical="center"/>
    </xf>
    <xf numFmtId="169" fontId="11" fillId="0" borderId="0" xfId="0" applyNumberFormat="1" applyFont="1" applyAlignment="1" applyProtection="1">
      <alignment horizontal="center"/>
      <protection hidden="1"/>
    </xf>
    <xf numFmtId="169" fontId="21" fillId="0" borderId="0" xfId="0" applyNumberFormat="1" applyFont="1" applyAlignment="1" applyProtection="1">
      <alignment horizontal="center"/>
      <protection hidden="1"/>
    </xf>
    <xf numFmtId="0" fontId="0" fillId="10" borderId="72" xfId="0" applyFill="1" applyBorder="1" applyAlignment="1">
      <alignment vertical="center"/>
    </xf>
    <xf numFmtId="0" fontId="0" fillId="10" borderId="68" xfId="0" applyFont="1" applyFill="1" applyBorder="1" applyAlignment="1">
      <alignment vertical="center"/>
    </xf>
    <xf numFmtId="0" fontId="0" fillId="10" borderId="68" xfId="0" applyFont="1" applyFill="1" applyBorder="1" applyAlignment="1">
      <alignment horizontal="center" vertical="center"/>
    </xf>
    <xf numFmtId="2" fontId="0" fillId="10" borderId="68" xfId="0" applyNumberFormat="1" applyFill="1" applyBorder="1" applyAlignment="1">
      <alignment horizontal="right" vertical="center"/>
    </xf>
    <xf numFmtId="2" fontId="0" fillId="10" borderId="68" xfId="0" applyNumberFormat="1" applyFill="1" applyBorder="1" applyAlignment="1">
      <alignment vertical="center"/>
    </xf>
    <xf numFmtId="44" fontId="0" fillId="10" borderId="73" xfId="0" applyNumberFormat="1" applyFill="1" applyBorder="1" applyAlignment="1">
      <alignment vertical="center"/>
    </xf>
    <xf numFmtId="0" fontId="0" fillId="10" borderId="65" xfId="0" applyFill="1" applyBorder="1" applyAlignment="1">
      <alignment vertical="center"/>
    </xf>
    <xf numFmtId="0" fontId="0" fillId="10" borderId="66" xfId="0" applyFill="1" applyBorder="1" applyAlignment="1">
      <alignment horizontal="center" vertical="center"/>
    </xf>
    <xf numFmtId="2" fontId="0" fillId="10" borderId="66" xfId="0" applyNumberFormat="1" applyFill="1" applyBorder="1" applyAlignment="1">
      <alignment horizontal="right" vertical="center"/>
    </xf>
    <xf numFmtId="2" fontId="0" fillId="10" borderId="66" xfId="0" applyNumberFormat="1" applyFill="1" applyBorder="1" applyAlignment="1">
      <alignment vertical="center"/>
    </xf>
    <xf numFmtId="44" fontId="0" fillId="10" borderId="67" xfId="0" applyNumberFormat="1" applyFill="1" applyBorder="1" applyAlignment="1">
      <alignment vertical="center"/>
    </xf>
    <xf numFmtId="0" fontId="0" fillId="10" borderId="74" xfId="0" applyFill="1" applyBorder="1" applyAlignment="1">
      <alignment vertical="center"/>
    </xf>
    <xf numFmtId="0" fontId="0" fillId="10" borderId="69" xfId="0" applyFill="1" applyBorder="1" applyAlignment="1">
      <alignment horizontal="center" vertical="center"/>
    </xf>
    <xf numFmtId="2" fontId="0" fillId="10" borderId="69" xfId="0" applyNumberFormat="1" applyFill="1" applyBorder="1" applyAlignment="1">
      <alignment horizontal="right" vertical="center"/>
    </xf>
    <xf numFmtId="2" fontId="0" fillId="10" borderId="69" xfId="0" applyNumberFormat="1" applyFill="1" applyBorder="1" applyAlignment="1">
      <alignment vertical="center"/>
    </xf>
    <xf numFmtId="44" fontId="0" fillId="10" borderId="75" xfId="0" applyNumberFormat="1" applyFill="1" applyBorder="1" applyAlignment="1">
      <alignment vertical="center"/>
    </xf>
    <xf numFmtId="0" fontId="0" fillId="11" borderId="72" xfId="0" applyFill="1" applyBorder="1" applyAlignment="1">
      <alignment vertical="center"/>
    </xf>
    <xf numFmtId="0" fontId="0" fillId="11" borderId="68" xfId="0" applyFill="1" applyBorder="1" applyAlignment="1">
      <alignment horizontal="center" vertical="center"/>
    </xf>
    <xf numFmtId="2" fontId="0" fillId="11" borderId="68" xfId="0" applyNumberFormat="1" applyFill="1" applyBorder="1" applyAlignment="1">
      <alignment horizontal="right" vertical="center"/>
    </xf>
    <xf numFmtId="2" fontId="0" fillId="11" borderId="68" xfId="0" applyNumberFormat="1" applyFill="1" applyBorder="1" applyAlignment="1">
      <alignment vertical="center"/>
    </xf>
    <xf numFmtId="44" fontId="0" fillId="11" borderId="73" xfId="0" applyNumberFormat="1" applyFill="1" applyBorder="1" applyAlignment="1">
      <alignment vertical="center"/>
    </xf>
    <xf numFmtId="0" fontId="0" fillId="11" borderId="65" xfId="0" applyFill="1" applyBorder="1" applyAlignment="1">
      <alignment vertical="center"/>
    </xf>
    <xf numFmtId="0" fontId="0" fillId="11" borderId="66" xfId="0" applyFill="1" applyBorder="1" applyAlignment="1">
      <alignment horizontal="center" vertical="center"/>
    </xf>
    <xf numFmtId="2" fontId="0" fillId="11" borderId="66" xfId="0" applyNumberFormat="1" applyFill="1" applyBorder="1" applyAlignment="1">
      <alignment horizontal="right" vertical="center"/>
    </xf>
    <xf numFmtId="2" fontId="0" fillId="11" borderId="66" xfId="0" applyNumberFormat="1" applyFill="1" applyBorder="1" applyAlignment="1">
      <alignment vertical="center"/>
    </xf>
    <xf numFmtId="44" fontId="0" fillId="11" borderId="67" xfId="0" applyNumberFormat="1" applyFill="1" applyBorder="1" applyAlignment="1">
      <alignment vertical="center"/>
    </xf>
    <xf numFmtId="0" fontId="0" fillId="11" borderId="74" xfId="0" applyFill="1" applyBorder="1" applyAlignment="1">
      <alignment vertical="center"/>
    </xf>
    <xf numFmtId="0" fontId="0" fillId="11" borderId="69" xfId="0" applyFill="1" applyBorder="1" applyAlignment="1">
      <alignment horizontal="center" vertical="center"/>
    </xf>
    <xf numFmtId="2" fontId="0" fillId="11" borderId="69" xfId="0" applyNumberFormat="1" applyFill="1" applyBorder="1" applyAlignment="1">
      <alignment horizontal="right" vertical="center"/>
    </xf>
    <xf numFmtId="2" fontId="0" fillId="11" borderId="69" xfId="0" applyNumberFormat="1" applyFill="1" applyBorder="1" applyAlignment="1">
      <alignment vertical="center"/>
    </xf>
    <xf numFmtId="44" fontId="0" fillId="11" borderId="75" xfId="0" applyNumberFormat="1" applyFill="1" applyBorder="1" applyAlignment="1">
      <alignment vertical="center"/>
    </xf>
    <xf numFmtId="0" fontId="0" fillId="8" borderId="58" xfId="0" applyFill="1" applyBorder="1" applyAlignment="1">
      <alignment horizontal="center" vertical="center"/>
    </xf>
    <xf numFmtId="0" fontId="0" fillId="9" borderId="58" xfId="0" applyFill="1" applyBorder="1" applyAlignment="1">
      <alignment horizontal="center" vertical="center"/>
    </xf>
    <xf numFmtId="0" fontId="0" fillId="12" borderId="56" xfId="0" applyFill="1" applyBorder="1" applyAlignment="1">
      <alignment vertical="center"/>
    </xf>
    <xf numFmtId="0" fontId="0" fillId="13" borderId="56" xfId="0" applyFill="1" applyBorder="1" applyAlignment="1">
      <alignment vertical="center"/>
    </xf>
    <xf numFmtId="0" fontId="0" fillId="13" borderId="57" xfId="0" applyFill="1" applyBorder="1" applyAlignment="1">
      <alignment horizontal="center" vertical="center"/>
    </xf>
    <xf numFmtId="0" fontId="0" fillId="13" borderId="58" xfId="0" applyFill="1" applyBorder="1" applyAlignment="1">
      <alignment horizontal="center" vertical="center"/>
    </xf>
    <xf numFmtId="0" fontId="0" fillId="8" borderId="70" xfId="0" applyFill="1" applyBorder="1" applyAlignment="1">
      <alignment vertical="center"/>
    </xf>
    <xf numFmtId="14" fontId="0" fillId="8" borderId="58" xfId="0" applyNumberFormat="1" applyFill="1" applyBorder="1" applyAlignment="1">
      <alignment horizontal="center" vertical="center"/>
    </xf>
    <xf numFmtId="44" fontId="0" fillId="8" borderId="71" xfId="0" applyNumberFormat="1" applyFill="1" applyBorder="1" applyAlignment="1">
      <alignment vertical="center"/>
    </xf>
    <xf numFmtId="0" fontId="0" fillId="9" borderId="70" xfId="0" applyFill="1" applyBorder="1" applyAlignment="1">
      <alignment vertical="center"/>
    </xf>
    <xf numFmtId="2" fontId="0" fillId="9" borderId="58" xfId="0" applyNumberFormat="1" applyFill="1" applyBorder="1" applyAlignment="1" applyProtection="1">
      <alignment horizontal="right" vertical="center"/>
      <protection locked="0"/>
    </xf>
    <xf numFmtId="14" fontId="0" fillId="9" borderId="58" xfId="0" applyNumberFormat="1" applyFill="1" applyBorder="1" applyAlignment="1">
      <alignment horizontal="center" vertical="center"/>
    </xf>
    <xf numFmtId="44" fontId="0" fillId="9" borderId="71" xfId="0" applyNumberFormat="1" applyFill="1" applyBorder="1" applyAlignment="1">
      <alignment vertical="center"/>
    </xf>
    <xf numFmtId="0" fontId="0" fillId="13" borderId="70" xfId="0" applyFill="1" applyBorder="1" applyAlignment="1">
      <alignment vertical="center"/>
    </xf>
    <xf numFmtId="2" fontId="0" fillId="13" borderId="58" xfId="0" applyNumberFormat="1" applyFill="1" applyBorder="1" applyAlignment="1">
      <alignment horizontal="right" vertical="center"/>
    </xf>
    <xf numFmtId="2" fontId="0" fillId="13" borderId="58" xfId="0" applyNumberFormat="1" applyFill="1" applyBorder="1" applyAlignment="1">
      <alignment vertical="center"/>
    </xf>
    <xf numFmtId="44" fontId="0" fillId="13" borderId="71" xfId="0" applyNumberFormat="1" applyFill="1" applyBorder="1" applyAlignment="1">
      <alignment vertical="center"/>
    </xf>
    <xf numFmtId="0" fontId="0" fillId="13" borderId="55" xfId="0" applyFill="1" applyBorder="1" applyAlignment="1">
      <alignment vertical="center"/>
    </xf>
    <xf numFmtId="0" fontId="0" fillId="12" borderId="52" xfId="0" applyFill="1" applyBorder="1" applyAlignment="1">
      <alignment vertical="center"/>
    </xf>
    <xf numFmtId="0" fontId="0" fillId="14" borderId="0" xfId="0" applyFill="1" applyAlignment="1">
      <alignment vertical="center"/>
    </xf>
    <xf numFmtId="0" fontId="0" fillId="14" borderId="0" xfId="0" applyFont="1" applyFill="1" applyAlignment="1">
      <alignment vertical="center"/>
    </xf>
    <xf numFmtId="0" fontId="0" fillId="14" borderId="0" xfId="0" applyFill="1" applyAlignment="1">
      <alignment horizontal="center" vertical="center"/>
    </xf>
    <xf numFmtId="14" fontId="0" fillId="14" borderId="0" xfId="0" applyNumberFormat="1" applyFill="1" applyAlignment="1">
      <alignment horizontal="center" vertical="center"/>
    </xf>
    <xf numFmtId="0" fontId="0" fillId="14" borderId="70" xfId="0" applyFill="1" applyBorder="1" applyAlignment="1">
      <alignment vertical="center"/>
    </xf>
    <xf numFmtId="0" fontId="0" fillId="14" borderId="58" xfId="0" applyFill="1" applyBorder="1" applyAlignment="1">
      <alignment vertical="center"/>
    </xf>
    <xf numFmtId="0" fontId="0" fillId="14" borderId="58" xfId="0" applyFill="1" applyBorder="1" applyAlignment="1">
      <alignment horizontal="center" vertical="center"/>
    </xf>
    <xf numFmtId="14" fontId="0" fillId="14" borderId="58" xfId="0" applyNumberFormat="1" applyFill="1" applyBorder="1" applyAlignment="1">
      <alignment horizontal="center" vertical="center"/>
    </xf>
    <xf numFmtId="0" fontId="0" fillId="9" borderId="58" xfId="0" applyFill="1" applyBorder="1" applyAlignment="1" applyProtection="1">
      <alignment horizontal="center" vertical="center"/>
    </xf>
    <xf numFmtId="0" fontId="9" fillId="0" borderId="0" xfId="0" applyFont="1" applyAlignment="1" applyProtection="1">
      <alignment horizontal="center" vertical="center"/>
      <protection hidden="1"/>
    </xf>
    <xf numFmtId="0" fontId="13" fillId="0" borderId="0" xfId="0" applyFont="1" applyBorder="1" applyAlignment="1" applyProtection="1">
      <alignment horizontal="center" vertical="center" wrapText="1"/>
      <protection hidden="1"/>
    </xf>
    <xf numFmtId="164" fontId="13" fillId="0" borderId="0" xfId="0" applyNumberFormat="1" applyFont="1" applyBorder="1" applyAlignment="1" applyProtection="1">
      <alignment horizontal="center" vertical="center" wrapText="1"/>
      <protection hidden="1"/>
    </xf>
    <xf numFmtId="1" fontId="13" fillId="0" borderId="0" xfId="0" applyNumberFormat="1" applyFont="1" applyBorder="1" applyAlignment="1" applyProtection="1">
      <alignment horizontal="center" vertical="center" wrapText="1"/>
      <protection hidden="1"/>
    </xf>
    <xf numFmtId="168" fontId="13" fillId="0" borderId="0" xfId="0" applyNumberFormat="1" applyFont="1" applyBorder="1" applyAlignment="1" applyProtection="1">
      <alignment horizontal="center" vertical="center" wrapText="1"/>
      <protection hidden="1"/>
    </xf>
    <xf numFmtId="0" fontId="13" fillId="0" borderId="0" xfId="0" applyFont="1" applyBorder="1" applyAlignment="1" applyProtection="1">
      <alignment horizontal="center" vertical="center"/>
      <protection hidden="1"/>
    </xf>
    <xf numFmtId="169" fontId="13" fillId="0" borderId="0" xfId="0" applyNumberFormat="1" applyFont="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21" fillId="0" borderId="0" xfId="0" applyFont="1" applyAlignment="1" applyProtection="1">
      <alignment horizontal="center" vertical="center" wrapText="1"/>
      <protection hidden="1"/>
    </xf>
    <xf numFmtId="0" fontId="0" fillId="0" borderId="0" xfId="0" applyProtection="1">
      <protection hidden="1"/>
    </xf>
    <xf numFmtId="0" fontId="11" fillId="0" borderId="0" xfId="0" applyFont="1" applyBorder="1" applyAlignment="1" applyProtection="1">
      <alignment horizontal="center" wrapText="1"/>
      <protection hidden="1"/>
    </xf>
    <xf numFmtId="171" fontId="11" fillId="0" borderId="0" xfId="0" applyNumberFormat="1" applyFont="1" applyBorder="1" applyAlignment="1" applyProtection="1">
      <alignment horizontal="center" wrapText="1"/>
      <protection hidden="1"/>
    </xf>
    <xf numFmtId="1" fontId="11" fillId="0" borderId="0" xfId="0" applyNumberFormat="1" applyFont="1" applyBorder="1" applyAlignment="1" applyProtection="1">
      <alignment horizontal="center" wrapText="1"/>
      <protection hidden="1"/>
    </xf>
    <xf numFmtId="171" fontId="10" fillId="0" borderId="0" xfId="0" applyNumberFormat="1" applyFont="1" applyAlignment="1" applyProtection="1">
      <protection hidden="1"/>
    </xf>
    <xf numFmtId="168" fontId="15" fillId="0" borderId="0" xfId="0" applyNumberFormat="1" applyFont="1" applyAlignment="1" applyProtection="1">
      <protection hidden="1"/>
    </xf>
    <xf numFmtId="1" fontId="15" fillId="0" borderId="0" xfId="0" applyNumberFormat="1" applyFont="1" applyAlignment="1" applyProtection="1">
      <protection hidden="1"/>
    </xf>
    <xf numFmtId="171" fontId="10" fillId="0" borderId="0" xfId="0" applyNumberFormat="1" applyFont="1" applyBorder="1" applyAlignment="1" applyProtection="1">
      <protection hidden="1"/>
    </xf>
    <xf numFmtId="1" fontId="15" fillId="0" borderId="0" xfId="0" applyNumberFormat="1" applyFont="1" applyBorder="1" applyAlignment="1" applyProtection="1">
      <protection hidden="1"/>
    </xf>
    <xf numFmtId="0" fontId="12" fillId="0" borderId="0" xfId="0" applyFont="1" applyAlignment="1" applyProtection="1">
      <protection hidden="1"/>
    </xf>
    <xf numFmtId="168" fontId="12" fillId="0" borderId="0" xfId="0" applyNumberFormat="1" applyFont="1" applyAlignment="1" applyProtection="1">
      <protection hidden="1"/>
    </xf>
    <xf numFmtId="0" fontId="16" fillId="0" borderId="0" xfId="0" applyFont="1" applyProtection="1">
      <protection hidden="1"/>
    </xf>
    <xf numFmtId="0" fontId="14" fillId="0" borderId="0" xfId="0" applyFont="1" applyAlignment="1" applyProtection="1">
      <protection hidden="1"/>
    </xf>
    <xf numFmtId="0" fontId="10" fillId="0" borderId="0" xfId="0" applyFont="1" applyAlignment="1" applyProtection="1">
      <protection hidden="1"/>
    </xf>
    <xf numFmtId="168" fontId="10" fillId="0" borderId="0" xfId="0" applyNumberFormat="1" applyFont="1" applyAlignment="1" applyProtection="1">
      <protection hidden="1"/>
    </xf>
    <xf numFmtId="0" fontId="22" fillId="6" borderId="82" xfId="0" applyNumberFormat="1" applyFont="1" applyFill="1" applyBorder="1" applyAlignment="1" applyProtection="1">
      <alignment vertical="center"/>
      <protection hidden="1"/>
    </xf>
    <xf numFmtId="22" fontId="22" fillId="6" borderId="82" xfId="0" applyNumberFormat="1" applyFont="1" applyFill="1" applyBorder="1" applyAlignment="1" applyProtection="1">
      <alignment vertical="center"/>
      <protection hidden="1"/>
    </xf>
    <xf numFmtId="0" fontId="22" fillId="6" borderId="82" xfId="0" applyFont="1" applyFill="1" applyBorder="1" applyAlignment="1" applyProtection="1">
      <alignment vertical="center"/>
      <protection hidden="1"/>
    </xf>
    <xf numFmtId="0" fontId="22" fillId="6" borderId="82" xfId="0" applyNumberFormat="1" applyFont="1" applyFill="1" applyBorder="1" applyAlignment="1" applyProtection="1">
      <alignment horizontal="center" vertical="center"/>
      <protection hidden="1"/>
    </xf>
    <xf numFmtId="14" fontId="0" fillId="14" borderId="0" xfId="0" applyNumberFormat="1" applyFill="1" applyAlignment="1">
      <alignment vertical="center"/>
    </xf>
    <xf numFmtId="166" fontId="6" fillId="0" borderId="2" xfId="0" applyNumberFormat="1" applyFont="1" applyFill="1" applyBorder="1" applyAlignment="1" applyProtection="1">
      <alignment horizontal="center" vertical="center"/>
      <protection hidden="1"/>
    </xf>
    <xf numFmtId="167" fontId="6" fillId="5" borderId="2" xfId="0" applyNumberFormat="1" applyFont="1" applyFill="1" applyBorder="1" applyAlignment="1" applyProtection="1">
      <alignment horizontal="center" vertical="center"/>
      <protection hidden="1"/>
    </xf>
    <xf numFmtId="167" fontId="6" fillId="5" borderId="3" xfId="0" applyNumberFormat="1" applyFont="1" applyFill="1" applyBorder="1" applyAlignment="1" applyProtection="1">
      <alignment horizontal="center" vertical="center"/>
      <protection hidden="1"/>
    </xf>
    <xf numFmtId="167" fontId="6" fillId="0" borderId="10" xfId="0" applyNumberFormat="1" applyFont="1" applyFill="1" applyBorder="1" applyAlignment="1" applyProtection="1">
      <alignment horizontal="center" vertical="center"/>
      <protection hidden="1"/>
    </xf>
    <xf numFmtId="167" fontId="6" fillId="0" borderId="51" xfId="0" applyNumberFormat="1" applyFont="1" applyBorder="1" applyAlignment="1" applyProtection="1">
      <alignment horizontal="center" vertical="center"/>
      <protection hidden="1"/>
    </xf>
    <xf numFmtId="1" fontId="22" fillId="6" borderId="82" xfId="0" applyNumberFormat="1" applyFont="1" applyFill="1" applyBorder="1" applyAlignment="1" applyProtection="1">
      <alignment horizontal="left" vertical="center"/>
      <protection hidden="1"/>
    </xf>
    <xf numFmtId="14" fontId="6" fillId="6" borderId="0" xfId="0" applyNumberFormat="1" applyFont="1" applyFill="1" applyAlignment="1" applyProtection="1">
      <alignment horizontal="center" vertical="center"/>
      <protection hidden="1"/>
    </xf>
    <xf numFmtId="0" fontId="24" fillId="3" borderId="14" xfId="0" applyFont="1" applyFill="1" applyBorder="1" applyAlignment="1" applyProtection="1">
      <alignment horizontal="center" vertical="center"/>
      <protection hidden="1"/>
    </xf>
    <xf numFmtId="164" fontId="25" fillId="2" borderId="2" xfId="0" applyNumberFormat="1" applyFont="1" applyFill="1" applyBorder="1" applyAlignment="1" applyProtection="1">
      <alignment horizontal="center" vertical="center"/>
      <protection hidden="1"/>
    </xf>
    <xf numFmtId="14" fontId="6" fillId="0" borderId="0" xfId="0" applyNumberFormat="1" applyFont="1" applyAlignment="1" applyProtection="1">
      <alignment horizontal="center" vertical="center"/>
      <protection hidden="1"/>
    </xf>
    <xf numFmtId="0" fontId="0" fillId="7" borderId="0" xfId="0" applyFill="1" applyAlignment="1" applyProtection="1">
      <alignment horizontal="center" vertical="center"/>
      <protection hidden="1"/>
    </xf>
    <xf numFmtId="0" fontId="0" fillId="7" borderId="0" xfId="0" applyFill="1" applyAlignment="1" applyProtection="1">
      <alignment horizontal="center" vertical="center"/>
      <protection locked="0" hidden="1"/>
    </xf>
    <xf numFmtId="0" fontId="22" fillId="15" borderId="92" xfId="0" applyNumberFormat="1" applyFont="1" applyFill="1" applyBorder="1" applyAlignment="1" applyProtection="1">
      <alignment vertical="center"/>
      <protection hidden="1"/>
    </xf>
    <xf numFmtId="0" fontId="22" fillId="15" borderId="49" xfId="0" applyNumberFormat="1" applyFont="1" applyFill="1" applyBorder="1" applyAlignment="1" applyProtection="1">
      <alignment vertical="center"/>
      <protection hidden="1"/>
    </xf>
    <xf numFmtId="1" fontId="22" fillId="6" borderId="82" xfId="0" applyNumberFormat="1" applyFont="1" applyFill="1" applyBorder="1" applyAlignment="1" applyProtection="1">
      <alignment vertical="center"/>
      <protection hidden="1"/>
    </xf>
    <xf numFmtId="0" fontId="29" fillId="6" borderId="17" xfId="0" applyFont="1" applyFill="1" applyBorder="1" applyAlignment="1" applyProtection="1">
      <alignment vertical="center" wrapText="1"/>
      <protection hidden="1"/>
    </xf>
    <xf numFmtId="0" fontId="29" fillId="6" borderId="26" xfId="0" applyFont="1" applyFill="1" applyBorder="1" applyAlignment="1" applyProtection="1">
      <alignment vertical="center" wrapText="1"/>
      <protection hidden="1"/>
    </xf>
    <xf numFmtId="0" fontId="29" fillId="6" borderId="20" xfId="0" applyFont="1" applyFill="1" applyBorder="1" applyAlignment="1" applyProtection="1">
      <alignment vertical="center"/>
      <protection hidden="1"/>
    </xf>
    <xf numFmtId="0" fontId="29" fillId="6" borderId="29" xfId="0" applyFont="1" applyFill="1" applyBorder="1" applyAlignment="1" applyProtection="1">
      <alignment vertical="center"/>
      <protection hidden="1"/>
    </xf>
    <xf numFmtId="44" fontId="0" fillId="14" borderId="71" xfId="0" applyNumberFormat="1" applyFill="1" applyBorder="1" applyAlignment="1">
      <alignment vertical="center"/>
    </xf>
    <xf numFmtId="0" fontId="0" fillId="16" borderId="70" xfId="0" applyFill="1" applyBorder="1" applyAlignment="1">
      <alignment vertical="center"/>
    </xf>
    <xf numFmtId="0" fontId="0" fillId="16" borderId="58" xfId="0" applyFill="1" applyBorder="1" applyAlignment="1">
      <alignment horizontal="center" vertical="center"/>
    </xf>
    <xf numFmtId="14" fontId="0" fillId="16" borderId="58" xfId="0" applyNumberFormat="1" applyFill="1" applyBorder="1" applyAlignment="1">
      <alignment horizontal="center" vertical="center"/>
    </xf>
    <xf numFmtId="44" fontId="0" fillId="16" borderId="71" xfId="0" applyNumberFormat="1" applyFill="1" applyBorder="1" applyAlignment="1">
      <alignment vertical="center"/>
    </xf>
    <xf numFmtId="0" fontId="11" fillId="0" borderId="0" xfId="0" applyFont="1" applyFill="1" applyBorder="1" applyAlignment="1" applyProtection="1">
      <alignment horizontal="center" wrapText="1"/>
      <protection hidden="1"/>
    </xf>
    <xf numFmtId="171" fontId="11" fillId="0" borderId="0" xfId="0" applyNumberFormat="1" applyFont="1" applyFill="1" applyBorder="1" applyAlignment="1" applyProtection="1">
      <alignment horizontal="center"/>
      <protection hidden="1"/>
    </xf>
    <xf numFmtId="164" fontId="23" fillId="0" borderId="83" xfId="0" applyNumberFormat="1" applyFont="1" applyFill="1" applyBorder="1" applyAlignment="1">
      <alignment horizontal="center"/>
    </xf>
    <xf numFmtId="164" fontId="23" fillId="0" borderId="84" xfId="0" applyNumberFormat="1" applyFont="1" applyFill="1" applyBorder="1" applyAlignment="1">
      <alignment horizontal="center"/>
    </xf>
    <xf numFmtId="1" fontId="23" fillId="0" borderId="0" xfId="0" applyNumberFormat="1" applyFont="1" applyFill="1" applyBorder="1" applyAlignment="1" applyProtection="1">
      <alignment horizontal="center" wrapText="1"/>
      <protection hidden="1"/>
    </xf>
    <xf numFmtId="168" fontId="11" fillId="0" borderId="0" xfId="0" applyNumberFormat="1" applyFont="1" applyFill="1" applyAlignment="1" applyProtection="1">
      <alignment horizontal="center"/>
      <protection hidden="1"/>
    </xf>
    <xf numFmtId="171" fontId="23" fillId="0" borderId="0" xfId="0" applyNumberFormat="1" applyFont="1" applyFill="1" applyBorder="1" applyAlignment="1" applyProtection="1">
      <alignment horizontal="right"/>
      <protection hidden="1"/>
    </xf>
    <xf numFmtId="168" fontId="11" fillId="0" borderId="0" xfId="0" applyNumberFormat="1" applyFont="1" applyFill="1" applyBorder="1" applyAlignment="1" applyProtection="1">
      <alignment horizontal="center"/>
      <protection hidden="1"/>
    </xf>
    <xf numFmtId="0" fontId="11" fillId="0" borderId="0" xfId="0" applyFont="1" applyFill="1" applyBorder="1" applyAlignment="1" applyProtection="1">
      <alignment horizontal="center"/>
      <protection hidden="1"/>
    </xf>
    <xf numFmtId="169" fontId="11" fillId="0" borderId="0" xfId="0" applyNumberFormat="1" applyFont="1" applyFill="1" applyBorder="1" applyAlignment="1" applyProtection="1">
      <alignment horizontal="center"/>
      <protection hidden="1"/>
    </xf>
    <xf numFmtId="169" fontId="23" fillId="0" borderId="0" xfId="0" applyNumberFormat="1" applyFont="1" applyFill="1" applyBorder="1" applyAlignment="1" applyProtection="1">
      <alignment horizontal="center"/>
      <protection hidden="1"/>
    </xf>
    <xf numFmtId="169" fontId="11" fillId="0" borderId="0" xfId="0" applyNumberFormat="1" applyFont="1" applyFill="1" applyAlignment="1" applyProtection="1">
      <alignment horizontal="center"/>
      <protection hidden="1"/>
    </xf>
    <xf numFmtId="169" fontId="23" fillId="0" borderId="0" xfId="0" applyNumberFormat="1" applyFont="1" applyFill="1" applyAlignment="1" applyProtection="1">
      <alignment horizontal="center"/>
      <protection hidden="1"/>
    </xf>
    <xf numFmtId="0" fontId="0" fillId="0" borderId="0" xfId="0" applyFill="1" applyProtection="1">
      <protection hidden="1"/>
    </xf>
    <xf numFmtId="164" fontId="11" fillId="0" borderId="85" xfId="0" applyNumberFormat="1" applyFont="1" applyFill="1" applyBorder="1" applyAlignment="1">
      <alignment horizontal="center"/>
    </xf>
    <xf numFmtId="164" fontId="11" fillId="0" borderId="86" xfId="0" applyNumberFormat="1" applyFont="1" applyFill="1" applyBorder="1" applyAlignment="1">
      <alignment horizontal="center"/>
    </xf>
    <xf numFmtId="1" fontId="11" fillId="0" borderId="0" xfId="0" applyNumberFormat="1" applyFont="1" applyFill="1" applyBorder="1" applyAlignment="1" applyProtection="1">
      <alignment horizontal="center" wrapText="1"/>
      <protection hidden="1"/>
    </xf>
    <xf numFmtId="171" fontId="11" fillId="0" borderId="0" xfId="0" applyNumberFormat="1" applyFont="1" applyFill="1" applyBorder="1" applyAlignment="1" applyProtection="1">
      <alignment horizontal="right"/>
      <protection hidden="1"/>
    </xf>
    <xf numFmtId="169" fontId="21" fillId="0" borderId="0" xfId="0" applyNumberFormat="1" applyFont="1" applyFill="1" applyAlignment="1" applyProtection="1">
      <alignment horizontal="center"/>
      <protection hidden="1"/>
    </xf>
    <xf numFmtId="164" fontId="11" fillId="0" borderId="0" xfId="0" applyNumberFormat="1" applyFont="1" applyFill="1" applyBorder="1" applyAlignment="1" applyProtection="1">
      <alignment horizontal="center"/>
      <protection hidden="1"/>
    </xf>
    <xf numFmtId="164" fontId="31" fillId="0" borderId="0" xfId="0" applyNumberFormat="1" applyFont="1" applyBorder="1" applyAlignment="1" applyProtection="1">
      <alignment horizontal="center"/>
      <protection hidden="1"/>
    </xf>
    <xf numFmtId="1" fontId="31" fillId="0" borderId="0" xfId="0" applyNumberFormat="1" applyFont="1" applyBorder="1" applyAlignment="1" applyProtection="1">
      <alignment horizontal="center" wrapText="1"/>
      <protection hidden="1"/>
    </xf>
    <xf numFmtId="168" fontId="31" fillId="0" borderId="0" xfId="0" applyNumberFormat="1" applyFont="1" applyBorder="1" applyAlignment="1" applyProtection="1">
      <alignment horizontal="center"/>
      <protection hidden="1"/>
    </xf>
    <xf numFmtId="171" fontId="31" fillId="0" borderId="0" xfId="0" applyNumberFormat="1" applyFont="1" applyBorder="1" applyAlignment="1" applyProtection="1">
      <alignment horizontal="right"/>
      <protection hidden="1"/>
    </xf>
    <xf numFmtId="169" fontId="31" fillId="0" borderId="0" xfId="0" applyNumberFormat="1" applyFont="1" applyBorder="1" applyAlignment="1" applyProtection="1">
      <alignment horizontal="center"/>
      <protection hidden="1"/>
    </xf>
    <xf numFmtId="169" fontId="31" fillId="0" borderId="0" xfId="0" applyNumberFormat="1" applyFont="1" applyAlignment="1" applyProtection="1">
      <alignment horizontal="center"/>
      <protection hidden="1"/>
    </xf>
    <xf numFmtId="2" fontId="0" fillId="6" borderId="33" xfId="0" applyNumberFormat="1" applyFill="1" applyBorder="1" applyAlignment="1" applyProtection="1">
      <alignment horizontal="center" vertical="center"/>
      <protection hidden="1"/>
    </xf>
    <xf numFmtId="0" fontId="0" fillId="0" borderId="105" xfId="0" applyBorder="1" applyAlignment="1" applyProtection="1">
      <alignment horizontal="center" vertical="center"/>
    </xf>
    <xf numFmtId="0" fontId="0" fillId="0" borderId="0" xfId="0" applyAlignment="1" applyProtection="1">
      <alignment horizontal="center" vertical="center"/>
    </xf>
    <xf numFmtId="0" fontId="0" fillId="0" borderId="103" xfId="0" applyBorder="1" applyAlignment="1" applyProtection="1">
      <alignment horizontal="center" vertical="center"/>
    </xf>
    <xf numFmtId="0" fontId="0" fillId="16" borderId="106" xfId="0" applyFill="1" applyBorder="1" applyAlignment="1" applyProtection="1">
      <alignment horizontal="center" vertical="center"/>
    </xf>
    <xf numFmtId="0" fontId="0" fillId="8" borderId="51" xfId="0" applyFill="1" applyBorder="1" applyAlignment="1" applyProtection="1">
      <alignment horizontal="center" vertical="center"/>
    </xf>
    <xf numFmtId="0" fontId="0" fillId="17" borderId="107" xfId="0" applyFill="1" applyBorder="1" applyAlignment="1" applyProtection="1">
      <alignment horizontal="center" vertical="center"/>
    </xf>
    <xf numFmtId="0" fontId="0" fillId="0" borderId="104" xfId="0" applyBorder="1" applyAlignment="1" applyProtection="1">
      <alignment horizontal="center" vertical="center"/>
    </xf>
    <xf numFmtId="171" fontId="0" fillId="16" borderId="96" xfId="0" applyNumberFormat="1" applyFill="1" applyBorder="1" applyAlignment="1" applyProtection="1">
      <alignment vertical="center"/>
    </xf>
    <xf numFmtId="171" fontId="0" fillId="8" borderId="6" xfId="0" applyNumberFormat="1" applyFill="1" applyBorder="1" applyAlignment="1" applyProtection="1">
      <alignment vertical="center"/>
    </xf>
    <xf numFmtId="171" fontId="0" fillId="17" borderId="97" xfId="0" applyNumberFormat="1" applyFill="1" applyBorder="1" applyAlignment="1" applyProtection="1">
      <alignment vertical="center"/>
    </xf>
    <xf numFmtId="0" fontId="0" fillId="0" borderId="102" xfId="0" applyBorder="1" applyAlignment="1" applyProtection="1">
      <alignment horizontal="center" vertical="center"/>
    </xf>
    <xf numFmtId="171" fontId="0" fillId="16" borderId="100" xfId="0" applyNumberFormat="1" applyFill="1" applyBorder="1" applyAlignment="1" applyProtection="1">
      <alignment vertical="center"/>
    </xf>
    <xf numFmtId="171" fontId="0" fillId="8" borderId="2" xfId="0" applyNumberFormat="1" applyFill="1" applyBorder="1" applyAlignment="1" applyProtection="1">
      <alignment vertical="center"/>
    </xf>
    <xf numFmtId="171" fontId="0" fillId="17" borderId="101" xfId="0" applyNumberFormat="1" applyFill="1" applyBorder="1" applyAlignment="1" applyProtection="1">
      <alignment vertical="center"/>
    </xf>
    <xf numFmtId="0" fontId="0" fillId="0" borderId="0" xfId="0" applyAlignment="1" applyProtection="1">
      <alignment vertical="center"/>
    </xf>
    <xf numFmtId="171" fontId="0" fillId="16" borderId="98" xfId="0" applyNumberFormat="1" applyFill="1" applyBorder="1" applyAlignment="1" applyProtection="1">
      <alignment vertical="center"/>
    </xf>
    <xf numFmtId="171" fontId="0" fillId="8" borderId="10" xfId="0" applyNumberFormat="1" applyFill="1" applyBorder="1" applyAlignment="1" applyProtection="1">
      <alignment vertical="center"/>
    </xf>
    <xf numFmtId="171" fontId="0" fillId="17" borderId="99" xfId="0" applyNumberFormat="1" applyFill="1" applyBorder="1" applyAlignment="1" applyProtection="1">
      <alignment vertical="center"/>
    </xf>
    <xf numFmtId="0" fontId="0" fillId="7" borderId="0" xfId="0" applyNumberFormat="1" applyFill="1" applyAlignment="1" applyProtection="1">
      <alignment horizontal="center" vertical="center"/>
      <protection locked="0" hidden="1"/>
    </xf>
    <xf numFmtId="174" fontId="17" fillId="0" borderId="0" xfId="0" applyNumberFormat="1" applyFont="1" applyAlignment="1" applyProtection="1">
      <alignment vertical="center"/>
      <protection hidden="1"/>
    </xf>
    <xf numFmtId="0" fontId="34" fillId="0" borderId="0" xfId="0" applyFont="1" applyAlignment="1" applyProtection="1">
      <alignment horizontal="center" vertical="center"/>
      <protection hidden="1"/>
    </xf>
    <xf numFmtId="164" fontId="34" fillId="0" borderId="0" xfId="0" applyNumberFormat="1" applyFont="1" applyAlignment="1" applyProtection="1">
      <alignment horizontal="center" vertical="center"/>
      <protection hidden="1"/>
    </xf>
    <xf numFmtId="0" fontId="34" fillId="0" borderId="109" xfId="0" applyNumberFormat="1" applyFont="1" applyBorder="1" applyAlignment="1" applyProtection="1">
      <alignment horizontal="center" vertical="center"/>
      <protection hidden="1"/>
    </xf>
    <xf numFmtId="0" fontId="34" fillId="0" borderId="110" xfId="0" applyNumberFormat="1" applyFont="1" applyBorder="1" applyAlignment="1" applyProtection="1">
      <alignment horizontal="center" vertical="center"/>
      <protection hidden="1"/>
    </xf>
    <xf numFmtId="164" fontId="34" fillId="0" borderId="111" xfId="0" applyNumberFormat="1" applyFont="1" applyBorder="1" applyAlignment="1" applyProtection="1">
      <alignment horizontal="center" vertical="center"/>
      <protection hidden="1"/>
    </xf>
    <xf numFmtId="164" fontId="34" fillId="0" borderId="87" xfId="0" applyNumberFormat="1" applyFont="1" applyBorder="1" applyAlignment="1" applyProtection="1">
      <alignment horizontal="center" vertical="center"/>
      <protection hidden="1"/>
    </xf>
    <xf numFmtId="0" fontId="34" fillId="0" borderId="111" xfId="0" applyFont="1" applyBorder="1" applyAlignment="1" applyProtection="1">
      <alignment horizontal="center" vertical="center"/>
      <protection hidden="1"/>
    </xf>
    <xf numFmtId="0" fontId="34" fillId="0" borderId="104" xfId="0" applyNumberFormat="1" applyFont="1" applyBorder="1" applyAlignment="1" applyProtection="1">
      <alignment horizontal="center" vertical="center"/>
      <protection hidden="1"/>
    </xf>
    <xf numFmtId="0" fontId="34" fillId="0" borderId="112" xfId="0" applyNumberFormat="1" applyFont="1" applyBorder="1" applyAlignment="1" applyProtection="1">
      <alignment horizontal="center" vertical="center"/>
      <protection hidden="1"/>
    </xf>
    <xf numFmtId="164" fontId="34" fillId="0" borderId="109" xfId="0" applyNumberFormat="1" applyFont="1" applyBorder="1" applyAlignment="1" applyProtection="1">
      <alignment horizontal="center" vertical="center"/>
      <protection hidden="1"/>
    </xf>
    <xf numFmtId="164" fontId="34" fillId="0" borderId="110" xfId="0" applyNumberFormat="1" applyFont="1" applyBorder="1" applyAlignment="1" applyProtection="1">
      <alignment horizontal="center" vertical="center"/>
      <protection hidden="1"/>
    </xf>
    <xf numFmtId="0" fontId="34" fillId="0" borderId="109" xfId="0" applyFont="1" applyBorder="1" applyAlignment="1" applyProtection="1">
      <alignment horizontal="center" vertical="center"/>
      <protection hidden="1"/>
    </xf>
    <xf numFmtId="0" fontId="34" fillId="0" borderId="104" xfId="0" applyFont="1" applyBorder="1" applyAlignment="1" applyProtection="1">
      <alignment horizontal="center" vertical="center"/>
      <protection hidden="1"/>
    </xf>
    <xf numFmtId="164" fontId="34" fillId="0" borderId="112" xfId="0" applyNumberFormat="1" applyFont="1" applyBorder="1" applyAlignment="1" applyProtection="1">
      <alignment horizontal="center" vertical="center"/>
      <protection hidden="1"/>
    </xf>
    <xf numFmtId="0" fontId="34" fillId="0" borderId="12" xfId="0" applyNumberFormat="1" applyFont="1" applyBorder="1" applyAlignment="1" applyProtection="1">
      <alignment horizontal="center" vertical="center"/>
      <protection hidden="1"/>
    </xf>
    <xf numFmtId="0" fontId="34" fillId="0" borderId="13" xfId="0" applyNumberFormat="1" applyFont="1" applyBorder="1" applyAlignment="1" applyProtection="1">
      <alignment horizontal="center" vertical="center"/>
      <protection hidden="1"/>
    </xf>
    <xf numFmtId="0" fontId="35" fillId="0" borderId="0" xfId="0" applyFont="1"/>
    <xf numFmtId="0" fontId="0" fillId="0" borderId="0" xfId="0" applyFill="1" applyAlignment="1">
      <alignment horizontal="center" vertical="center"/>
    </xf>
    <xf numFmtId="0" fontId="36" fillId="0" borderId="0" xfId="0" applyFont="1" applyAlignment="1">
      <alignment horizontal="center" vertical="center" wrapText="1"/>
    </xf>
    <xf numFmtId="0" fontId="36" fillId="0" borderId="0" xfId="0" applyFont="1" applyFill="1" applyAlignment="1">
      <alignment horizontal="center" vertical="center" wrapText="1"/>
    </xf>
    <xf numFmtId="171" fontId="36" fillId="0" borderId="0" xfId="0" applyNumberFormat="1" applyFont="1" applyFill="1" applyAlignment="1">
      <alignment horizontal="center" vertical="center" wrapText="1"/>
    </xf>
    <xf numFmtId="0" fontId="0" fillId="0" borderId="0" xfId="0" applyNumberFormat="1" applyFill="1" applyAlignment="1">
      <alignment horizontal="center" vertical="center"/>
    </xf>
    <xf numFmtId="168" fontId="0" fillId="0" borderId="0" xfId="0" applyNumberFormat="1" applyFill="1" applyAlignment="1">
      <alignment horizontal="center" vertical="center"/>
    </xf>
    <xf numFmtId="171" fontId="0" fillId="0" borderId="0" xfId="0" applyNumberFormat="1" applyFill="1" applyAlignment="1">
      <alignment horizontal="center" vertical="center"/>
    </xf>
    <xf numFmtId="0" fontId="0" fillId="14" borderId="0" xfId="0" applyFont="1" applyFill="1" applyAlignment="1">
      <alignment horizontal="center" vertical="center"/>
    </xf>
    <xf numFmtId="0" fontId="0" fillId="0" borderId="2" xfId="0" applyBorder="1" applyAlignment="1">
      <alignment horizontal="center" vertical="center"/>
    </xf>
    <xf numFmtId="171" fontId="0" fillId="6" borderId="35" xfId="0" applyNumberFormat="1" applyFill="1" applyBorder="1" applyAlignment="1" applyProtection="1">
      <alignment horizontal="center" vertical="center"/>
      <protection hidden="1"/>
    </xf>
    <xf numFmtId="20" fontId="0" fillId="0" borderId="0" xfId="0" applyNumberFormat="1" applyAlignment="1" applyProtection="1">
      <alignment horizontal="center" vertical="center"/>
      <protection hidden="1"/>
    </xf>
    <xf numFmtId="166" fontId="0" fillId="0" borderId="0" xfId="0" applyNumberFormat="1" applyAlignment="1" applyProtection="1">
      <alignment horizontal="center" vertical="center"/>
      <protection hidden="1"/>
    </xf>
    <xf numFmtId="0" fontId="33" fillId="0" borderId="108" xfId="0" applyFont="1" applyBorder="1" applyAlignment="1" applyProtection="1">
      <alignment wrapText="1"/>
    </xf>
    <xf numFmtId="0" fontId="32" fillId="0" borderId="0" xfId="0" applyFont="1" applyProtection="1"/>
    <xf numFmtId="10" fontId="0" fillId="16" borderId="58" xfId="0" applyNumberFormat="1" applyFont="1" applyFill="1" applyBorder="1" applyAlignment="1">
      <alignment horizontal="center" vertical="center"/>
    </xf>
    <xf numFmtId="0" fontId="0" fillId="0" borderId="0" xfId="0" applyAlignment="1" applyProtection="1">
      <alignment horizontal="left" vertical="top" wrapText="1"/>
      <protection hidden="1"/>
    </xf>
    <xf numFmtId="164" fontId="38" fillId="0" borderId="0" xfId="0" applyNumberFormat="1" applyFont="1" applyBorder="1" applyAlignment="1" applyProtection="1">
      <alignment horizontal="center"/>
      <protection hidden="1"/>
    </xf>
    <xf numFmtId="1" fontId="38" fillId="0" borderId="0" xfId="0" applyNumberFormat="1" applyFont="1" applyBorder="1" applyAlignment="1" applyProtection="1">
      <alignment horizontal="center" wrapText="1"/>
      <protection hidden="1"/>
    </xf>
    <xf numFmtId="168" fontId="38" fillId="0" borderId="0" xfId="0" applyNumberFormat="1" applyFont="1" applyBorder="1" applyAlignment="1" applyProtection="1">
      <alignment horizontal="center"/>
      <protection hidden="1"/>
    </xf>
    <xf numFmtId="171" fontId="38" fillId="0" borderId="0" xfId="0" applyNumberFormat="1" applyFont="1" applyBorder="1" applyAlignment="1" applyProtection="1">
      <alignment horizontal="right"/>
      <protection hidden="1"/>
    </xf>
    <xf numFmtId="169" fontId="38" fillId="0" borderId="0" xfId="0" applyNumberFormat="1" applyFont="1" applyBorder="1" applyAlignment="1" applyProtection="1">
      <alignment horizontal="center"/>
      <protection hidden="1"/>
    </xf>
    <xf numFmtId="169" fontId="38" fillId="0" borderId="0" xfId="0" applyNumberFormat="1" applyFont="1" applyAlignment="1" applyProtection="1">
      <alignment horizontal="center"/>
      <protection hidden="1"/>
    </xf>
    <xf numFmtId="171" fontId="0" fillId="16" borderId="113" xfId="0" applyNumberFormat="1" applyFill="1" applyBorder="1" applyAlignment="1" applyProtection="1">
      <alignment vertical="center"/>
    </xf>
    <xf numFmtId="171" fontId="0" fillId="8" borderId="8" xfId="0" applyNumberFormat="1" applyFill="1" applyBorder="1" applyAlignment="1" applyProtection="1">
      <alignment vertical="center"/>
    </xf>
    <xf numFmtId="171" fontId="0" fillId="17" borderId="114" xfId="0" applyNumberFormat="1" applyFill="1" applyBorder="1" applyAlignment="1" applyProtection="1">
      <alignment vertical="center"/>
    </xf>
    <xf numFmtId="0" fontId="0" fillId="0" borderId="0" xfId="0" applyFill="1" applyAlignment="1" applyProtection="1">
      <alignment vertical="center"/>
    </xf>
    <xf numFmtId="43" fontId="0" fillId="0" borderId="0" xfId="1" applyFont="1" applyFill="1" applyAlignment="1" applyProtection="1">
      <alignment vertical="center"/>
    </xf>
    <xf numFmtId="0" fontId="0" fillId="0" borderId="116" xfId="0" applyBorder="1" applyAlignment="1" applyProtection="1">
      <alignment horizontal="center" vertical="center"/>
    </xf>
    <xf numFmtId="0" fontId="0" fillId="0" borderId="115" xfId="0" applyBorder="1" applyAlignment="1" applyProtection="1">
      <alignment horizontal="center" vertical="center"/>
    </xf>
    <xf numFmtId="44" fontId="0" fillId="0" borderId="115" xfId="2" applyFont="1" applyBorder="1" applyAlignment="1" applyProtection="1">
      <alignment horizontal="center" vertical="center"/>
    </xf>
    <xf numFmtId="44" fontId="0" fillId="0" borderId="34" xfId="2" applyFont="1" applyBorder="1" applyAlignment="1" applyProtection="1">
      <alignment horizontal="center" vertical="center"/>
    </xf>
    <xf numFmtId="0" fontId="22" fillId="11" borderId="92" xfId="0" applyNumberFormat="1" applyFont="1" applyFill="1" applyBorder="1" applyAlignment="1" applyProtection="1">
      <alignment horizontal="center" vertical="center" shrinkToFit="1"/>
      <protection locked="0" hidden="1"/>
    </xf>
    <xf numFmtId="0" fontId="0" fillId="11" borderId="17" xfId="0" applyFill="1" applyBorder="1" applyAlignment="1" applyProtection="1">
      <alignment shrinkToFit="1"/>
      <protection locked="0"/>
    </xf>
    <xf numFmtId="0" fontId="0" fillId="11" borderId="16" xfId="0" applyFill="1" applyBorder="1" applyAlignment="1" applyProtection="1">
      <alignment shrinkToFit="1"/>
      <protection locked="0"/>
    </xf>
    <xf numFmtId="0" fontId="0" fillId="11" borderId="49" xfId="0" applyFill="1" applyBorder="1" applyAlignment="1" applyProtection="1">
      <alignment shrinkToFit="1"/>
      <protection locked="0"/>
    </xf>
    <xf numFmtId="0" fontId="0" fillId="11" borderId="26" xfId="0" applyFill="1" applyBorder="1" applyAlignment="1" applyProtection="1">
      <alignment shrinkToFit="1"/>
      <protection locked="0"/>
    </xf>
    <xf numFmtId="0" fontId="0" fillId="11" borderId="25" xfId="0" applyFill="1" applyBorder="1" applyAlignment="1" applyProtection="1">
      <alignment shrinkToFit="1"/>
      <protection locked="0"/>
    </xf>
    <xf numFmtId="0" fontId="22" fillId="11" borderId="79" xfId="0" applyNumberFormat="1" applyFont="1" applyFill="1" applyBorder="1" applyAlignment="1" applyProtection="1">
      <alignment horizontal="center" vertical="center"/>
      <protection hidden="1"/>
    </xf>
    <xf numFmtId="0" fontId="0" fillId="11" borderId="20" xfId="0" applyFill="1" applyBorder="1"/>
    <xf numFmtId="0" fontId="0" fillId="11" borderId="78" xfId="0" applyFill="1" applyBorder="1"/>
    <xf numFmtId="0" fontId="0" fillId="11" borderId="29" xfId="0" applyFill="1" applyBorder="1"/>
    <xf numFmtId="0" fontId="27" fillId="6" borderId="15" xfId="0" applyFont="1" applyFill="1" applyBorder="1" applyAlignment="1" applyProtection="1">
      <alignment horizontal="center" vertical="center"/>
      <protection hidden="1"/>
    </xf>
    <xf numFmtId="0" fontId="27" fillId="6" borderId="47" xfId="0" applyFont="1" applyFill="1" applyBorder="1" applyAlignment="1" applyProtection="1">
      <alignment horizontal="center" vertical="center"/>
      <protection hidden="1"/>
    </xf>
    <xf numFmtId="0" fontId="3" fillId="4" borderId="12" xfId="0" applyFont="1" applyFill="1" applyBorder="1" applyAlignment="1" applyProtection="1">
      <alignment horizontal="center" vertical="center"/>
      <protection hidden="1"/>
    </xf>
    <xf numFmtId="0" fontId="3" fillId="4" borderId="13" xfId="0" applyFont="1" applyFill="1" applyBorder="1" applyAlignment="1" applyProtection="1">
      <alignment horizontal="center" vertical="center"/>
      <protection hidden="1"/>
    </xf>
    <xf numFmtId="0" fontId="4" fillId="4" borderId="12" xfId="0" applyFont="1" applyFill="1" applyBorder="1" applyAlignment="1" applyProtection="1">
      <alignment horizontal="center" vertical="center"/>
      <protection hidden="1"/>
    </xf>
    <xf numFmtId="0" fontId="4" fillId="4" borderId="13" xfId="0" applyFont="1" applyFill="1" applyBorder="1" applyAlignment="1" applyProtection="1">
      <alignment horizontal="center" vertical="center"/>
      <protection hidden="1"/>
    </xf>
    <xf numFmtId="0" fontId="0" fillId="0" borderId="34" xfId="0" applyNumberFormat="1" applyBorder="1" applyAlignment="1" applyProtection="1">
      <alignment horizontal="center" vertical="center"/>
      <protection hidden="1"/>
    </xf>
    <xf numFmtId="0" fontId="0" fillId="0" borderId="32" xfId="0" applyNumberFormat="1" applyBorder="1" applyAlignment="1" applyProtection="1">
      <alignment horizontal="center" vertical="center"/>
      <protection hidden="1"/>
    </xf>
    <xf numFmtId="0" fontId="0" fillId="0" borderId="35" xfId="0" applyNumberFormat="1" applyBorder="1" applyAlignment="1" applyProtection="1">
      <alignment horizontal="center" vertical="center"/>
      <protection hidden="1"/>
    </xf>
    <xf numFmtId="171" fontId="0" fillId="0" borderId="35" xfId="0" applyNumberFormat="1" applyBorder="1" applyAlignment="1" applyProtection="1">
      <alignment horizontal="center" vertical="center"/>
      <protection hidden="1"/>
    </xf>
    <xf numFmtId="164" fontId="26" fillId="6" borderId="0" xfId="0" applyNumberFormat="1" applyFont="1" applyFill="1" applyAlignment="1" applyProtection="1">
      <alignment horizontal="center" vertical="center"/>
      <protection hidden="1"/>
    </xf>
    <xf numFmtId="170" fontId="27" fillId="6" borderId="48" xfId="0" applyNumberFormat="1" applyFont="1" applyFill="1" applyBorder="1" applyAlignment="1" applyProtection="1">
      <alignment horizontal="center" vertical="center"/>
      <protection hidden="1"/>
    </xf>
    <xf numFmtId="170" fontId="27" fillId="6" borderId="0" xfId="0" applyNumberFormat="1" applyFont="1" applyFill="1" applyAlignment="1" applyProtection="1">
      <alignment horizontal="center" vertical="center"/>
      <protection hidden="1"/>
    </xf>
    <xf numFmtId="170" fontId="27" fillId="6" borderId="49" xfId="0" applyNumberFormat="1" applyFont="1" applyFill="1" applyBorder="1" applyAlignment="1" applyProtection="1">
      <alignment horizontal="center" vertical="center"/>
      <protection hidden="1"/>
    </xf>
    <xf numFmtId="170" fontId="27" fillId="6" borderId="26" xfId="0" applyNumberFormat="1" applyFont="1" applyFill="1" applyBorder="1" applyAlignment="1" applyProtection="1">
      <alignment horizontal="center" vertical="center"/>
      <protection hidden="1"/>
    </xf>
    <xf numFmtId="0" fontId="0" fillId="0" borderId="42" xfId="0" applyBorder="1" applyAlignment="1" applyProtection="1">
      <alignment horizontal="center" vertical="center" wrapText="1"/>
      <protection hidden="1"/>
    </xf>
    <xf numFmtId="0" fontId="0" fillId="0" borderId="45" xfId="0" applyBorder="1" applyAlignment="1" applyProtection="1">
      <alignment horizontal="center" vertical="center" wrapText="1"/>
      <protection hidden="1"/>
    </xf>
    <xf numFmtId="0" fontId="0" fillId="0" borderId="41" xfId="0" applyBorder="1" applyAlignment="1" applyProtection="1">
      <alignment horizontal="center" vertical="center" wrapText="1"/>
      <protection hidden="1"/>
    </xf>
    <xf numFmtId="0" fontId="0" fillId="0" borderId="44" xfId="0" applyBorder="1" applyAlignment="1" applyProtection="1">
      <alignment horizontal="center" vertical="center" wrapText="1"/>
      <protection hidden="1"/>
    </xf>
    <xf numFmtId="2" fontId="0" fillId="0" borderId="33" xfId="0" applyNumberFormat="1" applyBorder="1" applyAlignment="1" applyProtection="1">
      <alignment horizontal="center" vertical="center"/>
      <protection hidden="1"/>
    </xf>
    <xf numFmtId="0" fontId="0" fillId="0" borderId="31" xfId="0" applyNumberFormat="1" applyBorder="1" applyAlignment="1" applyProtection="1">
      <alignment horizontal="center" vertical="center"/>
      <protection hidden="1"/>
    </xf>
    <xf numFmtId="171" fontId="0" fillId="0" borderId="38" xfId="0" applyNumberFormat="1" applyBorder="1" applyAlignment="1" applyProtection="1">
      <alignment horizontal="center" vertical="center"/>
      <protection hidden="1"/>
    </xf>
    <xf numFmtId="0" fontId="0" fillId="0" borderId="37"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2" fontId="0" fillId="0" borderId="36" xfId="0" applyNumberFormat="1" applyBorder="1" applyAlignment="1" applyProtection="1">
      <alignment horizontal="center" vertical="center"/>
      <protection hidden="1"/>
    </xf>
    <xf numFmtId="0" fontId="0" fillId="0" borderId="40" xfId="0" applyBorder="1" applyAlignment="1" applyProtection="1">
      <alignment horizontal="center" vertical="center" wrapText="1"/>
      <protection hidden="1"/>
    </xf>
    <xf numFmtId="0" fontId="0" fillId="0" borderId="43" xfId="0" applyBorder="1" applyAlignment="1" applyProtection="1">
      <alignment horizontal="center" vertical="center" wrapText="1"/>
      <protection hidden="1"/>
    </xf>
    <xf numFmtId="166" fontId="0" fillId="0" borderId="30" xfId="0" applyNumberFormat="1" applyBorder="1" applyAlignment="1" applyProtection="1">
      <alignment horizontal="center" vertical="center"/>
      <protection hidden="1"/>
    </xf>
    <xf numFmtId="166" fontId="0" fillId="0" borderId="33" xfId="0" applyNumberFormat="1" applyBorder="1" applyAlignment="1" applyProtection="1">
      <alignment horizontal="center" vertical="center"/>
      <protection hidden="1"/>
    </xf>
    <xf numFmtId="0" fontId="22" fillId="6" borderId="82" xfId="0" applyFont="1" applyFill="1" applyBorder="1" applyAlignment="1" applyProtection="1">
      <alignment horizontal="right" vertical="center"/>
      <protection hidden="1"/>
    </xf>
    <xf numFmtId="0" fontId="28" fillId="6" borderId="93" xfId="0" applyNumberFormat="1" applyFont="1" applyFill="1" applyBorder="1" applyAlignment="1" applyProtection="1">
      <alignment horizontal="center" vertical="center"/>
      <protection locked="0" hidden="1"/>
    </xf>
    <xf numFmtId="0" fontId="28" fillId="6" borderId="47" xfId="0" applyNumberFormat="1" applyFont="1" applyFill="1" applyBorder="1" applyAlignment="1" applyProtection="1">
      <alignment horizontal="center" vertical="center"/>
      <protection locked="0" hidden="1"/>
    </xf>
    <xf numFmtId="0" fontId="28" fillId="6" borderId="95" xfId="0" applyNumberFormat="1" applyFont="1" applyFill="1" applyBorder="1" applyAlignment="1" applyProtection="1">
      <alignment horizontal="center" vertical="center"/>
      <protection locked="0" hidden="1"/>
    </xf>
    <xf numFmtId="0" fontId="29" fillId="6" borderId="17" xfId="0" applyFont="1" applyFill="1" applyBorder="1" applyAlignment="1" applyProtection="1">
      <alignment horizontal="center" vertical="center" wrapText="1"/>
      <protection hidden="1"/>
    </xf>
    <xf numFmtId="0" fontId="29" fillId="6" borderId="18" xfId="0" applyFont="1" applyFill="1" applyBorder="1" applyAlignment="1" applyProtection="1">
      <alignment horizontal="center" vertical="center" wrapText="1"/>
      <protection hidden="1"/>
    </xf>
    <xf numFmtId="0" fontId="29" fillId="6" borderId="26" xfId="0" applyFont="1" applyFill="1" applyBorder="1" applyAlignment="1" applyProtection="1">
      <alignment horizontal="center" vertical="center" wrapText="1"/>
      <protection hidden="1"/>
    </xf>
    <xf numFmtId="0" fontId="29" fillId="6" borderId="27" xfId="0" applyFont="1" applyFill="1" applyBorder="1" applyAlignment="1" applyProtection="1">
      <alignment horizontal="center" vertical="center" wrapText="1"/>
      <protection hidden="1"/>
    </xf>
    <xf numFmtId="0" fontId="29" fillId="6" borderId="17" xfId="0" applyFont="1" applyFill="1" applyBorder="1" applyAlignment="1" applyProtection="1">
      <alignment horizontal="center" vertical="center"/>
      <protection hidden="1"/>
    </xf>
    <xf numFmtId="0" fontId="29" fillId="6" borderId="26" xfId="0" applyFont="1" applyFill="1" applyBorder="1" applyAlignment="1" applyProtection="1">
      <alignment horizontal="center" vertical="center"/>
      <protection hidden="1"/>
    </xf>
    <xf numFmtId="167" fontId="30" fillId="6" borderId="19" xfId="0" applyNumberFormat="1" applyFont="1" applyFill="1" applyBorder="1" applyAlignment="1" applyProtection="1">
      <alignment horizontal="right" vertical="center"/>
      <protection hidden="1"/>
    </xf>
    <xf numFmtId="167" fontId="30" fillId="6" borderId="17" xfId="0" applyNumberFormat="1" applyFont="1" applyFill="1" applyBorder="1" applyAlignment="1" applyProtection="1">
      <alignment horizontal="right" vertical="center"/>
      <protection hidden="1"/>
    </xf>
    <xf numFmtId="167" fontId="30" fillId="6" borderId="28" xfId="0" applyNumberFormat="1" applyFont="1" applyFill="1" applyBorder="1" applyAlignment="1" applyProtection="1">
      <alignment horizontal="right" vertical="center"/>
      <protection hidden="1"/>
    </xf>
    <xf numFmtId="167" fontId="30" fillId="6" borderId="26" xfId="0" applyNumberFormat="1" applyFont="1" applyFill="1" applyBorder="1" applyAlignment="1" applyProtection="1">
      <alignment horizontal="right" vertical="center"/>
      <protection hidden="1"/>
    </xf>
    <xf numFmtId="2" fontId="30" fillId="6" borderId="89" xfId="0" applyNumberFormat="1" applyFont="1" applyFill="1" applyBorder="1" applyAlignment="1" applyProtection="1">
      <alignment horizontal="center" vertical="center"/>
      <protection hidden="1"/>
    </xf>
    <xf numFmtId="2" fontId="30" fillId="6" borderId="14" xfId="0" applyNumberFormat="1" applyFont="1" applyFill="1" applyBorder="1" applyAlignment="1" applyProtection="1">
      <alignment horizontal="center" vertical="center"/>
      <protection hidden="1"/>
    </xf>
    <xf numFmtId="2" fontId="30" fillId="6" borderId="90" xfId="0" applyNumberFormat="1" applyFont="1" applyFill="1" applyBorder="1" applyAlignment="1" applyProtection="1">
      <alignment horizontal="center" vertical="center"/>
      <protection hidden="1"/>
    </xf>
    <xf numFmtId="2" fontId="30" fillId="6" borderId="23" xfId="0" applyNumberFormat="1" applyFont="1" applyFill="1" applyBorder="1" applyAlignment="1" applyProtection="1">
      <alignment horizontal="center" vertical="center"/>
      <protection hidden="1"/>
    </xf>
    <xf numFmtId="2" fontId="30" fillId="6" borderId="21" xfId="0" applyNumberFormat="1" applyFont="1" applyFill="1" applyBorder="1" applyAlignment="1" applyProtection="1">
      <alignment horizontal="center" vertical="center"/>
      <protection hidden="1"/>
    </xf>
    <xf numFmtId="2" fontId="30" fillId="6" borderId="24" xfId="0" applyNumberFormat="1" applyFont="1" applyFill="1" applyBorder="1" applyAlignment="1" applyProtection="1">
      <alignment horizontal="center" vertical="center"/>
      <protection hidden="1"/>
    </xf>
    <xf numFmtId="0" fontId="29" fillId="6" borderId="87" xfId="0" applyFont="1" applyFill="1" applyBorder="1" applyAlignment="1" applyProtection="1">
      <alignment horizontal="center" vertical="center" wrapText="1"/>
      <protection hidden="1"/>
    </xf>
    <xf numFmtId="0" fontId="29" fillId="6" borderId="14" xfId="0" applyFont="1" applyFill="1" applyBorder="1" applyAlignment="1" applyProtection="1">
      <alignment horizontal="center" vertical="center" wrapText="1"/>
      <protection hidden="1"/>
    </xf>
    <xf numFmtId="0" fontId="29" fillId="6" borderId="88" xfId="0" applyFont="1" applyFill="1" applyBorder="1" applyAlignment="1" applyProtection="1">
      <alignment horizontal="center" vertical="center" wrapText="1"/>
      <protection hidden="1"/>
    </xf>
    <xf numFmtId="0" fontId="29" fillId="6" borderId="25" xfId="0" applyFont="1" applyFill="1" applyBorder="1" applyAlignment="1" applyProtection="1">
      <alignment horizontal="center" vertical="center" wrapText="1"/>
      <protection hidden="1"/>
    </xf>
    <xf numFmtId="0" fontId="29" fillId="6" borderId="21" xfId="0" applyFont="1" applyFill="1" applyBorder="1" applyAlignment="1" applyProtection="1">
      <alignment horizontal="center" vertical="center" wrapText="1"/>
      <protection hidden="1"/>
    </xf>
    <xf numFmtId="0" fontId="29" fillId="6" borderId="22" xfId="0" applyFont="1" applyFill="1" applyBorder="1" applyAlignment="1" applyProtection="1">
      <alignment horizontal="center" vertical="center" wrapText="1"/>
      <protection hidden="1"/>
    </xf>
    <xf numFmtId="0" fontId="30" fillId="6" borderId="89" xfId="0" applyFont="1" applyFill="1" applyBorder="1" applyAlignment="1" applyProtection="1">
      <alignment horizontal="center" vertical="center" wrapText="1"/>
      <protection hidden="1"/>
    </xf>
    <xf numFmtId="0" fontId="30" fillId="6" borderId="14" xfId="0" applyFont="1" applyFill="1" applyBorder="1" applyAlignment="1" applyProtection="1">
      <alignment horizontal="center" vertical="center" wrapText="1"/>
      <protection hidden="1"/>
    </xf>
    <xf numFmtId="0" fontId="30" fillId="6" borderId="90" xfId="0" applyFont="1" applyFill="1" applyBorder="1" applyAlignment="1" applyProtection="1">
      <alignment horizontal="center" vertical="center" wrapText="1"/>
      <protection hidden="1"/>
    </xf>
    <xf numFmtId="0" fontId="30" fillId="6" borderId="23" xfId="0" applyFont="1" applyFill="1" applyBorder="1" applyAlignment="1" applyProtection="1">
      <alignment horizontal="center" vertical="center" wrapText="1"/>
      <protection hidden="1"/>
    </xf>
    <xf numFmtId="0" fontId="30" fillId="6" borderId="21" xfId="0" applyFont="1" applyFill="1" applyBorder="1" applyAlignment="1" applyProtection="1">
      <alignment horizontal="center" vertical="center" wrapText="1"/>
      <protection hidden="1"/>
    </xf>
    <xf numFmtId="0" fontId="30" fillId="6" borderId="24" xfId="0" applyFont="1" applyFill="1" applyBorder="1" applyAlignment="1" applyProtection="1">
      <alignment horizontal="center" vertical="center" wrapText="1"/>
      <protection hidden="1"/>
    </xf>
    <xf numFmtId="0" fontId="29" fillId="6" borderId="0" xfId="0" applyFont="1" applyFill="1" applyBorder="1" applyAlignment="1" applyProtection="1">
      <alignment horizontal="center" vertical="center" wrapText="1"/>
      <protection hidden="1"/>
    </xf>
    <xf numFmtId="0" fontId="29" fillId="6" borderId="91" xfId="0" applyFont="1" applyFill="1" applyBorder="1" applyAlignment="1" applyProtection="1">
      <alignment horizontal="center" vertical="center" wrapText="1"/>
      <protection hidden="1"/>
    </xf>
    <xf numFmtId="0" fontId="22" fillId="6" borderId="82" xfId="0" applyFont="1" applyFill="1" applyBorder="1" applyAlignment="1" applyProtection="1">
      <alignment horizontal="center" vertical="center"/>
      <protection hidden="1"/>
    </xf>
    <xf numFmtId="1" fontId="22" fillId="6" borderId="82" xfId="0" applyNumberFormat="1" applyFont="1" applyFill="1" applyBorder="1" applyAlignment="1" applyProtection="1">
      <alignment horizontal="center" vertical="center"/>
      <protection hidden="1"/>
    </xf>
    <xf numFmtId="14" fontId="0" fillId="0" borderId="94" xfId="0" applyNumberFormat="1" applyBorder="1" applyAlignment="1" applyProtection="1">
      <alignment horizontal="center" vertical="center"/>
      <protection hidden="1"/>
    </xf>
    <xf numFmtId="14" fontId="0" fillId="0" borderId="1" xfId="0" applyNumberFormat="1" applyBorder="1" applyAlignment="1" applyProtection="1">
      <alignment horizontal="center" vertical="center"/>
      <protection hidden="1"/>
    </xf>
    <xf numFmtId="14" fontId="0" fillId="0" borderId="9" xfId="0" applyNumberFormat="1" applyBorder="1" applyAlignment="1" applyProtection="1">
      <alignment horizontal="center" vertical="center"/>
      <protection hidden="1"/>
    </xf>
    <xf numFmtId="0" fontId="0" fillId="0" borderId="72" xfId="0" applyBorder="1" applyAlignment="1" applyProtection="1">
      <alignment horizontal="center" vertical="center"/>
    </xf>
    <xf numFmtId="0" fontId="0" fillId="0" borderId="68" xfId="0" applyBorder="1" applyAlignment="1" applyProtection="1">
      <alignment horizontal="center" vertical="center"/>
    </xf>
    <xf numFmtId="0" fontId="0" fillId="0" borderId="73" xfId="0" applyBorder="1" applyAlignment="1" applyProtection="1">
      <alignment horizontal="center" vertical="center"/>
    </xf>
    <xf numFmtId="0" fontId="0" fillId="0" borderId="72" xfId="0" applyFill="1" applyBorder="1" applyAlignment="1" applyProtection="1">
      <alignment horizontal="center" vertical="center"/>
    </xf>
    <xf numFmtId="0" fontId="0" fillId="0" borderId="68" xfId="0" applyFill="1" applyBorder="1" applyAlignment="1" applyProtection="1">
      <alignment horizontal="center" vertical="center"/>
    </xf>
    <xf numFmtId="0" fontId="0" fillId="0" borderId="73" xfId="0" applyFill="1" applyBorder="1" applyAlignment="1" applyProtection="1">
      <alignment horizontal="center" vertical="center"/>
    </xf>
    <xf numFmtId="0" fontId="20" fillId="10" borderId="79" xfId="0" applyFont="1" applyFill="1" applyBorder="1" applyAlignment="1">
      <alignment horizontal="center" vertical="center"/>
    </xf>
    <xf numFmtId="0" fontId="20" fillId="10" borderId="20" xfId="0" applyFont="1" applyFill="1" applyBorder="1" applyAlignment="1">
      <alignment horizontal="center" vertical="center"/>
    </xf>
    <xf numFmtId="0" fontId="20" fillId="10" borderId="80" xfId="0" applyFont="1" applyFill="1" applyBorder="1" applyAlignment="1">
      <alignment horizontal="center" vertical="center"/>
    </xf>
    <xf numFmtId="0" fontId="20" fillId="10" borderId="81" xfId="0" applyFont="1" applyFill="1" applyBorder="1" applyAlignment="1">
      <alignment horizontal="center" vertical="center"/>
    </xf>
    <xf numFmtId="0" fontId="0" fillId="11" borderId="56" xfId="0" applyFill="1" applyBorder="1" applyAlignment="1">
      <alignment horizontal="center" vertical="center" wrapText="1"/>
    </xf>
    <xf numFmtId="0" fontId="0" fillId="11" borderId="52" xfId="0" applyFill="1" applyBorder="1" applyAlignment="1">
      <alignment horizontal="center" vertical="center" wrapText="1"/>
    </xf>
    <xf numFmtId="168" fontId="20" fillId="11" borderId="76" xfId="0" applyNumberFormat="1" applyFont="1" applyFill="1" applyBorder="1" applyAlignment="1">
      <alignment horizontal="center" vertical="center"/>
    </xf>
    <xf numFmtId="168" fontId="20" fillId="11" borderId="77" xfId="0" applyNumberFormat="1" applyFont="1" applyFill="1" applyBorder="1" applyAlignment="1">
      <alignment horizontal="center" vertical="center"/>
    </xf>
    <xf numFmtId="168" fontId="20" fillId="11" borderId="78" xfId="0" applyNumberFormat="1" applyFont="1" applyFill="1" applyBorder="1" applyAlignment="1">
      <alignment horizontal="center" vertical="center"/>
    </xf>
    <xf numFmtId="168" fontId="20" fillId="11" borderId="29" xfId="0" applyNumberFormat="1" applyFont="1" applyFill="1" applyBorder="1" applyAlignment="1">
      <alignment horizontal="center" vertical="center"/>
    </xf>
    <xf numFmtId="173" fontId="18" fillId="13" borderId="58" xfId="0" applyNumberFormat="1" applyFont="1" applyFill="1" applyBorder="1" applyAlignment="1" applyProtection="1">
      <alignment horizontal="center" vertical="center"/>
      <protection locked="0"/>
    </xf>
    <xf numFmtId="173" fontId="18" fillId="13" borderId="58" xfId="0" applyNumberFormat="1" applyFont="1" applyFill="1" applyBorder="1" applyAlignment="1" applyProtection="1">
      <alignment horizontal="center" vertical="center"/>
    </xf>
    <xf numFmtId="173" fontId="18" fillId="13" borderId="62" xfId="0" applyNumberFormat="1" applyFont="1" applyFill="1" applyBorder="1" applyAlignment="1" applyProtection="1">
      <alignment horizontal="center" vertical="center"/>
    </xf>
    <xf numFmtId="0" fontId="18" fillId="12" borderId="57" xfId="0" applyFont="1" applyFill="1" applyBorder="1" applyAlignment="1" applyProtection="1">
      <alignment horizontal="center" vertical="center"/>
      <protection locked="0"/>
    </xf>
    <xf numFmtId="0" fontId="18" fillId="12" borderId="58" xfId="0" applyFont="1" applyFill="1" applyBorder="1" applyAlignment="1" applyProtection="1">
      <alignment horizontal="center" vertical="center"/>
      <protection locked="0"/>
    </xf>
    <xf numFmtId="0" fontId="18" fillId="12" borderId="62" xfId="0" applyFont="1" applyFill="1" applyBorder="1" applyAlignment="1" applyProtection="1">
      <alignment horizontal="center" vertical="center"/>
      <protection locked="0"/>
    </xf>
    <xf numFmtId="0" fontId="18" fillId="12" borderId="59" xfId="0" applyFont="1" applyFill="1" applyBorder="1" applyAlignment="1">
      <alignment horizontal="center" vertical="center"/>
    </xf>
    <xf numFmtId="0" fontId="18" fillId="12" borderId="61" xfId="0" applyFont="1" applyFill="1" applyBorder="1" applyAlignment="1">
      <alignment horizontal="center" vertical="center"/>
    </xf>
    <xf numFmtId="0" fontId="18" fillId="12" borderId="63" xfId="0" applyFont="1" applyFill="1" applyBorder="1" applyAlignment="1">
      <alignment horizontal="center" vertical="center"/>
    </xf>
    <xf numFmtId="0" fontId="19" fillId="13" borderId="39" xfId="0" applyFont="1" applyFill="1" applyBorder="1" applyAlignment="1">
      <alignment horizontal="center" vertical="center"/>
    </xf>
    <xf numFmtId="0" fontId="19" fillId="13" borderId="60" xfId="0" applyFont="1" applyFill="1" applyBorder="1" applyAlignment="1">
      <alignment horizontal="center" vertical="center"/>
    </xf>
    <xf numFmtId="0" fontId="19" fillId="13" borderId="64" xfId="0" applyFont="1" applyFill="1" applyBorder="1" applyAlignment="1">
      <alignment horizontal="center" vertical="center"/>
    </xf>
    <xf numFmtId="0" fontId="0" fillId="10" borderId="55" xfId="0" applyFill="1" applyBorder="1" applyAlignment="1">
      <alignment horizontal="center" vertical="center" wrapText="1"/>
    </xf>
    <xf numFmtId="0" fontId="0" fillId="10" borderId="56" xfId="0" applyFill="1" applyBorder="1" applyAlignment="1">
      <alignment horizontal="center" vertical="center" wrapText="1"/>
    </xf>
    <xf numFmtId="44" fontId="0" fillId="13" borderId="58" xfId="0" applyNumberFormat="1" applyFill="1" applyBorder="1" applyAlignment="1">
      <alignment horizontal="center" vertical="center"/>
    </xf>
    <xf numFmtId="44" fontId="0" fillId="11" borderId="68" xfId="0" applyNumberFormat="1" applyFill="1" applyBorder="1" applyAlignment="1">
      <alignment horizontal="center" vertical="center"/>
    </xf>
    <xf numFmtId="44" fontId="0" fillId="11" borderId="66" xfId="0" applyNumberFormat="1" applyFill="1" applyBorder="1" applyAlignment="1">
      <alignment horizontal="center" vertical="center"/>
    </xf>
    <xf numFmtId="44" fontId="0" fillId="10" borderId="68" xfId="0" applyNumberFormat="1" applyFill="1" applyBorder="1" applyAlignment="1">
      <alignment horizontal="center" vertical="center"/>
    </xf>
    <xf numFmtId="44" fontId="0" fillId="9" borderId="58" xfId="0" applyNumberFormat="1" applyFill="1" applyBorder="1" applyAlignment="1" applyProtection="1">
      <alignment horizontal="center" vertical="center"/>
      <protection locked="0"/>
    </xf>
    <xf numFmtId="44" fontId="0" fillId="10" borderId="66" xfId="0" applyNumberFormat="1" applyFill="1" applyBorder="1" applyAlignment="1">
      <alignment horizontal="center" vertical="center"/>
    </xf>
    <xf numFmtId="44" fontId="0" fillId="11" borderId="69" xfId="0" applyNumberFormat="1" applyFill="1" applyBorder="1" applyAlignment="1">
      <alignment horizontal="center" vertical="center"/>
    </xf>
    <xf numFmtId="44" fontId="0" fillId="10" borderId="69" xfId="0" applyNumberFormat="1" applyFill="1" applyBorder="1" applyAlignment="1">
      <alignment horizontal="center" vertical="center"/>
    </xf>
  </cellXfs>
  <cellStyles count="3">
    <cellStyle name="Milliers" xfId="1" builtinId="3"/>
    <cellStyle name="Monétaire" xfId="2" builtinId="4"/>
    <cellStyle name="Normal" xfId="0" builtinId="0"/>
  </cellStyles>
  <dxfs count="245">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relative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relative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relative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8" formatCode="[hh]:mm"/>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71" formatCode="#,##0.0&quot; Km&quot;"/>
      <alignment horizontal="right"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8" formatCode="[hh]:mm"/>
      <alignment horizontal="center" vertical="bottom" textRotation="0" wrapText="0" indent="0" justifyLastLine="0" shrinkToFit="0" readingOrder="0"/>
      <protection locked="1" hidden="1"/>
    </dxf>
    <dxf>
      <font>
        <strike val="0"/>
        <outline val="0"/>
        <shadow val="0"/>
        <u val="none"/>
        <vertAlign val="baseline"/>
        <sz val="10"/>
        <name val="Comic Sans MS"/>
        <scheme val="none"/>
      </font>
      <numFmt numFmtId="1" formatCode="0"/>
      <alignment vertical="bottom" textRotation="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4" formatCode="[$-F800]dddd\,\ mmmm\ dd\,\ yyyy"/>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omic Sans MS"/>
        <scheme val="none"/>
      </font>
      <numFmt numFmtId="164" formatCode="[$-F800]dddd\,\ mmmm\ dd\,\ yyyy"/>
      <alignment horizontal="center" vertical="bottom" textRotation="0" wrapText="0" indent="0" justifyLastLine="0" shrinkToFit="0" readingOrder="0"/>
      <protection locked="1" hidden="1"/>
    </dxf>
    <dxf>
      <font>
        <strike val="0"/>
        <outline val="0"/>
        <shadow val="0"/>
        <u val="none"/>
        <vertAlign val="baseline"/>
        <sz val="10"/>
        <name val="Comic Sans MS"/>
        <scheme val="none"/>
      </font>
      <numFmt numFmtId="171" formatCode="#,##0.0&quot; Km&quot;"/>
      <alignment vertical="bottom" textRotation="0" indent="0" justifyLastLine="0" shrinkToFit="0" readingOrder="0"/>
      <protection locked="1" hidden="1"/>
    </dxf>
    <dxf>
      <font>
        <strike val="0"/>
        <outline val="0"/>
        <shadow val="0"/>
        <u val="none"/>
        <vertAlign val="baseline"/>
        <sz val="10"/>
        <name val="Comic Sans MS"/>
        <scheme val="none"/>
      </font>
      <alignment vertical="bottom" textRotation="0" indent="0" justifyLastLine="0" shrinkToFit="0" readingOrder="0"/>
      <protection locked="1" hidden="1"/>
    </dxf>
    <dxf>
      <font>
        <b val="0"/>
        <i val="0"/>
        <strike val="0"/>
        <condense val="0"/>
        <extend val="0"/>
        <outline val="0"/>
        <shadow val="0"/>
        <u val="none"/>
        <vertAlign val="baseline"/>
        <sz val="10"/>
        <color auto="1"/>
        <name val="Comic Sans MS"/>
        <scheme val="none"/>
      </font>
      <alignment horizontal="center" vertical="bottom" textRotation="0" wrapText="0" indent="0" justifyLastLine="0" shrinkToFit="0" readingOrder="0"/>
      <protection locked="1" hidden="1"/>
    </dxf>
    <dxf>
      <font>
        <strike val="0"/>
        <outline val="0"/>
        <shadow val="0"/>
        <u val="none"/>
        <vertAlign val="baseline"/>
        <sz val="10"/>
        <color auto="1"/>
        <name val="Comic Sans MS"/>
        <scheme val="none"/>
      </font>
      <alignment horizontal="center" vertical="center" textRotation="0" indent="0" justifyLastLine="0" shrinkToFit="0" readingOrder="0"/>
      <protection locked="1" hidden="1"/>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theme="3" tint="0.59996337778862885"/>
        </patternFill>
      </fill>
    </dxf>
    <dxf>
      <fill>
        <patternFill>
          <bgColor rgb="FFFFC000"/>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ont>
        <b/>
        <i val="0"/>
      </font>
      <fill>
        <patternFill>
          <bgColor rgb="FFFF0000"/>
        </patternFill>
      </fill>
    </dxf>
    <dxf>
      <font>
        <b/>
        <i val="0"/>
      </font>
      <fill>
        <patternFill>
          <bgColor rgb="FFFFC000"/>
        </patternFill>
      </fill>
    </dxf>
    <dxf>
      <font>
        <b/>
        <i val="0"/>
      </font>
      <fill>
        <patternFill>
          <bgColor theme="9" tint="-0.24994659260841701"/>
        </patternFill>
      </fill>
    </dxf>
    <dxf>
      <font>
        <b/>
        <i val="0"/>
      </font>
      <fill>
        <patternFill>
          <bgColor theme="3" tint="0.59996337778862885"/>
        </patternFill>
      </fill>
    </dxf>
    <dxf>
      <font>
        <b/>
        <i val="0"/>
      </font>
      <fill>
        <patternFill>
          <bgColor theme="7" tint="0.39994506668294322"/>
        </patternFill>
      </fill>
    </dxf>
    <dxf>
      <font>
        <b/>
        <i val="0"/>
      </font>
      <fill>
        <patternFill>
          <bgColor rgb="FF948B54"/>
        </patternFill>
      </fill>
    </dxf>
    <dxf>
      <font>
        <b/>
        <i val="0"/>
      </font>
      <fill>
        <patternFill>
          <bgColor rgb="FFFF0000"/>
        </patternFill>
      </fill>
    </dxf>
    <dxf>
      <font>
        <b/>
        <i val="0"/>
      </font>
      <fill>
        <patternFill>
          <bgColor rgb="FFFFC000"/>
        </patternFill>
      </fill>
    </dxf>
    <dxf>
      <font>
        <b/>
        <i val="0"/>
      </font>
      <fill>
        <patternFill>
          <bgColor theme="9" tint="-0.24994659260841701"/>
        </patternFill>
      </fill>
    </dxf>
    <dxf>
      <font>
        <b/>
        <i val="0"/>
      </font>
      <fill>
        <patternFill>
          <bgColor theme="3" tint="0.59996337778862885"/>
        </patternFill>
      </fill>
    </dxf>
    <dxf>
      <font>
        <b/>
        <i val="0"/>
      </font>
      <fill>
        <patternFill>
          <bgColor theme="7" tint="0.39994506668294322"/>
        </patternFill>
      </fill>
    </dxf>
    <dxf>
      <font>
        <b/>
        <i val="0"/>
      </font>
      <fill>
        <patternFill>
          <bgColor rgb="FF948B54"/>
        </patternFill>
      </fill>
    </dxf>
    <dxf>
      <font>
        <b/>
        <i val="0"/>
      </font>
      <fill>
        <patternFill>
          <bgColor rgb="FFFF0000"/>
        </patternFill>
      </fill>
    </dxf>
    <dxf>
      <font>
        <b/>
        <i val="0"/>
      </font>
      <fill>
        <patternFill>
          <bgColor rgb="FFFFC000"/>
        </patternFill>
      </fill>
    </dxf>
    <dxf>
      <font>
        <b/>
        <i val="0"/>
      </font>
      <fill>
        <patternFill>
          <bgColor theme="9" tint="-0.24994659260841701"/>
        </patternFill>
      </fill>
    </dxf>
    <dxf>
      <font>
        <b/>
        <i val="0"/>
      </font>
      <fill>
        <patternFill>
          <bgColor theme="3" tint="0.59996337778862885"/>
        </patternFill>
      </fill>
    </dxf>
    <dxf>
      <font>
        <b/>
        <i val="0"/>
      </font>
      <fill>
        <patternFill>
          <bgColor theme="7" tint="0.39994506668294322"/>
        </patternFill>
      </fill>
    </dxf>
    <dxf>
      <font>
        <b/>
        <i val="0"/>
      </font>
      <fill>
        <patternFill>
          <bgColor rgb="FF948B54"/>
        </patternFill>
      </fill>
    </dxf>
    <dxf>
      <font>
        <b/>
        <i val="0"/>
      </font>
      <fill>
        <patternFill>
          <bgColor rgb="FFFF0000"/>
        </patternFill>
      </fill>
    </dxf>
    <dxf>
      <font>
        <b/>
        <i val="0"/>
      </font>
      <fill>
        <patternFill>
          <bgColor rgb="FFFFC000"/>
        </patternFill>
      </fill>
    </dxf>
    <dxf>
      <font>
        <b/>
        <i val="0"/>
      </font>
      <fill>
        <patternFill>
          <bgColor theme="9" tint="-0.24994659260841701"/>
        </patternFill>
      </fill>
    </dxf>
    <dxf>
      <font>
        <b/>
        <i val="0"/>
      </font>
      <fill>
        <patternFill>
          <bgColor theme="3" tint="0.59996337778862885"/>
        </patternFill>
      </fill>
    </dxf>
    <dxf>
      <font>
        <b/>
        <i val="0"/>
      </font>
      <fill>
        <patternFill>
          <bgColor theme="7" tint="0.39994506668294322"/>
        </patternFill>
      </fill>
    </dxf>
    <dxf>
      <font>
        <b/>
        <i val="0"/>
      </font>
      <fill>
        <patternFill>
          <bgColor rgb="FF948B54"/>
        </patternFill>
      </fill>
    </dxf>
    <dxf>
      <font>
        <b/>
        <i val="0"/>
      </font>
      <fill>
        <patternFill>
          <bgColor rgb="FFFF0000"/>
        </patternFill>
      </fill>
    </dxf>
    <dxf>
      <font>
        <b/>
        <i val="0"/>
      </font>
      <fill>
        <patternFill>
          <bgColor rgb="FFFFC000"/>
        </patternFill>
      </fill>
    </dxf>
    <dxf>
      <font>
        <b/>
        <i val="0"/>
      </font>
      <fill>
        <patternFill>
          <bgColor theme="9" tint="-0.24994659260841701"/>
        </patternFill>
      </fill>
    </dxf>
    <dxf>
      <font>
        <b/>
        <i val="0"/>
      </font>
      <fill>
        <patternFill>
          <bgColor theme="3" tint="0.59996337778862885"/>
        </patternFill>
      </fill>
    </dxf>
    <dxf>
      <font>
        <b/>
        <i val="0"/>
      </font>
      <fill>
        <patternFill>
          <bgColor theme="7" tint="0.39994506668294322"/>
        </patternFill>
      </fill>
    </dxf>
    <dxf>
      <font>
        <b/>
        <i val="0"/>
      </font>
      <fill>
        <patternFill>
          <bgColor rgb="FF948B54"/>
        </patternFill>
      </fill>
    </dxf>
    <dxf>
      <font>
        <b/>
        <i val="0"/>
      </font>
      <fill>
        <patternFill>
          <bgColor rgb="FFFF0000"/>
        </patternFill>
      </fill>
    </dxf>
    <dxf>
      <font>
        <b/>
        <i val="0"/>
      </font>
      <fill>
        <patternFill>
          <bgColor rgb="FFFFC000"/>
        </patternFill>
      </fill>
    </dxf>
    <dxf>
      <font>
        <b/>
        <i val="0"/>
      </font>
      <fill>
        <patternFill>
          <bgColor theme="9" tint="-0.24994659260841701"/>
        </patternFill>
      </fill>
    </dxf>
    <dxf>
      <font>
        <b/>
        <i val="0"/>
      </font>
      <fill>
        <patternFill>
          <bgColor theme="3" tint="0.59996337778862885"/>
        </patternFill>
      </fill>
    </dxf>
    <dxf>
      <font>
        <b/>
        <i val="0"/>
      </font>
      <fill>
        <patternFill>
          <bgColor theme="7" tint="0.39994506668294322"/>
        </patternFill>
      </fill>
    </dxf>
    <dxf>
      <font>
        <b/>
        <i val="0"/>
      </font>
      <fill>
        <patternFill>
          <bgColor rgb="FF948B54"/>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theme="6" tint="-0.49998474074526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theme="6" tint="-0.499984740745262"/>
        </patternFill>
      </fill>
    </dxf>
    <dxf>
      <fill>
        <patternFill>
          <bgColor theme="6" tint="-0.49998474074526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FF0000"/>
        </patternFill>
      </fill>
    </dxf>
    <dxf>
      <fill>
        <patternFill>
          <bgColor theme="9" tint="-0.24994659260841701"/>
        </patternFill>
      </fill>
    </dxf>
    <dxf>
      <fill>
        <patternFill>
          <bgColor rgb="FFFFC000"/>
        </patternFill>
      </fill>
    </dxf>
    <dxf>
      <fill>
        <patternFill>
          <bgColor theme="3" tint="0.59996337778862885"/>
        </patternFill>
      </fill>
    </dxf>
    <dxf>
      <fill>
        <patternFill>
          <bgColor theme="9" tint="0.39994506668294322"/>
        </patternFill>
      </fill>
    </dxf>
    <dxf>
      <fill>
        <patternFill>
          <bgColor rgb="FF00B050"/>
        </patternFill>
      </fill>
    </dxf>
    <dxf>
      <fill>
        <patternFill>
          <bgColor theme="5" tint="0.39994506668294322"/>
        </patternFill>
      </fill>
    </dxf>
    <dxf>
      <fill>
        <patternFill>
          <bgColor rgb="FF92D050"/>
        </patternFill>
      </fill>
    </dxf>
    <dxf>
      <fill>
        <patternFill>
          <bgColor theme="9" tint="0.39994506668294322"/>
        </patternFill>
      </fill>
    </dxf>
    <dxf>
      <fill>
        <patternFill>
          <bgColor rgb="FF92D050"/>
        </patternFill>
      </fill>
    </dxf>
    <dxf>
      <fill>
        <patternFill>
          <bgColor rgb="FF00B050"/>
        </patternFill>
      </fill>
    </dxf>
    <dxf>
      <fill>
        <patternFill>
          <bgColor theme="5" tint="0.39994506668294322"/>
        </patternFill>
      </fill>
    </dxf>
    <dxf>
      <fill>
        <patternFill>
          <bgColor theme="9" tint="0.39994506668294322"/>
        </patternFill>
      </fill>
    </dxf>
    <dxf>
      <numFmt numFmtId="0" formatCode="General"/>
      <fill>
        <patternFill patternType="none">
          <fgColor indexed="64"/>
          <bgColor indexed="65"/>
        </patternFill>
      </fill>
      <alignment horizontal="center" vertical="center" textRotation="0" wrapText="0" relativeIndent="0" justifyLastLine="0" shrinkToFit="0" readingOrder="0"/>
    </dxf>
    <dxf>
      <numFmt numFmtId="0" formatCode="General"/>
      <fill>
        <patternFill patternType="none">
          <fgColor indexed="64"/>
          <bgColor indexed="65"/>
        </patternFill>
      </fill>
      <alignment horizontal="center" vertical="center" textRotation="0" wrapText="0" relativeIndent="0" justifyLastLine="0" shrinkToFit="0" readingOrder="0"/>
    </dxf>
    <dxf>
      <fill>
        <patternFill patternType="none">
          <fgColor indexed="64"/>
          <bgColor indexed="65"/>
        </patternFill>
      </fill>
      <alignment horizontal="center" vertical="center" textRotation="0" wrapText="0" relativeIndent="0" justifyLastLine="0" shrinkToFit="0" readingOrder="0"/>
    </dxf>
    <dxf>
      <fill>
        <patternFill patternType="none">
          <fgColor indexed="64"/>
          <bgColor indexed="65"/>
        </patternFill>
      </fill>
      <alignment horizontal="center" vertical="center" textRotation="0" wrapText="0" relativeIndent="0" justifyLastLine="0" shrinkToFit="0" readingOrder="0"/>
    </dxf>
    <dxf>
      <numFmt numFmtId="0" formatCode="General"/>
      <fill>
        <patternFill patternType="none">
          <fgColor indexed="64"/>
          <bgColor indexed="65"/>
        </patternFill>
      </fill>
      <alignment horizontal="center" vertical="center" textRotation="0" wrapText="0" relativeIndent="0" justifyLastLine="0" shrinkToFit="0" readingOrder="0"/>
    </dxf>
    <dxf>
      <numFmt numFmtId="0" formatCode="General"/>
      <fill>
        <patternFill patternType="none">
          <fgColor indexed="64"/>
          <bgColor indexed="65"/>
        </patternFill>
      </fill>
      <alignment horizontal="center" vertical="center" textRotation="0" wrapText="0" relativeIndent="0" justifyLastLine="0" shrinkToFit="0" readingOrder="0"/>
    </dxf>
    <dxf>
      <numFmt numFmtId="0" formatCode="General"/>
      <fill>
        <patternFill patternType="none">
          <fgColor indexed="64"/>
          <bgColor indexed="65"/>
        </patternFill>
      </fill>
      <alignment horizontal="center" vertical="center" textRotation="0" wrapText="0" relativeIndent="0" justifyLastLine="0" shrinkToFit="0" readingOrder="0"/>
    </dxf>
    <dxf>
      <fill>
        <patternFill patternType="none">
          <fgColor indexed="64"/>
          <bgColor indexed="65"/>
        </patternFill>
      </fill>
      <alignment horizontal="center" vertical="center" textRotation="0" wrapText="0" relativeIndent="0" justifyLastLine="0" shrinkToFit="0" readingOrder="0"/>
    </dxf>
    <dxf>
      <numFmt numFmtId="171" formatCode="#,##0.0&quot; Km&quot;"/>
      <fill>
        <patternFill patternType="none">
          <fgColor indexed="64"/>
          <bgColor indexed="65"/>
        </patternFill>
      </fill>
      <alignment horizontal="center" vertical="center" textRotation="0" wrapText="0" relativeIndent="0" justifyLastLine="0" shrinkToFit="0" readingOrder="0"/>
    </dxf>
    <dxf>
      <numFmt numFmtId="168" formatCode="[hh]:mm"/>
      <fill>
        <patternFill patternType="none">
          <fgColor indexed="64"/>
          <bgColor indexed="65"/>
        </patternFill>
      </fill>
      <alignment horizontal="center" vertical="center" textRotation="0" wrapText="0" relativeIndent="0" justifyLastLine="0" shrinkToFit="0" readingOrder="0"/>
    </dxf>
    <dxf>
      <numFmt numFmtId="0" formatCode="General"/>
      <fill>
        <patternFill patternType="none">
          <fgColor indexed="64"/>
          <bgColor indexed="65"/>
        </patternFill>
      </fill>
      <alignment horizontal="center" vertical="center" textRotation="0" wrapText="0" relativeIndent="0" justifyLastLine="0" shrinkToFit="0" readingOrder="0"/>
    </dxf>
    <dxf>
      <fill>
        <patternFill patternType="none">
          <fgColor indexed="64"/>
          <bgColor indexed="65"/>
        </patternFill>
      </fill>
      <alignment horizontal="center" vertical="center" textRotation="0" wrapText="0" relativeIndent="0" justifyLastLine="0" shrinkToFit="0" readingOrder="0"/>
    </dxf>
    <dxf>
      <fill>
        <patternFill patternType="none">
          <fgColor indexed="64"/>
          <bgColor auto="1"/>
        </patternFill>
      </fill>
    </dxf>
    <dxf>
      <fill>
        <patternFill patternType="none">
          <fgColor indexed="64"/>
          <bgColor auto="1"/>
        </patternFill>
      </fill>
    </dxf>
  </dxfs>
  <tableStyles count="0" defaultTableStyle="TableStyleMedium9" defaultPivotStyle="PivotStyleLight16"/>
  <colors>
    <mruColors>
      <color rgb="FFCCECFF"/>
      <color rgb="FF948B54"/>
      <color rgb="FFC0C0C0"/>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32</xdr:col>
          <xdr:colOff>38100</xdr:colOff>
          <xdr:row>1</xdr:row>
          <xdr:rowOff>137160</xdr:rowOff>
        </xdr:from>
        <xdr:to>
          <xdr:col>32</xdr:col>
          <xdr:colOff>1066800</xdr:colOff>
          <xdr:row>3</xdr:row>
          <xdr:rowOff>175260</xdr:rowOff>
        </xdr:to>
        <xdr:sp macro="" textlink="">
          <xdr:nvSpPr>
            <xdr:cNvPr id="13315" name="Button 3" hidden="1">
              <a:extLst>
                <a:ext uri="{63B3BB69-23CF-44E3-9099-C40C66FF867C}">
                  <a14:compatExt spid="_x0000_s13315"/>
                </a:ext>
                <a:ext uri="{FF2B5EF4-FFF2-40B4-BE49-F238E27FC236}">
                  <a16:creationId xmlns:a16="http://schemas.microsoft.com/office/drawing/2014/main" id="{00000000-0008-0000-0100-000003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omic Sans MS"/>
                </a:rPr>
                <a:t>Formulaire</a:t>
              </a:r>
            </a:p>
            <a:p>
              <a:pPr algn="ctr" rtl="0">
                <a:defRPr sz="1000"/>
              </a:pPr>
              <a:endParaRPr lang="fr-FR" sz="1100" b="0" i="0" u="none" strike="noStrike" baseline="0">
                <a:solidFill>
                  <a:srgbClr val="000000"/>
                </a:solidFill>
                <a:latin typeface="Comic Sans MS"/>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eanm\Downloads\MYMY\HEURE%20DE%20GARDE\MODELE\Mod&#232;le%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1 Enfant"/>
      <sheetName val="2 Enfants"/>
      <sheetName val="Août 2016"/>
    </sheetNames>
    <sheetDataSet>
      <sheetData sheetId="0"/>
      <sheetData sheetId="1"/>
      <sheetData sheetId="2">
        <row r="10">
          <cell r="B10">
            <v>2016</v>
          </cell>
        </row>
      </sheetData>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2" displayName="Tableau2" ref="A1:L4" totalsRowShown="0" headerRowDxfId="244" dataDxfId="243">
  <autoFilter ref="A1:L4" xr:uid="{00000000-0009-0000-0100-000002000000}"/>
  <tableColumns count="12">
    <tableColumn id="1" xr3:uid="{00000000-0010-0000-0000-000001000000}" name="ANNEE" dataDxfId="242"/>
    <tableColumn id="2" xr3:uid="{00000000-0010-0000-0000-000002000000}" name="JOURS" dataDxfId="241">
      <calculatedColumnFormula>COUNTIF(INDIRECT($A2&amp;"!$C$3:$C$368"),"&gt;"&amp;0)</calculatedColumnFormula>
    </tableColumn>
    <tableColumn id="3" xr3:uid="{00000000-0010-0000-0000-000003000000}" name="HEURES" dataDxfId="240">
      <calculatedColumnFormula>SUMIF(INDIRECT($A2&amp;"!$J$3:$J$368"),"&lt;&gt;")</calculatedColumnFormula>
    </tableColumn>
    <tableColumn id="4" xr3:uid="{00000000-0010-0000-0000-000004000000}" name="KM" dataDxfId="239">
      <calculatedColumnFormula>SUMIF(INDIRECT($A2&amp;"!$K$3:$K$368"),"&lt;&gt;")</calculatedColumnFormula>
    </tableColumn>
    <tableColumn id="5" xr3:uid="{00000000-0010-0000-0000-000005000000}" name="VACANCE" dataDxfId="238">
      <calculatedColumnFormula>COUNTIF(INDIRECT($A2&amp;"!$I$3:$I$368"),"*"&amp;$E$1&amp;"*")</calculatedColumnFormula>
    </tableColumn>
    <tableColumn id="6" xr3:uid="{00000000-0010-0000-0000-000006000000}" name="REPOS" dataDxfId="237">
      <calculatedColumnFormula>COUNTIF(INDIRECT($A2&amp;"!$I$3:$I$368"),$F$1)</calculatedColumnFormula>
    </tableColumn>
    <tableColumn id="7" xr3:uid="{00000000-0010-0000-0000-000007000000}" name="FORMATION" dataDxfId="236">
      <calculatedColumnFormula>COUNTIF(INDIRECT($A2&amp;"!$I$3:$I$368"),$G$1)</calculatedColumnFormula>
    </tableColumn>
    <tableColumn id="8" xr3:uid="{00000000-0010-0000-0000-000008000000}" name="AT" dataDxfId="235">
      <calculatedColumnFormula>COUNTIF(INDIRECT($A2&amp;"!$I$3:$I$368"),$H$1)</calculatedColumnFormula>
    </tableColumn>
    <tableColumn id="9" xr3:uid="{00000000-0010-0000-0000-000009000000}" name="A.M." dataDxfId="234">
      <calculatedColumnFormula>COUNTIF(INDIRECT($A2&amp;"!$I$3:$I$368"),"*"&amp;$I$1&amp;"*")</calculatedColumnFormula>
    </tableColumn>
    <tableColumn id="10" xr3:uid="{00000000-0010-0000-0000-00000A000000}" name="PANNE" dataDxfId="233">
      <calculatedColumnFormula>COUNTIF(INDIRECT($A2&amp;"!$I$3:$I$368"),"*"&amp;$J$1&amp;"*")</calculatedColumnFormula>
    </tableColumn>
    <tableColumn id="11" xr3:uid="{00000000-0010-0000-0000-00000B000000}" name="MIGRAINE" dataDxfId="232">
      <calculatedColumnFormula>COUNTIF(INDIRECT($A2&amp;"!$I$3:$I$368"),"*"&amp;$K$1&amp;"*")</calculatedColumnFormula>
    </tableColumn>
    <tableColumn id="12" xr3:uid="{00000000-0010-0000-0000-00000C000000}" name="108" dataDxfId="231">
      <calculatedColumnFormula>#REF!</calculatedColumnFormula>
    </tableColumn>
  </tableColumns>
  <tableStyleInfo name="TableStyleMedium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1:Q9" totalsRowShown="0" headerRowDxfId="18" dataDxfId="17">
  <autoFilter ref="A1:Q9" xr:uid="{00000000-0009-0000-0100-000001000000}"/>
  <tableColumns count="17">
    <tableColumn id="1" xr3:uid="{00000000-0010-0000-0100-000001000000}" name="NOM ENTREPRISE" dataDxfId="16"/>
    <tableColumn id="5" xr3:uid="{00000000-0010-0000-0100-000005000000}" name="Km _x000a_A/R" dataDxfId="15"/>
    <tableColumn id="6" xr3:uid="{00000000-0010-0000-0100-000006000000}" name="DATE DEBUT " dataDxfId="14"/>
    <tableColumn id="7" xr3:uid="{00000000-0010-0000-0100-000007000000}" name="DATE FIN" dataDxfId="13"/>
    <tableColumn id="8" xr3:uid="{00000000-0010-0000-0100-000008000000}" name="NOMBRES_x000a_JOURS" dataDxfId="12">
      <calculatedColumnFormula>SUMPRODUCT((INDIRECT(YEAR(Tableau1[[#This Row],[DATE DEBUT ]])&amp;"!$M$3:$M$368")=EMPLOI!A2)*(INDIRECT(YEAR(Tableau1[[#This Row],[DATE DEBUT ]])&amp;"!$A$3:$A$368")&gt;=EMPLOI!C2)*(INDIRECT(YEAR(Tableau1[[#This Row],[DATE FIN]])&amp;"!$A$3:$A$368")&lt;=EMPLOI!$D2))</calculatedColumnFormula>
    </tableColumn>
    <tableColumn id="9" xr3:uid="{00000000-0010-0000-0100-000009000000}" name="NOMBRES HEURES" dataDxfId="11">
      <calculatedColumnFormula>SUMPRODUCT((INDIRECT(YEAR(Tableau1[[#This Row],[DATE DEBUT ]])&amp;"!$A$3:$A$368")&gt;=EMPLOI!C2)*(INDIRECT(YEAR(Tableau1[[#This Row],[DATE FIN]])&amp;"!$A$3:$A$368")&lt;=EMPLOI!$D2)*INDIRECT(YEAR(Tableau1[[#This Row],[DATE DEBUT ]])&amp;"!$I$3:$I$368"))</calculatedColumnFormula>
    </tableColumn>
    <tableColumn id="12" xr3:uid="{00000000-0010-0000-0100-00000C000000}" name="Km Total Période" dataDxfId="10">
      <calculatedColumnFormula>Tableau1[[#This Row],[Km 
A/R]]*Tableau1[[#This Row],[NOMBRES
JOURS]]</calculatedColumnFormula>
    </tableColumn>
    <tableColumn id="11" xr3:uid="{00000000-0010-0000-0100-00000B000000}" name="JOUR NUIT" dataDxfId="9"/>
    <tableColumn id="10" xr3:uid="{00000000-0010-0000-0100-00000A000000}" name="AGENCE" dataDxfId="8"/>
    <tableColumn id="2" xr3:uid="{00000000-0010-0000-0100-000002000000}" name="BASE TAUX HORAIRE" dataDxfId="7"/>
    <tableColumn id="3" xr3:uid="{00000000-0010-0000-0100-000003000000}" name="PRIME HORAIRE 1" dataDxfId="6"/>
    <tableColumn id="13" xr3:uid="{00000000-0010-0000-0100-00000D000000}" name="PRIME HORAIRE 2" dataDxfId="5">
      <calculatedColumnFormula>0.976*2</calculatedColumnFormula>
    </tableColumn>
    <tableColumn id="14" xr3:uid="{00000000-0010-0000-0100-00000E000000}" name="PRIME HORAIRE 3" dataDxfId="4"/>
    <tableColumn id="4" xr3:uid="{00000000-0010-0000-0100-000004000000}" name="PANIER JOUR 1" dataDxfId="3"/>
    <tableColumn id="15" xr3:uid="{00000000-0010-0000-0100-00000F000000}" name="PANIER JOUR 2" dataDxfId="2"/>
    <tableColumn id="17" xr3:uid="{00000000-0010-0000-0100-000011000000}" name="BRUT_x000a_NET" dataDxfId="1"/>
    <tableColumn id="16" xr3:uid="{00000000-0010-0000-0100-000010000000}" name="PANIER JOUR 3"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O4"/>
  <sheetViews>
    <sheetView workbookViewId="0">
      <selection activeCell="B3" sqref="B3"/>
    </sheetView>
  </sheetViews>
  <sheetFormatPr baseColWidth="10" defaultColWidth="10.90625" defaultRowHeight="15.6" x14ac:dyDescent="0.35"/>
  <cols>
    <col min="1" max="3" width="10.90625" style="251"/>
    <col min="4" max="4" width="10.90625" style="257"/>
    <col min="5" max="5" width="11" style="251" customWidth="1"/>
    <col min="6" max="6" width="10.90625" style="251"/>
    <col min="7" max="7" width="16.453125" style="251" customWidth="1"/>
    <col min="8" max="10" width="10.90625" style="251"/>
    <col min="11" max="11" width="12.1796875" style="251" customWidth="1"/>
    <col min="12" max="16384" width="10.90625" style="70"/>
  </cols>
  <sheetData>
    <row r="1" spans="1:15" s="252" customFormat="1" ht="37.950000000000003" customHeight="1" x14ac:dyDescent="0.35">
      <c r="A1" s="253" t="s">
        <v>57</v>
      </c>
      <c r="B1" s="253" t="s">
        <v>111</v>
      </c>
      <c r="C1" s="253" t="s">
        <v>112</v>
      </c>
      <c r="D1" s="254" t="s">
        <v>113</v>
      </c>
      <c r="E1" s="253" t="s">
        <v>85</v>
      </c>
      <c r="F1" s="253" t="s">
        <v>88</v>
      </c>
      <c r="G1" s="253" t="s">
        <v>101</v>
      </c>
      <c r="H1" s="253" t="s">
        <v>90</v>
      </c>
      <c r="I1" s="253" t="s">
        <v>110</v>
      </c>
      <c r="J1" s="253" t="s">
        <v>87</v>
      </c>
      <c r="K1" s="253" t="s">
        <v>86</v>
      </c>
      <c r="L1" s="253" t="s">
        <v>115</v>
      </c>
    </row>
    <row r="2" spans="1:15" x14ac:dyDescent="0.35">
      <c r="A2" s="251">
        <v>2019</v>
      </c>
      <c r="B2" s="255">
        <f ca="1">COUNTIF(INDIRECT($A2&amp;"!$C$3:$C$368"),"&gt;"&amp;0)</f>
        <v>232</v>
      </c>
      <c r="C2" s="256">
        <f ca="1">SUMIF(INDIRECT($A2&amp;"!$J$3:$J$368"),"&lt;&gt;")</f>
        <v>77.333333333333314</v>
      </c>
      <c r="D2" s="257">
        <f ca="1">SUMIF(INDIRECT($A2&amp;"!$K$3:$K$368"),"&lt;&gt;")</f>
        <v>6728</v>
      </c>
      <c r="E2" s="251">
        <f ca="1">COUNTIF(INDIRECT($A2&amp;"!$I$3:$I$368"),"*"&amp;$E$1&amp;"*")</f>
        <v>10</v>
      </c>
      <c r="F2" s="255">
        <f ca="1">COUNTIF(INDIRECT($A2&amp;"!$I$3:$I$368"),$F$1)</f>
        <v>0</v>
      </c>
      <c r="G2" s="255">
        <f ca="1">COUNTIF(INDIRECT($A2&amp;"!$I$3:$I$368"),$G$1)</f>
        <v>0</v>
      </c>
      <c r="H2" s="255">
        <f ca="1">COUNTIF(INDIRECT($A2&amp;"!$I$3:$I$368"),$H$1)</f>
        <v>0</v>
      </c>
      <c r="I2" s="251">
        <f ca="1">COUNTIF(INDIRECT($A2&amp;"!$I$3:$I$368"),"*"&amp;$I$1&amp;"*")</f>
        <v>0</v>
      </c>
      <c r="J2" s="251">
        <f ca="1">COUNTIF(INDIRECT($A2&amp;"!$I$3:$I$368"),"*"&amp;$J$1&amp;"*")</f>
        <v>0</v>
      </c>
      <c r="K2" s="251">
        <f ca="1">COUNTIF(INDIRECT($A2&amp;"!$I$3:$I$368"),"*"&amp;$K$1&amp;"*")</f>
        <v>0</v>
      </c>
      <c r="L2" s="251">
        <f ca="1">COUNTIF(INDIRECT($A2&amp;"!$I$3:$I$368"),"*"&amp;$K$1&amp;"*")</f>
        <v>0</v>
      </c>
    </row>
    <row r="3" spans="1:15" x14ac:dyDescent="0.35">
      <c r="A3" s="251">
        <v>2018</v>
      </c>
      <c r="B3" s="255">
        <f ca="1">COUNTIF(INDIRECT($A3&amp;"!$C$3:$C$368"),"&gt;"&amp;0)</f>
        <v>49</v>
      </c>
      <c r="C3" s="256">
        <f ca="1">SUMIF(INDIRECT($A3&amp;"!$J$3:$J$368"),"&lt;&gt;")</f>
        <v>18.270833333333329</v>
      </c>
      <c r="D3" s="257">
        <f ca="1">SUMIF(INDIRECT($A3&amp;"!$K$3:$K$368"),"&lt;&gt;")</f>
        <v>2186.2000000000007</v>
      </c>
      <c r="E3" s="251">
        <f ca="1">COUNTIF(INDIRECT($A3&amp;"!$I$3:$I$368"),"*"&amp;$E$1&amp;"*")</f>
        <v>0</v>
      </c>
      <c r="F3" s="255">
        <f ca="1">COUNTIF(INDIRECT($A3&amp;"!$I$3:$I$368"),$F$1)</f>
        <v>27</v>
      </c>
      <c r="G3" s="255">
        <f ca="1">COUNTIF(INDIRECT($A3&amp;"!$I$3:$I$368"),$G$1)</f>
        <v>0</v>
      </c>
      <c r="H3" s="255">
        <f ca="1">COUNTIF(INDIRECT($A3&amp;"!$I$3:$I$368"),$H$1)</f>
        <v>0</v>
      </c>
      <c r="I3" s="251">
        <f ca="1">COUNTIF(INDIRECT($A3&amp;"!$I$3:$I$368"),"*"&amp;$I$1&amp;"*")</f>
        <v>0</v>
      </c>
      <c r="J3" s="251">
        <f ca="1">COUNTIF(INDIRECT($A3&amp;"!$I$3:$I$368"),"*"&amp;$J$1&amp;"*")</f>
        <v>0</v>
      </c>
      <c r="K3" s="251">
        <f ca="1">COUNTIF(INDIRECT($A3&amp;"!$I$3:$I$368"),"*"&amp;$K$1&amp;"*")</f>
        <v>0</v>
      </c>
      <c r="L3" s="251">
        <f ca="1">COUNTIF(INDIRECT($A3&amp;"!$I$3:$I$368"),L1)</f>
        <v>12</v>
      </c>
      <c r="M3" s="251"/>
      <c r="N3" s="251"/>
      <c r="O3" s="251"/>
    </row>
    <row r="4" spans="1:15" x14ac:dyDescent="0.35">
      <c r="A4" s="251">
        <v>2017</v>
      </c>
      <c r="B4" s="255">
        <f ca="1">COUNTIF(INDIRECT($A4&amp;"!$C$3:$C$368"),"&gt;"&amp;0)</f>
        <v>66</v>
      </c>
      <c r="C4" s="256">
        <f ca="1">SUMIF(INDIRECT($A4&amp;"!$J$3:$J$368"),"&lt;&gt;")</f>
        <v>20.211805555555561</v>
      </c>
      <c r="D4" s="257">
        <f ca="1">SUMIF(INDIRECT($A4&amp;"!$K$3:$K$368"),"&lt;&gt;")</f>
        <v>5216.8999999999933</v>
      </c>
      <c r="E4" s="251">
        <f ca="1">COUNTIF(INDIRECT($A4&amp;"!$I$3:$I$368"),"*"&amp;$E$1&amp;"*")</f>
        <v>12</v>
      </c>
      <c r="F4" s="255">
        <f ca="1">COUNTIF(INDIRECT($A4&amp;"!$I$3:$I$368"),$F$1)</f>
        <v>2</v>
      </c>
      <c r="G4" s="255">
        <f ca="1">COUNTIF(INDIRECT($A4&amp;"!$I$3:$I$368"),$G$1)</f>
        <v>0</v>
      </c>
      <c r="H4" s="255">
        <f ca="1">COUNTIF(INDIRECT($A4&amp;"!$I$3:$I$368"),$H$1)</f>
        <v>0</v>
      </c>
      <c r="I4" s="251">
        <f ca="1">COUNTIF(INDIRECT($A4&amp;"!$I$3:$I$368"),"*"&amp;$I$1&amp;"*")</f>
        <v>0</v>
      </c>
      <c r="J4" s="251">
        <f ca="1">COUNTIF(INDIRECT($A4&amp;"!$I$3:$I$368"),"*"&amp;$J$1&amp;"*")</f>
        <v>0</v>
      </c>
      <c r="K4" s="251">
        <f ca="1">COUNTIF(INDIRECT($A4&amp;"!$I$3:$I$368"),"*"&amp;$K$1&amp;"*")</f>
        <v>0</v>
      </c>
      <c r="L4" s="251">
        <f ca="1">COUNTIF(INDIRECT($A4&amp;"!$I$3:$I$368"),"*"&amp;$K$1&amp;"*")</f>
        <v>0</v>
      </c>
    </row>
  </sheetData>
  <sheetProtection sheet="1" objects="1" scenarios="1" selectLockedCells="1"/>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AL48"/>
  <sheetViews>
    <sheetView showGridLines="0" showZeros="0" tabSelected="1" zoomScale="80" zoomScaleNormal="80" workbookViewId="0">
      <pane ySplit="6" topLeftCell="A8" activePane="bottomLeft" state="frozen"/>
      <selection pane="bottomLeft" activeCell="G29" sqref="G29"/>
    </sheetView>
  </sheetViews>
  <sheetFormatPr baseColWidth="10" defaultColWidth="10.90625" defaultRowHeight="15.6" x14ac:dyDescent="0.35"/>
  <cols>
    <col min="1" max="1" width="13.1796875" style="6" customWidth="1"/>
    <col min="2" max="2" width="4" style="12" customWidth="1"/>
    <col min="3" max="32" width="4" style="6" customWidth="1"/>
    <col min="33" max="33" width="13" style="6" customWidth="1"/>
    <col min="34" max="34" width="17.453125" style="6" customWidth="1"/>
    <col min="35" max="35" width="12.81640625" style="6" customWidth="1"/>
    <col min="36" max="36" width="10.90625" style="6"/>
    <col min="37" max="37" width="19.54296875" style="6" customWidth="1"/>
    <col min="38" max="38" width="25.1796875" style="21" customWidth="1"/>
    <col min="39" max="16384" width="10.90625" style="6"/>
  </cols>
  <sheetData>
    <row r="1" spans="1:38" ht="15" customHeight="1" thickTop="1" x14ac:dyDescent="0.35">
      <c r="A1" s="292" t="s">
        <v>36</v>
      </c>
      <c r="B1" s="282" t="s">
        <v>101</v>
      </c>
      <c r="C1" s="283"/>
      <c r="D1" s="284"/>
      <c r="E1" s="288">
        <f ca="1">COUNTIF(INDIRECT($A$3&amp;"!$I$3:$I$368"),$B$1)</f>
        <v>0</v>
      </c>
      <c r="F1" s="289"/>
      <c r="G1" s="282" t="s">
        <v>88</v>
      </c>
      <c r="H1" s="283"/>
      <c r="I1" s="284"/>
      <c r="J1" s="288">
        <f ca="1">COUNTIF(INDIRECT($A$3&amp;"!$I$3:$I$368"),$G$1)</f>
        <v>27</v>
      </c>
      <c r="K1" s="289"/>
      <c r="L1" s="282">
        <v>99</v>
      </c>
      <c r="M1" s="283"/>
      <c r="N1" s="284"/>
      <c r="O1" s="288">
        <f ca="1">COUNTIF(INDIRECT($A$3&amp;"!$I$3:$I$368"),$L$1)</f>
        <v>4</v>
      </c>
      <c r="P1" s="289"/>
      <c r="Q1" s="175"/>
      <c r="R1" s="282">
        <v>104</v>
      </c>
      <c r="S1" s="283"/>
      <c r="T1" s="284"/>
      <c r="U1" s="288">
        <f ca="1">COUNTIF(INDIRECT($A$3&amp;"!$I$3:$I$368"),$R$1)</f>
        <v>11</v>
      </c>
      <c r="V1" s="289"/>
      <c r="W1" s="282">
        <v>108</v>
      </c>
      <c r="X1" s="283"/>
      <c r="Y1" s="284"/>
      <c r="Z1" s="288">
        <f ca="1">COUNTIF(INDIRECT($A$3&amp;"!$I$3:$I$368"),$W$1)</f>
        <v>12</v>
      </c>
      <c r="AA1" s="289"/>
      <c r="AB1" s="282">
        <v>111</v>
      </c>
      <c r="AC1" s="283"/>
      <c r="AD1" s="284"/>
      <c r="AE1" s="288">
        <f ca="1">COUNTIF(INDIRECT($A$3&amp;"!$I$3:$I$368"),$AB$1)</f>
        <v>3</v>
      </c>
      <c r="AF1" s="289"/>
      <c r="AG1" s="302">
        <f ca="1">TODAY()</f>
        <v>44169</v>
      </c>
      <c r="AH1" s="302"/>
      <c r="AI1" s="302"/>
      <c r="AJ1" s="4"/>
      <c r="AK1" s="294">
        <f>A3</f>
        <v>2018</v>
      </c>
      <c r="AL1" s="295"/>
    </row>
    <row r="2" spans="1:38" ht="15" customHeight="1" thickBot="1" x14ac:dyDescent="0.4">
      <c r="A2" s="293"/>
      <c r="B2" s="285"/>
      <c r="C2" s="286"/>
      <c r="D2" s="287"/>
      <c r="E2" s="290"/>
      <c r="F2" s="291"/>
      <c r="G2" s="285"/>
      <c r="H2" s="286"/>
      <c r="I2" s="287"/>
      <c r="J2" s="290"/>
      <c r="K2" s="291"/>
      <c r="L2" s="285"/>
      <c r="M2" s="286"/>
      <c r="N2" s="287"/>
      <c r="O2" s="290"/>
      <c r="P2" s="291"/>
      <c r="Q2" s="176"/>
      <c r="R2" s="285"/>
      <c r="S2" s="286"/>
      <c r="T2" s="287"/>
      <c r="U2" s="290"/>
      <c r="V2" s="291"/>
      <c r="W2" s="285"/>
      <c r="X2" s="286"/>
      <c r="Y2" s="287"/>
      <c r="Z2" s="290"/>
      <c r="AA2" s="291"/>
      <c r="AB2" s="285"/>
      <c r="AC2" s="286"/>
      <c r="AD2" s="287"/>
      <c r="AE2" s="290"/>
      <c r="AF2" s="291"/>
      <c r="AG2" s="302"/>
      <c r="AH2" s="302"/>
      <c r="AI2" s="302"/>
      <c r="AJ2" s="4"/>
      <c r="AK2" s="296" t="s">
        <v>17</v>
      </c>
      <c r="AL2" s="297"/>
    </row>
    <row r="3" spans="1:38" ht="15" customHeight="1" thickTop="1" x14ac:dyDescent="0.35">
      <c r="A3" s="325">
        <v>2018</v>
      </c>
      <c r="B3" s="178"/>
      <c r="C3" s="328" t="s">
        <v>37</v>
      </c>
      <c r="D3" s="328"/>
      <c r="E3" s="328"/>
      <c r="F3" s="328"/>
      <c r="G3" s="329"/>
      <c r="H3" s="338">
        <f ca="1">SUM(AG8:AG42)</f>
        <v>438.5</v>
      </c>
      <c r="I3" s="339"/>
      <c r="J3" s="339"/>
      <c r="K3" s="340"/>
      <c r="L3" s="344" t="s">
        <v>38</v>
      </c>
      <c r="M3" s="345"/>
      <c r="N3" s="345"/>
      <c r="O3" s="345"/>
      <c r="P3" s="345"/>
      <c r="Q3" s="346"/>
      <c r="R3" s="350">
        <f ca="1">SUM(AH8:AH42)</f>
        <v>49</v>
      </c>
      <c r="S3" s="351"/>
      <c r="T3" s="352"/>
      <c r="U3" s="356" t="s">
        <v>39</v>
      </c>
      <c r="V3" s="356"/>
      <c r="W3" s="356"/>
      <c r="X3" s="356"/>
      <c r="Y3" s="356"/>
      <c r="Z3" s="357"/>
      <c r="AA3" s="334">
        <f ca="1">SUM(AI8:AI42)</f>
        <v>2186.1999999999998</v>
      </c>
      <c r="AB3" s="335"/>
      <c r="AC3" s="335"/>
      <c r="AD3" s="335"/>
      <c r="AE3" s="332" t="s">
        <v>40</v>
      </c>
      <c r="AF3" s="180"/>
      <c r="AG3" s="303">
        <f ca="1">NOW()</f>
        <v>44169.47037314815</v>
      </c>
      <c r="AH3" s="304"/>
      <c r="AI3" s="304"/>
      <c r="AJ3" s="4"/>
      <c r="AK3" s="1" t="s">
        <v>18</v>
      </c>
      <c r="AL3" s="42">
        <f>DATE(AK1,1,1)</f>
        <v>43101</v>
      </c>
    </row>
    <row r="4" spans="1:38" ht="15" customHeight="1" thickBot="1" x14ac:dyDescent="0.4">
      <c r="A4" s="326"/>
      <c r="B4" s="179"/>
      <c r="C4" s="330"/>
      <c r="D4" s="330"/>
      <c r="E4" s="330"/>
      <c r="F4" s="330"/>
      <c r="G4" s="331"/>
      <c r="H4" s="341"/>
      <c r="I4" s="342"/>
      <c r="J4" s="342"/>
      <c r="K4" s="343"/>
      <c r="L4" s="347"/>
      <c r="M4" s="348"/>
      <c r="N4" s="348"/>
      <c r="O4" s="348"/>
      <c r="P4" s="348"/>
      <c r="Q4" s="349"/>
      <c r="R4" s="353"/>
      <c r="S4" s="354"/>
      <c r="T4" s="355"/>
      <c r="U4" s="330"/>
      <c r="V4" s="330"/>
      <c r="W4" s="330"/>
      <c r="X4" s="330"/>
      <c r="Y4" s="330"/>
      <c r="Z4" s="331"/>
      <c r="AA4" s="336"/>
      <c r="AB4" s="337"/>
      <c r="AC4" s="337"/>
      <c r="AD4" s="337"/>
      <c r="AE4" s="333"/>
      <c r="AF4" s="181"/>
      <c r="AG4" s="305"/>
      <c r="AH4" s="306"/>
      <c r="AI4" s="306"/>
      <c r="AJ4" s="4"/>
      <c r="AK4" s="2" t="s">
        <v>19</v>
      </c>
      <c r="AL4" s="42">
        <f>FLOOR(DATE(AK1,5,DAY(MINUTE(AK1/38)/2+56)),7)-34+7*(AK1=2079)</f>
        <v>43191</v>
      </c>
    </row>
    <row r="5" spans="1:38" ht="15" customHeight="1" thickTop="1" thickBot="1" x14ac:dyDescent="0.4">
      <c r="A5" s="326"/>
      <c r="B5" s="160"/>
      <c r="C5" s="159" t="s">
        <v>80</v>
      </c>
      <c r="D5" s="159"/>
      <c r="E5" s="159"/>
      <c r="F5" s="161">
        <f ca="1">WEEKNUM(AG1)</f>
        <v>49</v>
      </c>
      <c r="G5" s="160"/>
      <c r="H5" s="158"/>
      <c r="I5" s="159"/>
      <c r="J5" s="159"/>
      <c r="K5" s="160"/>
      <c r="L5" s="358">
        <f ca="1">TODAY()-DATE(YEAR(TODAY()),1,0)</f>
        <v>339</v>
      </c>
      <c r="M5" s="358"/>
      <c r="N5" s="160" t="s">
        <v>81</v>
      </c>
      <c r="O5" s="160"/>
      <c r="P5" s="160"/>
      <c r="Q5" s="160"/>
      <c r="R5" s="160"/>
      <c r="S5" s="324" t="s">
        <v>82</v>
      </c>
      <c r="T5" s="324"/>
      <c r="U5" s="324"/>
      <c r="V5" s="359" t="e">
        <f ca="1">DATEDIF(AG1,AF40,"d")</f>
        <v>#NUM!</v>
      </c>
      <c r="W5" s="359"/>
      <c r="X5" s="177"/>
      <c r="Y5" s="160"/>
      <c r="Z5" s="160"/>
      <c r="AA5" s="160" t="s">
        <v>78</v>
      </c>
      <c r="AB5" s="160"/>
      <c r="AC5" s="160"/>
      <c r="AD5" s="168">
        <f ca="1">DATE(YEAR($AG$1),MONTH($AG$1)+1,0)-$AG$1</f>
        <v>27</v>
      </c>
      <c r="AE5" s="168" t="s">
        <v>79</v>
      </c>
      <c r="AF5" s="160"/>
      <c r="AG5" s="320" t="s">
        <v>41</v>
      </c>
      <c r="AH5" s="309" t="s">
        <v>42</v>
      </c>
      <c r="AI5" s="307" t="s">
        <v>40</v>
      </c>
      <c r="AJ5" s="4"/>
      <c r="AK5" s="40" t="s">
        <v>20</v>
      </c>
      <c r="AL5" s="42">
        <f>AL4+1</f>
        <v>43192</v>
      </c>
    </row>
    <row r="6" spans="1:38" s="11" customFormat="1" ht="15" customHeight="1" thickTop="1" thickBot="1" x14ac:dyDescent="0.4">
      <c r="A6" s="327"/>
      <c r="B6" s="7">
        <v>1</v>
      </c>
      <c r="C6" s="8">
        <v>2</v>
      </c>
      <c r="D6" s="8">
        <v>3</v>
      </c>
      <c r="E6" s="8">
        <v>4</v>
      </c>
      <c r="F6" s="8">
        <v>5</v>
      </c>
      <c r="G6" s="8">
        <v>6</v>
      </c>
      <c r="H6" s="8">
        <v>7</v>
      </c>
      <c r="I6" s="8">
        <v>8</v>
      </c>
      <c r="J6" s="8">
        <v>9</v>
      </c>
      <c r="K6" s="8">
        <v>10</v>
      </c>
      <c r="L6" s="8">
        <v>11</v>
      </c>
      <c r="M6" s="8">
        <v>12</v>
      </c>
      <c r="N6" s="8">
        <v>13</v>
      </c>
      <c r="O6" s="8">
        <v>14</v>
      </c>
      <c r="P6" s="8">
        <v>15</v>
      </c>
      <c r="Q6" s="8">
        <v>16</v>
      </c>
      <c r="R6" s="8">
        <v>17</v>
      </c>
      <c r="S6" s="8">
        <v>18</v>
      </c>
      <c r="T6" s="8">
        <v>19</v>
      </c>
      <c r="U6" s="8">
        <v>20</v>
      </c>
      <c r="V6" s="8">
        <v>21</v>
      </c>
      <c r="W6" s="8">
        <v>22</v>
      </c>
      <c r="X6" s="8">
        <v>23</v>
      </c>
      <c r="Y6" s="8">
        <v>24</v>
      </c>
      <c r="Z6" s="8">
        <v>25</v>
      </c>
      <c r="AA6" s="8">
        <v>26</v>
      </c>
      <c r="AB6" s="8">
        <v>27</v>
      </c>
      <c r="AC6" s="8">
        <v>28</v>
      </c>
      <c r="AD6" s="8">
        <v>29</v>
      </c>
      <c r="AE6" s="8">
        <v>30</v>
      </c>
      <c r="AF6" s="9">
        <v>31</v>
      </c>
      <c r="AG6" s="321"/>
      <c r="AH6" s="310"/>
      <c r="AI6" s="308"/>
      <c r="AJ6" s="10"/>
      <c r="AK6" s="1" t="s">
        <v>21</v>
      </c>
      <c r="AL6" s="42">
        <f>DATE(Année!U4,5,1)</f>
        <v>122</v>
      </c>
    </row>
    <row r="7" spans="1:38" s="172" customFormat="1" ht="15" hidden="1" customHeight="1" thickTop="1" thickBot="1" x14ac:dyDescent="0.4">
      <c r="A7" s="360">
        <v>3</v>
      </c>
      <c r="B7" s="14">
        <f>DATE($A$3,1,1)</f>
        <v>43101</v>
      </c>
      <c r="C7" s="14">
        <f>B7+1</f>
        <v>43102</v>
      </c>
      <c r="D7" s="14">
        <f>C7+1</f>
        <v>43103</v>
      </c>
      <c r="E7" s="14">
        <f t="shared" ref="E7:AF7" si="0">D7+1</f>
        <v>43104</v>
      </c>
      <c r="F7" s="14">
        <f t="shared" si="0"/>
        <v>43105</v>
      </c>
      <c r="G7" s="14">
        <f t="shared" si="0"/>
        <v>43106</v>
      </c>
      <c r="H7" s="14">
        <f t="shared" si="0"/>
        <v>43107</v>
      </c>
      <c r="I7" s="14">
        <f t="shared" si="0"/>
        <v>43108</v>
      </c>
      <c r="J7" s="14">
        <f t="shared" si="0"/>
        <v>43109</v>
      </c>
      <c r="K7" s="14">
        <f t="shared" si="0"/>
        <v>43110</v>
      </c>
      <c r="L7" s="14">
        <f t="shared" si="0"/>
        <v>43111</v>
      </c>
      <c r="M7" s="14">
        <f t="shared" si="0"/>
        <v>43112</v>
      </c>
      <c r="N7" s="14">
        <f t="shared" si="0"/>
        <v>43113</v>
      </c>
      <c r="O7" s="14">
        <f t="shared" si="0"/>
        <v>43114</v>
      </c>
      <c r="P7" s="14">
        <f t="shared" si="0"/>
        <v>43115</v>
      </c>
      <c r="Q7" s="14">
        <f t="shared" si="0"/>
        <v>43116</v>
      </c>
      <c r="R7" s="14">
        <f t="shared" si="0"/>
        <v>43117</v>
      </c>
      <c r="S7" s="14">
        <f t="shared" si="0"/>
        <v>43118</v>
      </c>
      <c r="T7" s="14">
        <f t="shared" si="0"/>
        <v>43119</v>
      </c>
      <c r="U7" s="14">
        <f t="shared" si="0"/>
        <v>43120</v>
      </c>
      <c r="V7" s="14">
        <f t="shared" si="0"/>
        <v>43121</v>
      </c>
      <c r="W7" s="14">
        <f t="shared" si="0"/>
        <v>43122</v>
      </c>
      <c r="X7" s="14">
        <f t="shared" si="0"/>
        <v>43123</v>
      </c>
      <c r="Y7" s="14">
        <f t="shared" si="0"/>
        <v>43124</v>
      </c>
      <c r="Z7" s="14">
        <f t="shared" si="0"/>
        <v>43125</v>
      </c>
      <c r="AA7" s="14">
        <f t="shared" si="0"/>
        <v>43126</v>
      </c>
      <c r="AB7" s="14">
        <f t="shared" si="0"/>
        <v>43127</v>
      </c>
      <c r="AC7" s="14">
        <f t="shared" si="0"/>
        <v>43128</v>
      </c>
      <c r="AD7" s="14">
        <f t="shared" si="0"/>
        <v>43129</v>
      </c>
      <c r="AE7" s="14">
        <f t="shared" si="0"/>
        <v>43130</v>
      </c>
      <c r="AF7" s="24">
        <f t="shared" si="0"/>
        <v>43131</v>
      </c>
      <c r="AG7" s="169"/>
      <c r="AH7" s="169"/>
      <c r="AI7" s="169"/>
      <c r="AJ7" s="169"/>
      <c r="AK7" s="170" t="s">
        <v>22</v>
      </c>
      <c r="AL7" s="171">
        <f>AL4+39</f>
        <v>43230</v>
      </c>
    </row>
    <row r="8" spans="1:38" ht="15" customHeight="1" thickTop="1" thickBot="1" x14ac:dyDescent="0.4">
      <c r="A8" s="361"/>
      <c r="B8" s="13">
        <f t="shared" ref="B8:AF8" ca="1" si="1">IFERROR(VLOOKUP(B$7,INDIRECT("'"&amp;$A$3&amp;"'!$A:$L"),10,FALSE),"")</f>
        <v>0</v>
      </c>
      <c r="C8" s="13">
        <f t="shared" ca="1" si="1"/>
        <v>0</v>
      </c>
      <c r="D8" s="13">
        <f t="shared" ca="1" si="1"/>
        <v>0</v>
      </c>
      <c r="E8" s="13">
        <f t="shared" ca="1" si="1"/>
        <v>0</v>
      </c>
      <c r="F8" s="13">
        <f t="shared" ca="1" si="1"/>
        <v>0</v>
      </c>
      <c r="G8" s="13">
        <f t="shared" ca="1" si="1"/>
        <v>0</v>
      </c>
      <c r="H8" s="13">
        <f t="shared" ca="1" si="1"/>
        <v>0</v>
      </c>
      <c r="I8" s="13">
        <f t="shared" ca="1" si="1"/>
        <v>0</v>
      </c>
      <c r="J8" s="13">
        <f t="shared" ca="1" si="1"/>
        <v>0</v>
      </c>
      <c r="K8" s="13">
        <f t="shared" ca="1" si="1"/>
        <v>0</v>
      </c>
      <c r="L8" s="13">
        <f t="shared" ca="1" si="1"/>
        <v>0</v>
      </c>
      <c r="M8" s="13">
        <f t="shared" ca="1" si="1"/>
        <v>0</v>
      </c>
      <c r="N8" s="13">
        <f t="shared" ca="1" si="1"/>
        <v>0</v>
      </c>
      <c r="O8" s="13">
        <f t="shared" ca="1" si="1"/>
        <v>0</v>
      </c>
      <c r="P8" s="13">
        <f t="shared" ca="1" si="1"/>
        <v>0</v>
      </c>
      <c r="Q8" s="13">
        <f t="shared" ca="1" si="1"/>
        <v>0</v>
      </c>
      <c r="R8" s="13">
        <f t="shared" ca="1" si="1"/>
        <v>0</v>
      </c>
      <c r="S8" s="13">
        <f t="shared" ca="1" si="1"/>
        <v>0</v>
      </c>
      <c r="T8" s="13">
        <f t="shared" ca="1" si="1"/>
        <v>0</v>
      </c>
      <c r="U8" s="13">
        <f t="shared" ca="1" si="1"/>
        <v>0</v>
      </c>
      <c r="V8" s="13">
        <f t="shared" ca="1" si="1"/>
        <v>0</v>
      </c>
      <c r="W8" s="13">
        <f t="shared" ca="1" si="1"/>
        <v>0</v>
      </c>
      <c r="X8" s="13">
        <f t="shared" ca="1" si="1"/>
        <v>0</v>
      </c>
      <c r="Y8" s="13">
        <f t="shared" ca="1" si="1"/>
        <v>0</v>
      </c>
      <c r="Z8" s="13">
        <f t="shared" ca="1" si="1"/>
        <v>0</v>
      </c>
      <c r="AA8" s="13">
        <f t="shared" ca="1" si="1"/>
        <v>0</v>
      </c>
      <c r="AB8" s="13">
        <f t="shared" ca="1" si="1"/>
        <v>0</v>
      </c>
      <c r="AC8" s="13">
        <f t="shared" ca="1" si="1"/>
        <v>0</v>
      </c>
      <c r="AD8" s="13">
        <f t="shared" ca="1" si="1"/>
        <v>0</v>
      </c>
      <c r="AE8" s="13">
        <f t="shared" ca="1" si="1"/>
        <v>0</v>
      </c>
      <c r="AF8" s="13">
        <f t="shared" ca="1" si="1"/>
        <v>0</v>
      </c>
      <c r="AG8" s="322">
        <f ca="1">SUM(B8:AF8)*24</f>
        <v>0</v>
      </c>
      <c r="AH8" s="312">
        <f ca="1">COUNTIF(B8:AF8,"&gt;"&amp;0)</f>
        <v>0</v>
      </c>
      <c r="AI8" s="299">
        <f ca="1">SUM(B9:AF9)</f>
        <v>0</v>
      </c>
      <c r="AJ8" s="4"/>
      <c r="AK8" s="40" t="s">
        <v>23</v>
      </c>
      <c r="AL8" s="42">
        <f>DATE(AK1,5,8)</f>
        <v>43228</v>
      </c>
    </row>
    <row r="9" spans="1:38" ht="15" customHeight="1" thickBot="1" x14ac:dyDescent="0.4">
      <c r="A9" s="362"/>
      <c r="B9" s="59" t="str">
        <f t="shared" ref="B9:AF9" ca="1" si="2">IFERROR(VLOOKUP(B$7,INDIRECT("'"&amp;$A$3&amp;"'!$A:$L"),11,FALSE),"")</f>
        <v/>
      </c>
      <c r="C9" s="59" t="str">
        <f t="shared" ca="1" si="2"/>
        <v/>
      </c>
      <c r="D9" s="59" t="str">
        <f t="shared" ca="1" si="2"/>
        <v/>
      </c>
      <c r="E9" s="59" t="str">
        <f t="shared" ca="1" si="2"/>
        <v/>
      </c>
      <c r="F9" s="59" t="str">
        <f t="shared" ca="1" si="2"/>
        <v/>
      </c>
      <c r="G9" s="59" t="str">
        <f t="shared" ca="1" si="2"/>
        <v/>
      </c>
      <c r="H9" s="59" t="str">
        <f t="shared" ca="1" si="2"/>
        <v/>
      </c>
      <c r="I9" s="59" t="str">
        <f t="shared" ca="1" si="2"/>
        <v/>
      </c>
      <c r="J9" s="59" t="str">
        <f t="shared" ca="1" si="2"/>
        <v/>
      </c>
      <c r="K9" s="59" t="str">
        <f t="shared" ca="1" si="2"/>
        <v/>
      </c>
      <c r="L9" s="59" t="str">
        <f t="shared" ca="1" si="2"/>
        <v/>
      </c>
      <c r="M9" s="59" t="str">
        <f t="shared" ca="1" si="2"/>
        <v/>
      </c>
      <c r="N9" s="59" t="str">
        <f t="shared" ca="1" si="2"/>
        <v/>
      </c>
      <c r="O9" s="59" t="str">
        <f t="shared" ca="1" si="2"/>
        <v/>
      </c>
      <c r="P9" s="59" t="str">
        <f t="shared" ca="1" si="2"/>
        <v/>
      </c>
      <c r="Q9" s="59" t="str">
        <f t="shared" ca="1" si="2"/>
        <v/>
      </c>
      <c r="R9" s="59" t="str">
        <f t="shared" ca="1" si="2"/>
        <v/>
      </c>
      <c r="S9" s="59" t="str">
        <f t="shared" ca="1" si="2"/>
        <v/>
      </c>
      <c r="T9" s="59" t="str">
        <f t="shared" ca="1" si="2"/>
        <v/>
      </c>
      <c r="U9" s="59" t="str">
        <f t="shared" ca="1" si="2"/>
        <v/>
      </c>
      <c r="V9" s="59" t="str">
        <f t="shared" ca="1" si="2"/>
        <v/>
      </c>
      <c r="W9" s="59" t="str">
        <f t="shared" ca="1" si="2"/>
        <v/>
      </c>
      <c r="X9" s="59" t="str">
        <f t="shared" ca="1" si="2"/>
        <v/>
      </c>
      <c r="Y9" s="59" t="str">
        <f t="shared" ca="1" si="2"/>
        <v/>
      </c>
      <c r="Z9" s="59" t="str">
        <f t="shared" ca="1" si="2"/>
        <v/>
      </c>
      <c r="AA9" s="59" t="str">
        <f t="shared" ca="1" si="2"/>
        <v/>
      </c>
      <c r="AB9" s="59" t="str">
        <f t="shared" ca="1" si="2"/>
        <v/>
      </c>
      <c r="AC9" s="59" t="str">
        <f t="shared" ca="1" si="2"/>
        <v/>
      </c>
      <c r="AD9" s="59" t="str">
        <f t="shared" ca="1" si="2"/>
        <v/>
      </c>
      <c r="AE9" s="59" t="str">
        <f t="shared" ca="1" si="2"/>
        <v/>
      </c>
      <c r="AF9" s="59" t="str">
        <f t="shared" ca="1" si="2"/>
        <v/>
      </c>
      <c r="AG9" s="323"/>
      <c r="AH9" s="298"/>
      <c r="AI9" s="300"/>
      <c r="AJ9" s="4"/>
      <c r="AK9" s="1" t="s">
        <v>24</v>
      </c>
      <c r="AL9" s="42">
        <f>AL4+49</f>
        <v>43240</v>
      </c>
    </row>
    <row r="10" spans="1:38" s="21" customFormat="1" ht="15" hidden="1" customHeight="1" thickBot="1" x14ac:dyDescent="0.4">
      <c r="A10" s="315" t="s">
        <v>0</v>
      </c>
      <c r="B10" s="60">
        <f>DATE($A$3,2,1)</f>
        <v>43132</v>
      </c>
      <c r="C10" s="14">
        <f>B10+1</f>
        <v>43133</v>
      </c>
      <c r="D10" s="14">
        <f>C10+1</f>
        <v>43134</v>
      </c>
      <c r="E10" s="14">
        <f>D10+1</f>
        <v>43135</v>
      </c>
      <c r="F10" s="14">
        <f t="shared" ref="F10:V10" si="3">E10+1</f>
        <v>43136</v>
      </c>
      <c r="G10" s="14">
        <f t="shared" si="3"/>
        <v>43137</v>
      </c>
      <c r="H10" s="14">
        <f t="shared" si="3"/>
        <v>43138</v>
      </c>
      <c r="I10" s="14">
        <f t="shared" si="3"/>
        <v>43139</v>
      </c>
      <c r="J10" s="14">
        <f t="shared" si="3"/>
        <v>43140</v>
      </c>
      <c r="K10" s="14">
        <f t="shared" si="3"/>
        <v>43141</v>
      </c>
      <c r="L10" s="14">
        <f t="shared" si="3"/>
        <v>43142</v>
      </c>
      <c r="M10" s="14">
        <f t="shared" si="3"/>
        <v>43143</v>
      </c>
      <c r="N10" s="14">
        <f t="shared" si="3"/>
        <v>43144</v>
      </c>
      <c r="O10" s="14">
        <f t="shared" si="3"/>
        <v>43145</v>
      </c>
      <c r="P10" s="14">
        <f t="shared" si="3"/>
        <v>43146</v>
      </c>
      <c r="Q10" s="14">
        <f t="shared" si="3"/>
        <v>43147</v>
      </c>
      <c r="R10" s="14">
        <f t="shared" si="3"/>
        <v>43148</v>
      </c>
      <c r="S10" s="14">
        <f t="shared" si="3"/>
        <v>43149</v>
      </c>
      <c r="T10" s="14">
        <f t="shared" si="3"/>
        <v>43150</v>
      </c>
      <c r="U10" s="14">
        <f t="shared" si="3"/>
        <v>43151</v>
      </c>
      <c r="V10" s="14">
        <f t="shared" si="3"/>
        <v>43152</v>
      </c>
      <c r="W10" s="14">
        <f t="shared" ref="W10:AC10" si="4">V10+1</f>
        <v>43153</v>
      </c>
      <c r="X10" s="14">
        <f t="shared" si="4"/>
        <v>43154</v>
      </c>
      <c r="Y10" s="14">
        <f t="shared" si="4"/>
        <v>43155</v>
      </c>
      <c r="Z10" s="14">
        <f t="shared" si="4"/>
        <v>43156</v>
      </c>
      <c r="AA10" s="14">
        <f t="shared" si="4"/>
        <v>43157</v>
      </c>
      <c r="AB10" s="14">
        <f t="shared" si="4"/>
        <v>43158</v>
      </c>
      <c r="AC10" s="14">
        <f t="shared" si="4"/>
        <v>43159</v>
      </c>
      <c r="AD10" s="14">
        <f>IF(OR(MONTH(AC10+1)&lt;&gt;MONTH(AC10),AC10+1&gt;=B13),0,AC10+1)</f>
        <v>0</v>
      </c>
      <c r="AE10" s="15"/>
      <c r="AF10" s="16"/>
      <c r="AG10" s="17"/>
      <c r="AH10" s="18"/>
      <c r="AI10" s="19"/>
      <c r="AJ10" s="20"/>
      <c r="AK10" s="1" t="s">
        <v>25</v>
      </c>
      <c r="AL10" s="42">
        <f>AL4+50</f>
        <v>43241</v>
      </c>
    </row>
    <row r="11" spans="1:38" ht="15" customHeight="1" thickBot="1" x14ac:dyDescent="0.4">
      <c r="A11" s="316"/>
      <c r="B11" s="13">
        <f t="shared" ref="B11:AD11" ca="1" si="5">IFERROR(VLOOKUP(B$10,INDIRECT("'"&amp;$A$3&amp;"'!$A:$L"),10,FALSE),"")</f>
        <v>0</v>
      </c>
      <c r="C11" s="13">
        <f t="shared" ca="1" si="5"/>
        <v>0</v>
      </c>
      <c r="D11" s="13">
        <f t="shared" ca="1" si="5"/>
        <v>0</v>
      </c>
      <c r="E11" s="13">
        <f t="shared" ca="1" si="5"/>
        <v>0</v>
      </c>
      <c r="F11" s="13">
        <f t="shared" ca="1" si="5"/>
        <v>0</v>
      </c>
      <c r="G11" s="13">
        <f t="shared" ca="1" si="5"/>
        <v>0</v>
      </c>
      <c r="H11" s="13">
        <f t="shared" ca="1" si="5"/>
        <v>0</v>
      </c>
      <c r="I11" s="13">
        <f t="shared" ca="1" si="5"/>
        <v>0</v>
      </c>
      <c r="J11" s="13">
        <f t="shared" ca="1" si="5"/>
        <v>0</v>
      </c>
      <c r="K11" s="13">
        <f t="shared" ca="1" si="5"/>
        <v>0</v>
      </c>
      <c r="L11" s="13">
        <f t="shared" ca="1" si="5"/>
        <v>0</v>
      </c>
      <c r="M11" s="13">
        <f t="shared" ca="1" si="5"/>
        <v>0</v>
      </c>
      <c r="N11" s="13">
        <f t="shared" ca="1" si="5"/>
        <v>0</v>
      </c>
      <c r="O11" s="13">
        <f t="shared" ca="1" si="5"/>
        <v>0</v>
      </c>
      <c r="P11" s="13">
        <f t="shared" ca="1" si="5"/>
        <v>0</v>
      </c>
      <c r="Q11" s="13">
        <f t="shared" ca="1" si="5"/>
        <v>0</v>
      </c>
      <c r="R11" s="13">
        <f t="shared" ca="1" si="5"/>
        <v>0</v>
      </c>
      <c r="S11" s="13">
        <f t="shared" ca="1" si="5"/>
        <v>0</v>
      </c>
      <c r="T11" s="13">
        <f t="shared" ca="1" si="5"/>
        <v>0</v>
      </c>
      <c r="U11" s="13">
        <f t="shared" ca="1" si="5"/>
        <v>0</v>
      </c>
      <c r="V11" s="13">
        <f t="shared" ca="1" si="5"/>
        <v>0</v>
      </c>
      <c r="W11" s="13">
        <f t="shared" ca="1" si="5"/>
        <v>0</v>
      </c>
      <c r="X11" s="13">
        <f t="shared" ca="1" si="5"/>
        <v>0</v>
      </c>
      <c r="Y11" s="13">
        <f t="shared" ca="1" si="5"/>
        <v>0</v>
      </c>
      <c r="Z11" s="13">
        <f t="shared" ca="1" si="5"/>
        <v>0</v>
      </c>
      <c r="AA11" s="13">
        <f t="shared" ca="1" si="5"/>
        <v>0</v>
      </c>
      <c r="AB11" s="13">
        <f t="shared" ca="1" si="5"/>
        <v>0</v>
      </c>
      <c r="AC11" s="13">
        <f t="shared" ca="1" si="5"/>
        <v>0</v>
      </c>
      <c r="AD11" s="13" t="str">
        <f t="shared" ca="1" si="5"/>
        <v/>
      </c>
      <c r="AE11" s="22"/>
      <c r="AF11" s="23"/>
      <c r="AG11" s="323">
        <f ca="1">SUM(B11:AF11)*24</f>
        <v>0</v>
      </c>
      <c r="AH11" s="298">
        <f ca="1">COUNTIF(B11:AF11,"&gt;"&amp;0)</f>
        <v>0</v>
      </c>
      <c r="AI11" s="301">
        <f ca="1">SUM(B12:AF12)</f>
        <v>0</v>
      </c>
      <c r="AJ11" s="4"/>
      <c r="AK11" s="40" t="s">
        <v>26</v>
      </c>
      <c r="AL11" s="42">
        <f>DATE(AK1,7,14)</f>
        <v>43295</v>
      </c>
    </row>
    <row r="12" spans="1:38" s="11" customFormat="1" ht="15" customHeight="1" thickBot="1" x14ac:dyDescent="0.4">
      <c r="A12" s="318"/>
      <c r="B12" s="59" t="str">
        <f t="shared" ref="B12:AD12" ca="1" si="6">IFERROR(VLOOKUP(B$10,INDIRECT("'"&amp;$A$3&amp;"'!$A:$L"),11,FALSE),"")</f>
        <v/>
      </c>
      <c r="C12" s="59" t="str">
        <f t="shared" ca="1" si="6"/>
        <v/>
      </c>
      <c r="D12" s="59" t="str">
        <f t="shared" ca="1" si="6"/>
        <v/>
      </c>
      <c r="E12" s="59" t="str">
        <f t="shared" ca="1" si="6"/>
        <v/>
      </c>
      <c r="F12" s="59" t="str">
        <f t="shared" ca="1" si="6"/>
        <v/>
      </c>
      <c r="G12" s="59" t="str">
        <f t="shared" ca="1" si="6"/>
        <v/>
      </c>
      <c r="H12" s="59" t="str">
        <f t="shared" ca="1" si="6"/>
        <v/>
      </c>
      <c r="I12" s="59" t="str">
        <f t="shared" ca="1" si="6"/>
        <v/>
      </c>
      <c r="J12" s="59" t="str">
        <f t="shared" ca="1" si="6"/>
        <v/>
      </c>
      <c r="K12" s="59" t="str">
        <f t="shared" ca="1" si="6"/>
        <v/>
      </c>
      <c r="L12" s="59" t="str">
        <f t="shared" ca="1" si="6"/>
        <v/>
      </c>
      <c r="M12" s="59" t="str">
        <f t="shared" ca="1" si="6"/>
        <v/>
      </c>
      <c r="N12" s="59" t="str">
        <f t="shared" ca="1" si="6"/>
        <v/>
      </c>
      <c r="O12" s="59" t="str">
        <f t="shared" ca="1" si="6"/>
        <v/>
      </c>
      <c r="P12" s="59" t="str">
        <f t="shared" ca="1" si="6"/>
        <v/>
      </c>
      <c r="Q12" s="59" t="str">
        <f t="shared" ca="1" si="6"/>
        <v/>
      </c>
      <c r="R12" s="59" t="str">
        <f t="shared" ca="1" si="6"/>
        <v/>
      </c>
      <c r="S12" s="59" t="str">
        <f t="shared" ca="1" si="6"/>
        <v/>
      </c>
      <c r="T12" s="59" t="str">
        <f t="shared" ca="1" si="6"/>
        <v/>
      </c>
      <c r="U12" s="59" t="str">
        <f t="shared" ca="1" si="6"/>
        <v/>
      </c>
      <c r="V12" s="59" t="str">
        <f t="shared" ca="1" si="6"/>
        <v/>
      </c>
      <c r="W12" s="59" t="str">
        <f t="shared" ca="1" si="6"/>
        <v/>
      </c>
      <c r="X12" s="59" t="str">
        <f t="shared" ca="1" si="6"/>
        <v/>
      </c>
      <c r="Y12" s="59" t="str">
        <f t="shared" ca="1" si="6"/>
        <v/>
      </c>
      <c r="Z12" s="59" t="str">
        <f t="shared" ca="1" si="6"/>
        <v/>
      </c>
      <c r="AA12" s="59" t="str">
        <f t="shared" ca="1" si="6"/>
        <v/>
      </c>
      <c r="AB12" s="59" t="str">
        <f t="shared" ca="1" si="6"/>
        <v/>
      </c>
      <c r="AC12" s="59" t="str">
        <f t="shared" ca="1" si="6"/>
        <v/>
      </c>
      <c r="AD12" s="59" t="str">
        <f t="shared" ca="1" si="6"/>
        <v/>
      </c>
      <c r="AE12" s="164"/>
      <c r="AF12" s="165"/>
      <c r="AG12" s="323"/>
      <c r="AH12" s="298"/>
      <c r="AI12" s="301"/>
      <c r="AJ12" s="10"/>
      <c r="AK12" s="1" t="s">
        <v>27</v>
      </c>
      <c r="AL12" s="42">
        <f>DATE(AK1,8,15)</f>
        <v>43327</v>
      </c>
    </row>
    <row r="13" spans="1:38" s="21" customFormat="1" ht="15" hidden="1" customHeight="1" thickBot="1" x14ac:dyDescent="0.4">
      <c r="A13" s="315" t="s">
        <v>1</v>
      </c>
      <c r="B13" s="14">
        <f>DATE($A$3,3,1)</f>
        <v>43160</v>
      </c>
      <c r="C13" s="14">
        <f>B13+1</f>
        <v>43161</v>
      </c>
      <c r="D13" s="14">
        <f>C13+1</f>
        <v>43162</v>
      </c>
      <c r="E13" s="14">
        <f>D13+1</f>
        <v>43163</v>
      </c>
      <c r="F13" s="14">
        <f>E13+1</f>
        <v>43164</v>
      </c>
      <c r="G13" s="14">
        <f>F13+1</f>
        <v>43165</v>
      </c>
      <c r="H13" s="14">
        <f t="shared" ref="H13:AE13" si="7">G13+1</f>
        <v>43166</v>
      </c>
      <c r="I13" s="14">
        <f t="shared" si="7"/>
        <v>43167</v>
      </c>
      <c r="J13" s="14">
        <f t="shared" si="7"/>
        <v>43168</v>
      </c>
      <c r="K13" s="14">
        <f t="shared" si="7"/>
        <v>43169</v>
      </c>
      <c r="L13" s="14">
        <f t="shared" si="7"/>
        <v>43170</v>
      </c>
      <c r="M13" s="14">
        <f t="shared" si="7"/>
        <v>43171</v>
      </c>
      <c r="N13" s="14">
        <f t="shared" si="7"/>
        <v>43172</v>
      </c>
      <c r="O13" s="14">
        <f t="shared" si="7"/>
        <v>43173</v>
      </c>
      <c r="P13" s="14">
        <f t="shared" si="7"/>
        <v>43174</v>
      </c>
      <c r="Q13" s="14">
        <f t="shared" si="7"/>
        <v>43175</v>
      </c>
      <c r="R13" s="14">
        <f t="shared" si="7"/>
        <v>43176</v>
      </c>
      <c r="S13" s="14">
        <f t="shared" si="7"/>
        <v>43177</v>
      </c>
      <c r="T13" s="14">
        <f t="shared" si="7"/>
        <v>43178</v>
      </c>
      <c r="U13" s="14">
        <f t="shared" si="7"/>
        <v>43179</v>
      </c>
      <c r="V13" s="14">
        <f t="shared" si="7"/>
        <v>43180</v>
      </c>
      <c r="W13" s="14">
        <f t="shared" si="7"/>
        <v>43181</v>
      </c>
      <c r="X13" s="14">
        <f t="shared" si="7"/>
        <v>43182</v>
      </c>
      <c r="Y13" s="14">
        <f t="shared" si="7"/>
        <v>43183</v>
      </c>
      <c r="Z13" s="14">
        <f t="shared" si="7"/>
        <v>43184</v>
      </c>
      <c r="AA13" s="14">
        <f t="shared" si="7"/>
        <v>43185</v>
      </c>
      <c r="AB13" s="14">
        <f t="shared" si="7"/>
        <v>43186</v>
      </c>
      <c r="AC13" s="14">
        <f t="shared" si="7"/>
        <v>43187</v>
      </c>
      <c r="AD13" s="14">
        <f t="shared" si="7"/>
        <v>43188</v>
      </c>
      <c r="AE13" s="14">
        <f t="shared" si="7"/>
        <v>43189</v>
      </c>
      <c r="AF13" s="24">
        <f>IF(OR(MONTH(AE13+1)&lt;&gt;MONTH(AE13),AE13+1&gt;=B16),0,AE13+1)</f>
        <v>43190</v>
      </c>
      <c r="AG13" s="17"/>
      <c r="AH13" s="18"/>
      <c r="AI13" s="260"/>
      <c r="AJ13" s="20"/>
      <c r="AK13" s="1" t="s">
        <v>28</v>
      </c>
      <c r="AL13" s="42">
        <f>DATE(AK1,11,1)</f>
        <v>43405</v>
      </c>
    </row>
    <row r="14" spans="1:38" ht="15" customHeight="1" thickBot="1" x14ac:dyDescent="0.4">
      <c r="A14" s="316"/>
      <c r="B14" s="13">
        <f t="shared" ref="B14:AF14" ca="1" si="8">IFERROR(VLOOKUP(B$13,INDIRECT("'"&amp;$A$3&amp;"'!$A:$L"),10,FALSE),"")</f>
        <v>0</v>
      </c>
      <c r="C14" s="13">
        <f t="shared" ca="1" si="8"/>
        <v>0</v>
      </c>
      <c r="D14" s="13">
        <f t="shared" ca="1" si="8"/>
        <v>0</v>
      </c>
      <c r="E14" s="13">
        <f t="shared" ca="1" si="8"/>
        <v>0</v>
      </c>
      <c r="F14" s="13">
        <f t="shared" ca="1" si="8"/>
        <v>0</v>
      </c>
      <c r="G14" s="13">
        <f t="shared" ca="1" si="8"/>
        <v>0</v>
      </c>
      <c r="H14" s="13">
        <f t="shared" ca="1" si="8"/>
        <v>0</v>
      </c>
      <c r="I14" s="13">
        <f t="shared" ca="1" si="8"/>
        <v>0</v>
      </c>
      <c r="J14" s="13">
        <f t="shared" ca="1" si="8"/>
        <v>0</v>
      </c>
      <c r="K14" s="13">
        <f t="shared" ca="1" si="8"/>
        <v>0</v>
      </c>
      <c r="L14" s="13">
        <f t="shared" ca="1" si="8"/>
        <v>0</v>
      </c>
      <c r="M14" s="13">
        <f t="shared" ca="1" si="8"/>
        <v>0</v>
      </c>
      <c r="N14" s="13">
        <f t="shared" ca="1" si="8"/>
        <v>0</v>
      </c>
      <c r="O14" s="13">
        <f t="shared" ca="1" si="8"/>
        <v>0</v>
      </c>
      <c r="P14" s="13">
        <f t="shared" ca="1" si="8"/>
        <v>0</v>
      </c>
      <c r="Q14" s="13">
        <f t="shared" ca="1" si="8"/>
        <v>0</v>
      </c>
      <c r="R14" s="13">
        <f ca="1">IFERROR(VLOOKUP(R$13,INDIRECT("'"&amp;$A$3&amp;"'!$A:$L"),10,FALSE),"")</f>
        <v>0</v>
      </c>
      <c r="S14" s="13">
        <f t="shared" ca="1" si="8"/>
        <v>0</v>
      </c>
      <c r="T14" s="13">
        <f t="shared" ca="1" si="8"/>
        <v>0</v>
      </c>
      <c r="U14" s="13">
        <f t="shared" ca="1" si="8"/>
        <v>0</v>
      </c>
      <c r="V14" s="13">
        <f t="shared" ca="1" si="8"/>
        <v>0</v>
      </c>
      <c r="W14" s="13">
        <f ca="1">IFERROR(VLOOKUP(W$13,INDIRECT("'"&amp;$A$3&amp;"'!$A:$L"),10,FALSE),"")</f>
        <v>0</v>
      </c>
      <c r="X14" s="13">
        <f t="shared" ca="1" si="8"/>
        <v>0</v>
      </c>
      <c r="Y14" s="13">
        <f t="shared" ca="1" si="8"/>
        <v>0</v>
      </c>
      <c r="Z14" s="13">
        <f t="shared" ca="1" si="8"/>
        <v>0</v>
      </c>
      <c r="AA14" s="13">
        <f t="shared" ca="1" si="8"/>
        <v>0</v>
      </c>
      <c r="AB14" s="13">
        <f t="shared" ca="1" si="8"/>
        <v>0</v>
      </c>
      <c r="AC14" s="13">
        <f t="shared" ca="1" si="8"/>
        <v>0</v>
      </c>
      <c r="AD14" s="13">
        <f t="shared" ca="1" si="8"/>
        <v>0</v>
      </c>
      <c r="AE14" s="13">
        <f t="shared" ca="1" si="8"/>
        <v>0</v>
      </c>
      <c r="AF14" s="13">
        <f t="shared" ca="1" si="8"/>
        <v>0</v>
      </c>
      <c r="AG14" s="311">
        <f ca="1">SUM(B14:AF14)*24</f>
        <v>0</v>
      </c>
      <c r="AH14" s="298">
        <f ca="1">COUNTIF(B14:AF14,"&gt;"&amp;0)</f>
        <v>0</v>
      </c>
      <c r="AI14" s="301">
        <f ca="1">SUM(B15:AF15)</f>
        <v>0</v>
      </c>
      <c r="AJ14" s="4"/>
      <c r="AK14" s="40" t="s">
        <v>29</v>
      </c>
      <c r="AL14" s="42">
        <f>DATE(AK1,11,11)</f>
        <v>43415</v>
      </c>
    </row>
    <row r="15" spans="1:38" s="11" customFormat="1" ht="15" customHeight="1" thickBot="1" x14ac:dyDescent="0.4">
      <c r="A15" s="318"/>
      <c r="B15" s="59" t="str">
        <f t="shared" ref="B15:AF15" ca="1" si="9">IFERROR(VLOOKUP(B$13,INDIRECT("'"&amp;$A$3&amp;"'!$A:$L"),11,FALSE),"")</f>
        <v/>
      </c>
      <c r="C15" s="59" t="str">
        <f t="shared" ca="1" si="9"/>
        <v/>
      </c>
      <c r="D15" s="59" t="str">
        <f t="shared" ca="1" si="9"/>
        <v/>
      </c>
      <c r="E15" s="59" t="str">
        <f t="shared" ca="1" si="9"/>
        <v/>
      </c>
      <c r="F15" s="59" t="str">
        <f t="shared" ca="1" si="9"/>
        <v/>
      </c>
      <c r="G15" s="59" t="str">
        <f t="shared" ca="1" si="9"/>
        <v/>
      </c>
      <c r="H15" s="59" t="str">
        <f t="shared" ca="1" si="9"/>
        <v/>
      </c>
      <c r="I15" s="59" t="str">
        <f t="shared" ca="1" si="9"/>
        <v/>
      </c>
      <c r="J15" s="59" t="str">
        <f t="shared" ca="1" si="9"/>
        <v/>
      </c>
      <c r="K15" s="59" t="str">
        <f t="shared" ca="1" si="9"/>
        <v/>
      </c>
      <c r="L15" s="59" t="str">
        <f t="shared" ca="1" si="9"/>
        <v/>
      </c>
      <c r="M15" s="59" t="str">
        <f t="shared" ca="1" si="9"/>
        <v/>
      </c>
      <c r="N15" s="59" t="str">
        <f t="shared" ca="1" si="9"/>
        <v/>
      </c>
      <c r="O15" s="59" t="str">
        <f t="shared" ca="1" si="9"/>
        <v/>
      </c>
      <c r="P15" s="59" t="str">
        <f t="shared" ca="1" si="9"/>
        <v/>
      </c>
      <c r="Q15" s="59" t="str">
        <f t="shared" ca="1" si="9"/>
        <v/>
      </c>
      <c r="R15" s="59" t="str">
        <f t="shared" ca="1" si="9"/>
        <v/>
      </c>
      <c r="S15" s="59" t="str">
        <f t="shared" ca="1" si="9"/>
        <v/>
      </c>
      <c r="T15" s="59" t="str">
        <f t="shared" ca="1" si="9"/>
        <v/>
      </c>
      <c r="U15" s="59" t="str">
        <f t="shared" ca="1" si="9"/>
        <v/>
      </c>
      <c r="V15" s="59" t="str">
        <f t="shared" ca="1" si="9"/>
        <v/>
      </c>
      <c r="W15" s="59" t="str">
        <f t="shared" ca="1" si="9"/>
        <v/>
      </c>
      <c r="X15" s="59" t="str">
        <f t="shared" ca="1" si="9"/>
        <v/>
      </c>
      <c r="Y15" s="59" t="str">
        <f t="shared" ca="1" si="9"/>
        <v/>
      </c>
      <c r="Z15" s="59" t="str">
        <f t="shared" ca="1" si="9"/>
        <v/>
      </c>
      <c r="AA15" s="59" t="str">
        <f t="shared" ca="1" si="9"/>
        <v/>
      </c>
      <c r="AB15" s="59" t="str">
        <f t="shared" ca="1" si="9"/>
        <v/>
      </c>
      <c r="AC15" s="59" t="str">
        <f t="shared" ca="1" si="9"/>
        <v/>
      </c>
      <c r="AD15" s="59" t="str">
        <f t="shared" ca="1" si="9"/>
        <v/>
      </c>
      <c r="AE15" s="59" t="str">
        <f t="shared" ca="1" si="9"/>
        <v/>
      </c>
      <c r="AF15" s="59" t="str">
        <f t="shared" ca="1" si="9"/>
        <v/>
      </c>
      <c r="AG15" s="311"/>
      <c r="AH15" s="298"/>
      <c r="AI15" s="301"/>
      <c r="AJ15" s="10"/>
      <c r="AK15" s="1" t="s">
        <v>30</v>
      </c>
      <c r="AL15" s="42">
        <f>DATE(AK1,12,25)</f>
        <v>43459</v>
      </c>
    </row>
    <row r="16" spans="1:38" s="21" customFormat="1" ht="15" hidden="1" customHeight="1" thickBot="1" x14ac:dyDescent="0.4">
      <c r="A16" s="315" t="s">
        <v>2</v>
      </c>
      <c r="B16" s="14">
        <f>DATE($A$3,4,1)</f>
        <v>43191</v>
      </c>
      <c r="C16" s="14">
        <f>B16+1</f>
        <v>43192</v>
      </c>
      <c r="D16" s="14">
        <f>C16+1</f>
        <v>43193</v>
      </c>
      <c r="E16" s="14">
        <f>D16+1</f>
        <v>43194</v>
      </c>
      <c r="F16" s="14">
        <f t="shared" ref="F16:AE16" si="10">E16+1</f>
        <v>43195</v>
      </c>
      <c r="G16" s="14">
        <f t="shared" si="10"/>
        <v>43196</v>
      </c>
      <c r="H16" s="14">
        <f t="shared" si="10"/>
        <v>43197</v>
      </c>
      <c r="I16" s="14">
        <f t="shared" si="10"/>
        <v>43198</v>
      </c>
      <c r="J16" s="14">
        <f t="shared" si="10"/>
        <v>43199</v>
      </c>
      <c r="K16" s="14">
        <f t="shared" si="10"/>
        <v>43200</v>
      </c>
      <c r="L16" s="14">
        <f t="shared" si="10"/>
        <v>43201</v>
      </c>
      <c r="M16" s="14">
        <f t="shared" si="10"/>
        <v>43202</v>
      </c>
      <c r="N16" s="14">
        <f t="shared" si="10"/>
        <v>43203</v>
      </c>
      <c r="O16" s="14">
        <f t="shared" si="10"/>
        <v>43204</v>
      </c>
      <c r="P16" s="14">
        <f t="shared" si="10"/>
        <v>43205</v>
      </c>
      <c r="Q16" s="14">
        <f t="shared" si="10"/>
        <v>43206</v>
      </c>
      <c r="R16" s="14">
        <f t="shared" si="10"/>
        <v>43207</v>
      </c>
      <c r="S16" s="14">
        <f t="shared" si="10"/>
        <v>43208</v>
      </c>
      <c r="T16" s="14">
        <f t="shared" si="10"/>
        <v>43209</v>
      </c>
      <c r="U16" s="14">
        <f t="shared" si="10"/>
        <v>43210</v>
      </c>
      <c r="V16" s="14">
        <f t="shared" si="10"/>
        <v>43211</v>
      </c>
      <c r="W16" s="14">
        <f t="shared" si="10"/>
        <v>43212</v>
      </c>
      <c r="X16" s="14">
        <f t="shared" si="10"/>
        <v>43213</v>
      </c>
      <c r="Y16" s="14">
        <f t="shared" si="10"/>
        <v>43214</v>
      </c>
      <c r="Z16" s="14">
        <f t="shared" si="10"/>
        <v>43215</v>
      </c>
      <c r="AA16" s="14">
        <f t="shared" si="10"/>
        <v>43216</v>
      </c>
      <c r="AB16" s="14">
        <f t="shared" si="10"/>
        <v>43217</v>
      </c>
      <c r="AC16" s="14">
        <f t="shared" si="10"/>
        <v>43218</v>
      </c>
      <c r="AD16" s="14">
        <f t="shared" si="10"/>
        <v>43219</v>
      </c>
      <c r="AE16" s="14">
        <f t="shared" si="10"/>
        <v>43220</v>
      </c>
      <c r="AF16" s="25">
        <f>IF(OR(MONTH(AE16+1)&lt;&gt;MONTH(AE16),AE16+1&gt;=B19),0,AE16+1)</f>
        <v>0</v>
      </c>
      <c r="AG16" s="213"/>
      <c r="AH16" s="18"/>
      <c r="AI16" s="260"/>
      <c r="AJ16" s="20"/>
      <c r="AK16" s="1"/>
      <c r="AL16" s="42"/>
    </row>
    <row r="17" spans="1:38" ht="15" customHeight="1" thickBot="1" x14ac:dyDescent="0.4">
      <c r="A17" s="316"/>
      <c r="B17" s="13">
        <f t="shared" ref="B17:G17" ca="1" si="11">IFERROR(VLOOKUP(B$16,INDIRECT("'"&amp;$A$3&amp;"'!$A:$L"),10,FALSE),"")</f>
        <v>0</v>
      </c>
      <c r="C17" s="13">
        <f t="shared" ca="1" si="11"/>
        <v>0</v>
      </c>
      <c r="D17" s="13">
        <f t="shared" ca="1" si="11"/>
        <v>0</v>
      </c>
      <c r="E17" s="13">
        <f t="shared" ca="1" si="11"/>
        <v>0</v>
      </c>
      <c r="F17" s="13">
        <f t="shared" ca="1" si="11"/>
        <v>0</v>
      </c>
      <c r="G17" s="13">
        <f t="shared" ca="1" si="11"/>
        <v>0</v>
      </c>
      <c r="H17" s="13">
        <f t="shared" ref="H17:AF17" ca="1" si="12">IFERROR(VLOOKUP(H$16,INDIRECT("'"&amp;$A$3&amp;"'!$A:$L"),10,FALSE),"")</f>
        <v>0</v>
      </c>
      <c r="I17" s="13">
        <f t="shared" ca="1" si="12"/>
        <v>0</v>
      </c>
      <c r="J17" s="13">
        <f ca="1">IFERROR(VLOOKUP(J$16,INDIRECT("'"&amp;$A$3&amp;"'!$A:$L"),10,FALSE),"")</f>
        <v>0</v>
      </c>
      <c r="K17" s="13">
        <f t="shared" ca="1" si="12"/>
        <v>0</v>
      </c>
      <c r="L17" s="13">
        <f t="shared" ca="1" si="12"/>
        <v>0</v>
      </c>
      <c r="M17" s="13">
        <f t="shared" ca="1" si="12"/>
        <v>0</v>
      </c>
      <c r="N17" s="13">
        <f t="shared" ca="1" si="12"/>
        <v>0</v>
      </c>
      <c r="O17" s="13">
        <f t="shared" ca="1" si="12"/>
        <v>0</v>
      </c>
      <c r="P17" s="13">
        <f t="shared" ca="1" si="12"/>
        <v>0</v>
      </c>
      <c r="Q17" s="13">
        <f t="shared" ca="1" si="12"/>
        <v>0</v>
      </c>
      <c r="R17" s="13">
        <f t="shared" ca="1" si="12"/>
        <v>0</v>
      </c>
      <c r="S17" s="13">
        <f t="shared" ca="1" si="12"/>
        <v>0</v>
      </c>
      <c r="T17" s="13">
        <f t="shared" ca="1" si="12"/>
        <v>0</v>
      </c>
      <c r="U17" s="13">
        <f t="shared" ca="1" si="12"/>
        <v>0</v>
      </c>
      <c r="V17" s="13">
        <f t="shared" ca="1" si="12"/>
        <v>0</v>
      </c>
      <c r="W17" s="13">
        <f t="shared" ca="1" si="12"/>
        <v>0</v>
      </c>
      <c r="X17" s="13">
        <f t="shared" ca="1" si="12"/>
        <v>0</v>
      </c>
      <c r="Y17" s="13">
        <f t="shared" ca="1" si="12"/>
        <v>0</v>
      </c>
      <c r="Z17" s="13">
        <f t="shared" ca="1" si="12"/>
        <v>0</v>
      </c>
      <c r="AA17" s="13">
        <f t="shared" ca="1" si="12"/>
        <v>0</v>
      </c>
      <c r="AB17" s="13">
        <f t="shared" ca="1" si="12"/>
        <v>0</v>
      </c>
      <c r="AC17" s="13">
        <f t="shared" ca="1" si="12"/>
        <v>0</v>
      </c>
      <c r="AD17" s="13">
        <f t="shared" ca="1" si="12"/>
        <v>0</v>
      </c>
      <c r="AE17" s="13">
        <f t="shared" ca="1" si="12"/>
        <v>0</v>
      </c>
      <c r="AF17" s="13" t="str">
        <f t="shared" ca="1" si="12"/>
        <v/>
      </c>
      <c r="AG17" s="311">
        <f ca="1">SUM(B17:AF17)*24</f>
        <v>0</v>
      </c>
      <c r="AH17" s="298">
        <f ca="1">COUNTIF(B17:AF17,"&gt;"&amp;0)</f>
        <v>0</v>
      </c>
      <c r="AI17" s="301">
        <f ca="1">SUM(B18:AF18)</f>
        <v>0</v>
      </c>
      <c r="AJ17" s="4"/>
      <c r="AK17" s="40" t="s">
        <v>31</v>
      </c>
      <c r="AL17" s="42">
        <f>AL4-47</f>
        <v>43144</v>
      </c>
    </row>
    <row r="18" spans="1:38" s="58" customFormat="1" ht="15" customHeight="1" thickBot="1" x14ac:dyDescent="0.4">
      <c r="A18" s="318"/>
      <c r="B18" s="59" t="str">
        <f t="shared" ref="B18:G18" ca="1" si="13">IFERROR(VLOOKUP(B$16,INDIRECT("'"&amp;$A$3&amp;"'!$A:$L"),11,FALSE),"")</f>
        <v/>
      </c>
      <c r="C18" s="59" t="str">
        <f t="shared" ca="1" si="13"/>
        <v/>
      </c>
      <c r="D18" s="59" t="str">
        <f t="shared" ca="1" si="13"/>
        <v/>
      </c>
      <c r="E18" s="59" t="str">
        <f t="shared" ca="1" si="13"/>
        <v/>
      </c>
      <c r="F18" s="59" t="str">
        <f t="shared" ca="1" si="13"/>
        <v/>
      </c>
      <c r="G18" s="59" t="str">
        <f t="shared" ca="1" si="13"/>
        <v/>
      </c>
      <c r="H18" s="59" t="str">
        <f t="shared" ref="H18:AF18" ca="1" si="14">IFERROR(VLOOKUP(H$16,INDIRECT("'"&amp;$A$3&amp;"'!$A:$L"),11,FALSE),"")</f>
        <v/>
      </c>
      <c r="I18" s="59" t="str">
        <f t="shared" ca="1" si="14"/>
        <v/>
      </c>
      <c r="J18" s="59" t="str">
        <f t="shared" ca="1" si="14"/>
        <v/>
      </c>
      <c r="K18" s="59" t="str">
        <f t="shared" ca="1" si="14"/>
        <v/>
      </c>
      <c r="L18" s="59" t="str">
        <f t="shared" ca="1" si="14"/>
        <v/>
      </c>
      <c r="M18" s="59" t="str">
        <f t="shared" ca="1" si="14"/>
        <v/>
      </c>
      <c r="N18" s="59" t="str">
        <f t="shared" ca="1" si="14"/>
        <v/>
      </c>
      <c r="O18" s="59" t="str">
        <f t="shared" ca="1" si="14"/>
        <v/>
      </c>
      <c r="P18" s="59" t="str">
        <f t="shared" ca="1" si="14"/>
        <v/>
      </c>
      <c r="Q18" s="59" t="str">
        <f t="shared" ca="1" si="14"/>
        <v/>
      </c>
      <c r="R18" s="59" t="str">
        <f t="shared" ca="1" si="14"/>
        <v/>
      </c>
      <c r="S18" s="59" t="str">
        <f t="shared" ca="1" si="14"/>
        <v/>
      </c>
      <c r="T18" s="59" t="str">
        <f t="shared" ca="1" si="14"/>
        <v/>
      </c>
      <c r="U18" s="59" t="str">
        <f t="shared" ca="1" si="14"/>
        <v/>
      </c>
      <c r="V18" s="59" t="str">
        <f ca="1">IFERROR(VLOOKUP(V$16,INDIRECT("'"&amp;$A$3&amp;"'!$A:$L"),11,FALSE),"")</f>
        <v/>
      </c>
      <c r="W18" s="59" t="str">
        <f t="shared" ca="1" si="14"/>
        <v/>
      </c>
      <c r="X18" s="59" t="str">
        <f t="shared" ca="1" si="14"/>
        <v/>
      </c>
      <c r="Y18" s="59" t="str">
        <f t="shared" ca="1" si="14"/>
        <v/>
      </c>
      <c r="Z18" s="59" t="str">
        <f t="shared" ca="1" si="14"/>
        <v/>
      </c>
      <c r="AA18" s="59" t="str">
        <f t="shared" ca="1" si="14"/>
        <v/>
      </c>
      <c r="AB18" s="59" t="str">
        <f t="shared" ca="1" si="14"/>
        <v/>
      </c>
      <c r="AC18" s="59" t="str">
        <f t="shared" ca="1" si="14"/>
        <v/>
      </c>
      <c r="AD18" s="59" t="str">
        <f t="shared" ca="1" si="14"/>
        <v/>
      </c>
      <c r="AE18" s="59" t="str">
        <f t="shared" ca="1" si="14"/>
        <v/>
      </c>
      <c r="AF18" s="59" t="str">
        <f t="shared" ca="1" si="14"/>
        <v/>
      </c>
      <c r="AG18" s="311"/>
      <c r="AH18" s="298"/>
      <c r="AI18" s="301"/>
      <c r="AJ18" s="55"/>
      <c r="AK18" s="56" t="s">
        <v>32</v>
      </c>
      <c r="AL18" s="57">
        <f>AL4-46</f>
        <v>43145</v>
      </c>
    </row>
    <row r="19" spans="1:38" s="21" customFormat="1" ht="15" hidden="1" customHeight="1" thickBot="1" x14ac:dyDescent="0.4">
      <c r="A19" s="315" t="s">
        <v>3</v>
      </c>
      <c r="B19" s="14">
        <f>DATE($A$3,5,1)</f>
        <v>43221</v>
      </c>
      <c r="C19" s="14">
        <f>B19+1</f>
        <v>43222</v>
      </c>
      <c r="D19" s="14">
        <f t="shared" ref="D19:AE19" si="15">C19+1</f>
        <v>43223</v>
      </c>
      <c r="E19" s="14">
        <f t="shared" si="15"/>
        <v>43224</v>
      </c>
      <c r="F19" s="14">
        <f t="shared" si="15"/>
        <v>43225</v>
      </c>
      <c r="G19" s="14">
        <f t="shared" si="15"/>
        <v>43226</v>
      </c>
      <c r="H19" s="14">
        <f t="shared" si="15"/>
        <v>43227</v>
      </c>
      <c r="I19" s="14">
        <f t="shared" si="15"/>
        <v>43228</v>
      </c>
      <c r="J19" s="14">
        <f t="shared" si="15"/>
        <v>43229</v>
      </c>
      <c r="K19" s="14">
        <f t="shared" si="15"/>
        <v>43230</v>
      </c>
      <c r="L19" s="14">
        <f t="shared" si="15"/>
        <v>43231</v>
      </c>
      <c r="M19" s="14">
        <f t="shared" si="15"/>
        <v>43232</v>
      </c>
      <c r="N19" s="14">
        <f t="shared" si="15"/>
        <v>43233</v>
      </c>
      <c r="O19" s="14">
        <f t="shared" si="15"/>
        <v>43234</v>
      </c>
      <c r="P19" s="14">
        <f t="shared" si="15"/>
        <v>43235</v>
      </c>
      <c r="Q19" s="14">
        <f t="shared" si="15"/>
        <v>43236</v>
      </c>
      <c r="R19" s="14">
        <f t="shared" si="15"/>
        <v>43237</v>
      </c>
      <c r="S19" s="14">
        <f t="shared" si="15"/>
        <v>43238</v>
      </c>
      <c r="T19" s="14">
        <f t="shared" si="15"/>
        <v>43239</v>
      </c>
      <c r="U19" s="14">
        <f t="shared" si="15"/>
        <v>43240</v>
      </c>
      <c r="V19" s="14">
        <f t="shared" si="15"/>
        <v>43241</v>
      </c>
      <c r="W19" s="14">
        <f t="shared" si="15"/>
        <v>43242</v>
      </c>
      <c r="X19" s="14">
        <f t="shared" si="15"/>
        <v>43243</v>
      </c>
      <c r="Y19" s="14">
        <f t="shared" si="15"/>
        <v>43244</v>
      </c>
      <c r="Z19" s="14">
        <f t="shared" si="15"/>
        <v>43245</v>
      </c>
      <c r="AA19" s="14">
        <f t="shared" si="15"/>
        <v>43246</v>
      </c>
      <c r="AB19" s="14">
        <f t="shared" si="15"/>
        <v>43247</v>
      </c>
      <c r="AC19" s="14">
        <f t="shared" si="15"/>
        <v>43248</v>
      </c>
      <c r="AD19" s="14">
        <f t="shared" si="15"/>
        <v>43249</v>
      </c>
      <c r="AE19" s="14">
        <f t="shared" si="15"/>
        <v>43250</v>
      </c>
      <c r="AF19" s="24">
        <f>IF(OR(MONTH(AE19+1)&lt;&gt;MONTH(AE19),AE19+1&gt;=B22),0,AE19+1)</f>
        <v>43251</v>
      </c>
      <c r="AG19" s="213"/>
      <c r="AH19" s="18"/>
      <c r="AI19" s="260"/>
      <c r="AJ19" s="20"/>
      <c r="AK19" s="3" t="s">
        <v>33</v>
      </c>
      <c r="AL19" s="42">
        <f>AL4-7</f>
        <v>43184</v>
      </c>
    </row>
    <row r="20" spans="1:38" ht="15" customHeight="1" thickBot="1" x14ac:dyDescent="0.4">
      <c r="A20" s="316"/>
      <c r="B20" s="13">
        <f t="shared" ref="B20:AF20" ca="1" si="16">IFERROR(VLOOKUP(B$19,INDIRECT("'"&amp;$A$3&amp;"'!$A:$L"),10,FALSE),"")</f>
        <v>0</v>
      </c>
      <c r="C20" s="13">
        <f t="shared" ca="1" si="16"/>
        <v>0</v>
      </c>
      <c r="D20" s="13">
        <f t="shared" ca="1" si="16"/>
        <v>0</v>
      </c>
      <c r="E20" s="13">
        <f t="shared" ca="1" si="16"/>
        <v>0</v>
      </c>
      <c r="F20" s="13">
        <f t="shared" ca="1" si="16"/>
        <v>0</v>
      </c>
      <c r="G20" s="13">
        <f t="shared" ca="1" si="16"/>
        <v>0</v>
      </c>
      <c r="H20" s="13">
        <f t="shared" ca="1" si="16"/>
        <v>0</v>
      </c>
      <c r="I20" s="13">
        <f t="shared" ca="1" si="16"/>
        <v>0</v>
      </c>
      <c r="J20" s="13">
        <f t="shared" ca="1" si="16"/>
        <v>0</v>
      </c>
      <c r="K20" s="13">
        <f t="shared" ca="1" si="16"/>
        <v>0</v>
      </c>
      <c r="L20" s="13">
        <f t="shared" ca="1" si="16"/>
        <v>0</v>
      </c>
      <c r="M20" s="13">
        <f t="shared" ca="1" si="16"/>
        <v>0</v>
      </c>
      <c r="N20" s="13">
        <f t="shared" ca="1" si="16"/>
        <v>0</v>
      </c>
      <c r="O20" s="13">
        <f t="shared" ca="1" si="16"/>
        <v>0</v>
      </c>
      <c r="P20" s="13">
        <f t="shared" ca="1" si="16"/>
        <v>0</v>
      </c>
      <c r="Q20" s="13">
        <f t="shared" ca="1" si="16"/>
        <v>0</v>
      </c>
      <c r="R20" s="13">
        <f t="shared" ca="1" si="16"/>
        <v>0</v>
      </c>
      <c r="S20" s="13">
        <f t="shared" ca="1" si="16"/>
        <v>0</v>
      </c>
      <c r="T20" s="13">
        <f t="shared" ca="1" si="16"/>
        <v>0</v>
      </c>
      <c r="U20" s="13">
        <f t="shared" ca="1" si="16"/>
        <v>0</v>
      </c>
      <c r="V20" s="13">
        <f t="shared" ca="1" si="16"/>
        <v>0</v>
      </c>
      <c r="W20" s="13">
        <f t="shared" ca="1" si="16"/>
        <v>0</v>
      </c>
      <c r="X20" s="13">
        <f t="shared" ca="1" si="16"/>
        <v>0</v>
      </c>
      <c r="Y20" s="13">
        <f t="shared" ca="1" si="16"/>
        <v>0</v>
      </c>
      <c r="Z20" s="13">
        <f t="shared" ca="1" si="16"/>
        <v>0</v>
      </c>
      <c r="AA20" s="13">
        <f t="shared" ca="1" si="16"/>
        <v>0</v>
      </c>
      <c r="AB20" s="13">
        <f t="shared" ca="1" si="16"/>
        <v>0</v>
      </c>
      <c r="AC20" s="13">
        <f t="shared" ca="1" si="16"/>
        <v>0</v>
      </c>
      <c r="AD20" s="13">
        <f t="shared" ca="1" si="16"/>
        <v>0</v>
      </c>
      <c r="AE20" s="13">
        <f t="shared" ca="1" si="16"/>
        <v>0</v>
      </c>
      <c r="AF20" s="13">
        <f t="shared" ca="1" si="16"/>
        <v>0</v>
      </c>
      <c r="AG20" s="311">
        <f ca="1">SUM(B20:AF20)*24</f>
        <v>0</v>
      </c>
      <c r="AH20" s="298">
        <f ca="1">COUNTIF(B20:AF20,"&gt;"&amp;0)</f>
        <v>0</v>
      </c>
      <c r="AI20" s="301">
        <f ca="1">SUM(B21:AF21)</f>
        <v>0</v>
      </c>
      <c r="AJ20" s="4"/>
      <c r="AK20" s="3"/>
      <c r="AL20" s="42"/>
    </row>
    <row r="21" spans="1:38" s="11" customFormat="1" ht="15" customHeight="1" thickBot="1" x14ac:dyDescent="0.4">
      <c r="A21" s="318"/>
      <c r="B21" s="59" t="str">
        <f t="shared" ref="B21:AF21" ca="1" si="17">IFERROR(VLOOKUP(B$19,INDIRECT("'"&amp;$A$3&amp;"'!$A:$L"),11,FALSE),"")</f>
        <v/>
      </c>
      <c r="C21" s="59" t="str">
        <f t="shared" ca="1" si="17"/>
        <v/>
      </c>
      <c r="D21" s="59" t="str">
        <f t="shared" ca="1" si="17"/>
        <v/>
      </c>
      <c r="E21" s="59" t="str">
        <f t="shared" ca="1" si="17"/>
        <v/>
      </c>
      <c r="F21" s="59" t="str">
        <f t="shared" ca="1" si="17"/>
        <v/>
      </c>
      <c r="G21" s="59" t="str">
        <f t="shared" ca="1" si="17"/>
        <v/>
      </c>
      <c r="H21" s="59" t="str">
        <f t="shared" ca="1" si="17"/>
        <v/>
      </c>
      <c r="I21" s="59" t="str">
        <f t="shared" ca="1" si="17"/>
        <v/>
      </c>
      <c r="J21" s="59" t="str">
        <f t="shared" ca="1" si="17"/>
        <v/>
      </c>
      <c r="K21" s="59" t="str">
        <f t="shared" ca="1" si="17"/>
        <v/>
      </c>
      <c r="L21" s="59" t="str">
        <f t="shared" ca="1" si="17"/>
        <v/>
      </c>
      <c r="M21" s="59" t="str">
        <f t="shared" ca="1" si="17"/>
        <v/>
      </c>
      <c r="N21" s="59" t="str">
        <f t="shared" ca="1" si="17"/>
        <v/>
      </c>
      <c r="O21" s="59" t="str">
        <f t="shared" ca="1" si="17"/>
        <v/>
      </c>
      <c r="P21" s="59" t="str">
        <f t="shared" ca="1" si="17"/>
        <v/>
      </c>
      <c r="Q21" s="59" t="str">
        <f t="shared" ca="1" si="17"/>
        <v/>
      </c>
      <c r="R21" s="59" t="str">
        <f t="shared" ca="1" si="17"/>
        <v/>
      </c>
      <c r="S21" s="59" t="str">
        <f t="shared" ca="1" si="17"/>
        <v/>
      </c>
      <c r="T21" s="59" t="str">
        <f t="shared" ca="1" si="17"/>
        <v/>
      </c>
      <c r="U21" s="59" t="str">
        <f t="shared" ca="1" si="17"/>
        <v/>
      </c>
      <c r="V21" s="59" t="str">
        <f t="shared" ca="1" si="17"/>
        <v/>
      </c>
      <c r="W21" s="59" t="str">
        <f t="shared" ca="1" si="17"/>
        <v/>
      </c>
      <c r="X21" s="59" t="str">
        <f t="shared" ca="1" si="17"/>
        <v/>
      </c>
      <c r="Y21" s="59" t="str">
        <f t="shared" ca="1" si="17"/>
        <v/>
      </c>
      <c r="Z21" s="59" t="str">
        <f t="shared" ca="1" si="17"/>
        <v/>
      </c>
      <c r="AA21" s="59" t="str">
        <f t="shared" ca="1" si="17"/>
        <v/>
      </c>
      <c r="AB21" s="59" t="str">
        <f t="shared" ca="1" si="17"/>
        <v/>
      </c>
      <c r="AC21" s="59" t="str">
        <f t="shared" ca="1" si="17"/>
        <v/>
      </c>
      <c r="AD21" s="59" t="str">
        <f t="shared" ca="1" si="17"/>
        <v/>
      </c>
      <c r="AE21" s="59" t="str">
        <f t="shared" ca="1" si="17"/>
        <v/>
      </c>
      <c r="AF21" s="59" t="str">
        <f t="shared" ca="1" si="17"/>
        <v/>
      </c>
      <c r="AG21" s="311"/>
      <c r="AH21" s="298"/>
      <c r="AI21" s="301"/>
      <c r="AJ21" s="10"/>
      <c r="AK21" s="3" t="s">
        <v>35</v>
      </c>
      <c r="AL21" s="42">
        <f>DATE(AK1,1,1)+7-WEEKDAY(DATE(AK1,1,1),2)</f>
        <v>43107</v>
      </c>
    </row>
    <row r="22" spans="1:38" s="21" customFormat="1" ht="15" hidden="1" customHeight="1" thickBot="1" x14ac:dyDescent="0.4">
      <c r="A22" s="315" t="s">
        <v>4</v>
      </c>
      <c r="B22" s="14">
        <f>DATE($A$3,6,1)</f>
        <v>43252</v>
      </c>
      <c r="C22" s="14">
        <f>B22+1</f>
        <v>43253</v>
      </c>
      <c r="D22" s="14">
        <f>C22+1</f>
        <v>43254</v>
      </c>
      <c r="E22" s="14">
        <f t="shared" ref="E22:AE22" si="18">D22+1</f>
        <v>43255</v>
      </c>
      <c r="F22" s="14">
        <f t="shared" si="18"/>
        <v>43256</v>
      </c>
      <c r="G22" s="14">
        <f t="shared" si="18"/>
        <v>43257</v>
      </c>
      <c r="H22" s="14">
        <f t="shared" si="18"/>
        <v>43258</v>
      </c>
      <c r="I22" s="14">
        <f t="shared" si="18"/>
        <v>43259</v>
      </c>
      <c r="J22" s="14">
        <f t="shared" si="18"/>
        <v>43260</v>
      </c>
      <c r="K22" s="14">
        <f t="shared" si="18"/>
        <v>43261</v>
      </c>
      <c r="L22" s="14">
        <f t="shared" si="18"/>
        <v>43262</v>
      </c>
      <c r="M22" s="14">
        <f t="shared" si="18"/>
        <v>43263</v>
      </c>
      <c r="N22" s="14">
        <f t="shared" si="18"/>
        <v>43264</v>
      </c>
      <c r="O22" s="14">
        <f t="shared" si="18"/>
        <v>43265</v>
      </c>
      <c r="P22" s="14">
        <f t="shared" si="18"/>
        <v>43266</v>
      </c>
      <c r="Q22" s="14">
        <f t="shared" si="18"/>
        <v>43267</v>
      </c>
      <c r="R22" s="14">
        <f t="shared" si="18"/>
        <v>43268</v>
      </c>
      <c r="S22" s="14">
        <f t="shared" si="18"/>
        <v>43269</v>
      </c>
      <c r="T22" s="14">
        <f t="shared" si="18"/>
        <v>43270</v>
      </c>
      <c r="U22" s="14">
        <f t="shared" si="18"/>
        <v>43271</v>
      </c>
      <c r="V22" s="14">
        <f t="shared" si="18"/>
        <v>43272</v>
      </c>
      <c r="W22" s="14">
        <f t="shared" si="18"/>
        <v>43273</v>
      </c>
      <c r="X22" s="14">
        <f t="shared" si="18"/>
        <v>43274</v>
      </c>
      <c r="Y22" s="14">
        <f t="shared" si="18"/>
        <v>43275</v>
      </c>
      <c r="Z22" s="14">
        <f t="shared" si="18"/>
        <v>43276</v>
      </c>
      <c r="AA22" s="14">
        <f t="shared" si="18"/>
        <v>43277</v>
      </c>
      <c r="AB22" s="14">
        <f t="shared" si="18"/>
        <v>43278</v>
      </c>
      <c r="AC22" s="14">
        <f t="shared" si="18"/>
        <v>43279</v>
      </c>
      <c r="AD22" s="14">
        <f t="shared" si="18"/>
        <v>43280</v>
      </c>
      <c r="AE22" s="14">
        <f t="shared" si="18"/>
        <v>43281</v>
      </c>
      <c r="AF22" s="25">
        <f>IF(OR(MONTH(AE22+1)&lt;&gt;MONTH(AE22),AE22+1&gt;=B25),0,AE22+1)</f>
        <v>0</v>
      </c>
      <c r="AG22" s="213"/>
      <c r="AH22" s="18"/>
      <c r="AI22" s="260"/>
      <c r="AJ22" s="20"/>
      <c r="AK22" s="1"/>
      <c r="AL22" s="42"/>
    </row>
    <row r="23" spans="1:38" ht="15" customHeight="1" thickBot="1" x14ac:dyDescent="0.4">
      <c r="A23" s="316"/>
      <c r="B23" s="13">
        <f t="shared" ref="B23:AF23" ca="1" si="19">IFERROR(VLOOKUP(B$22,INDIRECT("'"&amp;$A$3&amp;"'!$A:$L"),10,FALSE),"")</f>
        <v>0</v>
      </c>
      <c r="C23" s="13">
        <f t="shared" ca="1" si="19"/>
        <v>0</v>
      </c>
      <c r="D23" s="13">
        <f t="shared" ca="1" si="19"/>
        <v>0</v>
      </c>
      <c r="E23" s="13">
        <f t="shared" ca="1" si="19"/>
        <v>0</v>
      </c>
      <c r="F23" s="13">
        <f t="shared" ca="1" si="19"/>
        <v>0</v>
      </c>
      <c r="G23" s="13">
        <f t="shared" ca="1" si="19"/>
        <v>0</v>
      </c>
      <c r="H23" s="13">
        <f t="shared" ca="1" si="19"/>
        <v>0</v>
      </c>
      <c r="I23" s="13">
        <f t="shared" ca="1" si="19"/>
        <v>0</v>
      </c>
      <c r="J23" s="13">
        <f t="shared" ca="1" si="19"/>
        <v>0</v>
      </c>
      <c r="K23" s="13">
        <f t="shared" ca="1" si="19"/>
        <v>0</v>
      </c>
      <c r="L23" s="13">
        <f t="shared" ca="1" si="19"/>
        <v>0.32291666666666663</v>
      </c>
      <c r="M23" s="13">
        <f t="shared" ca="1" si="19"/>
        <v>0.3125</v>
      </c>
      <c r="N23" s="13">
        <f t="shared" ca="1" si="19"/>
        <v>0.29166666666666663</v>
      </c>
      <c r="O23" s="13">
        <f t="shared" ca="1" si="19"/>
        <v>0.29166666666666663</v>
      </c>
      <c r="P23" s="13">
        <f t="shared" ca="1" si="19"/>
        <v>0.29166666666666663</v>
      </c>
      <c r="Q23" s="13">
        <f t="shared" ca="1" si="19"/>
        <v>0</v>
      </c>
      <c r="R23" s="13">
        <f t="shared" ca="1" si="19"/>
        <v>0</v>
      </c>
      <c r="S23" s="13">
        <f t="shared" ca="1" si="19"/>
        <v>0.29166666666666663</v>
      </c>
      <c r="T23" s="13">
        <f t="shared" ca="1" si="19"/>
        <v>0.29166666666666663</v>
      </c>
      <c r="U23" s="13">
        <f t="shared" ca="1" si="19"/>
        <v>0.29166666666666663</v>
      </c>
      <c r="V23" s="13">
        <f t="shared" ca="1" si="19"/>
        <v>0.29166666666666663</v>
      </c>
      <c r="W23" s="13">
        <f t="shared" ca="1" si="19"/>
        <v>0.29166666666666663</v>
      </c>
      <c r="X23" s="13">
        <f t="shared" ca="1" si="19"/>
        <v>0</v>
      </c>
      <c r="Y23" s="13">
        <f t="shared" ca="1" si="19"/>
        <v>0</v>
      </c>
      <c r="Z23" s="13">
        <f t="shared" ca="1" si="19"/>
        <v>0.32291666666666674</v>
      </c>
      <c r="AA23" s="13">
        <f t="shared" ca="1" si="19"/>
        <v>0.29166666666666663</v>
      </c>
      <c r="AB23" s="13">
        <f t="shared" ca="1" si="19"/>
        <v>0.29166666666666663</v>
      </c>
      <c r="AC23" s="13">
        <f t="shared" ca="1" si="19"/>
        <v>0.29166666666666663</v>
      </c>
      <c r="AD23" s="13">
        <f t="shared" ca="1" si="19"/>
        <v>0.3125</v>
      </c>
      <c r="AE23" s="13">
        <f t="shared" ca="1" si="19"/>
        <v>0</v>
      </c>
      <c r="AF23" s="13" t="str">
        <f t="shared" ca="1" si="19"/>
        <v/>
      </c>
      <c r="AG23" s="311">
        <f ca="1">SUM(B23:AF23)*24</f>
        <v>107.49999999999999</v>
      </c>
      <c r="AH23" s="298">
        <f ca="1">COUNTIF(B23:AF23,"&gt;"&amp;0)</f>
        <v>15</v>
      </c>
      <c r="AI23" s="301">
        <f ca="1">SUM(B24:AF24)</f>
        <v>1149</v>
      </c>
      <c r="AJ23" s="4"/>
      <c r="AK23" s="40" t="s">
        <v>34</v>
      </c>
      <c r="AL23" s="42">
        <f>AL4+63</f>
        <v>43254</v>
      </c>
    </row>
    <row r="24" spans="1:38" s="11" customFormat="1" ht="15" customHeight="1" thickBot="1" x14ac:dyDescent="0.4">
      <c r="A24" s="318"/>
      <c r="B24" s="59" t="str">
        <f t="shared" ref="B24:AF24" ca="1" si="20">IFERROR(VLOOKUP(B$22,INDIRECT("'"&amp;$A$3&amp;"'!$A:$L"),11,FALSE),"")</f>
        <v/>
      </c>
      <c r="C24" s="59" t="str">
        <f t="shared" ca="1" si="20"/>
        <v/>
      </c>
      <c r="D24" s="59" t="str">
        <f t="shared" ca="1" si="20"/>
        <v/>
      </c>
      <c r="E24" s="59" t="str">
        <f t="shared" ca="1" si="20"/>
        <v/>
      </c>
      <c r="F24" s="59" t="str">
        <f t="shared" ca="1" si="20"/>
        <v/>
      </c>
      <c r="G24" s="59" t="str">
        <f t="shared" ca="1" si="20"/>
        <v/>
      </c>
      <c r="H24" s="59" t="str">
        <f t="shared" ca="1" si="20"/>
        <v/>
      </c>
      <c r="I24" s="59" t="str">
        <f t="shared" ca="1" si="20"/>
        <v/>
      </c>
      <c r="J24" s="59" t="str">
        <f t="shared" ca="1" si="20"/>
        <v/>
      </c>
      <c r="K24" s="59" t="str">
        <f t="shared" ca="1" si="20"/>
        <v/>
      </c>
      <c r="L24" s="59">
        <f ca="1">IFERROR(VLOOKUP(L$22,INDIRECT("'"&amp;$A$3&amp;"'!$A:$L"),11,FALSE),"")</f>
        <v>76.599999999999994</v>
      </c>
      <c r="M24" s="59">
        <f t="shared" ca="1" si="20"/>
        <v>76.599999999999994</v>
      </c>
      <c r="N24" s="59">
        <f t="shared" ca="1" si="20"/>
        <v>76.599999999999994</v>
      </c>
      <c r="O24" s="59">
        <f t="shared" ca="1" si="20"/>
        <v>76.599999999999994</v>
      </c>
      <c r="P24" s="59">
        <f t="shared" ca="1" si="20"/>
        <v>76.599999999999994</v>
      </c>
      <c r="Q24" s="59" t="str">
        <f ca="1">IFERROR(VLOOKUP(Q$22,INDIRECT("'"&amp;$A$3&amp;"'!$A:$L"),11,FALSE),"")</f>
        <v/>
      </c>
      <c r="R24" s="59" t="str">
        <f t="shared" ca="1" si="20"/>
        <v/>
      </c>
      <c r="S24" s="59">
        <f t="shared" ca="1" si="20"/>
        <v>76.599999999999994</v>
      </c>
      <c r="T24" s="59">
        <f t="shared" ca="1" si="20"/>
        <v>76.599999999999994</v>
      </c>
      <c r="U24" s="59">
        <f t="shared" ca="1" si="20"/>
        <v>76.599999999999994</v>
      </c>
      <c r="V24" s="59">
        <f t="shared" ca="1" si="20"/>
        <v>76.599999999999994</v>
      </c>
      <c r="W24" s="59">
        <f t="shared" ca="1" si="20"/>
        <v>76.599999999999994</v>
      </c>
      <c r="X24" s="59" t="str">
        <f t="shared" ca="1" si="20"/>
        <v/>
      </c>
      <c r="Y24" s="59" t="str">
        <f t="shared" ca="1" si="20"/>
        <v/>
      </c>
      <c r="Z24" s="59">
        <f t="shared" ca="1" si="20"/>
        <v>76.599999999999994</v>
      </c>
      <c r="AA24" s="59">
        <f t="shared" ca="1" si="20"/>
        <v>76.599999999999994</v>
      </c>
      <c r="AB24" s="59">
        <f t="shared" ca="1" si="20"/>
        <v>76.599999999999994</v>
      </c>
      <c r="AC24" s="59">
        <f t="shared" ca="1" si="20"/>
        <v>76.599999999999994</v>
      </c>
      <c r="AD24" s="59">
        <f t="shared" ca="1" si="20"/>
        <v>76.599999999999994</v>
      </c>
      <c r="AE24" s="59" t="str">
        <f t="shared" ca="1" si="20"/>
        <v/>
      </c>
      <c r="AF24" s="59" t="str">
        <f t="shared" ca="1" si="20"/>
        <v/>
      </c>
      <c r="AG24" s="311"/>
      <c r="AH24" s="298"/>
      <c r="AI24" s="301"/>
      <c r="AJ24" s="10"/>
      <c r="AK24" s="1"/>
      <c r="AL24" s="42"/>
    </row>
    <row r="25" spans="1:38" s="21" customFormat="1" ht="15" hidden="1" customHeight="1" thickBot="1" x14ac:dyDescent="0.4">
      <c r="A25" s="315" t="s">
        <v>5</v>
      </c>
      <c r="B25" s="14">
        <f>DATE($A$3,7,1)</f>
        <v>43282</v>
      </c>
      <c r="C25" s="14">
        <f>B25+1</f>
        <v>43283</v>
      </c>
      <c r="D25" s="14">
        <f>C25+1</f>
        <v>43284</v>
      </c>
      <c r="E25" s="14">
        <f t="shared" ref="E25:AE25" si="21">D25+1</f>
        <v>43285</v>
      </c>
      <c r="F25" s="14">
        <f t="shared" si="21"/>
        <v>43286</v>
      </c>
      <c r="G25" s="14">
        <f t="shared" si="21"/>
        <v>43287</v>
      </c>
      <c r="H25" s="14">
        <f t="shared" si="21"/>
        <v>43288</v>
      </c>
      <c r="I25" s="14">
        <f t="shared" si="21"/>
        <v>43289</v>
      </c>
      <c r="J25" s="14">
        <f t="shared" si="21"/>
        <v>43290</v>
      </c>
      <c r="K25" s="14">
        <f t="shared" si="21"/>
        <v>43291</v>
      </c>
      <c r="L25" s="14">
        <f t="shared" si="21"/>
        <v>43292</v>
      </c>
      <c r="M25" s="14">
        <f t="shared" si="21"/>
        <v>43293</v>
      </c>
      <c r="N25" s="14">
        <f t="shared" si="21"/>
        <v>43294</v>
      </c>
      <c r="O25" s="14">
        <f t="shared" si="21"/>
        <v>43295</v>
      </c>
      <c r="P25" s="14">
        <f t="shared" si="21"/>
        <v>43296</v>
      </c>
      <c r="Q25" s="14">
        <f t="shared" si="21"/>
        <v>43297</v>
      </c>
      <c r="R25" s="14">
        <f t="shared" si="21"/>
        <v>43298</v>
      </c>
      <c r="S25" s="14">
        <f t="shared" si="21"/>
        <v>43299</v>
      </c>
      <c r="T25" s="14">
        <f t="shared" si="21"/>
        <v>43300</v>
      </c>
      <c r="U25" s="14">
        <f t="shared" si="21"/>
        <v>43301</v>
      </c>
      <c r="V25" s="14">
        <f t="shared" si="21"/>
        <v>43302</v>
      </c>
      <c r="W25" s="14">
        <f t="shared" si="21"/>
        <v>43303</v>
      </c>
      <c r="X25" s="14">
        <f t="shared" si="21"/>
        <v>43304</v>
      </c>
      <c r="Y25" s="14">
        <f t="shared" si="21"/>
        <v>43305</v>
      </c>
      <c r="Z25" s="14">
        <f t="shared" si="21"/>
        <v>43306</v>
      </c>
      <c r="AA25" s="14">
        <f t="shared" si="21"/>
        <v>43307</v>
      </c>
      <c r="AB25" s="14">
        <f t="shared" si="21"/>
        <v>43308</v>
      </c>
      <c r="AC25" s="14">
        <f t="shared" si="21"/>
        <v>43309</v>
      </c>
      <c r="AD25" s="14">
        <f t="shared" si="21"/>
        <v>43310</v>
      </c>
      <c r="AE25" s="14">
        <f t="shared" si="21"/>
        <v>43311</v>
      </c>
      <c r="AF25" s="24">
        <f>IF(OR(MONTH(AE25+1)&lt;&gt;MONTH(AE25),AE25+1&gt;=B28),0,AE25+1)</f>
        <v>43312</v>
      </c>
      <c r="AG25" s="213"/>
      <c r="AH25" s="18"/>
      <c r="AI25" s="260"/>
      <c r="AJ25" s="20"/>
      <c r="AK25" s="1"/>
      <c r="AL25" s="42"/>
    </row>
    <row r="26" spans="1:38" ht="15" customHeight="1" thickBot="1" x14ac:dyDescent="0.4">
      <c r="A26" s="316"/>
      <c r="B26" s="13">
        <f t="shared" ref="B26:AF26" ca="1" si="22">IFERROR(VLOOKUP(B$25,INDIRECT("'"&amp;$A$3&amp;"'!$A:$L"),10,FALSE),"")</f>
        <v>0</v>
      </c>
      <c r="C26" s="13">
        <f t="shared" ca="1" si="22"/>
        <v>0.375</v>
      </c>
      <c r="D26" s="13">
        <f t="shared" ca="1" si="22"/>
        <v>0</v>
      </c>
      <c r="E26" s="13">
        <f t="shared" ca="1" si="22"/>
        <v>0</v>
      </c>
      <c r="F26" s="13">
        <f t="shared" ca="1" si="22"/>
        <v>0.375</v>
      </c>
      <c r="G26" s="13">
        <f t="shared" ca="1" si="22"/>
        <v>0.375</v>
      </c>
      <c r="H26" s="13">
        <f t="shared" ca="1" si="22"/>
        <v>0.375</v>
      </c>
      <c r="I26" s="13">
        <f t="shared" ca="1" si="22"/>
        <v>0.375</v>
      </c>
      <c r="J26" s="13">
        <f t="shared" ca="1" si="22"/>
        <v>0</v>
      </c>
      <c r="K26" s="13">
        <f t="shared" ca="1" si="22"/>
        <v>0</v>
      </c>
      <c r="L26" s="13">
        <f t="shared" ca="1" si="22"/>
        <v>0</v>
      </c>
      <c r="M26" s="13">
        <f t="shared" ca="1" si="22"/>
        <v>0</v>
      </c>
      <c r="N26" s="13">
        <f t="shared" ca="1" si="22"/>
        <v>0.375</v>
      </c>
      <c r="O26" s="13">
        <f t="shared" ca="1" si="22"/>
        <v>0.375</v>
      </c>
      <c r="P26" s="13">
        <f t="shared" ca="1" si="22"/>
        <v>0.375</v>
      </c>
      <c r="Q26" s="13">
        <f t="shared" ca="1" si="22"/>
        <v>0</v>
      </c>
      <c r="R26" s="13">
        <f ca="1">IFERROR(VLOOKUP(R$25,INDIRECT("'"&amp;$A$3&amp;"'!$A:$L"),10,FALSE),"")</f>
        <v>0</v>
      </c>
      <c r="S26" s="13">
        <f t="shared" ca="1" si="22"/>
        <v>0</v>
      </c>
      <c r="T26" s="13">
        <f t="shared" ca="1" si="22"/>
        <v>0.375</v>
      </c>
      <c r="U26" s="13">
        <f t="shared" ca="1" si="22"/>
        <v>0.375</v>
      </c>
      <c r="V26" s="13">
        <f t="shared" ca="1" si="22"/>
        <v>0</v>
      </c>
      <c r="W26" s="13">
        <f t="shared" ca="1" si="22"/>
        <v>0</v>
      </c>
      <c r="X26" s="13">
        <f t="shared" ca="1" si="22"/>
        <v>0.375</v>
      </c>
      <c r="Y26" s="13">
        <f t="shared" ca="1" si="22"/>
        <v>0.375</v>
      </c>
      <c r="Z26" s="13">
        <f t="shared" ca="1" si="22"/>
        <v>0.375</v>
      </c>
      <c r="AA26" s="13">
        <f t="shared" ca="1" si="22"/>
        <v>0.375</v>
      </c>
      <c r="AB26" s="13">
        <f t="shared" ca="1" si="22"/>
        <v>0.375</v>
      </c>
      <c r="AC26" s="13">
        <f t="shared" ca="1" si="22"/>
        <v>0</v>
      </c>
      <c r="AD26" s="13">
        <f t="shared" ca="1" si="22"/>
        <v>0</v>
      </c>
      <c r="AE26" s="13">
        <f t="shared" ca="1" si="22"/>
        <v>0.375</v>
      </c>
      <c r="AF26" s="13">
        <f t="shared" ca="1" si="22"/>
        <v>0.375</v>
      </c>
      <c r="AG26" s="311">
        <f ca="1">SUM(B26:AF26)*24</f>
        <v>153</v>
      </c>
      <c r="AH26" s="298">
        <f ca="1">COUNTIF(B26:AF26,"&gt;"&amp;0)</f>
        <v>17</v>
      </c>
      <c r="AI26" s="301">
        <f ca="1">SUM(B27:AF27)</f>
        <v>714</v>
      </c>
      <c r="AJ26" s="4"/>
      <c r="AK26" s="40"/>
      <c r="AL26" s="42"/>
    </row>
    <row r="27" spans="1:38" s="11" customFormat="1" ht="15" customHeight="1" thickBot="1" x14ac:dyDescent="0.4">
      <c r="A27" s="318"/>
      <c r="B27" s="59" t="str">
        <f t="shared" ref="B27:AF27" ca="1" si="23">IFERROR(VLOOKUP(B$25,INDIRECT("'"&amp;$A$3&amp;"'!$A:$L"),11,FALSE),"")</f>
        <v/>
      </c>
      <c r="C27" s="59">
        <f t="shared" ca="1" si="23"/>
        <v>26</v>
      </c>
      <c r="D27" s="59" t="str">
        <f t="shared" ca="1" si="23"/>
        <v/>
      </c>
      <c r="E27" s="59" t="str">
        <f t="shared" ca="1" si="23"/>
        <v/>
      </c>
      <c r="F27" s="59">
        <f t="shared" ca="1" si="23"/>
        <v>36.4</v>
      </c>
      <c r="G27" s="59">
        <f t="shared" ca="1" si="23"/>
        <v>36.4</v>
      </c>
      <c r="H27" s="59">
        <f t="shared" ca="1" si="23"/>
        <v>36.4</v>
      </c>
      <c r="I27" s="59">
        <f t="shared" ca="1" si="23"/>
        <v>36.4</v>
      </c>
      <c r="J27" s="59" t="str">
        <f t="shared" ca="1" si="23"/>
        <v/>
      </c>
      <c r="K27" s="59" t="str">
        <f t="shared" ca="1" si="23"/>
        <v/>
      </c>
      <c r="L27" s="59" t="str">
        <f t="shared" ca="1" si="23"/>
        <v/>
      </c>
      <c r="M27" s="59" t="str">
        <f t="shared" ca="1" si="23"/>
        <v/>
      </c>
      <c r="N27" s="59">
        <f t="shared" ca="1" si="23"/>
        <v>36.4</v>
      </c>
      <c r="O27" s="59">
        <f t="shared" ca="1" si="23"/>
        <v>82.6</v>
      </c>
      <c r="P27" s="59">
        <f t="shared" ca="1" si="23"/>
        <v>82.6</v>
      </c>
      <c r="Q27" s="59" t="str">
        <f ca="1">IFERROR(VLOOKUP(Q$25,INDIRECT("'"&amp;$A$3&amp;"'!$A:$L"),11,FALSE),"")</f>
        <v/>
      </c>
      <c r="R27" s="59" t="str">
        <f t="shared" ca="1" si="23"/>
        <v/>
      </c>
      <c r="S27" s="59" t="str">
        <f t="shared" ca="1" si="23"/>
        <v/>
      </c>
      <c r="T27" s="59">
        <f t="shared" ca="1" si="23"/>
        <v>36.4</v>
      </c>
      <c r="U27" s="59">
        <f t="shared" ca="1" si="23"/>
        <v>36.4</v>
      </c>
      <c r="V27" s="59" t="str">
        <f t="shared" ca="1" si="23"/>
        <v/>
      </c>
      <c r="W27" s="59" t="str">
        <f t="shared" ca="1" si="23"/>
        <v/>
      </c>
      <c r="X27" s="59">
        <f t="shared" ca="1" si="23"/>
        <v>36.4</v>
      </c>
      <c r="Y27" s="59">
        <f t="shared" ca="1" si="23"/>
        <v>20.2</v>
      </c>
      <c r="Z27" s="59">
        <f t="shared" ca="1" si="23"/>
        <v>57</v>
      </c>
      <c r="AA27" s="59">
        <f t="shared" ca="1" si="23"/>
        <v>57</v>
      </c>
      <c r="AB27" s="59">
        <f t="shared" ca="1" si="23"/>
        <v>57</v>
      </c>
      <c r="AC27" s="59" t="str">
        <f t="shared" ca="1" si="23"/>
        <v/>
      </c>
      <c r="AD27" s="59" t="str">
        <f t="shared" ca="1" si="23"/>
        <v/>
      </c>
      <c r="AE27" s="59">
        <f t="shared" ca="1" si="23"/>
        <v>20.2</v>
      </c>
      <c r="AF27" s="59">
        <f t="shared" ca="1" si="23"/>
        <v>20.2</v>
      </c>
      <c r="AG27" s="311"/>
      <c r="AH27" s="298"/>
      <c r="AI27" s="301"/>
      <c r="AJ27" s="10"/>
      <c r="AK27" s="46"/>
      <c r="AL27" s="47"/>
    </row>
    <row r="28" spans="1:38" s="21" customFormat="1" ht="15" hidden="1" customHeight="1" thickBot="1" x14ac:dyDescent="0.4">
      <c r="A28" s="315" t="s">
        <v>6</v>
      </c>
      <c r="B28" s="14">
        <f>DATE($A$3,8,1)</f>
        <v>43313</v>
      </c>
      <c r="C28" s="14">
        <f>B28+1</f>
        <v>43314</v>
      </c>
      <c r="D28" s="14">
        <f t="shared" ref="D28:AE28" si="24">C28+1</f>
        <v>43315</v>
      </c>
      <c r="E28" s="14">
        <f t="shared" si="24"/>
        <v>43316</v>
      </c>
      <c r="F28" s="14">
        <f t="shared" si="24"/>
        <v>43317</v>
      </c>
      <c r="G28" s="14">
        <f t="shared" si="24"/>
        <v>43318</v>
      </c>
      <c r="H28" s="14">
        <f t="shared" si="24"/>
        <v>43319</v>
      </c>
      <c r="I28" s="14">
        <f t="shared" si="24"/>
        <v>43320</v>
      </c>
      <c r="J28" s="14">
        <f t="shared" si="24"/>
        <v>43321</v>
      </c>
      <c r="K28" s="14">
        <f t="shared" si="24"/>
        <v>43322</v>
      </c>
      <c r="L28" s="14">
        <f t="shared" si="24"/>
        <v>43323</v>
      </c>
      <c r="M28" s="14">
        <f t="shared" si="24"/>
        <v>43324</v>
      </c>
      <c r="N28" s="14">
        <f t="shared" si="24"/>
        <v>43325</v>
      </c>
      <c r="O28" s="14">
        <f t="shared" si="24"/>
        <v>43326</v>
      </c>
      <c r="P28" s="14">
        <f t="shared" si="24"/>
        <v>43327</v>
      </c>
      <c r="Q28" s="14">
        <f t="shared" si="24"/>
        <v>43328</v>
      </c>
      <c r="R28" s="14">
        <f t="shared" si="24"/>
        <v>43329</v>
      </c>
      <c r="S28" s="14">
        <f t="shared" si="24"/>
        <v>43330</v>
      </c>
      <c r="T28" s="14">
        <f t="shared" si="24"/>
        <v>43331</v>
      </c>
      <c r="U28" s="14">
        <f t="shared" si="24"/>
        <v>43332</v>
      </c>
      <c r="V28" s="14">
        <f t="shared" si="24"/>
        <v>43333</v>
      </c>
      <c r="W28" s="14">
        <f t="shared" si="24"/>
        <v>43334</v>
      </c>
      <c r="X28" s="14">
        <f t="shared" si="24"/>
        <v>43335</v>
      </c>
      <c r="Y28" s="14">
        <f t="shared" si="24"/>
        <v>43336</v>
      </c>
      <c r="Z28" s="14">
        <f t="shared" si="24"/>
        <v>43337</v>
      </c>
      <c r="AA28" s="14">
        <f t="shared" si="24"/>
        <v>43338</v>
      </c>
      <c r="AB28" s="14">
        <f t="shared" si="24"/>
        <v>43339</v>
      </c>
      <c r="AC28" s="14">
        <f t="shared" si="24"/>
        <v>43340</v>
      </c>
      <c r="AD28" s="14">
        <f t="shared" si="24"/>
        <v>43341</v>
      </c>
      <c r="AE28" s="14">
        <f t="shared" si="24"/>
        <v>43342</v>
      </c>
      <c r="AF28" s="24">
        <f>IF(OR(MONTH(AE28+1)&lt;&gt;MONTH(AE28),AE28+1&gt;=B31),0,AE28+1)</f>
        <v>43343</v>
      </c>
      <c r="AG28" s="213"/>
      <c r="AH28" s="18"/>
      <c r="AI28" s="260"/>
      <c r="AJ28" s="20"/>
      <c r="AK28" s="3"/>
      <c r="AL28" s="42"/>
    </row>
    <row r="29" spans="1:38" ht="15" customHeight="1" thickBot="1" x14ac:dyDescent="0.4">
      <c r="A29" s="316"/>
      <c r="B29" s="13">
        <f t="shared" ref="B29:AF29" ca="1" si="25">IFERROR(VLOOKUP(B$28,INDIRECT("'"&amp;$A$3&amp;"'!$A:$L"),10,FALSE),"")</f>
        <v>0.375</v>
      </c>
      <c r="C29" s="13">
        <f t="shared" ca="1" si="25"/>
        <v>0.375</v>
      </c>
      <c r="D29" s="13">
        <f t="shared" ca="1" si="25"/>
        <v>0</v>
      </c>
      <c r="E29" s="13">
        <f t="shared" ca="1" si="25"/>
        <v>0</v>
      </c>
      <c r="F29" s="13">
        <f t="shared" ca="1" si="25"/>
        <v>0</v>
      </c>
      <c r="G29" s="13">
        <f t="shared" ca="1" si="25"/>
        <v>0.375</v>
      </c>
      <c r="H29" s="13">
        <f t="shared" ca="1" si="25"/>
        <v>0.375</v>
      </c>
      <c r="I29" s="13">
        <f t="shared" ca="1" si="25"/>
        <v>0.375</v>
      </c>
      <c r="J29" s="13">
        <f t="shared" ca="1" si="25"/>
        <v>0.375</v>
      </c>
      <c r="K29" s="13">
        <f t="shared" ca="1" si="25"/>
        <v>0.375</v>
      </c>
      <c r="L29" s="13">
        <f t="shared" ca="1" si="25"/>
        <v>0</v>
      </c>
      <c r="M29" s="13">
        <f t="shared" ca="1" si="25"/>
        <v>0</v>
      </c>
      <c r="N29" s="13">
        <f t="shared" ca="1" si="25"/>
        <v>0</v>
      </c>
      <c r="O29" s="163">
        <f t="shared" ca="1" si="25"/>
        <v>0</v>
      </c>
      <c r="P29" s="163">
        <f t="shared" ca="1" si="25"/>
        <v>0</v>
      </c>
      <c r="Q29" s="163">
        <f t="shared" ca="1" si="25"/>
        <v>0</v>
      </c>
      <c r="R29" s="163">
        <f t="shared" ca="1" si="25"/>
        <v>0</v>
      </c>
      <c r="S29" s="163">
        <f t="shared" ca="1" si="25"/>
        <v>0.375</v>
      </c>
      <c r="T29" s="163">
        <f t="shared" ca="1" si="25"/>
        <v>0.375</v>
      </c>
      <c r="U29" s="163">
        <f t="shared" ca="1" si="25"/>
        <v>0.375</v>
      </c>
      <c r="V29" s="163">
        <f t="shared" ca="1" si="25"/>
        <v>0.375</v>
      </c>
      <c r="W29" s="163">
        <f t="shared" ca="1" si="25"/>
        <v>0.375</v>
      </c>
      <c r="X29" s="163">
        <f t="shared" ca="1" si="25"/>
        <v>0</v>
      </c>
      <c r="Y29" s="163">
        <f t="shared" ca="1" si="25"/>
        <v>0</v>
      </c>
      <c r="Z29" s="163">
        <f t="shared" ca="1" si="25"/>
        <v>0.58333333333333337</v>
      </c>
      <c r="AA29" s="13">
        <f t="shared" ca="1" si="25"/>
        <v>0.58333333333333337</v>
      </c>
      <c r="AB29" s="13">
        <f t="shared" ca="1" si="25"/>
        <v>0.58333333333333337</v>
      </c>
      <c r="AC29" s="13">
        <f t="shared" ca="1" si="25"/>
        <v>0.58333333333333337</v>
      </c>
      <c r="AD29" s="13">
        <f t="shared" ca="1" si="25"/>
        <v>0.58333333333333337</v>
      </c>
      <c r="AE29" s="13">
        <f t="shared" ca="1" si="25"/>
        <v>0</v>
      </c>
      <c r="AF29" s="13">
        <f t="shared" ca="1" si="25"/>
        <v>0</v>
      </c>
      <c r="AG29" s="311">
        <f ca="1">SUM(B29:AF29)*24</f>
        <v>177.99999999999997</v>
      </c>
      <c r="AH29" s="298">
        <f ca="1">COUNTIF(B29:AF29,"&gt;"&amp;0)</f>
        <v>17</v>
      </c>
      <c r="AI29" s="301">
        <f ca="1">SUM(B30:AF30)</f>
        <v>323.19999999999993</v>
      </c>
      <c r="AJ29" s="4"/>
      <c r="AK29" s="41"/>
      <c r="AL29" s="42"/>
    </row>
    <row r="30" spans="1:38" s="11" customFormat="1" ht="15" customHeight="1" thickBot="1" x14ac:dyDescent="0.4">
      <c r="A30" s="318"/>
      <c r="B30" s="59">
        <f t="shared" ref="B30:AF30" ca="1" si="26">IFERROR(VLOOKUP(B$28,INDIRECT("'"&amp;$A$3&amp;"'!$A:$L"),11,FALSE),"")</f>
        <v>4</v>
      </c>
      <c r="C30" s="59">
        <f t="shared" ca="1" si="26"/>
        <v>20.2</v>
      </c>
      <c r="D30" s="59" t="str">
        <f t="shared" ca="1" si="26"/>
        <v/>
      </c>
      <c r="E30" s="59" t="str">
        <f t="shared" ca="1" si="26"/>
        <v/>
      </c>
      <c r="F30" s="59" t="str">
        <f t="shared" ca="1" si="26"/>
        <v/>
      </c>
      <c r="G30" s="59">
        <f t="shared" ca="1" si="26"/>
        <v>4</v>
      </c>
      <c r="H30" s="59">
        <f t="shared" ca="1" si="26"/>
        <v>4</v>
      </c>
      <c r="I30" s="59">
        <f t="shared" ca="1" si="26"/>
        <v>4</v>
      </c>
      <c r="J30" s="59">
        <f t="shared" ca="1" si="26"/>
        <v>20.2</v>
      </c>
      <c r="K30" s="59">
        <f t="shared" ca="1" si="26"/>
        <v>20.2</v>
      </c>
      <c r="L30" s="59" t="str">
        <f t="shared" ca="1" si="26"/>
        <v/>
      </c>
      <c r="M30" s="59" t="str">
        <f t="shared" ca="1" si="26"/>
        <v/>
      </c>
      <c r="N30" s="59" t="str">
        <f t="shared" ca="1" si="26"/>
        <v/>
      </c>
      <c r="O30" s="166" t="str">
        <f t="shared" ca="1" si="26"/>
        <v/>
      </c>
      <c r="P30" s="166" t="str">
        <f t="shared" ca="1" si="26"/>
        <v/>
      </c>
      <c r="Q30" s="166" t="str">
        <f t="shared" ca="1" si="26"/>
        <v/>
      </c>
      <c r="R30" s="166" t="str">
        <f t="shared" ca="1" si="26"/>
        <v/>
      </c>
      <c r="S30" s="166">
        <f t="shared" ca="1" si="26"/>
        <v>20.2</v>
      </c>
      <c r="T30" s="166">
        <f t="shared" ca="1" si="26"/>
        <v>20.2</v>
      </c>
      <c r="U30" s="166">
        <f t="shared" ca="1" si="26"/>
        <v>36.4</v>
      </c>
      <c r="V30" s="166">
        <f t="shared" ca="1" si="26"/>
        <v>36.4</v>
      </c>
      <c r="W30" s="166">
        <f t="shared" ca="1" si="26"/>
        <v>20.2</v>
      </c>
      <c r="X30" s="166" t="str">
        <f t="shared" ca="1" si="26"/>
        <v/>
      </c>
      <c r="Y30" s="166" t="str">
        <f t="shared" ca="1" si="26"/>
        <v/>
      </c>
      <c r="Z30" s="166">
        <f t="shared" ca="1" si="26"/>
        <v>20.2</v>
      </c>
      <c r="AA30" s="59">
        <f t="shared" ca="1" si="26"/>
        <v>20.2</v>
      </c>
      <c r="AB30" s="59" t="str">
        <f t="shared" ca="1" si="26"/>
        <v/>
      </c>
      <c r="AC30" s="59">
        <f t="shared" ca="1" si="26"/>
        <v>36.4</v>
      </c>
      <c r="AD30" s="59">
        <f t="shared" ca="1" si="26"/>
        <v>36.4</v>
      </c>
      <c r="AE30" s="59" t="str">
        <f t="shared" ca="1" si="26"/>
        <v/>
      </c>
      <c r="AF30" s="59" t="str">
        <f t="shared" ca="1" si="26"/>
        <v/>
      </c>
      <c r="AG30" s="311"/>
      <c r="AH30" s="298"/>
      <c r="AI30" s="301"/>
      <c r="AJ30" s="10"/>
    </row>
    <row r="31" spans="1:38" s="21" customFormat="1" ht="15" hidden="1" customHeight="1" thickBot="1" x14ac:dyDescent="0.4">
      <c r="A31" s="315" t="s">
        <v>7</v>
      </c>
      <c r="B31" s="14">
        <f>DATE($A$3,9,1)</f>
        <v>43344</v>
      </c>
      <c r="C31" s="14">
        <f>B31+1</f>
        <v>43345</v>
      </c>
      <c r="D31" s="14">
        <f t="shared" ref="D31:AE31" si="27">C31+1</f>
        <v>43346</v>
      </c>
      <c r="E31" s="14">
        <f t="shared" si="27"/>
        <v>43347</v>
      </c>
      <c r="F31" s="14">
        <f t="shared" si="27"/>
        <v>43348</v>
      </c>
      <c r="G31" s="14">
        <f t="shared" si="27"/>
        <v>43349</v>
      </c>
      <c r="H31" s="14">
        <f t="shared" si="27"/>
        <v>43350</v>
      </c>
      <c r="I31" s="14">
        <f t="shared" si="27"/>
        <v>43351</v>
      </c>
      <c r="J31" s="14">
        <f t="shared" si="27"/>
        <v>43352</v>
      </c>
      <c r="K31" s="14">
        <f t="shared" si="27"/>
        <v>43353</v>
      </c>
      <c r="L31" s="14">
        <f t="shared" si="27"/>
        <v>43354</v>
      </c>
      <c r="M31" s="14">
        <f t="shared" si="27"/>
        <v>43355</v>
      </c>
      <c r="N31" s="14">
        <f t="shared" si="27"/>
        <v>43356</v>
      </c>
      <c r="O31" s="14">
        <f t="shared" si="27"/>
        <v>43357</v>
      </c>
      <c r="P31" s="14">
        <f t="shared" si="27"/>
        <v>43358</v>
      </c>
      <c r="Q31" s="14">
        <f t="shared" si="27"/>
        <v>43359</v>
      </c>
      <c r="R31" s="14">
        <f t="shared" si="27"/>
        <v>43360</v>
      </c>
      <c r="S31" s="14">
        <f t="shared" si="27"/>
        <v>43361</v>
      </c>
      <c r="T31" s="14">
        <f t="shared" si="27"/>
        <v>43362</v>
      </c>
      <c r="U31" s="14">
        <f t="shared" si="27"/>
        <v>43363</v>
      </c>
      <c r="V31" s="14">
        <f t="shared" si="27"/>
        <v>43364</v>
      </c>
      <c r="W31" s="14">
        <f t="shared" si="27"/>
        <v>43365</v>
      </c>
      <c r="X31" s="14">
        <f t="shared" si="27"/>
        <v>43366</v>
      </c>
      <c r="Y31" s="14">
        <f t="shared" si="27"/>
        <v>43367</v>
      </c>
      <c r="Z31" s="14">
        <f t="shared" si="27"/>
        <v>43368</v>
      </c>
      <c r="AA31" s="14">
        <f t="shared" si="27"/>
        <v>43369</v>
      </c>
      <c r="AB31" s="14">
        <f t="shared" si="27"/>
        <v>43370</v>
      </c>
      <c r="AC31" s="14">
        <f t="shared" si="27"/>
        <v>43371</v>
      </c>
      <c r="AD31" s="14">
        <f t="shared" si="27"/>
        <v>43372</v>
      </c>
      <c r="AE31" s="14">
        <f t="shared" si="27"/>
        <v>43373</v>
      </c>
      <c r="AF31" s="25">
        <f>IF(OR(MONTH(AE31+1)&lt;&gt;MONTH(AE31),AE31+1&gt;=B34),0,AE31+1)</f>
        <v>0</v>
      </c>
      <c r="AG31" s="213"/>
      <c r="AH31" s="18"/>
      <c r="AI31" s="260"/>
      <c r="AJ31" s="20"/>
    </row>
    <row r="32" spans="1:38" ht="15" customHeight="1" thickBot="1" x14ac:dyDescent="0.4">
      <c r="A32" s="316"/>
      <c r="B32" s="13">
        <f t="shared" ref="B32:AF32" ca="1" si="28">IFERROR(VLOOKUP(B$31,INDIRECT("'"&amp;$A$3&amp;"'!$A:$L"),10,FALSE),"")</f>
        <v>0</v>
      </c>
      <c r="C32" s="13">
        <f t="shared" ca="1" si="28"/>
        <v>0</v>
      </c>
      <c r="D32" s="13">
        <f t="shared" ca="1" si="28"/>
        <v>0</v>
      </c>
      <c r="E32" s="13">
        <f t="shared" ca="1" si="28"/>
        <v>0</v>
      </c>
      <c r="F32" s="13">
        <f t="shared" ca="1" si="28"/>
        <v>0</v>
      </c>
      <c r="G32" s="13">
        <f t="shared" ca="1" si="28"/>
        <v>0</v>
      </c>
      <c r="H32" s="13">
        <f t="shared" ca="1" si="28"/>
        <v>0</v>
      </c>
      <c r="I32" s="13">
        <f t="shared" ca="1" si="28"/>
        <v>0</v>
      </c>
      <c r="J32" s="13">
        <f t="shared" ca="1" si="28"/>
        <v>0</v>
      </c>
      <c r="K32" s="13">
        <f t="shared" ca="1" si="28"/>
        <v>0</v>
      </c>
      <c r="L32" s="13">
        <f t="shared" ca="1" si="28"/>
        <v>0</v>
      </c>
      <c r="M32" s="13">
        <f t="shared" ca="1" si="28"/>
        <v>0</v>
      </c>
      <c r="N32" s="13">
        <f t="shared" ca="1" si="28"/>
        <v>0</v>
      </c>
      <c r="O32" s="13">
        <f t="shared" ca="1" si="28"/>
        <v>0</v>
      </c>
      <c r="P32" s="13">
        <f t="shared" ca="1" si="28"/>
        <v>0</v>
      </c>
      <c r="Q32" s="13">
        <f t="shared" ca="1" si="28"/>
        <v>0</v>
      </c>
      <c r="R32" s="13">
        <f t="shared" ca="1" si="28"/>
        <v>0</v>
      </c>
      <c r="S32" s="13">
        <f t="shared" ca="1" si="28"/>
        <v>0</v>
      </c>
      <c r="T32" s="13">
        <f t="shared" ca="1" si="28"/>
        <v>0</v>
      </c>
      <c r="U32" s="13">
        <f t="shared" ca="1" si="28"/>
        <v>0</v>
      </c>
      <c r="V32" s="13">
        <f t="shared" ca="1" si="28"/>
        <v>0</v>
      </c>
      <c r="W32" s="13">
        <f t="shared" ca="1" si="28"/>
        <v>0</v>
      </c>
      <c r="X32" s="13">
        <f t="shared" ca="1" si="28"/>
        <v>0</v>
      </c>
      <c r="Y32" s="13">
        <f t="shared" ca="1" si="28"/>
        <v>0</v>
      </c>
      <c r="Z32" s="13">
        <f t="shared" ca="1" si="28"/>
        <v>0</v>
      </c>
      <c r="AA32" s="13">
        <f t="shared" ca="1" si="28"/>
        <v>0</v>
      </c>
      <c r="AB32" s="13">
        <f t="shared" ca="1" si="28"/>
        <v>0</v>
      </c>
      <c r="AC32" s="13">
        <f t="shared" ca="1" si="28"/>
        <v>0</v>
      </c>
      <c r="AD32" s="13">
        <f t="shared" ca="1" si="28"/>
        <v>0</v>
      </c>
      <c r="AE32" s="13">
        <f t="shared" ca="1" si="28"/>
        <v>0</v>
      </c>
      <c r="AF32" s="13" t="str">
        <f t="shared" ca="1" si="28"/>
        <v/>
      </c>
      <c r="AG32" s="311">
        <f ca="1">SUM(B32:AF32)*24</f>
        <v>0</v>
      </c>
      <c r="AH32" s="298">
        <f ca="1">COUNTIF(B32:AF32,"&gt;"&amp;0)</f>
        <v>0</v>
      </c>
      <c r="AI32" s="301">
        <f ca="1">SUM(B33:AF33)</f>
        <v>0</v>
      </c>
      <c r="AJ32" s="4"/>
      <c r="AK32" s="234"/>
      <c r="AL32" s="235"/>
    </row>
    <row r="33" spans="1:38" s="11" customFormat="1" ht="15" customHeight="1" thickBot="1" x14ac:dyDescent="0.4">
      <c r="A33" s="318"/>
      <c r="B33" s="59" t="str">
        <f t="shared" ref="B33:AF33" ca="1" si="29">IFERROR(VLOOKUP(B$31,INDIRECT("'"&amp;$A$3&amp;"'!$A:$L"),11,FALSE),"")</f>
        <v/>
      </c>
      <c r="C33" s="59" t="str">
        <f t="shared" ca="1" si="29"/>
        <v/>
      </c>
      <c r="D33" s="59" t="str">
        <f t="shared" ca="1" si="29"/>
        <v/>
      </c>
      <c r="E33" s="59" t="str">
        <f t="shared" ca="1" si="29"/>
        <v/>
      </c>
      <c r="F33" s="59" t="str">
        <f t="shared" ca="1" si="29"/>
        <v/>
      </c>
      <c r="G33" s="59" t="str">
        <f t="shared" ca="1" si="29"/>
        <v/>
      </c>
      <c r="H33" s="59" t="str">
        <f t="shared" ca="1" si="29"/>
        <v/>
      </c>
      <c r="I33" s="59" t="str">
        <f t="shared" ca="1" si="29"/>
        <v/>
      </c>
      <c r="J33" s="59" t="str">
        <f t="shared" ca="1" si="29"/>
        <v/>
      </c>
      <c r="K33" s="59" t="str">
        <f t="shared" ca="1" si="29"/>
        <v/>
      </c>
      <c r="L33" s="59" t="str">
        <f t="shared" ca="1" si="29"/>
        <v/>
      </c>
      <c r="M33" s="59" t="str">
        <f t="shared" ca="1" si="29"/>
        <v/>
      </c>
      <c r="N33" s="59" t="str">
        <f t="shared" ca="1" si="29"/>
        <v/>
      </c>
      <c r="O33" s="59" t="str">
        <f t="shared" ca="1" si="29"/>
        <v/>
      </c>
      <c r="P33" s="59" t="str">
        <f t="shared" ca="1" si="29"/>
        <v/>
      </c>
      <c r="Q33" s="59" t="str">
        <f t="shared" ca="1" si="29"/>
        <v/>
      </c>
      <c r="R33" s="59" t="str">
        <f t="shared" ca="1" si="29"/>
        <v/>
      </c>
      <c r="S33" s="59" t="str">
        <f t="shared" ca="1" si="29"/>
        <v/>
      </c>
      <c r="T33" s="59" t="str">
        <f t="shared" ca="1" si="29"/>
        <v/>
      </c>
      <c r="U33" s="59" t="str">
        <f t="shared" ca="1" si="29"/>
        <v/>
      </c>
      <c r="V33" s="59" t="str">
        <f t="shared" ca="1" si="29"/>
        <v/>
      </c>
      <c r="W33" s="59" t="str">
        <f t="shared" ca="1" si="29"/>
        <v/>
      </c>
      <c r="X33" s="59" t="str">
        <f t="shared" ca="1" si="29"/>
        <v/>
      </c>
      <c r="Y33" s="59" t="str">
        <f t="shared" ca="1" si="29"/>
        <v/>
      </c>
      <c r="Z33" s="59" t="str">
        <f t="shared" ca="1" si="29"/>
        <v/>
      </c>
      <c r="AA33" s="59" t="str">
        <f t="shared" ca="1" si="29"/>
        <v/>
      </c>
      <c r="AB33" s="59" t="str">
        <f t="shared" ca="1" si="29"/>
        <v/>
      </c>
      <c r="AC33" s="59" t="str">
        <f t="shared" ca="1" si="29"/>
        <v/>
      </c>
      <c r="AD33" s="59" t="str">
        <f t="shared" ca="1" si="29"/>
        <v/>
      </c>
      <c r="AE33" s="59" t="str">
        <f t="shared" ca="1" si="29"/>
        <v/>
      </c>
      <c r="AF33" s="59" t="str">
        <f t="shared" ca="1" si="29"/>
        <v/>
      </c>
      <c r="AG33" s="311"/>
      <c r="AH33" s="298"/>
      <c r="AI33" s="301"/>
      <c r="AJ33" s="10"/>
      <c r="AK33" s="236" t="s">
        <v>103</v>
      </c>
      <c r="AL33" s="237" t="s">
        <v>106</v>
      </c>
    </row>
    <row r="34" spans="1:38" s="21" customFormat="1" ht="15" hidden="1" customHeight="1" thickBot="1" x14ac:dyDescent="0.4">
      <c r="A34" s="315" t="s">
        <v>8</v>
      </c>
      <c r="B34" s="14">
        <f>DATE($A$3,10,1)</f>
        <v>43374</v>
      </c>
      <c r="C34" s="14">
        <f>B34+1</f>
        <v>43375</v>
      </c>
      <c r="D34" s="14">
        <f t="shared" ref="D34:AE34" si="30">C34+1</f>
        <v>43376</v>
      </c>
      <c r="E34" s="14">
        <f t="shared" si="30"/>
        <v>43377</v>
      </c>
      <c r="F34" s="14">
        <f t="shared" si="30"/>
        <v>43378</v>
      </c>
      <c r="G34" s="14">
        <f t="shared" si="30"/>
        <v>43379</v>
      </c>
      <c r="H34" s="14">
        <f t="shared" si="30"/>
        <v>43380</v>
      </c>
      <c r="I34" s="14">
        <f t="shared" si="30"/>
        <v>43381</v>
      </c>
      <c r="J34" s="14">
        <f t="shared" si="30"/>
        <v>43382</v>
      </c>
      <c r="K34" s="14">
        <f t="shared" si="30"/>
        <v>43383</v>
      </c>
      <c r="L34" s="14">
        <f t="shared" si="30"/>
        <v>43384</v>
      </c>
      <c r="M34" s="14">
        <f t="shared" si="30"/>
        <v>43385</v>
      </c>
      <c r="N34" s="14">
        <f t="shared" si="30"/>
        <v>43386</v>
      </c>
      <c r="O34" s="14">
        <f t="shared" si="30"/>
        <v>43387</v>
      </c>
      <c r="P34" s="14">
        <f t="shared" si="30"/>
        <v>43388</v>
      </c>
      <c r="Q34" s="14">
        <f t="shared" si="30"/>
        <v>43389</v>
      </c>
      <c r="R34" s="14">
        <f t="shared" si="30"/>
        <v>43390</v>
      </c>
      <c r="S34" s="14">
        <f t="shared" si="30"/>
        <v>43391</v>
      </c>
      <c r="T34" s="14">
        <f t="shared" si="30"/>
        <v>43392</v>
      </c>
      <c r="U34" s="14">
        <f t="shared" si="30"/>
        <v>43393</v>
      </c>
      <c r="V34" s="14">
        <f t="shared" si="30"/>
        <v>43394</v>
      </c>
      <c r="W34" s="14">
        <f t="shared" si="30"/>
        <v>43395</v>
      </c>
      <c r="X34" s="14">
        <f t="shared" si="30"/>
        <v>43396</v>
      </c>
      <c r="Y34" s="14">
        <f t="shared" si="30"/>
        <v>43397</v>
      </c>
      <c r="Z34" s="14">
        <f t="shared" si="30"/>
        <v>43398</v>
      </c>
      <c r="AA34" s="14">
        <f t="shared" si="30"/>
        <v>43399</v>
      </c>
      <c r="AB34" s="14">
        <f t="shared" si="30"/>
        <v>43400</v>
      </c>
      <c r="AC34" s="14">
        <f t="shared" si="30"/>
        <v>43401</v>
      </c>
      <c r="AD34" s="14">
        <f t="shared" si="30"/>
        <v>43402</v>
      </c>
      <c r="AE34" s="14">
        <f t="shared" si="30"/>
        <v>43403</v>
      </c>
      <c r="AF34" s="24">
        <f>IF(OR(MONTH(AE34+1)&lt;&gt;MONTH(AE34),AE34+1&gt;=B37),0,AE34+1)</f>
        <v>43404</v>
      </c>
      <c r="AG34" s="213"/>
      <c r="AH34" s="18"/>
      <c r="AI34" s="260"/>
      <c r="AJ34" s="20"/>
      <c r="AK34" s="238"/>
      <c r="AL34" s="239"/>
    </row>
    <row r="35" spans="1:38" ht="15" customHeight="1" thickBot="1" x14ac:dyDescent="0.4">
      <c r="A35" s="316"/>
      <c r="B35" s="13">
        <f t="shared" ref="B35:AF35" ca="1" si="31">IFERROR(VLOOKUP(B$34,INDIRECT("'"&amp;$A$3&amp;"'!$A:$L"),10,FALSE),"")</f>
        <v>0</v>
      </c>
      <c r="C35" s="13">
        <f t="shared" ca="1" si="31"/>
        <v>0</v>
      </c>
      <c r="D35" s="13">
        <f t="shared" ca="1" si="31"/>
        <v>0</v>
      </c>
      <c r="E35" s="13">
        <f t="shared" ca="1" si="31"/>
        <v>0</v>
      </c>
      <c r="F35" s="13">
        <f t="shared" ca="1" si="31"/>
        <v>0</v>
      </c>
      <c r="G35" s="13">
        <f t="shared" ca="1" si="31"/>
        <v>0</v>
      </c>
      <c r="H35" s="13">
        <f t="shared" ca="1" si="31"/>
        <v>0</v>
      </c>
      <c r="I35" s="13">
        <f t="shared" ca="1" si="31"/>
        <v>0</v>
      </c>
      <c r="J35" s="13">
        <f t="shared" ca="1" si="31"/>
        <v>0</v>
      </c>
      <c r="K35" s="13">
        <f t="shared" ca="1" si="31"/>
        <v>0</v>
      </c>
      <c r="L35" s="13">
        <f t="shared" ca="1" si="31"/>
        <v>0</v>
      </c>
      <c r="M35" s="13">
        <f t="shared" ca="1" si="31"/>
        <v>0</v>
      </c>
      <c r="N35" s="13">
        <f t="shared" ca="1" si="31"/>
        <v>0</v>
      </c>
      <c r="O35" s="13">
        <f t="shared" ca="1" si="31"/>
        <v>0</v>
      </c>
      <c r="P35" s="13">
        <f t="shared" ca="1" si="31"/>
        <v>0</v>
      </c>
      <c r="Q35" s="13">
        <f t="shared" ca="1" si="31"/>
        <v>0</v>
      </c>
      <c r="R35" s="13">
        <f t="shared" ca="1" si="31"/>
        <v>0</v>
      </c>
      <c r="S35" s="13">
        <f t="shared" ca="1" si="31"/>
        <v>0</v>
      </c>
      <c r="T35" s="13">
        <f t="shared" ca="1" si="31"/>
        <v>0</v>
      </c>
      <c r="U35" s="13">
        <f t="shared" ca="1" si="31"/>
        <v>0</v>
      </c>
      <c r="V35" s="13">
        <f t="shared" ca="1" si="31"/>
        <v>0</v>
      </c>
      <c r="W35" s="13">
        <f t="shared" ca="1" si="31"/>
        <v>0</v>
      </c>
      <c r="X35" s="13">
        <f t="shared" ca="1" si="31"/>
        <v>0</v>
      </c>
      <c r="Y35" s="13">
        <f t="shared" ca="1" si="31"/>
        <v>0</v>
      </c>
      <c r="Z35" s="13">
        <f t="shared" ca="1" si="31"/>
        <v>0</v>
      </c>
      <c r="AA35" s="13">
        <f t="shared" ca="1" si="31"/>
        <v>0</v>
      </c>
      <c r="AB35" s="13">
        <f t="shared" ca="1" si="31"/>
        <v>0</v>
      </c>
      <c r="AC35" s="13">
        <f t="shared" ca="1" si="31"/>
        <v>0</v>
      </c>
      <c r="AD35" s="13">
        <f t="shared" ca="1" si="31"/>
        <v>0</v>
      </c>
      <c r="AE35" s="13">
        <f t="shared" ca="1" si="31"/>
        <v>0</v>
      </c>
      <c r="AF35" s="13">
        <f t="shared" ca="1" si="31"/>
        <v>0</v>
      </c>
      <c r="AG35" s="311">
        <f ca="1">SUM(B35:AF35)*24</f>
        <v>0</v>
      </c>
      <c r="AH35" s="298">
        <f ca="1">COUNTIF(B35:AF35,"&gt;"&amp;0)</f>
        <v>0</v>
      </c>
      <c r="AI35" s="301">
        <f ca="1">SUM(B36:AF36)</f>
        <v>0</v>
      </c>
      <c r="AJ35" s="4"/>
      <c r="AK35" s="240" t="s">
        <v>102</v>
      </c>
      <c r="AL35" s="239"/>
    </row>
    <row r="36" spans="1:38" s="11" customFormat="1" ht="15" customHeight="1" thickBot="1" x14ac:dyDescent="0.4">
      <c r="A36" s="318"/>
      <c r="B36" s="59" t="str">
        <f t="shared" ref="B36:AF36" ca="1" si="32">IFERROR(VLOOKUP(B$34,INDIRECT("'"&amp;$A$3&amp;"'!$A:$L"),11,FALSE),"")</f>
        <v/>
      </c>
      <c r="C36" s="59" t="str">
        <f t="shared" ca="1" si="32"/>
        <v/>
      </c>
      <c r="D36" s="59" t="str">
        <f t="shared" ca="1" si="32"/>
        <v/>
      </c>
      <c r="E36" s="59" t="str">
        <f t="shared" ca="1" si="32"/>
        <v/>
      </c>
      <c r="F36" s="59" t="str">
        <f t="shared" ca="1" si="32"/>
        <v/>
      </c>
      <c r="G36" s="59" t="str">
        <f t="shared" ca="1" si="32"/>
        <v/>
      </c>
      <c r="H36" s="59" t="str">
        <f t="shared" ca="1" si="32"/>
        <v/>
      </c>
      <c r="I36" s="59" t="str">
        <f t="shared" ca="1" si="32"/>
        <v/>
      </c>
      <c r="J36" s="59" t="str">
        <f t="shared" ca="1" si="32"/>
        <v/>
      </c>
      <c r="K36" s="59" t="str">
        <f t="shared" ca="1" si="32"/>
        <v/>
      </c>
      <c r="L36" s="59" t="str">
        <f t="shared" ca="1" si="32"/>
        <v/>
      </c>
      <c r="M36" s="59" t="str">
        <f t="shared" ca="1" si="32"/>
        <v/>
      </c>
      <c r="N36" s="59" t="str">
        <f t="shared" ca="1" si="32"/>
        <v/>
      </c>
      <c r="O36" s="59" t="str">
        <f t="shared" ca="1" si="32"/>
        <v/>
      </c>
      <c r="P36" s="59" t="str">
        <f t="shared" ca="1" si="32"/>
        <v/>
      </c>
      <c r="Q36" s="59" t="str">
        <f t="shared" ca="1" si="32"/>
        <v/>
      </c>
      <c r="R36" s="59" t="str">
        <f t="shared" ca="1" si="32"/>
        <v/>
      </c>
      <c r="S36" s="59" t="str">
        <f t="shared" ca="1" si="32"/>
        <v/>
      </c>
      <c r="T36" s="59" t="str">
        <f t="shared" ca="1" si="32"/>
        <v/>
      </c>
      <c r="U36" s="59" t="str">
        <f t="shared" ca="1" si="32"/>
        <v/>
      </c>
      <c r="V36" s="59" t="str">
        <f t="shared" ca="1" si="32"/>
        <v/>
      </c>
      <c r="W36" s="59" t="str">
        <f t="shared" ca="1" si="32"/>
        <v/>
      </c>
      <c r="X36" s="59" t="str">
        <f t="shared" ca="1" si="32"/>
        <v/>
      </c>
      <c r="Y36" s="59" t="str">
        <f t="shared" ca="1" si="32"/>
        <v/>
      </c>
      <c r="Z36" s="59" t="str">
        <f t="shared" ca="1" si="32"/>
        <v/>
      </c>
      <c r="AA36" s="59" t="str">
        <f t="shared" ca="1" si="32"/>
        <v/>
      </c>
      <c r="AB36" s="59" t="str">
        <f t="shared" ca="1" si="32"/>
        <v/>
      </c>
      <c r="AC36" s="59" t="str">
        <f t="shared" ca="1" si="32"/>
        <v/>
      </c>
      <c r="AD36" s="59" t="str">
        <f t="shared" ca="1" si="32"/>
        <v/>
      </c>
      <c r="AE36" s="59" t="str">
        <f t="shared" ca="1" si="32"/>
        <v/>
      </c>
      <c r="AF36" s="59" t="str">
        <f t="shared" ca="1" si="32"/>
        <v/>
      </c>
      <c r="AG36" s="311"/>
      <c r="AH36" s="298"/>
      <c r="AI36" s="301"/>
      <c r="AJ36" s="10"/>
      <c r="AK36" s="241" t="s">
        <v>98</v>
      </c>
      <c r="AL36" s="242" t="s">
        <v>88</v>
      </c>
    </row>
    <row r="37" spans="1:38" s="21" customFormat="1" ht="15" hidden="1" customHeight="1" thickBot="1" x14ac:dyDescent="0.4">
      <c r="A37" s="315" t="s">
        <v>9</v>
      </c>
      <c r="B37" s="14">
        <f>DATE($A$3,11,1)</f>
        <v>43405</v>
      </c>
      <c r="C37" s="14">
        <f>B37+1</f>
        <v>43406</v>
      </c>
      <c r="D37" s="14">
        <f t="shared" ref="D37:AE37" si="33">C37+1</f>
        <v>43407</v>
      </c>
      <c r="E37" s="14">
        <f t="shared" si="33"/>
        <v>43408</v>
      </c>
      <c r="F37" s="14">
        <f t="shared" si="33"/>
        <v>43409</v>
      </c>
      <c r="G37" s="14">
        <f t="shared" si="33"/>
        <v>43410</v>
      </c>
      <c r="H37" s="14">
        <f t="shared" si="33"/>
        <v>43411</v>
      </c>
      <c r="I37" s="14">
        <f t="shared" si="33"/>
        <v>43412</v>
      </c>
      <c r="J37" s="14">
        <f t="shared" si="33"/>
        <v>43413</v>
      </c>
      <c r="K37" s="14">
        <f t="shared" si="33"/>
        <v>43414</v>
      </c>
      <c r="L37" s="14">
        <f t="shared" si="33"/>
        <v>43415</v>
      </c>
      <c r="M37" s="14">
        <f t="shared" si="33"/>
        <v>43416</v>
      </c>
      <c r="N37" s="14">
        <f t="shared" si="33"/>
        <v>43417</v>
      </c>
      <c r="O37" s="14">
        <f t="shared" si="33"/>
        <v>43418</v>
      </c>
      <c r="P37" s="14">
        <f t="shared" si="33"/>
        <v>43419</v>
      </c>
      <c r="Q37" s="14">
        <f t="shared" si="33"/>
        <v>43420</v>
      </c>
      <c r="R37" s="14">
        <f t="shared" si="33"/>
        <v>43421</v>
      </c>
      <c r="S37" s="14">
        <f t="shared" si="33"/>
        <v>43422</v>
      </c>
      <c r="T37" s="14">
        <f t="shared" si="33"/>
        <v>43423</v>
      </c>
      <c r="U37" s="14">
        <f t="shared" si="33"/>
        <v>43424</v>
      </c>
      <c r="V37" s="14">
        <f t="shared" si="33"/>
        <v>43425</v>
      </c>
      <c r="W37" s="14">
        <f t="shared" si="33"/>
        <v>43426</v>
      </c>
      <c r="X37" s="14">
        <f t="shared" si="33"/>
        <v>43427</v>
      </c>
      <c r="Y37" s="14">
        <f t="shared" si="33"/>
        <v>43428</v>
      </c>
      <c r="Z37" s="14">
        <f t="shared" si="33"/>
        <v>43429</v>
      </c>
      <c r="AA37" s="14">
        <f t="shared" si="33"/>
        <v>43430</v>
      </c>
      <c r="AB37" s="14">
        <f t="shared" si="33"/>
        <v>43431</v>
      </c>
      <c r="AC37" s="14">
        <f t="shared" si="33"/>
        <v>43432</v>
      </c>
      <c r="AD37" s="14">
        <f t="shared" si="33"/>
        <v>43433</v>
      </c>
      <c r="AE37" s="14">
        <f t="shared" si="33"/>
        <v>43434</v>
      </c>
      <c r="AF37" s="25">
        <f>IF(OR(MONTH(AE37+1)&lt;&gt;MONTH(AE37),AE37+1&gt;=B40),0,AE37+1)</f>
        <v>0</v>
      </c>
      <c r="AG37" s="213"/>
      <c r="AH37" s="18"/>
      <c r="AI37" s="260"/>
      <c r="AJ37" s="20"/>
      <c r="AK37" s="235"/>
      <c r="AL37" s="235"/>
    </row>
    <row r="38" spans="1:38" ht="15" customHeight="1" thickBot="1" x14ac:dyDescent="0.4">
      <c r="A38" s="316"/>
      <c r="B38" s="13">
        <f t="shared" ref="B38:AF38" ca="1" si="34">IFERROR(VLOOKUP(B$37,INDIRECT("'"&amp;$A$3&amp;"'!$A:$L"),10,FALSE),"")</f>
        <v>0</v>
      </c>
      <c r="C38" s="13">
        <f t="shared" ca="1" si="34"/>
        <v>0</v>
      </c>
      <c r="D38" s="13">
        <f t="shared" ca="1" si="34"/>
        <v>0</v>
      </c>
      <c r="E38" s="13">
        <f t="shared" ca="1" si="34"/>
        <v>0</v>
      </c>
      <c r="F38" s="13">
        <f t="shared" ca="1" si="34"/>
        <v>0</v>
      </c>
      <c r="G38" s="13">
        <f t="shared" ca="1" si="34"/>
        <v>0</v>
      </c>
      <c r="H38" s="13">
        <f t="shared" ca="1" si="34"/>
        <v>0</v>
      </c>
      <c r="I38" s="13">
        <f t="shared" ca="1" si="34"/>
        <v>0</v>
      </c>
      <c r="J38" s="13">
        <f t="shared" ca="1" si="34"/>
        <v>0</v>
      </c>
      <c r="K38" s="13">
        <f t="shared" ca="1" si="34"/>
        <v>0</v>
      </c>
      <c r="L38" s="13">
        <f t="shared" ca="1" si="34"/>
        <v>0</v>
      </c>
      <c r="M38" s="13">
        <f t="shared" ca="1" si="34"/>
        <v>0</v>
      </c>
      <c r="N38" s="13">
        <f t="shared" ca="1" si="34"/>
        <v>0</v>
      </c>
      <c r="O38" s="13">
        <f t="shared" ca="1" si="34"/>
        <v>0</v>
      </c>
      <c r="P38" s="13">
        <f t="shared" ca="1" si="34"/>
        <v>0</v>
      </c>
      <c r="Q38" s="13">
        <f t="shared" ca="1" si="34"/>
        <v>0</v>
      </c>
      <c r="R38" s="13">
        <f t="shared" ca="1" si="34"/>
        <v>0</v>
      </c>
      <c r="S38" s="13">
        <f t="shared" ca="1" si="34"/>
        <v>0</v>
      </c>
      <c r="T38" s="13">
        <f t="shared" ca="1" si="34"/>
        <v>0</v>
      </c>
      <c r="U38" s="13">
        <f t="shared" ca="1" si="34"/>
        <v>0</v>
      </c>
      <c r="V38" s="13">
        <f t="shared" ca="1" si="34"/>
        <v>0</v>
      </c>
      <c r="W38" s="13">
        <f t="shared" ca="1" si="34"/>
        <v>0</v>
      </c>
      <c r="X38" s="13">
        <f t="shared" ca="1" si="34"/>
        <v>0</v>
      </c>
      <c r="Y38" s="13">
        <f t="shared" ca="1" si="34"/>
        <v>0</v>
      </c>
      <c r="Z38" s="13">
        <f t="shared" ca="1" si="34"/>
        <v>0</v>
      </c>
      <c r="AA38" s="13">
        <f t="shared" ca="1" si="34"/>
        <v>0</v>
      </c>
      <c r="AB38" s="13">
        <f t="shared" ca="1" si="34"/>
        <v>0</v>
      </c>
      <c r="AC38" s="13">
        <f t="shared" ca="1" si="34"/>
        <v>0</v>
      </c>
      <c r="AD38" s="13">
        <f t="shared" ca="1" si="34"/>
        <v>0</v>
      </c>
      <c r="AE38" s="13">
        <f t="shared" ca="1" si="34"/>
        <v>0</v>
      </c>
      <c r="AF38" s="13" t="str">
        <f t="shared" ca="1" si="34"/>
        <v/>
      </c>
      <c r="AG38" s="311">
        <f ca="1">SUM(B38:AF38)*24</f>
        <v>0</v>
      </c>
      <c r="AH38" s="298">
        <f ca="1">COUNTIF(B38:AF38,"&gt;"&amp;0)</f>
        <v>0</v>
      </c>
      <c r="AI38" s="301">
        <f ca="1">SUM(B39:AF39)</f>
        <v>0</v>
      </c>
      <c r="AJ38" s="4"/>
      <c r="AK38" s="248" t="s">
        <v>107</v>
      </c>
      <c r="AL38" s="249" t="s">
        <v>101</v>
      </c>
    </row>
    <row r="39" spans="1:38" ht="15" customHeight="1" thickBot="1" x14ac:dyDescent="0.4">
      <c r="A39" s="318"/>
      <c r="B39" s="59" t="str">
        <f t="shared" ref="B39:AF39" ca="1" si="35">IFERROR(VLOOKUP(B$37,INDIRECT("'"&amp;$A$3&amp;"'!$A:$L"),11,FALSE),"")</f>
        <v/>
      </c>
      <c r="C39" s="59" t="str">
        <f t="shared" ca="1" si="35"/>
        <v/>
      </c>
      <c r="D39" s="59" t="str">
        <f t="shared" ca="1" si="35"/>
        <v/>
      </c>
      <c r="E39" s="59" t="str">
        <f t="shared" ca="1" si="35"/>
        <v/>
      </c>
      <c r="F39" s="59" t="str">
        <f t="shared" ca="1" si="35"/>
        <v/>
      </c>
      <c r="G39" s="59" t="str">
        <f t="shared" ca="1" si="35"/>
        <v/>
      </c>
      <c r="H39" s="59" t="str">
        <f t="shared" ca="1" si="35"/>
        <v/>
      </c>
      <c r="I39" s="59" t="str">
        <f t="shared" ca="1" si="35"/>
        <v/>
      </c>
      <c r="J39" s="59" t="str">
        <f t="shared" ca="1" si="35"/>
        <v/>
      </c>
      <c r="K39" s="59" t="str">
        <f t="shared" ca="1" si="35"/>
        <v/>
      </c>
      <c r="L39" s="59" t="str">
        <f t="shared" ca="1" si="35"/>
        <v/>
      </c>
      <c r="M39" s="59" t="str">
        <f t="shared" ca="1" si="35"/>
        <v/>
      </c>
      <c r="N39" s="59" t="str">
        <f t="shared" ca="1" si="35"/>
        <v/>
      </c>
      <c r="O39" s="59" t="str">
        <f t="shared" ca="1" si="35"/>
        <v/>
      </c>
      <c r="P39" s="59" t="str">
        <f t="shared" ca="1" si="35"/>
        <v/>
      </c>
      <c r="Q39" s="59" t="str">
        <f t="shared" ca="1" si="35"/>
        <v/>
      </c>
      <c r="R39" s="59" t="str">
        <f t="shared" ca="1" si="35"/>
        <v/>
      </c>
      <c r="S39" s="59" t="str">
        <f t="shared" ca="1" si="35"/>
        <v/>
      </c>
      <c r="T39" s="59" t="str">
        <f t="shared" ca="1" si="35"/>
        <v/>
      </c>
      <c r="U39" s="59" t="str">
        <f t="shared" ca="1" si="35"/>
        <v/>
      </c>
      <c r="V39" s="59" t="str">
        <f t="shared" ca="1" si="35"/>
        <v/>
      </c>
      <c r="W39" s="59" t="str">
        <f t="shared" ca="1" si="35"/>
        <v/>
      </c>
      <c r="X39" s="59" t="str">
        <f t="shared" ca="1" si="35"/>
        <v/>
      </c>
      <c r="Y39" s="59" t="str">
        <f t="shared" ca="1" si="35"/>
        <v/>
      </c>
      <c r="Z39" s="59" t="str">
        <f t="shared" ca="1" si="35"/>
        <v/>
      </c>
      <c r="AA39" s="59" t="str">
        <f t="shared" ca="1" si="35"/>
        <v/>
      </c>
      <c r="AB39" s="59" t="str">
        <f t="shared" ca="1" si="35"/>
        <v/>
      </c>
      <c r="AC39" s="59" t="str">
        <f t="shared" ca="1" si="35"/>
        <v/>
      </c>
      <c r="AD39" s="59" t="str">
        <f t="shared" ca="1" si="35"/>
        <v/>
      </c>
      <c r="AE39" s="59" t="str">
        <f t="shared" ca="1" si="35"/>
        <v/>
      </c>
      <c r="AF39" s="59" t="str">
        <f t="shared" ca="1" si="35"/>
        <v/>
      </c>
      <c r="AG39" s="311"/>
      <c r="AH39" s="298"/>
      <c r="AI39" s="301"/>
      <c r="AJ39" s="4"/>
      <c r="AK39" s="243" t="s">
        <v>89</v>
      </c>
      <c r="AL39" s="244" t="s">
        <v>104</v>
      </c>
    </row>
    <row r="40" spans="1:38" s="21" customFormat="1" ht="15" hidden="1" customHeight="1" thickBot="1" x14ac:dyDescent="0.4">
      <c r="A40" s="315" t="s">
        <v>10</v>
      </c>
      <c r="B40" s="14">
        <f>DATE($A$3,12,1)</f>
        <v>43435</v>
      </c>
      <c r="C40" s="14">
        <f>B40+1</f>
        <v>43436</v>
      </c>
      <c r="D40" s="14">
        <f t="shared" ref="D40:AF40" si="36">C40+1</f>
        <v>43437</v>
      </c>
      <c r="E40" s="14">
        <f t="shared" si="36"/>
        <v>43438</v>
      </c>
      <c r="F40" s="14">
        <f t="shared" si="36"/>
        <v>43439</v>
      </c>
      <c r="G40" s="14">
        <f t="shared" si="36"/>
        <v>43440</v>
      </c>
      <c r="H40" s="14">
        <f t="shared" si="36"/>
        <v>43441</v>
      </c>
      <c r="I40" s="14">
        <f t="shared" si="36"/>
        <v>43442</v>
      </c>
      <c r="J40" s="14">
        <f t="shared" si="36"/>
        <v>43443</v>
      </c>
      <c r="K40" s="14">
        <f t="shared" si="36"/>
        <v>43444</v>
      </c>
      <c r="L40" s="14">
        <f t="shared" si="36"/>
        <v>43445</v>
      </c>
      <c r="M40" s="14">
        <f t="shared" si="36"/>
        <v>43446</v>
      </c>
      <c r="N40" s="14">
        <f t="shared" si="36"/>
        <v>43447</v>
      </c>
      <c r="O40" s="14">
        <f t="shared" si="36"/>
        <v>43448</v>
      </c>
      <c r="P40" s="14">
        <f t="shared" si="36"/>
        <v>43449</v>
      </c>
      <c r="Q40" s="14">
        <f t="shared" si="36"/>
        <v>43450</v>
      </c>
      <c r="R40" s="14">
        <f t="shared" si="36"/>
        <v>43451</v>
      </c>
      <c r="S40" s="14">
        <f t="shared" si="36"/>
        <v>43452</v>
      </c>
      <c r="T40" s="14">
        <f t="shared" si="36"/>
        <v>43453</v>
      </c>
      <c r="U40" s="14">
        <f t="shared" si="36"/>
        <v>43454</v>
      </c>
      <c r="V40" s="14">
        <f t="shared" si="36"/>
        <v>43455</v>
      </c>
      <c r="W40" s="14">
        <f t="shared" si="36"/>
        <v>43456</v>
      </c>
      <c r="X40" s="14">
        <f t="shared" si="36"/>
        <v>43457</v>
      </c>
      <c r="Y40" s="14">
        <f t="shared" si="36"/>
        <v>43458</v>
      </c>
      <c r="Z40" s="14">
        <f t="shared" si="36"/>
        <v>43459</v>
      </c>
      <c r="AA40" s="14">
        <f t="shared" si="36"/>
        <v>43460</v>
      </c>
      <c r="AB40" s="14">
        <f t="shared" si="36"/>
        <v>43461</v>
      </c>
      <c r="AC40" s="14">
        <f t="shared" si="36"/>
        <v>43462</v>
      </c>
      <c r="AD40" s="14">
        <f t="shared" si="36"/>
        <v>43463</v>
      </c>
      <c r="AE40" s="14">
        <f t="shared" si="36"/>
        <v>43464</v>
      </c>
      <c r="AF40" s="24">
        <f t="shared" si="36"/>
        <v>43465</v>
      </c>
      <c r="AG40" s="213"/>
      <c r="AH40" s="18"/>
      <c r="AI40" s="260"/>
      <c r="AJ40" s="20"/>
      <c r="AK40" s="240" t="s">
        <v>89</v>
      </c>
      <c r="AL40" s="239" t="s">
        <v>104</v>
      </c>
    </row>
    <row r="41" spans="1:38" ht="15" customHeight="1" thickBot="1" x14ac:dyDescent="0.4">
      <c r="A41" s="316"/>
      <c r="B41" s="13">
        <f t="shared" ref="B41:AF41" ca="1" si="37">IFERROR(VLOOKUP(B$40,INDIRECT("'"&amp;$A$3&amp;"'!$A:$L"),10,FALSE),"")</f>
        <v>0</v>
      </c>
      <c r="C41" s="13">
        <f t="shared" ca="1" si="37"/>
        <v>0</v>
      </c>
      <c r="D41" s="13">
        <f t="shared" ca="1" si="37"/>
        <v>0</v>
      </c>
      <c r="E41" s="13">
        <f t="shared" ca="1" si="37"/>
        <v>0</v>
      </c>
      <c r="F41" s="13">
        <f t="shared" ca="1" si="37"/>
        <v>0</v>
      </c>
      <c r="G41" s="13">
        <f t="shared" ca="1" si="37"/>
        <v>0</v>
      </c>
      <c r="H41" s="13">
        <f t="shared" ca="1" si="37"/>
        <v>0</v>
      </c>
      <c r="I41" s="13">
        <f t="shared" ca="1" si="37"/>
        <v>0</v>
      </c>
      <c r="J41" s="13">
        <f t="shared" ca="1" si="37"/>
        <v>0</v>
      </c>
      <c r="K41" s="13">
        <f t="shared" ca="1" si="37"/>
        <v>0</v>
      </c>
      <c r="L41" s="13">
        <f t="shared" ca="1" si="37"/>
        <v>0</v>
      </c>
      <c r="M41" s="13">
        <f t="shared" ca="1" si="37"/>
        <v>0</v>
      </c>
      <c r="N41" s="13">
        <f t="shared" ca="1" si="37"/>
        <v>0</v>
      </c>
      <c r="O41" s="13">
        <f t="shared" ca="1" si="37"/>
        <v>0</v>
      </c>
      <c r="P41" s="13">
        <f t="shared" ca="1" si="37"/>
        <v>0</v>
      </c>
      <c r="Q41" s="13">
        <f t="shared" ca="1" si="37"/>
        <v>0</v>
      </c>
      <c r="R41" s="13">
        <f t="shared" ca="1" si="37"/>
        <v>0</v>
      </c>
      <c r="S41" s="13">
        <f t="shared" ca="1" si="37"/>
        <v>0</v>
      </c>
      <c r="T41" s="13">
        <f t="shared" ca="1" si="37"/>
        <v>0</v>
      </c>
      <c r="U41" s="13">
        <f t="shared" ca="1" si="37"/>
        <v>0</v>
      </c>
      <c r="V41" s="13">
        <f t="shared" ca="1" si="37"/>
        <v>0</v>
      </c>
      <c r="W41" s="13">
        <f t="shared" ca="1" si="37"/>
        <v>0</v>
      </c>
      <c r="X41" s="13">
        <f t="shared" ca="1" si="37"/>
        <v>0</v>
      </c>
      <c r="Y41" s="13">
        <f t="shared" ca="1" si="37"/>
        <v>0</v>
      </c>
      <c r="Z41" s="13">
        <f t="shared" ca="1" si="37"/>
        <v>0</v>
      </c>
      <c r="AA41" s="13">
        <f t="shared" ca="1" si="37"/>
        <v>0</v>
      </c>
      <c r="AB41" s="13">
        <f t="shared" ca="1" si="37"/>
        <v>0</v>
      </c>
      <c r="AC41" s="13">
        <f t="shared" ca="1" si="37"/>
        <v>0</v>
      </c>
      <c r="AD41" s="13">
        <f t="shared" ca="1" si="37"/>
        <v>0</v>
      </c>
      <c r="AE41" s="13">
        <f t="shared" ca="1" si="37"/>
        <v>0</v>
      </c>
      <c r="AF41" s="13">
        <f t="shared" ca="1" si="37"/>
        <v>0</v>
      </c>
      <c r="AG41" s="311">
        <f ca="1">SUM(B41:AF41)*24</f>
        <v>0</v>
      </c>
      <c r="AH41" s="298">
        <f ca="1">COUNTIF(B41:AF41,"&gt;"&amp;0)</f>
        <v>0</v>
      </c>
      <c r="AI41" s="301">
        <f ca="1">SUM(B42:AF42)</f>
        <v>0</v>
      </c>
      <c r="AJ41" s="4"/>
      <c r="AK41" s="241" t="s">
        <v>90</v>
      </c>
      <c r="AL41" s="242" t="s">
        <v>105</v>
      </c>
    </row>
    <row r="42" spans="1:38" ht="15" customHeight="1" thickBot="1" x14ac:dyDescent="0.4">
      <c r="A42" s="317"/>
      <c r="B42" s="167" t="str">
        <f t="shared" ref="B42:AF42" ca="1" si="38">IFERROR(VLOOKUP(B$40,INDIRECT("'"&amp;$A$3&amp;"'!$A:$L"),11,FALSE),"")</f>
        <v/>
      </c>
      <c r="C42" s="167" t="str">
        <f t="shared" ca="1" si="38"/>
        <v/>
      </c>
      <c r="D42" s="167" t="str">
        <f t="shared" ca="1" si="38"/>
        <v/>
      </c>
      <c r="E42" s="167" t="str">
        <f t="shared" ca="1" si="38"/>
        <v/>
      </c>
      <c r="F42" s="167" t="str">
        <f t="shared" ca="1" si="38"/>
        <v/>
      </c>
      <c r="G42" s="167" t="str">
        <f t="shared" ca="1" si="38"/>
        <v/>
      </c>
      <c r="H42" s="167" t="str">
        <f t="shared" ca="1" si="38"/>
        <v/>
      </c>
      <c r="I42" s="167" t="str">
        <f t="shared" ca="1" si="38"/>
        <v/>
      </c>
      <c r="J42" s="167" t="str">
        <f t="shared" ca="1" si="38"/>
        <v/>
      </c>
      <c r="K42" s="167" t="str">
        <f t="shared" ca="1" si="38"/>
        <v/>
      </c>
      <c r="L42" s="167" t="str">
        <f t="shared" ca="1" si="38"/>
        <v/>
      </c>
      <c r="M42" s="167" t="str">
        <f t="shared" ca="1" si="38"/>
        <v/>
      </c>
      <c r="N42" s="167" t="str">
        <f t="shared" ca="1" si="38"/>
        <v/>
      </c>
      <c r="O42" s="167" t="str">
        <f t="shared" ca="1" si="38"/>
        <v/>
      </c>
      <c r="P42" s="167" t="str">
        <f t="shared" ca="1" si="38"/>
        <v/>
      </c>
      <c r="Q42" s="167" t="str">
        <f t="shared" ca="1" si="38"/>
        <v/>
      </c>
      <c r="R42" s="167" t="str">
        <f t="shared" ca="1" si="38"/>
        <v/>
      </c>
      <c r="S42" s="167" t="str">
        <f t="shared" ca="1" si="38"/>
        <v/>
      </c>
      <c r="T42" s="167" t="str">
        <f t="shared" ca="1" si="38"/>
        <v/>
      </c>
      <c r="U42" s="167" t="str">
        <f t="shared" ca="1" si="38"/>
        <v/>
      </c>
      <c r="V42" s="167" t="str">
        <f t="shared" ca="1" si="38"/>
        <v/>
      </c>
      <c r="W42" s="167" t="str">
        <f t="shared" ca="1" si="38"/>
        <v/>
      </c>
      <c r="X42" s="167" t="str">
        <f t="shared" ca="1" si="38"/>
        <v/>
      </c>
      <c r="Y42" s="167" t="str">
        <f t="shared" ca="1" si="38"/>
        <v/>
      </c>
      <c r="Z42" s="167" t="str">
        <f t="shared" ca="1" si="38"/>
        <v/>
      </c>
      <c r="AA42" s="167" t="str">
        <f t="shared" ca="1" si="38"/>
        <v/>
      </c>
      <c r="AB42" s="167" t="str">
        <f t="shared" ca="1" si="38"/>
        <v/>
      </c>
      <c r="AC42" s="167" t="str">
        <f t="shared" ca="1" si="38"/>
        <v/>
      </c>
      <c r="AD42" s="167" t="str">
        <f t="shared" ca="1" si="38"/>
        <v/>
      </c>
      <c r="AE42" s="167" t="str">
        <f t="shared" ca="1" si="38"/>
        <v/>
      </c>
      <c r="AF42" s="167" t="str">
        <f t="shared" ca="1" si="38"/>
        <v/>
      </c>
      <c r="AG42" s="319"/>
      <c r="AH42" s="314"/>
      <c r="AI42" s="313"/>
      <c r="AJ42" s="4"/>
      <c r="AK42" s="245" t="s">
        <v>108</v>
      </c>
      <c r="AL42" s="244" t="s">
        <v>86</v>
      </c>
    </row>
    <row r="43" spans="1:38" ht="15" customHeight="1" thickTop="1" thickBot="1" x14ac:dyDescent="0.4">
      <c r="A43" s="4"/>
      <c r="B43" s="64">
        <v>1</v>
      </c>
      <c r="C43" s="65">
        <v>2</v>
      </c>
      <c r="D43" s="66">
        <v>3</v>
      </c>
      <c r="E43" s="65">
        <v>4</v>
      </c>
      <c r="F43" s="66">
        <v>5</v>
      </c>
      <c r="G43" s="65">
        <v>6</v>
      </c>
      <c r="H43" s="66">
        <v>7</v>
      </c>
      <c r="I43" s="65">
        <v>8</v>
      </c>
      <c r="J43" s="66">
        <v>9</v>
      </c>
      <c r="K43" s="65">
        <v>10</v>
      </c>
      <c r="L43" s="66">
        <v>11</v>
      </c>
      <c r="M43" s="65">
        <v>12</v>
      </c>
      <c r="N43" s="66">
        <v>13</v>
      </c>
      <c r="O43" s="65">
        <v>14</v>
      </c>
      <c r="P43" s="66">
        <v>15</v>
      </c>
      <c r="Q43" s="65">
        <v>16</v>
      </c>
      <c r="R43" s="66">
        <v>17</v>
      </c>
      <c r="S43" s="65">
        <v>18</v>
      </c>
      <c r="T43" s="66">
        <v>19</v>
      </c>
      <c r="U43" s="65">
        <v>20</v>
      </c>
      <c r="V43" s="66">
        <v>21</v>
      </c>
      <c r="W43" s="65">
        <v>22</v>
      </c>
      <c r="X43" s="66">
        <v>23</v>
      </c>
      <c r="Y43" s="65">
        <v>24</v>
      </c>
      <c r="Z43" s="66">
        <v>25</v>
      </c>
      <c r="AA43" s="65">
        <v>26</v>
      </c>
      <c r="AB43" s="66">
        <v>27</v>
      </c>
      <c r="AC43" s="65">
        <v>28</v>
      </c>
      <c r="AD43" s="66">
        <v>29</v>
      </c>
      <c r="AE43" s="65">
        <v>30</v>
      </c>
      <c r="AF43" s="67">
        <v>31</v>
      </c>
      <c r="AG43" s="4"/>
      <c r="AH43" s="4"/>
      <c r="AI43" s="4"/>
      <c r="AJ43" s="4"/>
      <c r="AK43" s="246" t="s">
        <v>109</v>
      </c>
      <c r="AL43" s="247" t="s">
        <v>87</v>
      </c>
    </row>
    <row r="44" spans="1:38" ht="16.2" thickTop="1" x14ac:dyDescent="0.35">
      <c r="A44" s="4"/>
      <c r="B44" s="5"/>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234"/>
      <c r="AL44" s="235"/>
    </row>
    <row r="45" spans="1:38" x14ac:dyDescent="0.35">
      <c r="A45" s="4"/>
      <c r="B45" s="5"/>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row>
    <row r="46" spans="1:38" ht="85.2" customHeight="1" x14ac:dyDescent="0.35">
      <c r="A46" s="266" t="s">
        <v>117</v>
      </c>
    </row>
    <row r="47" spans="1:38" x14ac:dyDescent="0.2">
      <c r="AG47" s="250">
        <f ca="1">COUNTIF(INDIRECT($A$3&amp;"!$I$3:$I$368"),"*"&amp;$R$1&amp;"*")</f>
        <v>0</v>
      </c>
    </row>
    <row r="48" spans="1:38" x14ac:dyDescent="0.2">
      <c r="AG48" s="250">
        <f ca="1">COUNTIF(INDIRECT($A$3&amp;"!$I$3:$I$368"),"*"&amp;$R$1&amp;"*")</f>
        <v>0</v>
      </c>
    </row>
  </sheetData>
  <sheetProtection selectLockedCells="1"/>
  <mergeCells count="79">
    <mergeCell ref="L5:M5"/>
    <mergeCell ref="V5:W5"/>
    <mergeCell ref="A7:A9"/>
    <mergeCell ref="A25:A27"/>
    <mergeCell ref="A28:A30"/>
    <mergeCell ref="A19:A21"/>
    <mergeCell ref="A22:A24"/>
    <mergeCell ref="A31:A33"/>
    <mergeCell ref="A13:A15"/>
    <mergeCell ref="AG5:AG6"/>
    <mergeCell ref="AG8:AG9"/>
    <mergeCell ref="AG11:AG12"/>
    <mergeCell ref="S5:U5"/>
    <mergeCell ref="A3:A6"/>
    <mergeCell ref="C3:G4"/>
    <mergeCell ref="AE3:AE4"/>
    <mergeCell ref="AA3:AD4"/>
    <mergeCell ref="H3:K4"/>
    <mergeCell ref="L3:Q4"/>
    <mergeCell ref="R3:T4"/>
    <mergeCell ref="U3:Z4"/>
    <mergeCell ref="A10:A12"/>
    <mergeCell ref="A16:A18"/>
    <mergeCell ref="AG35:AG36"/>
    <mergeCell ref="A40:A42"/>
    <mergeCell ref="A37:A39"/>
    <mergeCell ref="AG38:AG39"/>
    <mergeCell ref="AG41:AG42"/>
    <mergeCell ref="A34:A36"/>
    <mergeCell ref="AG26:AG27"/>
    <mergeCell ref="AG17:AG18"/>
    <mergeCell ref="AG20:AG21"/>
    <mergeCell ref="AG29:AG30"/>
    <mergeCell ref="AG32:AG33"/>
    <mergeCell ref="AG23:AG24"/>
    <mergeCell ref="AH26:AH27"/>
    <mergeCell ref="AH8:AH9"/>
    <mergeCell ref="AH11:AH12"/>
    <mergeCell ref="AI38:AI39"/>
    <mergeCell ref="AI41:AI42"/>
    <mergeCell ref="AH14:AH15"/>
    <mergeCell ref="AH35:AH36"/>
    <mergeCell ref="AH38:AH39"/>
    <mergeCell ref="AH41:AH42"/>
    <mergeCell ref="AH29:AH30"/>
    <mergeCell ref="AH32:AH33"/>
    <mergeCell ref="AI23:AI24"/>
    <mergeCell ref="AI26:AI27"/>
    <mergeCell ref="AI29:AI30"/>
    <mergeCell ref="AI32:AI33"/>
    <mergeCell ref="AI35:AI36"/>
    <mergeCell ref="AK1:AL1"/>
    <mergeCell ref="AK2:AL2"/>
    <mergeCell ref="AH20:AH21"/>
    <mergeCell ref="AH23:AH24"/>
    <mergeCell ref="AI8:AI9"/>
    <mergeCell ref="AI11:AI12"/>
    <mergeCell ref="AI14:AI15"/>
    <mergeCell ref="AI17:AI18"/>
    <mergeCell ref="AI20:AI21"/>
    <mergeCell ref="AH17:AH18"/>
    <mergeCell ref="AG1:AI2"/>
    <mergeCell ref="AG3:AI4"/>
    <mergeCell ref="AI5:AI6"/>
    <mergeCell ref="AH5:AH6"/>
    <mergeCell ref="AG14:AG15"/>
    <mergeCell ref="W1:Y2"/>
    <mergeCell ref="Z1:AA2"/>
    <mergeCell ref="AB1:AD2"/>
    <mergeCell ref="AE1:AF2"/>
    <mergeCell ref="A1:A2"/>
    <mergeCell ref="R1:T2"/>
    <mergeCell ref="G1:I2"/>
    <mergeCell ref="L1:N2"/>
    <mergeCell ref="E1:F2"/>
    <mergeCell ref="J1:K2"/>
    <mergeCell ref="O1:P2"/>
    <mergeCell ref="U1:V2"/>
    <mergeCell ref="B1:D2"/>
  </mergeCells>
  <conditionalFormatting sqref="B34:AF36">
    <cfRule type="expression" dxfId="230" priority="39">
      <formula>VLOOKUP(B$34,INDIRECT("'" &amp; $A$3 &amp; "'!$b$1:$I$400"),8,FALSE)="FORMATION"</formula>
    </cfRule>
    <cfRule type="expression" dxfId="229" priority="131">
      <formula>COUNTIF(Férié,B$34:B$36)&gt;0</formula>
    </cfRule>
    <cfRule type="expression" dxfId="228" priority="152">
      <formula>WEEKDAY(B$34,2)&gt;6</formula>
    </cfRule>
    <cfRule type="expression" dxfId="227" priority="160">
      <formula>WEEKDAY(B$34,2)&gt;5</formula>
    </cfRule>
  </conditionalFormatting>
  <conditionalFormatting sqref="B10:AD12">
    <cfRule type="expression" dxfId="226" priority="46">
      <formula>VLOOKUP(B$10,INDIRECT("'" &amp; $A$3 &amp; "'!$b$1:$I$400"),8,FALSE)="FORMATION"</formula>
    </cfRule>
    <cfRule type="expression" dxfId="225" priority="178">
      <formula>WEEKDAY(B$10,2)&gt;5</formula>
    </cfRule>
  </conditionalFormatting>
  <conditionalFormatting sqref="B10:AD12">
    <cfRule type="expression" dxfId="224" priority="176">
      <formula>COUNTIF(Férié,B$10:B$12)&gt;0</formula>
    </cfRule>
  </conditionalFormatting>
  <conditionalFormatting sqref="B10:AD12">
    <cfRule type="expression" dxfId="223" priority="177">
      <formula>WEEKDAY(B$10,2)&gt;6</formula>
    </cfRule>
  </conditionalFormatting>
  <conditionalFormatting sqref="B7:AF9">
    <cfRule type="expression" dxfId="222" priority="47">
      <formula>VLOOKUP(B$7,INDIRECT("'" &amp; $A$3 &amp; "'!$b$1:$I$400"),8,FALSE)="FORMATION"</formula>
    </cfRule>
    <cfRule type="expression" dxfId="221" priority="179">
      <formula>VLOOKUP(B$7,INDIRECT("'" &amp; $A$3 &amp; "'!$b$1:$I$400"),8,FALSE)="REPOS"</formula>
    </cfRule>
    <cfRule type="expression" dxfId="220" priority="180">
      <formula>VLOOKUP(B$7,INDIRECT("'" &amp; $A$3 &amp; "'!$b$1:$I$400"),8,FALSE)="PANNE"</formula>
    </cfRule>
    <cfRule type="expression" dxfId="219" priority="181">
      <formula>VLOOKUP(B$7,INDIRECT("'" &amp; $A$3 &amp; "'!$b$1:$I$400"),8,FALSE)="MIGRAINE"</formula>
    </cfRule>
    <cfRule type="expression" dxfId="218" priority="182">
      <formula>VLOOKUP(B$7,INDIRECT("'" &amp; $A$3 &amp; "'!$a$1:$I$400"),9,FALSE)="VACANCE"</formula>
    </cfRule>
    <cfRule type="expression" dxfId="217" priority="183">
      <formula>COUNTIF(Férié,B$7:B$9)&gt;0</formula>
    </cfRule>
    <cfRule type="expression" dxfId="216" priority="184">
      <formula>WEEKDAY(B$7,2)&gt;6</formula>
    </cfRule>
    <cfRule type="expression" dxfId="215" priority="185">
      <formula>WEEKDAY(B$7,2)&gt;5</formula>
    </cfRule>
  </conditionalFormatting>
  <conditionalFormatting sqref="B13:AF15">
    <cfRule type="expression" dxfId="214" priority="45">
      <formula>VLOOKUP(B$13,INDIRECT("'" &amp; $A$3 &amp; "'!$b$1:$I$400"),8,FALSE)="FORMATION"</formula>
    </cfRule>
    <cfRule type="expression" dxfId="213" priority="186">
      <formula>VLOOKUP(B$13,INDIRECT("'" &amp; $A$3 &amp; "'!$b$1:$I$400"),8,FALSE)="REPOS"</formula>
    </cfRule>
    <cfRule type="expression" dxfId="212" priority="187">
      <formula>VLOOKUP(B$13,INDIRECT("'" &amp; $A$3 &amp; "'!$b$1:$I$400"),8,FALSE)="PANNE"</formula>
    </cfRule>
    <cfRule type="expression" dxfId="211" priority="188">
      <formula>VLOOKUP(B$13,INDIRECT("'" &amp; $A$3 &amp; "'!$b$1:$I$400"),8,FALSE)="MIGRAINE"</formula>
    </cfRule>
    <cfRule type="expression" dxfId="210" priority="189">
      <formula>VLOOKUP(B$13,INDIRECT("'" &amp; $A$3 &amp; "'!$a$1:$I$400"),9,FALSE)="VACANCE"</formula>
    </cfRule>
    <cfRule type="expression" dxfId="209" priority="190">
      <formula>COUNTIF(Férié,B$13:B$15)&gt;0</formula>
    </cfRule>
    <cfRule type="expression" dxfId="208" priority="191">
      <formula>WEEKDAY(B$13,2)&gt;6</formula>
    </cfRule>
    <cfRule type="expression" dxfId="207" priority="192">
      <formula>WEEKDAY(B$13,2)&gt;5</formula>
    </cfRule>
  </conditionalFormatting>
  <conditionalFormatting sqref="B19:AF21">
    <cfRule type="expression" dxfId="206" priority="43">
      <formula>VLOOKUP(B$19,INDIRECT("'" &amp; $A$3 &amp; "'!$b$1:$I$400"),8,FALSE)="FORMATION"</formula>
    </cfRule>
    <cfRule type="expression" dxfId="205" priority="193">
      <formula>VLOOKUP(B$19,INDIRECT("'" &amp; $A$3 &amp; "'!$b$1:$I$400"),8,FALSE)="REPOS"</formula>
    </cfRule>
    <cfRule type="expression" dxfId="204" priority="194">
      <formula>VLOOKUP(B$19,INDIRECT("'" &amp; $A$3 &amp; "'!$b$1:$I$400"),8,FALSE)="PANNE"</formula>
    </cfRule>
    <cfRule type="expression" dxfId="203" priority="195">
      <formula>VLOOKUP(B$19,INDIRECT("'" &amp; $A$3 &amp; "'!$b$1:$I$400"),8,FALSE)="MIGRAINE"</formula>
    </cfRule>
    <cfRule type="expression" dxfId="202" priority="196">
      <formula>VLOOKUP(B$19,INDIRECT("'" &amp; $A$3 &amp; "'!$a$1:$I$400"),9,FALSE)="VACANCE"</formula>
    </cfRule>
    <cfRule type="expression" dxfId="201" priority="197">
      <formula>COUNTIF(Férié,B$19:B$21)&gt;0</formula>
    </cfRule>
    <cfRule type="expression" dxfId="200" priority="198">
      <formula>WEEKDAY(B$19,2)&gt;6</formula>
    </cfRule>
    <cfRule type="expression" dxfId="199" priority="199">
      <formula>WEEKDAY(B$19,2)&gt;5</formula>
    </cfRule>
  </conditionalFormatting>
  <conditionalFormatting sqref="B25:AF27">
    <cfRule type="expression" dxfId="198" priority="48">
      <formula>VLOOKUP(B$25,INDIRECT("'" &amp; $A$3 &amp; "'!$b$1:$I$400"),8,FALSE)="FORMATION"</formula>
    </cfRule>
    <cfRule type="expression" dxfId="197" priority="200">
      <formula>VLOOKUP(B$25,INDIRECT("'" &amp; $A$3 &amp; "'!$b$1:$I$400"),8,FALSE)="REPOS"</formula>
    </cfRule>
    <cfRule type="expression" dxfId="196" priority="201">
      <formula>VLOOKUP(B$25,INDIRECT("'" &amp; $A$3 &amp; "'!$b$1:$I$400"),8,FALSE)="PANNE"</formula>
    </cfRule>
    <cfRule type="expression" dxfId="195" priority="202">
      <formula>VLOOKUP(B$25,INDIRECT("'" &amp; $A$3 &amp; "'!$b$1:$I$400"),8,FALSE)="MIGRAINE"</formula>
    </cfRule>
    <cfRule type="expression" dxfId="194" priority="203">
      <formula>VLOOKUP(B$25,INDIRECT("'" &amp; $A$3 &amp; "'!$a$1:$I$400"),9,FALSE)="VACANCE"</formula>
    </cfRule>
    <cfRule type="expression" dxfId="193" priority="204">
      <formula>COUNTIF(Férié,B$25:B$27)&gt;0</formula>
    </cfRule>
    <cfRule type="expression" dxfId="192" priority="205">
      <formula>WEEKDAY(B$25,2)&gt;6</formula>
    </cfRule>
    <cfRule type="expression" dxfId="191" priority="206">
      <formula>WEEKDAY(B$25,2)&gt;5</formula>
    </cfRule>
  </conditionalFormatting>
  <conditionalFormatting sqref="B28:AF30">
    <cfRule type="expression" dxfId="190" priority="41">
      <formula>VLOOKUP(B$28,INDIRECT("'" &amp; $A$3 &amp; "'!$b$1:$I$400"),8,FALSE)="FORMATION"</formula>
    </cfRule>
    <cfRule type="expression" dxfId="189" priority="207">
      <formula>VLOOKUP(B$28,INDIRECT("'" &amp; $A$3 &amp; "'!$b$1:$I$400"),8,FALSE)="REPOS"</formula>
    </cfRule>
    <cfRule type="expression" dxfId="188" priority="208">
      <formula>VLOOKUP(B$28,INDIRECT("'" &amp; $A$3 &amp; "'!$b$1:$I$400"),8,FALSE)="PANNE"</formula>
    </cfRule>
    <cfRule type="expression" dxfId="187" priority="209">
      <formula>VLOOKUP(B$28,INDIRECT("'" &amp; $A$3 &amp; "'!$b$1:$I$400"),8,FALSE)="MIGRAINE"</formula>
    </cfRule>
    <cfRule type="expression" dxfId="186" priority="210">
      <formula>VLOOKUP(B$28,INDIRECT("'" &amp; $A$3 &amp; "'!$a$1:$I$400"),9,FALSE)="VACANCE"</formula>
    </cfRule>
    <cfRule type="expression" dxfId="185" priority="211">
      <formula>COUNTIF(Férié,B$28:B$30)&gt;0</formula>
    </cfRule>
    <cfRule type="expression" dxfId="184" priority="212">
      <formula>WEEKDAY(B$28,2)&gt;6</formula>
    </cfRule>
    <cfRule type="expression" dxfId="183" priority="213">
      <formula>WEEKDAY(B$28,2)&gt;5</formula>
    </cfRule>
  </conditionalFormatting>
  <conditionalFormatting sqref="B40:AF42">
    <cfRule type="expression" dxfId="182" priority="37">
      <formula>VLOOKUP(B$40,INDIRECT("'" &amp; $A$3 &amp; "'!$b$1:$I$400"),8,FALSE)="FORMATION"</formula>
    </cfRule>
    <cfRule type="expression" dxfId="181" priority="214">
      <formula>VLOOKUP(B$40,INDIRECT("'" &amp; $A$3 &amp; "'!$b$1:$I$400"),8,FALSE)="REPOS"</formula>
    </cfRule>
    <cfRule type="expression" dxfId="180" priority="215">
      <formula>VLOOKUP(B$40,INDIRECT("'" &amp; $A$3 &amp; "'!$b$1:$I$400"),8,FALSE)="PANNE"</formula>
    </cfRule>
    <cfRule type="expression" dxfId="179" priority="216">
      <formula>VLOOKUP(B$40,INDIRECT("'" &amp; $A$3 &amp; "'!$b$1:$I$400"),8,FALSE)="MIGRAINE"</formula>
    </cfRule>
    <cfRule type="expression" dxfId="178" priority="217">
      <formula>VLOOKUP(B$40,INDIRECT("'" &amp; $A$3 &amp; "'!$a$1:$I$400"),9,FALSE)="VACANCE"</formula>
    </cfRule>
    <cfRule type="expression" dxfId="177" priority="218">
      <formula>COUNTIF(Férié,B$40:B$42)&gt;0</formula>
    </cfRule>
    <cfRule type="expression" dxfId="176" priority="219">
      <formula>WEEKDAY(B$40,2)&gt;6</formula>
    </cfRule>
    <cfRule type="expression" dxfId="175" priority="220">
      <formula>WEEKDAY(B$40,2)&gt;5</formula>
    </cfRule>
  </conditionalFormatting>
  <conditionalFormatting sqref="AD10:AD12">
    <cfRule type="expression" dxfId="174" priority="221">
      <formula>DAY(DATE(A$3,2,29))=1</formula>
    </cfRule>
  </conditionalFormatting>
  <conditionalFormatting sqref="AF7:AF9">
    <cfRule type="expression" dxfId="173" priority="222">
      <formula>DAY(DATE(A$3,1,31))=1</formula>
    </cfRule>
  </conditionalFormatting>
  <conditionalFormatting sqref="AF16:AF18">
    <cfRule type="expression" dxfId="172" priority="223">
      <formula>DAY(DATE(A$3,4,31))=1</formula>
    </cfRule>
  </conditionalFormatting>
  <conditionalFormatting sqref="AF13:AF15">
    <cfRule type="expression" dxfId="171" priority="224">
      <formula>DAY(DATE(A$3,3,31))=1</formula>
    </cfRule>
  </conditionalFormatting>
  <conditionalFormatting sqref="B16:AF18">
    <cfRule type="expression" dxfId="170" priority="44">
      <formula>VLOOKUP(B$16,INDIRECT("'" &amp; $A$3 &amp; "'!$b$1:$I$400"),8,FALSE)="FORMATION"</formula>
    </cfRule>
    <cfRule type="expression" dxfId="169" priority="225">
      <formula>VLOOKUP(B$16,INDIRECT("'" &amp; $A$3 &amp; "'!$b$1:$I$400"),8,FALSE)="REPOS"</formula>
    </cfRule>
    <cfRule type="expression" dxfId="168" priority="226">
      <formula>VLOOKUP(B$16,INDIRECT("'" &amp; $A$3 &amp; "'!$b$1:$I$400"),8,FALSE)="PANNE"</formula>
    </cfRule>
    <cfRule type="expression" dxfId="167" priority="227">
      <formula>VLOOKUP(B$16,INDIRECT("'" &amp; $A$3 &amp; "'!$b$1:$I$400"),8,FALSE)="MIGRAINE"</formula>
    </cfRule>
    <cfRule type="expression" dxfId="166" priority="228">
      <formula>VLOOKUP(B$16,INDIRECT("'" &amp; $A$3 &amp; "'!$a$1:$I$400"),9,FALSE)="VACANCE"</formula>
    </cfRule>
    <cfRule type="expression" dxfId="165" priority="229">
      <formula>COUNTIF(Férié,B$16:B$18)&gt;0</formula>
    </cfRule>
    <cfRule type="expression" dxfId="164" priority="230">
      <formula>WEEKDAY(B$16,2)&gt;6</formula>
    </cfRule>
    <cfRule type="expression" dxfId="163" priority="231">
      <formula>WEEKDAY(B$16,2)&gt;5</formula>
    </cfRule>
  </conditionalFormatting>
  <conditionalFormatting sqref="AF19:AF21">
    <cfRule type="expression" dxfId="162" priority="232">
      <formula>DAY(DATE(A$3,5,31))=1</formula>
    </cfRule>
  </conditionalFormatting>
  <conditionalFormatting sqref="AF22:AF24">
    <cfRule type="expression" dxfId="161" priority="233">
      <formula>DAY(DATE(A$3,6,31))=1</formula>
    </cfRule>
  </conditionalFormatting>
  <conditionalFormatting sqref="B22:AF24">
    <cfRule type="expression" dxfId="160" priority="42">
      <formula>VLOOKUP(B$22,INDIRECT("'" &amp; $A$3 &amp; "'!$b$1:$I$400"),8,FALSE)="FORMATION"</formula>
    </cfRule>
    <cfRule type="expression" dxfId="159" priority="234">
      <formula>VLOOKUP(B$22,INDIRECT("'" &amp; $A$3 &amp; "'!$b$1:$I$400"),8,FALSE)="REPOS"</formula>
    </cfRule>
    <cfRule type="expression" dxfId="158" priority="235">
      <formula>VLOOKUP(B$22,INDIRECT("'" &amp; $A$3 &amp; "'!$b$1:$I$400"),8,FALSE)="PANNE"</formula>
    </cfRule>
    <cfRule type="expression" dxfId="157" priority="236">
      <formula>VLOOKUP(B$22,INDIRECT("'" &amp; $A$3 &amp; "'!$b$1:$I$400"),8,FALSE)="MIGRAINE"</formula>
    </cfRule>
    <cfRule type="expression" dxfId="156" priority="237">
      <formula>VLOOKUP(B$22,INDIRECT("'" &amp; $A$3 &amp; "'!$a$1:$I$400"),9,FALSE)="VACANCE"</formula>
    </cfRule>
    <cfRule type="expression" dxfId="155" priority="238">
      <formula>COUNTIF(Férié,B$22:B$24)&gt;0</formula>
    </cfRule>
    <cfRule type="expression" dxfId="154" priority="239">
      <formula>WEEKDAY(B$22,2)&gt;6</formula>
    </cfRule>
    <cfRule type="expression" dxfId="153" priority="240">
      <formula>WEEKDAY(B$22,2)&gt;5</formula>
    </cfRule>
  </conditionalFormatting>
  <conditionalFormatting sqref="AF25:AF27">
    <cfRule type="expression" dxfId="152" priority="241">
      <formula>DAY(DATE(A$3,7,31))=1</formula>
    </cfRule>
  </conditionalFormatting>
  <conditionalFormatting sqref="AF28:AF30">
    <cfRule type="expression" dxfId="151" priority="242">
      <formula>DAY(DATE(A$3,8,31))=1</formula>
    </cfRule>
  </conditionalFormatting>
  <conditionalFormatting sqref="AF31:AF33">
    <cfRule type="expression" dxfId="150" priority="243">
      <formula>DAY(DATE(A$3,9,31))=1</formula>
    </cfRule>
  </conditionalFormatting>
  <conditionalFormatting sqref="B31:AF33">
    <cfRule type="expression" dxfId="149" priority="40">
      <formula>VLOOKUP(B$31,INDIRECT("'" &amp; $A$3 &amp; "'!$b$1:$I$400"),8,FALSE)="FORMATION"</formula>
    </cfRule>
    <cfRule type="expression" dxfId="148" priority="244">
      <formula>VLOOKUP(B$31,INDIRECT("'" &amp; $A$3 &amp; "'!$b$1:$I$400"),8,FALSE)="REPOS"</formula>
    </cfRule>
    <cfRule type="expression" dxfId="147" priority="245">
      <formula>VLOOKUP(B$31,INDIRECT("'" &amp; $A$3 &amp; "'!$b$1:$I$400"),8,FALSE)="PANNE"</formula>
    </cfRule>
    <cfRule type="expression" dxfId="146" priority="246">
      <formula>VLOOKUP(B$31,INDIRECT("'" &amp; $A$3 &amp; "'!$b$1:$I$400"),8,FALSE)="MIGRAINE"</formula>
    </cfRule>
    <cfRule type="expression" dxfId="145" priority="247">
      <formula>VLOOKUP(B$31,INDIRECT("'" &amp; $A$3 &amp; "'!$a$1:$I$400"),9,FALSE)="VACANCE"</formula>
    </cfRule>
    <cfRule type="expression" dxfId="144" priority="248">
      <formula>COUNTIF(Férié,B$31:B$33)&gt;0</formula>
    </cfRule>
    <cfRule type="expression" dxfId="143" priority="249">
      <formula>WEEKDAY(B$31,2)&gt;6</formula>
    </cfRule>
    <cfRule type="expression" dxfId="142" priority="250">
      <formula>WEEKDAY(B$31,2)&gt;5</formula>
    </cfRule>
  </conditionalFormatting>
  <conditionalFormatting sqref="AF34:AF36">
    <cfRule type="expression" dxfId="141" priority="251">
      <formula>DAY(DATE(A$3,10,31))=1</formula>
    </cfRule>
  </conditionalFormatting>
  <conditionalFormatting sqref="AF37:AF39">
    <cfRule type="expression" dxfId="140" priority="252">
      <formula>DAY(DATE(A$3,11,31))=1</formula>
    </cfRule>
  </conditionalFormatting>
  <conditionalFormatting sqref="B37:AF39">
    <cfRule type="expression" dxfId="139" priority="38">
      <formula>VLOOKUP(B$37,INDIRECT("'" &amp; $A$3 &amp; "'!$b$1:$I$400"),8,FALSE)="FORMATION"</formula>
    </cfRule>
    <cfRule type="expression" dxfId="138" priority="253">
      <formula>VLOOKUP(B$37,INDIRECT("'" &amp; $A$3 &amp; "'!$b$1:$I$400"),8,FALSE)="REPOS"</formula>
    </cfRule>
    <cfRule type="expression" dxfId="137" priority="254">
      <formula>VLOOKUP(B$37,INDIRECT("'" &amp; $A$3 &amp; "'!$b$1:$I$400"),8,FALSE)="PANNE"</formula>
    </cfRule>
    <cfRule type="expression" dxfId="136" priority="255">
      <formula>VLOOKUP(B$37,INDIRECT("'" &amp; $A$3 &amp; "'!$b$1:$I$400"),8,FALSE)="MIGRAINE"</formula>
    </cfRule>
    <cfRule type="expression" dxfId="135" priority="256">
      <formula>VLOOKUP(B$37,INDIRECT("'" &amp; $A$3 &amp; "'!$a$1:$I$400"),9,FALSE)="VACANCE"</formula>
    </cfRule>
    <cfRule type="expression" dxfId="134" priority="257">
      <formula>COUNTIF(Férié,B$37:B$39)&gt;0</formula>
    </cfRule>
    <cfRule type="expression" dxfId="133" priority="258">
      <formula>WEEKDAY(B$37,2)&gt;6</formula>
    </cfRule>
    <cfRule type="expression" dxfId="132" priority="259">
      <formula>WEEKDAY(B$37,2)&gt;5</formula>
    </cfRule>
  </conditionalFormatting>
  <conditionalFormatting sqref="AF40:AF42">
    <cfRule type="expression" dxfId="131" priority="260">
      <formula>DAY(DATE(A$3,12,31))=1</formula>
    </cfRule>
  </conditionalFormatting>
  <conditionalFormatting sqref="B35:AF36">
    <cfRule type="expression" dxfId="130" priority="261">
      <formula>VLOOKUP(B$34,INDIRECT("'" &amp; $A$3 &amp; "'!$b$1:$I$400"),8,FALSE)="REPOS"</formula>
    </cfRule>
    <cfRule type="expression" dxfId="129" priority="262">
      <formula>VLOOKUP(B$34,INDIRECT("'" &amp; $A$3 &amp; "'!$b$1:$I$400"),8,FALSE)="PANNE"</formula>
    </cfRule>
    <cfRule type="expression" dxfId="128" priority="263">
      <formula>VLOOKUP(B$34,INDIRECT("'" &amp; $A$3 &amp; "'!$b$1:$I$400"),8,FALSE)="MIGRAINE"</formula>
    </cfRule>
    <cfRule type="expression" dxfId="127" priority="264">
      <formula>VLOOKUP(B$34,INDIRECT("'" &amp; $A$3 &amp; "'!$a$1:$I$400"),9,FALSE)="VACANCE"</formula>
    </cfRule>
  </conditionalFormatting>
  <conditionalFormatting sqref="B10:AF12">
    <cfRule type="expression" dxfId="126" priority="265">
      <formula>VLOOKUP(B$10,INDIRECT("'" &amp; $A$3 &amp; "'!$b$1:$I$400"),8,FALSE)="REPOS"</formula>
    </cfRule>
    <cfRule type="expression" dxfId="125" priority="266">
      <formula>VLOOKUP(B$10,INDIRECT("'" &amp; $A$3 &amp; "'!$b$1:$I$400"),8,FALSE)="PANNE"</formula>
    </cfRule>
    <cfRule type="expression" dxfId="124" priority="267">
      <formula>VLOOKUP(B$10,INDIRECT("'" &amp; $A$3 &amp; "'!$b$1:$I$400"),8,FALSE)="MIGRAINE"</formula>
    </cfRule>
    <cfRule type="expression" dxfId="123" priority="268">
      <formula>VLOOKUP(B$10,INDIRECT("'" &amp; $A$3 &amp; "'!$a$1:$I$400"),9,FALSE)="VACANCE"</formula>
    </cfRule>
  </conditionalFormatting>
  <conditionalFormatting sqref="B1:F2">
    <cfRule type="expression" dxfId="122" priority="31">
      <formula>$B1="AT"</formula>
    </cfRule>
    <cfRule type="expression" dxfId="121" priority="32">
      <formula>$B1="AM"</formula>
    </cfRule>
    <cfRule type="expression" dxfId="120" priority="33">
      <formula>$B1="REPOS"</formula>
    </cfRule>
    <cfRule type="expression" dxfId="119" priority="34">
      <formula>$B1="MIGRAINE"</formula>
    </cfRule>
    <cfRule type="expression" dxfId="118" priority="35">
      <formula>$B1="FORMATION"</formula>
    </cfRule>
    <cfRule type="expression" dxfId="117" priority="36">
      <formula>$B1="VACANCE"</formula>
    </cfRule>
  </conditionalFormatting>
  <conditionalFormatting sqref="G1:K2">
    <cfRule type="expression" dxfId="116" priority="25">
      <formula>$G1="AT"</formula>
    </cfRule>
    <cfRule type="expression" dxfId="115" priority="26">
      <formula>$G1="AM"</formula>
    </cfRule>
    <cfRule type="expression" dxfId="114" priority="27">
      <formula>$G1="REPOS"</formula>
    </cfRule>
    <cfRule type="expression" dxfId="113" priority="28">
      <formula>$G1="MIGRAINE"</formula>
    </cfRule>
    <cfRule type="expression" dxfId="112" priority="29">
      <formula>$G1="FORMATION"</formula>
    </cfRule>
    <cfRule type="expression" dxfId="111" priority="30">
      <formula>$G1="VACANCE"</formula>
    </cfRule>
  </conditionalFormatting>
  <conditionalFormatting sqref="L1:P2">
    <cfRule type="expression" dxfId="110" priority="19">
      <formula>$L1="AT"</formula>
    </cfRule>
    <cfRule type="expression" dxfId="109" priority="20">
      <formula>$L1="AM"</formula>
    </cfRule>
    <cfRule type="expression" dxfId="108" priority="21">
      <formula>$L1="REPOS"</formula>
    </cfRule>
    <cfRule type="expression" dxfId="107" priority="22">
      <formula>$L1="MIGRAINE"</formula>
    </cfRule>
    <cfRule type="expression" dxfId="106" priority="23">
      <formula>$L1="FORMATION"</formula>
    </cfRule>
    <cfRule type="expression" dxfId="105" priority="24">
      <formula>$L1="VACANCE"</formula>
    </cfRule>
  </conditionalFormatting>
  <conditionalFormatting sqref="R1:V2">
    <cfRule type="expression" dxfId="104" priority="13">
      <formula>$R1="AT"</formula>
    </cfRule>
    <cfRule type="expression" dxfId="103" priority="14">
      <formula>$R1="AM"</formula>
    </cfRule>
    <cfRule type="expression" dxfId="102" priority="15">
      <formula>$R1="REPOS"</formula>
    </cfRule>
    <cfRule type="expression" dxfId="101" priority="16">
      <formula>$R1="MIGRAINE"</formula>
    </cfRule>
    <cfRule type="expression" dxfId="100" priority="17">
      <formula>$R1="FORMATION"</formula>
    </cfRule>
    <cfRule type="expression" dxfId="99" priority="18">
      <formula>$R1="VACANCE"</formula>
    </cfRule>
  </conditionalFormatting>
  <conditionalFormatting sqref="W1:AA2">
    <cfRule type="expression" dxfId="98" priority="7">
      <formula>$W1="AT"</formula>
    </cfRule>
    <cfRule type="expression" dxfId="97" priority="8">
      <formula>$W1="AM"</formula>
    </cfRule>
    <cfRule type="expression" dxfId="96" priority="9">
      <formula>$W1="REPOS"</formula>
    </cfRule>
    <cfRule type="expression" dxfId="95" priority="10">
      <formula>$W1="MIGRAINE"</formula>
    </cfRule>
    <cfRule type="expression" dxfId="94" priority="11">
      <formula>$W1="FORMATION"</formula>
    </cfRule>
    <cfRule type="expression" dxfId="93" priority="12">
      <formula>$W1="VACANCE"</formula>
    </cfRule>
  </conditionalFormatting>
  <conditionalFormatting sqref="AB1:AF2">
    <cfRule type="expression" dxfId="92" priority="1">
      <formula>$AB1="AT"</formula>
    </cfRule>
    <cfRule type="expression" dxfId="91" priority="2">
      <formula>$AB1="AM"</formula>
    </cfRule>
    <cfRule type="expression" dxfId="90" priority="3">
      <formula>$AB1="REPOS"</formula>
    </cfRule>
    <cfRule type="expression" dxfId="89" priority="4">
      <formula>$AB1="MIGRAINE"</formula>
    </cfRule>
    <cfRule type="expression" dxfId="88" priority="5">
      <formula>$AB1="FORMATION"</formula>
    </cfRule>
    <cfRule type="expression" dxfId="87" priority="6">
      <formula>$AB1="VACANCE"</formula>
    </cfRule>
  </conditionalFormatting>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3315" r:id="rId4" name="Button 3">
              <controlPr defaultSize="0" print="0" autoFill="0" autoPict="0" macro="[0]!Bouton3_Cliquer">
                <anchor moveWithCells="1">
                  <from>
                    <xdr:col>32</xdr:col>
                    <xdr:colOff>38100</xdr:colOff>
                    <xdr:row>1</xdr:row>
                    <xdr:rowOff>137160</xdr:rowOff>
                  </from>
                  <to>
                    <xdr:col>32</xdr:col>
                    <xdr:colOff>1066800</xdr:colOff>
                    <xdr:row>3</xdr:row>
                    <xdr:rowOff>175260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1"/>
  <dimension ref="A1:R369"/>
  <sheetViews>
    <sheetView showZeros="0" topLeftCell="A295" zoomScale="75" zoomScaleNormal="75" workbookViewId="0">
      <selection activeCell="I244" sqref="I244:I368"/>
    </sheetView>
  </sheetViews>
  <sheetFormatPr baseColWidth="10" defaultColWidth="10.90625" defaultRowHeight="15.6" x14ac:dyDescent="0.35"/>
  <cols>
    <col min="1" max="1" width="5.36328125" style="63" customWidth="1"/>
    <col min="2" max="2" width="22.54296875" style="31" customWidth="1"/>
    <col min="3" max="4" width="10.90625" style="6"/>
    <col min="5" max="5" width="10.90625" style="32" customWidth="1"/>
    <col min="6" max="7" width="10.90625" style="6"/>
    <col min="8" max="8" width="10.90625" style="26" customWidth="1"/>
    <col min="9" max="9" width="10.90625" style="173"/>
    <col min="10" max="10" width="10.90625" style="32"/>
    <col min="11" max="11" width="10.90625" style="43" customWidth="1"/>
    <col min="12" max="12" width="10.1796875" style="6" customWidth="1"/>
    <col min="13" max="13" width="17.36328125" style="26" customWidth="1"/>
    <col min="14" max="14" width="9.81640625" style="26" customWidth="1"/>
    <col min="15" max="15" width="7.1796875" style="26" customWidth="1"/>
    <col min="16" max="16" width="10.90625" style="26"/>
    <col min="17" max="17" width="20.90625" style="26" customWidth="1"/>
    <col min="18" max="18" width="24.453125" style="26" customWidth="1"/>
    <col min="19" max="16384" width="10.90625" style="26"/>
  </cols>
  <sheetData>
    <row r="1" spans="1:18" x14ac:dyDescent="0.35">
      <c r="B1" s="31" t="s">
        <v>116</v>
      </c>
      <c r="C1" s="134">
        <f ca="1">COUNTIF(L:M,B1)</f>
        <v>0</v>
      </c>
      <c r="K1" s="43">
        <f>SUM(K3:K368)</f>
        <v>5216.8999999999933</v>
      </c>
    </row>
    <row r="2" spans="1:18" x14ac:dyDescent="0.35">
      <c r="C2" s="27" t="s">
        <v>11</v>
      </c>
      <c r="D2" s="27" t="s">
        <v>12</v>
      </c>
      <c r="E2" s="28" t="s">
        <v>48</v>
      </c>
      <c r="F2" s="27" t="s">
        <v>11</v>
      </c>
      <c r="G2" s="27" t="s">
        <v>12</v>
      </c>
      <c r="H2" s="27" t="s">
        <v>49</v>
      </c>
      <c r="I2" s="29" t="s">
        <v>13</v>
      </c>
      <c r="J2" s="28" t="s">
        <v>14</v>
      </c>
      <c r="K2" s="45">
        <v>1.1574074074074073E-5</v>
      </c>
      <c r="L2" s="27"/>
      <c r="M2" s="27" t="s">
        <v>43</v>
      </c>
      <c r="N2" s="27"/>
      <c r="O2" s="27" t="s">
        <v>15</v>
      </c>
      <c r="P2" s="30" t="s">
        <v>16</v>
      </c>
      <c r="Q2" s="294">
        <f>YEAR(B3)</f>
        <v>2017</v>
      </c>
      <c r="R2" s="295"/>
    </row>
    <row r="3" spans="1:18" ht="16.2" x14ac:dyDescent="0.35">
      <c r="A3" s="63">
        <f>DATE(2017,1,1)</f>
        <v>42736</v>
      </c>
      <c r="B3" s="34">
        <f>DATE(2017,1,1)</f>
        <v>42736</v>
      </c>
      <c r="C3" s="261"/>
      <c r="D3" s="261"/>
      <c r="E3" s="32">
        <f t="shared" ref="E3:E17" si="0">MOD(D3-C3,1)</f>
        <v>0</v>
      </c>
      <c r="F3" s="262"/>
      <c r="G3" s="262"/>
      <c r="H3" s="32">
        <f>MOD(G3-F3,1)</f>
        <v>0</v>
      </c>
      <c r="I3" s="173" t="str">
        <f>IF(J3&gt;0.00069444,"SITE","")</f>
        <v/>
      </c>
      <c r="J3" s="32">
        <f>SUM(E3+H3)</f>
        <v>0</v>
      </c>
      <c r="K3" s="43" t="str">
        <f>IFERROR(VLOOKUP(M3,EMPLOI!A:S,2,0),"")</f>
        <v/>
      </c>
      <c r="L3" s="32" t="str">
        <f t="shared" ref="L3:L66" ca="1" si="1">IF(WEEKDAY(B3)=7,SUM(OFFSET(B3,0,8,-7,1)),"")</f>
        <v/>
      </c>
      <c r="M3" s="26" t="str">
        <f t="array" ref="M3">IF(OR($K$2&gt;J3),"",IFERROR(INDEX(Tableau1[],MATCH(1,('2017'!B3&gt;=Tableau1[[DATE DEBUT ]])*(Tableau1[DATE FIN]&gt;='2017'!B3),0),1),""))</f>
        <v/>
      </c>
      <c r="N3" s="6"/>
      <c r="Q3" s="296" t="s">
        <v>17</v>
      </c>
      <c r="R3" s="297"/>
    </row>
    <row r="4" spans="1:18" ht="16.2" x14ac:dyDescent="0.35">
      <c r="A4" s="63">
        <f>A3+1</f>
        <v>42737</v>
      </c>
      <c r="B4" s="34">
        <f>B3+1</f>
        <v>42737</v>
      </c>
      <c r="C4" s="261"/>
      <c r="D4" s="261"/>
      <c r="E4" s="32">
        <f t="shared" si="0"/>
        <v>0</v>
      </c>
      <c r="F4" s="261"/>
      <c r="G4" s="261"/>
      <c r="H4" s="32">
        <f t="shared" ref="H4:H67" si="2">MOD(G4-F4,1)</f>
        <v>0</v>
      </c>
      <c r="I4" s="173" t="str">
        <f t="shared" ref="I4:I67" si="3">IF(J4&gt;0.00069444,"SITE","")</f>
        <v/>
      </c>
      <c r="J4" s="32">
        <f>SUM(E4+H4)</f>
        <v>0</v>
      </c>
      <c r="K4" s="43" t="str">
        <f>IFERROR(VLOOKUP(M4,EMPLOI!A:S,2,0),"")</f>
        <v/>
      </c>
      <c r="L4" s="32" t="str">
        <f t="shared" ca="1" si="1"/>
        <v/>
      </c>
      <c r="M4" s="26" t="str">
        <f t="array" ref="M4">IF(OR($K$2&gt;J4),"",IFERROR(INDEX(Tableau1[],MATCH(1,('2017'!B4&gt;=Tableau1[[DATE DEBUT ]])*(Tableau1[DATE FIN]&gt;='2017'!B4),0),1),""))</f>
        <v/>
      </c>
      <c r="N4" s="6"/>
      <c r="Q4" s="1" t="s">
        <v>18</v>
      </c>
      <c r="R4" s="42">
        <f>DATE(Q2,1,1)</f>
        <v>42736</v>
      </c>
    </row>
    <row r="5" spans="1:18" ht="16.2" x14ac:dyDescent="0.35">
      <c r="A5" s="63">
        <f>A4+1</f>
        <v>42738</v>
      </c>
      <c r="B5" s="34">
        <f>B4+1</f>
        <v>42738</v>
      </c>
      <c r="C5" s="261"/>
      <c r="D5" s="261"/>
      <c r="E5" s="32">
        <f t="shared" si="0"/>
        <v>0</v>
      </c>
      <c r="F5" s="261"/>
      <c r="G5" s="261"/>
      <c r="H5" s="32">
        <f t="shared" si="2"/>
        <v>0</v>
      </c>
      <c r="I5" s="173" t="str">
        <f t="shared" si="3"/>
        <v/>
      </c>
      <c r="J5" s="32">
        <f>IFERROR(SUM(E5,H5),"")</f>
        <v>0</v>
      </c>
      <c r="K5" s="43" t="str">
        <f>IFERROR(VLOOKUP(M5,EMPLOI!A:S,2,0),"")</f>
        <v/>
      </c>
      <c r="L5" s="32" t="str">
        <f t="shared" ca="1" si="1"/>
        <v/>
      </c>
      <c r="M5" s="26" t="str">
        <f t="array" ref="M5">IF(OR($K$2&gt;J5),"",IFERROR(INDEX(Tableau1[],MATCH(1,('2017'!B5&gt;=Tableau1[[DATE DEBUT ]])*(Tableau1[DATE FIN]&gt;='2017'!B5),0),1),""))</f>
        <v/>
      </c>
      <c r="N5" s="6"/>
      <c r="Q5" s="2" t="s">
        <v>19</v>
      </c>
      <c r="R5" s="42">
        <f>FLOOR(DATE(Q2,5,DAY(MINUTE(Q2/38)/2+56)),7)-34+7*(Q2=2079)</f>
        <v>42841</v>
      </c>
    </row>
    <row r="6" spans="1:18" ht="16.2" x14ac:dyDescent="0.35">
      <c r="A6" s="63">
        <f t="shared" ref="A6:B69" si="4">A5+1</f>
        <v>42739</v>
      </c>
      <c r="B6" s="34">
        <f t="shared" si="4"/>
        <v>42739</v>
      </c>
      <c r="C6" s="261"/>
      <c r="D6" s="261"/>
      <c r="E6" s="32">
        <f t="shared" si="0"/>
        <v>0</v>
      </c>
      <c r="F6" s="261"/>
      <c r="G6" s="261"/>
      <c r="H6" s="32">
        <f t="shared" si="2"/>
        <v>0</v>
      </c>
      <c r="I6" s="173" t="str">
        <f t="shared" si="3"/>
        <v/>
      </c>
      <c r="J6" s="32">
        <f t="shared" ref="J6:J68" si="5">SUM(E6+H6)</f>
        <v>0</v>
      </c>
      <c r="K6" s="43" t="str">
        <f>IFERROR(VLOOKUP(M6,EMPLOI!A:S,2,0),"")</f>
        <v/>
      </c>
      <c r="L6" s="32" t="str">
        <f t="shared" ca="1" si="1"/>
        <v/>
      </c>
      <c r="M6" s="26" t="str">
        <f t="array" ref="M6">IF(OR($K$2&gt;J6),"",IFERROR(INDEX(Tableau1[],MATCH(1,('2017'!B6&gt;=Tableau1[[DATE DEBUT ]])*(Tableau1[DATE FIN]&gt;='2017'!B6),0),1),""))</f>
        <v/>
      </c>
      <c r="N6" s="6"/>
      <c r="Q6" s="40" t="s">
        <v>20</v>
      </c>
      <c r="R6" s="42">
        <f>R5+1</f>
        <v>42842</v>
      </c>
    </row>
    <row r="7" spans="1:18" ht="16.2" x14ac:dyDescent="0.35">
      <c r="A7" s="63">
        <f t="shared" si="4"/>
        <v>42740</v>
      </c>
      <c r="B7" s="34">
        <f t="shared" si="4"/>
        <v>42740</v>
      </c>
      <c r="C7" s="261"/>
      <c r="D7" s="261"/>
      <c r="E7" s="32">
        <f t="shared" si="0"/>
        <v>0</v>
      </c>
      <c r="F7" s="261"/>
      <c r="G7" s="261"/>
      <c r="H7" s="32">
        <f t="shared" si="2"/>
        <v>0</v>
      </c>
      <c r="I7" s="173" t="str">
        <f t="shared" si="3"/>
        <v/>
      </c>
      <c r="J7" s="32">
        <f t="shared" si="5"/>
        <v>0</v>
      </c>
      <c r="K7" s="43" t="str">
        <f>IFERROR(VLOOKUP(M7,EMPLOI!A:S,2,0),"")</f>
        <v/>
      </c>
      <c r="L7" s="32" t="str">
        <f t="shared" ca="1" si="1"/>
        <v/>
      </c>
      <c r="M7" s="26" t="str">
        <f t="array" ref="M7">IF(OR($K$2&gt;J7),"",IFERROR(INDEX(Tableau1[],MATCH(1,('2017'!B7&gt;=Tableau1[[DATE DEBUT ]])*(Tableau1[DATE FIN]&gt;='2017'!B7),0),1),""))</f>
        <v/>
      </c>
      <c r="N7" s="6"/>
      <c r="Q7" s="1" t="s">
        <v>21</v>
      </c>
      <c r="R7" s="42">
        <f>DATE(Année!A3,5,1)</f>
        <v>43221</v>
      </c>
    </row>
    <row r="8" spans="1:18" ht="16.2" x14ac:dyDescent="0.35">
      <c r="A8" s="63">
        <f t="shared" si="4"/>
        <v>42741</v>
      </c>
      <c r="B8" s="34">
        <f t="shared" si="4"/>
        <v>42741</v>
      </c>
      <c r="C8" s="261"/>
      <c r="D8" s="261"/>
      <c r="E8" s="32">
        <f t="shared" si="0"/>
        <v>0</v>
      </c>
      <c r="H8" s="32">
        <f t="shared" si="2"/>
        <v>0</v>
      </c>
      <c r="I8" s="173" t="str">
        <f t="shared" si="3"/>
        <v/>
      </c>
      <c r="J8" s="32">
        <f t="shared" si="5"/>
        <v>0</v>
      </c>
      <c r="K8" s="43" t="str">
        <f>IFERROR(VLOOKUP(M8,EMPLOI!A:S,2,0),"")</f>
        <v/>
      </c>
      <c r="L8" s="32" t="str">
        <f t="shared" ca="1" si="1"/>
        <v/>
      </c>
      <c r="M8" s="26" t="str">
        <f t="array" ref="M8">IF(OR($K$2&gt;J8),"",IFERROR(INDEX(Tableau1[],MATCH(1,('2017'!B8&gt;=Tableau1[[DATE DEBUT ]])*(Tableau1[DATE FIN]&gt;='2017'!B8),0),1),""))</f>
        <v/>
      </c>
      <c r="N8" s="6"/>
      <c r="Q8" s="1" t="s">
        <v>22</v>
      </c>
      <c r="R8" s="42">
        <f>R5+39</f>
        <v>42880</v>
      </c>
    </row>
    <row r="9" spans="1:18" ht="16.2" x14ac:dyDescent="0.35">
      <c r="A9" s="63">
        <f t="shared" si="4"/>
        <v>42742</v>
      </c>
      <c r="B9" s="34">
        <f t="shared" si="4"/>
        <v>42742</v>
      </c>
      <c r="E9" s="32">
        <f t="shared" si="0"/>
        <v>0</v>
      </c>
      <c r="H9" s="32">
        <f t="shared" si="2"/>
        <v>0</v>
      </c>
      <c r="I9" s="173" t="str">
        <f t="shared" si="3"/>
        <v/>
      </c>
      <c r="J9" s="32">
        <f t="shared" si="5"/>
        <v>0</v>
      </c>
      <c r="K9" s="43" t="str">
        <f>IFERROR(VLOOKUP(M9,EMPLOI!A:S,2,0),"")</f>
        <v/>
      </c>
      <c r="L9" s="32">
        <f t="shared" ca="1" si="1"/>
        <v>0</v>
      </c>
      <c r="M9" s="26" t="str">
        <f t="array" ref="M9">IF(OR($K$2&gt;J9),"",IFERROR(INDEX(Tableau1[],MATCH(1,('2017'!B9&gt;=Tableau1[[DATE DEBUT ]])*(Tableau1[DATE FIN]&gt;='2017'!B9),0),1),""))</f>
        <v/>
      </c>
      <c r="N9" s="6"/>
      <c r="Q9" s="40" t="s">
        <v>23</v>
      </c>
      <c r="R9" s="42">
        <f>DATE(Q2,5,8)</f>
        <v>42863</v>
      </c>
    </row>
    <row r="10" spans="1:18" ht="16.2" x14ac:dyDescent="0.35">
      <c r="A10" s="63">
        <f t="shared" si="4"/>
        <v>42743</v>
      </c>
      <c r="B10" s="34">
        <f t="shared" si="4"/>
        <v>42743</v>
      </c>
      <c r="E10" s="32">
        <f t="shared" si="0"/>
        <v>0</v>
      </c>
      <c r="H10" s="32">
        <f t="shared" si="2"/>
        <v>0</v>
      </c>
      <c r="I10" s="173" t="str">
        <f t="shared" si="3"/>
        <v/>
      </c>
      <c r="J10" s="32">
        <f t="shared" si="5"/>
        <v>0</v>
      </c>
      <c r="K10" s="43" t="str">
        <f>IFERROR(VLOOKUP(M10,EMPLOI!A:S,2,0),"")</f>
        <v/>
      </c>
      <c r="L10" s="32" t="str">
        <f t="shared" ca="1" si="1"/>
        <v/>
      </c>
      <c r="M10" s="26" t="str">
        <f t="array" ref="M10">IF(OR($K$2&gt;J10),"",IFERROR(INDEX(Tableau1[],MATCH(1,('2017'!B10&gt;=Tableau1[[DATE DEBUT ]])*(Tableau1[DATE FIN]&gt;='2017'!B10),0),1),""))</f>
        <v/>
      </c>
      <c r="N10" s="6"/>
      <c r="Q10" s="1" t="s">
        <v>24</v>
      </c>
      <c r="R10" s="42">
        <f>R5+49</f>
        <v>42890</v>
      </c>
    </row>
    <row r="11" spans="1:18" ht="16.2" x14ac:dyDescent="0.35">
      <c r="A11" s="63">
        <f t="shared" si="4"/>
        <v>42744</v>
      </c>
      <c r="B11" s="34">
        <f t="shared" si="4"/>
        <v>42744</v>
      </c>
      <c r="E11" s="32">
        <f t="shared" si="0"/>
        <v>0</v>
      </c>
      <c r="H11" s="32">
        <f t="shared" si="2"/>
        <v>0</v>
      </c>
      <c r="I11" s="173" t="str">
        <f t="shared" si="3"/>
        <v/>
      </c>
      <c r="J11" s="32">
        <f t="shared" si="5"/>
        <v>0</v>
      </c>
      <c r="K11" s="43" t="str">
        <f>IFERROR(VLOOKUP(M11,EMPLOI!A:S,2,0),"")</f>
        <v/>
      </c>
      <c r="L11" s="32" t="str">
        <f t="shared" ca="1" si="1"/>
        <v/>
      </c>
      <c r="M11" s="26" t="str">
        <f t="array" ref="M11">IF(OR($K$2&gt;J11),"",IFERROR(INDEX(Tableau1[],MATCH(1,('2017'!B11&gt;=Tableau1[[DATE DEBUT ]])*(Tableau1[DATE FIN]&gt;='2017'!B11),0),1),""))</f>
        <v/>
      </c>
      <c r="N11" s="6"/>
      <c r="Q11" s="1" t="s">
        <v>25</v>
      </c>
      <c r="R11" s="42">
        <f>R5+50</f>
        <v>42891</v>
      </c>
    </row>
    <row r="12" spans="1:18" ht="16.2" x14ac:dyDescent="0.35">
      <c r="A12" s="63">
        <f t="shared" si="4"/>
        <v>42745</v>
      </c>
      <c r="B12" s="34">
        <f t="shared" si="4"/>
        <v>42745</v>
      </c>
      <c r="E12" s="32">
        <f t="shared" si="0"/>
        <v>0</v>
      </c>
      <c r="H12" s="32">
        <f t="shared" si="2"/>
        <v>0</v>
      </c>
      <c r="I12" s="173" t="str">
        <f t="shared" si="3"/>
        <v/>
      </c>
      <c r="J12" s="32">
        <f t="shared" si="5"/>
        <v>0</v>
      </c>
      <c r="K12" s="43" t="str">
        <f>IFERROR(VLOOKUP(M12,EMPLOI!A:S,2,0),"")</f>
        <v/>
      </c>
      <c r="L12" s="32" t="str">
        <f t="shared" ca="1" si="1"/>
        <v/>
      </c>
      <c r="M12" s="26" t="str">
        <f t="array" ref="M12">IF(OR($K$2&gt;J12),"",IFERROR(INDEX(Tableau1[],MATCH(1,('2017'!B12&gt;=Tableau1[[DATE DEBUT ]])*(Tableau1[DATE FIN]&gt;='2017'!B12),0),1),""))</f>
        <v/>
      </c>
      <c r="N12" s="6"/>
      <c r="Q12" s="40" t="s">
        <v>26</v>
      </c>
      <c r="R12" s="42">
        <f>DATE(Q2,7,14)</f>
        <v>42930</v>
      </c>
    </row>
    <row r="13" spans="1:18" ht="16.2" x14ac:dyDescent="0.35">
      <c r="A13" s="63">
        <f t="shared" si="4"/>
        <v>42746</v>
      </c>
      <c r="B13" s="34">
        <f t="shared" si="4"/>
        <v>42746</v>
      </c>
      <c r="E13" s="32">
        <f t="shared" si="0"/>
        <v>0</v>
      </c>
      <c r="H13" s="32">
        <f t="shared" si="2"/>
        <v>0</v>
      </c>
      <c r="I13" s="173" t="str">
        <f t="shared" si="3"/>
        <v/>
      </c>
      <c r="J13" s="32">
        <f t="shared" si="5"/>
        <v>0</v>
      </c>
      <c r="K13" s="43" t="str">
        <f>IFERROR(VLOOKUP(M13,EMPLOI!A:S,2,0),"")</f>
        <v/>
      </c>
      <c r="L13" s="32" t="str">
        <f t="shared" ca="1" si="1"/>
        <v/>
      </c>
      <c r="M13" s="26" t="str">
        <f t="array" ref="M13">IF(OR($K$2&gt;J13),"",IFERROR(INDEX(Tableau1[],MATCH(1,('2017'!B13&gt;=Tableau1[[DATE DEBUT ]])*(Tableau1[DATE FIN]&gt;='2017'!B13),0),1),""))</f>
        <v/>
      </c>
      <c r="N13" s="6"/>
      <c r="Q13" s="1" t="s">
        <v>27</v>
      </c>
      <c r="R13" s="42">
        <f>DATE(Q2,8,15)</f>
        <v>42962</v>
      </c>
    </row>
    <row r="14" spans="1:18" ht="16.2" x14ac:dyDescent="0.35">
      <c r="A14" s="63">
        <f t="shared" si="4"/>
        <v>42747</v>
      </c>
      <c r="B14" s="34">
        <f t="shared" si="4"/>
        <v>42747</v>
      </c>
      <c r="E14" s="32">
        <f t="shared" si="0"/>
        <v>0</v>
      </c>
      <c r="H14" s="32">
        <f t="shared" si="2"/>
        <v>0</v>
      </c>
      <c r="I14" s="173" t="str">
        <f t="shared" si="3"/>
        <v/>
      </c>
      <c r="J14" s="32">
        <f t="shared" si="5"/>
        <v>0</v>
      </c>
      <c r="K14" s="43" t="str">
        <f>IFERROR(VLOOKUP(M14,EMPLOI!A:S,2,0),"")</f>
        <v/>
      </c>
      <c r="L14" s="32" t="str">
        <f t="shared" ca="1" si="1"/>
        <v/>
      </c>
      <c r="M14" s="26" t="str">
        <f t="array" ref="M14">IF(OR($K$2&gt;J14),"",IFERROR(INDEX(Tableau1[],MATCH(1,('2017'!B14&gt;=Tableau1[[DATE DEBUT ]])*(Tableau1[DATE FIN]&gt;='2017'!B14),0),1),""))</f>
        <v/>
      </c>
      <c r="N14" s="6"/>
      <c r="Q14" s="1" t="s">
        <v>28</v>
      </c>
      <c r="R14" s="42">
        <f>DATE(Q2,11,1)</f>
        <v>43040</v>
      </c>
    </row>
    <row r="15" spans="1:18" ht="16.2" x14ac:dyDescent="0.35">
      <c r="A15" s="63">
        <f t="shared" si="4"/>
        <v>42748</v>
      </c>
      <c r="B15" s="34">
        <f t="shared" si="4"/>
        <v>42748</v>
      </c>
      <c r="E15" s="32">
        <f t="shared" si="0"/>
        <v>0</v>
      </c>
      <c r="H15" s="32">
        <f t="shared" si="2"/>
        <v>0</v>
      </c>
      <c r="I15" s="173" t="str">
        <f t="shared" si="3"/>
        <v/>
      </c>
      <c r="J15" s="32">
        <f t="shared" si="5"/>
        <v>0</v>
      </c>
      <c r="K15" s="43" t="str">
        <f>IFERROR(VLOOKUP(M15,EMPLOI!A:S,2,0),"")</f>
        <v/>
      </c>
      <c r="L15" s="32" t="str">
        <f t="shared" ca="1" si="1"/>
        <v/>
      </c>
      <c r="M15" s="26" t="str">
        <f t="array" ref="M15">IF(OR($K$2&gt;J15),"",IFERROR(INDEX(Tableau1[],MATCH(1,('2017'!B15&gt;=Tableau1[[DATE DEBUT ]])*(Tableau1[DATE FIN]&gt;='2017'!B15),0),1),""))</f>
        <v/>
      </c>
      <c r="N15" s="6"/>
      <c r="Q15" s="40" t="s">
        <v>29</v>
      </c>
      <c r="R15" s="42">
        <f>DATE(Q2,11,11)</f>
        <v>43050</v>
      </c>
    </row>
    <row r="16" spans="1:18" ht="16.2" x14ac:dyDescent="0.35">
      <c r="A16" s="63">
        <f t="shared" si="4"/>
        <v>42749</v>
      </c>
      <c r="B16" s="34">
        <f t="shared" si="4"/>
        <v>42749</v>
      </c>
      <c r="E16" s="32">
        <f t="shared" si="0"/>
        <v>0</v>
      </c>
      <c r="H16" s="32">
        <f t="shared" si="2"/>
        <v>0</v>
      </c>
      <c r="I16" s="173" t="str">
        <f t="shared" si="3"/>
        <v/>
      </c>
      <c r="J16" s="32">
        <f t="shared" si="5"/>
        <v>0</v>
      </c>
      <c r="K16" s="43" t="str">
        <f>IFERROR(VLOOKUP(M16,EMPLOI!A:S,2,0),"")</f>
        <v/>
      </c>
      <c r="L16" s="32">
        <f t="shared" ca="1" si="1"/>
        <v>0</v>
      </c>
      <c r="M16" s="26" t="str">
        <f t="array" ref="M16">IF(OR($K$2&gt;J16),"",IFERROR(INDEX(Tableau1[],MATCH(1,('2017'!B16&gt;=Tableau1[[DATE DEBUT ]])*(Tableau1[DATE FIN]&gt;='2017'!B16),0),1),""))</f>
        <v/>
      </c>
      <c r="N16" s="6"/>
      <c r="Q16" s="1" t="s">
        <v>30</v>
      </c>
      <c r="R16" s="42">
        <f>DATE(Q2,12,25)</f>
        <v>43094</v>
      </c>
    </row>
    <row r="17" spans="1:18" ht="16.2" x14ac:dyDescent="0.35">
      <c r="A17" s="63">
        <f t="shared" si="4"/>
        <v>42750</v>
      </c>
      <c r="B17" s="34">
        <f t="shared" si="4"/>
        <v>42750</v>
      </c>
      <c r="E17" s="32">
        <f t="shared" si="0"/>
        <v>0</v>
      </c>
      <c r="H17" s="32">
        <f t="shared" si="2"/>
        <v>0</v>
      </c>
      <c r="I17" s="173" t="str">
        <f t="shared" si="3"/>
        <v/>
      </c>
      <c r="J17" s="32">
        <f t="shared" si="5"/>
        <v>0</v>
      </c>
      <c r="K17" s="43" t="str">
        <f>IFERROR(VLOOKUP(M17,EMPLOI!A:S,2,0),"")</f>
        <v/>
      </c>
      <c r="L17" s="32" t="str">
        <f t="shared" ca="1" si="1"/>
        <v/>
      </c>
      <c r="M17" s="26" t="str">
        <f t="array" ref="M17">IF(OR($K$2&gt;J17),"",IFERROR(INDEX(Tableau1[],MATCH(1,('2017'!B17&gt;=Tableau1[[DATE DEBUT ]])*(Tableau1[DATE FIN]&gt;='2017'!B17),0),1),""))</f>
        <v/>
      </c>
      <c r="N17" s="6"/>
      <c r="Q17" s="1"/>
      <c r="R17" s="42"/>
    </row>
    <row r="18" spans="1:18" ht="16.2" x14ac:dyDescent="0.35">
      <c r="A18" s="63">
        <f t="shared" si="4"/>
        <v>42751</v>
      </c>
      <c r="B18" s="34">
        <f t="shared" si="4"/>
        <v>42751</v>
      </c>
      <c r="E18" s="32">
        <f t="shared" ref="E18:E67" si="6">MOD(D18-C18,1)</f>
        <v>0</v>
      </c>
      <c r="H18" s="32">
        <f t="shared" si="2"/>
        <v>0</v>
      </c>
      <c r="I18" s="173" t="str">
        <f t="shared" si="3"/>
        <v/>
      </c>
      <c r="J18" s="32">
        <f t="shared" si="5"/>
        <v>0</v>
      </c>
      <c r="K18" s="43" t="str">
        <f>IFERROR(VLOOKUP(M18,EMPLOI!A:S,2,0),"")</f>
        <v/>
      </c>
      <c r="L18" s="32" t="str">
        <f t="shared" ca="1" si="1"/>
        <v/>
      </c>
      <c r="M18" s="26" t="str">
        <f t="array" ref="M18">IF(OR($K$2&gt;J18),"",IFERROR(INDEX(Tableau1[],MATCH(1,('2017'!B18&gt;=Tableau1[[DATE DEBUT ]])*(Tableau1[DATE FIN]&gt;='2017'!B18),0),1),""))</f>
        <v/>
      </c>
      <c r="N18" s="6"/>
      <c r="Q18" s="40" t="s">
        <v>31</v>
      </c>
      <c r="R18" s="42">
        <f>R5-47</f>
        <v>42794</v>
      </c>
    </row>
    <row r="19" spans="1:18" ht="16.2" x14ac:dyDescent="0.35">
      <c r="A19" s="63">
        <f t="shared" si="4"/>
        <v>42752</v>
      </c>
      <c r="B19" s="34">
        <f t="shared" si="4"/>
        <v>42752</v>
      </c>
      <c r="E19" s="32">
        <f t="shared" si="6"/>
        <v>0</v>
      </c>
      <c r="H19" s="32">
        <f t="shared" si="2"/>
        <v>0</v>
      </c>
      <c r="I19" s="173" t="str">
        <f t="shared" si="3"/>
        <v/>
      </c>
      <c r="J19" s="32">
        <f t="shared" si="5"/>
        <v>0</v>
      </c>
      <c r="K19" s="43" t="str">
        <f>IFERROR(VLOOKUP(M19,EMPLOI!A:S,2,0),"")</f>
        <v/>
      </c>
      <c r="L19" s="32" t="str">
        <f t="shared" ca="1" si="1"/>
        <v/>
      </c>
      <c r="M19" s="26" t="str">
        <f t="array" ref="M19">IF(OR($K$2&gt;J19),"",IFERROR(INDEX(Tableau1[],MATCH(1,('2017'!B19&gt;=Tableau1[[DATE DEBUT ]])*(Tableau1[DATE FIN]&gt;='2017'!B19),0),1),""))</f>
        <v/>
      </c>
      <c r="N19" s="6"/>
      <c r="Q19" s="3" t="s">
        <v>32</v>
      </c>
      <c r="R19" s="42">
        <f>R5-46</f>
        <v>42795</v>
      </c>
    </row>
    <row r="20" spans="1:18" ht="16.2" x14ac:dyDescent="0.35">
      <c r="A20" s="63">
        <f t="shared" si="4"/>
        <v>42753</v>
      </c>
      <c r="B20" s="34">
        <f t="shared" si="4"/>
        <v>42753</v>
      </c>
      <c r="E20" s="32">
        <f t="shared" si="6"/>
        <v>0</v>
      </c>
      <c r="H20" s="32">
        <f t="shared" si="2"/>
        <v>0</v>
      </c>
      <c r="I20" s="173" t="str">
        <f t="shared" si="3"/>
        <v/>
      </c>
      <c r="J20" s="32">
        <f t="shared" si="5"/>
        <v>0</v>
      </c>
      <c r="K20" s="43" t="str">
        <f>IFERROR(VLOOKUP(M20,EMPLOI!A:S,2,0),"")</f>
        <v/>
      </c>
      <c r="L20" s="32" t="str">
        <f t="shared" ca="1" si="1"/>
        <v/>
      </c>
      <c r="M20" s="26" t="str">
        <f t="array" ref="M20">IF(OR($K$2&gt;J20),"",IFERROR(INDEX(Tableau1[],MATCH(1,('2017'!B20&gt;=Tableau1[[DATE DEBUT ]])*(Tableau1[DATE FIN]&gt;='2017'!B20),0),1),""))</f>
        <v/>
      </c>
      <c r="N20" s="6"/>
      <c r="Q20" s="3" t="s">
        <v>33</v>
      </c>
      <c r="R20" s="42">
        <f>R5-7</f>
        <v>42834</v>
      </c>
    </row>
    <row r="21" spans="1:18" ht="16.2" x14ac:dyDescent="0.35">
      <c r="A21" s="63">
        <f t="shared" si="4"/>
        <v>42754</v>
      </c>
      <c r="B21" s="34">
        <f t="shared" si="4"/>
        <v>42754</v>
      </c>
      <c r="E21" s="32">
        <f t="shared" si="6"/>
        <v>0</v>
      </c>
      <c r="H21" s="32">
        <f t="shared" si="2"/>
        <v>0</v>
      </c>
      <c r="I21" s="173" t="str">
        <f t="shared" si="3"/>
        <v/>
      </c>
      <c r="J21" s="32">
        <f t="shared" si="5"/>
        <v>0</v>
      </c>
      <c r="K21" s="43" t="str">
        <f>IFERROR(VLOOKUP(M21,EMPLOI!A:S,2,0),"")</f>
        <v/>
      </c>
      <c r="L21" s="32" t="str">
        <f t="shared" ca="1" si="1"/>
        <v/>
      </c>
      <c r="M21" s="26" t="str">
        <f t="array" ref="M21">IF(OR($K$2&gt;J21),"",IFERROR(INDEX(Tableau1[],MATCH(1,('2017'!B21&gt;=Tableau1[[DATE DEBUT ]])*(Tableau1[DATE FIN]&gt;='2017'!B21),0),1),""))</f>
        <v/>
      </c>
      <c r="N21" s="6"/>
      <c r="Q21" s="3"/>
      <c r="R21" s="42"/>
    </row>
    <row r="22" spans="1:18" ht="16.2" x14ac:dyDescent="0.35">
      <c r="A22" s="63">
        <f t="shared" si="4"/>
        <v>42755</v>
      </c>
      <c r="B22" s="34">
        <f t="shared" si="4"/>
        <v>42755</v>
      </c>
      <c r="E22" s="32">
        <f t="shared" si="6"/>
        <v>0</v>
      </c>
      <c r="H22" s="32">
        <f t="shared" si="2"/>
        <v>0</v>
      </c>
      <c r="I22" s="173" t="str">
        <f t="shared" si="3"/>
        <v/>
      </c>
      <c r="J22" s="32">
        <f t="shared" si="5"/>
        <v>0</v>
      </c>
      <c r="K22" s="43" t="str">
        <f>IFERROR(VLOOKUP(M22,EMPLOI!A:S,2,0),"")</f>
        <v/>
      </c>
      <c r="L22" s="32" t="str">
        <f t="shared" ca="1" si="1"/>
        <v/>
      </c>
      <c r="M22" s="26" t="str">
        <f t="array" ref="M22">IF(OR($K$2&gt;J22),"",IFERROR(INDEX(Tableau1[],MATCH(1,('2017'!B22&gt;=Tableau1[[DATE DEBUT ]])*(Tableau1[DATE FIN]&gt;='2017'!B22),0),1),""))</f>
        <v/>
      </c>
      <c r="N22" s="6"/>
      <c r="Q22" s="3" t="s">
        <v>35</v>
      </c>
      <c r="R22" s="42">
        <f>DATE(Q2,1,1)+7-WEEKDAY(DATE(Q2,1,1),2)</f>
        <v>42736</v>
      </c>
    </row>
    <row r="23" spans="1:18" ht="16.2" x14ac:dyDescent="0.35">
      <c r="A23" s="63">
        <f t="shared" si="4"/>
        <v>42756</v>
      </c>
      <c r="B23" s="34">
        <f t="shared" si="4"/>
        <v>42756</v>
      </c>
      <c r="E23" s="32">
        <f t="shared" si="6"/>
        <v>0</v>
      </c>
      <c r="H23" s="32">
        <f t="shared" si="2"/>
        <v>0</v>
      </c>
      <c r="I23" s="173" t="str">
        <f t="shared" si="3"/>
        <v/>
      </c>
      <c r="J23" s="32">
        <f t="shared" si="5"/>
        <v>0</v>
      </c>
      <c r="K23" s="43" t="str">
        <f>IFERROR(VLOOKUP(M23,EMPLOI!A:S,2,0),"")</f>
        <v/>
      </c>
      <c r="L23" s="32">
        <f t="shared" ca="1" si="1"/>
        <v>0</v>
      </c>
      <c r="M23" s="26" t="str">
        <f t="array" ref="M23">IF(OR($K$2&gt;J23),"",IFERROR(INDEX(Tableau1[],MATCH(1,('2017'!B23&gt;=Tableau1[[DATE DEBUT ]])*(Tableau1[DATE FIN]&gt;='2017'!B23),0),1),""))</f>
        <v/>
      </c>
      <c r="N23" s="6"/>
      <c r="Q23" s="1"/>
      <c r="R23" s="42"/>
    </row>
    <row r="24" spans="1:18" ht="16.2" x14ac:dyDescent="0.35">
      <c r="A24" s="63">
        <f t="shared" si="4"/>
        <v>42757</v>
      </c>
      <c r="B24" s="34">
        <f t="shared" si="4"/>
        <v>42757</v>
      </c>
      <c r="E24" s="32">
        <f t="shared" si="6"/>
        <v>0</v>
      </c>
      <c r="H24" s="32">
        <f t="shared" si="2"/>
        <v>0</v>
      </c>
      <c r="I24" s="173" t="str">
        <f t="shared" si="3"/>
        <v/>
      </c>
      <c r="J24" s="32">
        <f t="shared" si="5"/>
        <v>0</v>
      </c>
      <c r="K24" s="43" t="str">
        <f>IFERROR(VLOOKUP(M24,EMPLOI!A:S,2,0),"")</f>
        <v/>
      </c>
      <c r="L24" s="32" t="str">
        <f t="shared" ca="1" si="1"/>
        <v/>
      </c>
      <c r="M24" s="26" t="str">
        <f t="array" ref="M24">IF(OR($K$2&gt;J24),"",IFERROR(INDEX(Tableau1[],MATCH(1,('2017'!B24&gt;=Tableau1[[DATE DEBUT ]])*(Tableau1[DATE FIN]&gt;='2017'!B24),0),1),""))</f>
        <v/>
      </c>
      <c r="N24" s="6"/>
      <c r="Q24" s="40" t="s">
        <v>34</v>
      </c>
      <c r="R24" s="42">
        <f>R5+63</f>
        <v>42904</v>
      </c>
    </row>
    <row r="25" spans="1:18" ht="16.2" x14ac:dyDescent="0.35">
      <c r="A25" s="63">
        <f t="shared" si="4"/>
        <v>42758</v>
      </c>
      <c r="B25" s="34">
        <f t="shared" si="4"/>
        <v>42758</v>
      </c>
      <c r="E25" s="32">
        <f t="shared" si="6"/>
        <v>0</v>
      </c>
      <c r="H25" s="32">
        <f t="shared" si="2"/>
        <v>0</v>
      </c>
      <c r="I25" s="173" t="str">
        <f t="shared" si="3"/>
        <v/>
      </c>
      <c r="J25" s="32">
        <f t="shared" si="5"/>
        <v>0</v>
      </c>
      <c r="K25" s="43" t="str">
        <f>IFERROR(VLOOKUP(M25,EMPLOI!A:S,2,0),"")</f>
        <v/>
      </c>
      <c r="L25" s="32" t="str">
        <f t="shared" ca="1" si="1"/>
        <v/>
      </c>
      <c r="M25" s="26" t="str">
        <f t="array" ref="M25">IF(OR($K$2&gt;J25),"",IFERROR(INDEX(Tableau1[],MATCH(1,('2017'!B25&gt;=Tableau1[[DATE DEBUT ]])*(Tableau1[DATE FIN]&gt;='2017'!B25),0),1),""))</f>
        <v/>
      </c>
      <c r="N25" s="6"/>
      <c r="Q25" s="1"/>
      <c r="R25" s="42"/>
    </row>
    <row r="26" spans="1:18" ht="16.2" x14ac:dyDescent="0.35">
      <c r="A26" s="63">
        <f t="shared" si="4"/>
        <v>42759</v>
      </c>
      <c r="B26" s="34">
        <f t="shared" si="4"/>
        <v>42759</v>
      </c>
      <c r="E26" s="32">
        <f t="shared" si="6"/>
        <v>0</v>
      </c>
      <c r="H26" s="32">
        <f t="shared" si="2"/>
        <v>0</v>
      </c>
      <c r="I26" s="173" t="str">
        <f t="shared" si="3"/>
        <v/>
      </c>
      <c r="J26" s="32">
        <f t="shared" si="5"/>
        <v>0</v>
      </c>
      <c r="K26" s="43" t="str">
        <f>IFERROR(VLOOKUP(M26,EMPLOI!A:S,2,0),"")</f>
        <v/>
      </c>
      <c r="L26" s="32" t="str">
        <f t="shared" ca="1" si="1"/>
        <v/>
      </c>
      <c r="M26" s="26" t="str">
        <f t="array" ref="M26">IF(OR($K$2&gt;J26),"",IFERROR(INDEX(Tableau1[],MATCH(1,('2017'!B26&gt;=Tableau1[[DATE DEBUT ]])*(Tableau1[DATE FIN]&gt;='2017'!B26),0),1),""))</f>
        <v/>
      </c>
      <c r="N26" s="6"/>
      <c r="Q26" s="1"/>
      <c r="R26" s="42"/>
    </row>
    <row r="27" spans="1:18" ht="16.2" x14ac:dyDescent="0.35">
      <c r="A27" s="63">
        <f t="shared" si="4"/>
        <v>42760</v>
      </c>
      <c r="B27" s="34">
        <f t="shared" si="4"/>
        <v>42760</v>
      </c>
      <c r="E27" s="32">
        <f t="shared" si="6"/>
        <v>0</v>
      </c>
      <c r="H27" s="32">
        <f t="shared" si="2"/>
        <v>0</v>
      </c>
      <c r="I27" s="173" t="str">
        <f t="shared" si="3"/>
        <v/>
      </c>
      <c r="J27" s="32">
        <f t="shared" si="5"/>
        <v>0</v>
      </c>
      <c r="K27" s="43" t="str">
        <f>IFERROR(VLOOKUP(M27,EMPLOI!A:S,2,0),"")</f>
        <v/>
      </c>
      <c r="L27" s="32" t="str">
        <f t="shared" ca="1" si="1"/>
        <v/>
      </c>
      <c r="M27" s="26" t="str">
        <f t="array" ref="M27">IF(OR($K$2&gt;J27),"",IFERROR(INDEX(Tableau1[],MATCH(1,('2017'!B27&gt;=Tableau1[[DATE DEBUT ]])*(Tableau1[DATE FIN]&gt;='2017'!B27),0),1),""))</f>
        <v/>
      </c>
      <c r="N27" s="6"/>
      <c r="Q27" s="40"/>
      <c r="R27" s="42"/>
    </row>
    <row r="28" spans="1:18" ht="16.2" x14ac:dyDescent="0.35">
      <c r="A28" s="63">
        <f t="shared" si="4"/>
        <v>42761</v>
      </c>
      <c r="B28" s="34">
        <f t="shared" si="4"/>
        <v>42761</v>
      </c>
      <c r="E28" s="32">
        <f t="shared" si="6"/>
        <v>0</v>
      </c>
      <c r="H28" s="32">
        <f t="shared" si="2"/>
        <v>0</v>
      </c>
      <c r="I28" s="173" t="str">
        <f t="shared" si="3"/>
        <v/>
      </c>
      <c r="J28" s="32">
        <f t="shared" si="5"/>
        <v>0</v>
      </c>
      <c r="K28" s="43" t="str">
        <f>IFERROR(VLOOKUP(M28,EMPLOI!A:S,2,0),"")</f>
        <v/>
      </c>
      <c r="L28" s="32" t="str">
        <f t="shared" ca="1" si="1"/>
        <v/>
      </c>
      <c r="M28" s="26" t="str">
        <f t="array" ref="M28">IF(OR($K$2&gt;J28),"",IFERROR(INDEX(Tableau1[],MATCH(1,('2017'!B28&gt;=Tableau1[[DATE DEBUT ]])*(Tableau1[DATE FIN]&gt;='2017'!B28),0),1),""))</f>
        <v/>
      </c>
      <c r="N28" s="6"/>
      <c r="Q28" s="46"/>
      <c r="R28" s="47"/>
    </row>
    <row r="29" spans="1:18" ht="16.2" x14ac:dyDescent="0.35">
      <c r="A29" s="63">
        <f t="shared" si="4"/>
        <v>42762</v>
      </c>
      <c r="B29" s="34">
        <f t="shared" si="4"/>
        <v>42762</v>
      </c>
      <c r="E29" s="32">
        <f t="shared" si="6"/>
        <v>0</v>
      </c>
      <c r="H29" s="32">
        <f t="shared" si="2"/>
        <v>0</v>
      </c>
      <c r="I29" s="173" t="str">
        <f t="shared" si="3"/>
        <v/>
      </c>
      <c r="J29" s="32">
        <f t="shared" si="5"/>
        <v>0</v>
      </c>
      <c r="K29" s="43" t="str">
        <f>IFERROR(VLOOKUP(M29,EMPLOI!A:S,2,0),"")</f>
        <v/>
      </c>
      <c r="L29" s="32" t="str">
        <f t="shared" ca="1" si="1"/>
        <v/>
      </c>
      <c r="M29" s="26" t="str">
        <f t="array" ref="M29">IF(OR($K$2&gt;J29),"",IFERROR(INDEX(Tableau1[],MATCH(1,('2017'!B29&gt;=Tableau1[[DATE DEBUT ]])*(Tableau1[DATE FIN]&gt;='2017'!B29),0),1),""))</f>
        <v/>
      </c>
      <c r="N29" s="6"/>
      <c r="Q29" s="3"/>
      <c r="R29" s="42"/>
    </row>
    <row r="30" spans="1:18" ht="16.2" x14ac:dyDescent="0.35">
      <c r="A30" s="63">
        <f t="shared" si="4"/>
        <v>42763</v>
      </c>
      <c r="B30" s="34">
        <f t="shared" si="4"/>
        <v>42763</v>
      </c>
      <c r="E30" s="32">
        <f t="shared" si="6"/>
        <v>0</v>
      </c>
      <c r="H30" s="32">
        <f t="shared" si="2"/>
        <v>0</v>
      </c>
      <c r="I30" s="173" t="str">
        <f t="shared" si="3"/>
        <v/>
      </c>
      <c r="J30" s="32">
        <f t="shared" si="5"/>
        <v>0</v>
      </c>
      <c r="K30" s="43" t="str">
        <f>IFERROR(VLOOKUP(M30,EMPLOI!A:S,2,0),"")</f>
        <v/>
      </c>
      <c r="L30" s="32">
        <f t="shared" ca="1" si="1"/>
        <v>0</v>
      </c>
      <c r="M30" s="26" t="str">
        <f t="array" ref="M30">IF(OR($K$2&gt;J30),"",IFERROR(INDEX(Tableau1[],MATCH(1,('2017'!B30&gt;=Tableau1[[DATE DEBUT ]])*(Tableau1[DATE FIN]&gt;='2017'!B30),0),1),""))</f>
        <v/>
      </c>
      <c r="N30" s="6"/>
      <c r="Q30" s="41"/>
      <c r="R30" s="42"/>
    </row>
    <row r="31" spans="1:18" ht="16.2" x14ac:dyDescent="0.35">
      <c r="A31" s="63">
        <f t="shared" si="4"/>
        <v>42764</v>
      </c>
      <c r="B31" s="34">
        <f t="shared" si="4"/>
        <v>42764</v>
      </c>
      <c r="E31" s="32">
        <f t="shared" si="6"/>
        <v>0</v>
      </c>
      <c r="H31" s="32">
        <f t="shared" si="2"/>
        <v>0</v>
      </c>
      <c r="I31" s="173" t="str">
        <f t="shared" si="3"/>
        <v/>
      </c>
      <c r="J31" s="32">
        <f t="shared" si="5"/>
        <v>0</v>
      </c>
      <c r="K31" s="43" t="str">
        <f>IFERROR(VLOOKUP(M31,EMPLOI!A:S,2,0),"")</f>
        <v/>
      </c>
      <c r="L31" s="32" t="str">
        <f t="shared" ca="1" si="1"/>
        <v/>
      </c>
      <c r="M31" s="26" t="str">
        <f t="array" ref="M31">IF(OR($K$2&gt;J31),"",IFERROR(INDEX(Tableau1[],MATCH(1,('2017'!B31&gt;=Tableau1[[DATE DEBUT ]])*(Tableau1[DATE FIN]&gt;='2017'!B31),0),1),""))</f>
        <v/>
      </c>
      <c r="N31" s="6"/>
    </row>
    <row r="32" spans="1:18" ht="16.2" x14ac:dyDescent="0.35">
      <c r="A32" s="63">
        <f t="shared" si="4"/>
        <v>42765</v>
      </c>
      <c r="B32" s="34">
        <f t="shared" si="4"/>
        <v>42765</v>
      </c>
      <c r="E32" s="32">
        <f t="shared" si="6"/>
        <v>0</v>
      </c>
      <c r="H32" s="32">
        <f t="shared" si="2"/>
        <v>0</v>
      </c>
      <c r="I32" s="173" t="str">
        <f t="shared" si="3"/>
        <v/>
      </c>
      <c r="J32" s="32">
        <f t="shared" si="5"/>
        <v>0</v>
      </c>
      <c r="K32" s="43" t="str">
        <f>IFERROR(VLOOKUP(M32,EMPLOI!A:S,2,0),"")</f>
        <v/>
      </c>
      <c r="L32" s="32" t="str">
        <f t="shared" ca="1" si="1"/>
        <v/>
      </c>
      <c r="M32" s="26" t="str">
        <f t="array" ref="M32">IF(OR($K$2&gt;J32),"",IFERROR(INDEX(Tableau1[],MATCH(1,('2017'!B32&gt;=Tableau1[[DATE DEBUT ]])*(Tableau1[DATE FIN]&gt;='2017'!B32),0),1),""))</f>
        <v/>
      </c>
      <c r="N32" s="6"/>
    </row>
    <row r="33" spans="1:14" ht="16.2" x14ac:dyDescent="0.35">
      <c r="A33" s="63">
        <f t="shared" si="4"/>
        <v>42766</v>
      </c>
      <c r="B33" s="34">
        <f t="shared" si="4"/>
        <v>42766</v>
      </c>
      <c r="C33" s="261"/>
      <c r="D33" s="261"/>
      <c r="E33" s="32">
        <f t="shared" si="6"/>
        <v>0</v>
      </c>
      <c r="H33" s="32">
        <f t="shared" si="2"/>
        <v>0</v>
      </c>
      <c r="I33" s="173" t="str">
        <f t="shared" si="3"/>
        <v/>
      </c>
      <c r="J33" s="32">
        <f t="shared" si="5"/>
        <v>0</v>
      </c>
      <c r="K33" s="43" t="str">
        <f>IFERROR(VLOOKUP(M33,EMPLOI!A:S,2,0),"")</f>
        <v/>
      </c>
      <c r="L33" s="32" t="str">
        <f t="shared" ca="1" si="1"/>
        <v/>
      </c>
      <c r="M33" s="26" t="str">
        <f t="array" ref="M33">IF(OR($K$2&gt;J33),"",IFERROR(INDEX(Tableau1[],MATCH(1,('2017'!B33&gt;=Tableau1[[DATE DEBUT ]])*(Tableau1[DATE FIN]&gt;='2017'!B33),0),1),""))</f>
        <v/>
      </c>
      <c r="N33" s="6"/>
    </row>
    <row r="34" spans="1:14" ht="16.2" x14ac:dyDescent="0.35">
      <c r="A34" s="63">
        <f t="shared" si="4"/>
        <v>42767</v>
      </c>
      <c r="B34" s="34">
        <f t="shared" si="4"/>
        <v>42767</v>
      </c>
      <c r="C34" s="261"/>
      <c r="D34" s="261"/>
      <c r="E34" s="32">
        <f t="shared" si="6"/>
        <v>0</v>
      </c>
      <c r="H34" s="32">
        <f t="shared" si="2"/>
        <v>0</v>
      </c>
      <c r="I34" s="173" t="str">
        <f t="shared" si="3"/>
        <v/>
      </c>
      <c r="J34" s="32">
        <f t="shared" si="5"/>
        <v>0</v>
      </c>
      <c r="K34" s="43" t="str">
        <f>IFERROR(VLOOKUP(M34,EMPLOI!A:S,2,0),"")</f>
        <v/>
      </c>
      <c r="L34" s="32" t="str">
        <f t="shared" ca="1" si="1"/>
        <v/>
      </c>
      <c r="M34" s="26" t="str">
        <f t="array" ref="M34">IF(OR($K$2&gt;J34),"",IFERROR(INDEX(Tableau1[],MATCH(1,('2017'!B34&gt;=Tableau1[[DATE DEBUT ]])*(Tableau1[DATE FIN]&gt;='2017'!B34),0),1),""))</f>
        <v/>
      </c>
      <c r="N34" s="6"/>
    </row>
    <row r="35" spans="1:14" ht="16.2" x14ac:dyDescent="0.35">
      <c r="A35" s="63">
        <f t="shared" si="4"/>
        <v>42768</v>
      </c>
      <c r="B35" s="34">
        <f t="shared" si="4"/>
        <v>42768</v>
      </c>
      <c r="E35" s="32">
        <f t="shared" si="6"/>
        <v>0</v>
      </c>
      <c r="H35" s="32">
        <f t="shared" si="2"/>
        <v>0</v>
      </c>
      <c r="I35" s="173" t="str">
        <f t="shared" si="3"/>
        <v/>
      </c>
      <c r="J35" s="32">
        <f t="shared" si="5"/>
        <v>0</v>
      </c>
      <c r="K35" s="43" t="str">
        <f>IFERROR(VLOOKUP(M35,EMPLOI!A:S,2,0),"")</f>
        <v/>
      </c>
      <c r="L35" s="32" t="str">
        <f t="shared" ca="1" si="1"/>
        <v/>
      </c>
      <c r="M35" s="26" t="str">
        <f t="array" ref="M35">IF(OR($K$2&gt;J35),"",IFERROR(INDEX(Tableau1[],MATCH(1,('2017'!B35&gt;=Tableau1[[DATE DEBUT ]])*(Tableau1[DATE FIN]&gt;='2017'!B35),0),1),""))</f>
        <v/>
      </c>
      <c r="N35" s="6"/>
    </row>
    <row r="36" spans="1:14" ht="16.2" x14ac:dyDescent="0.35">
      <c r="A36" s="63">
        <f t="shared" si="4"/>
        <v>42769</v>
      </c>
      <c r="B36" s="34">
        <f t="shared" si="4"/>
        <v>42769</v>
      </c>
      <c r="E36" s="32">
        <f t="shared" si="6"/>
        <v>0</v>
      </c>
      <c r="H36" s="32">
        <f t="shared" si="2"/>
        <v>0</v>
      </c>
      <c r="I36" s="173" t="str">
        <f t="shared" si="3"/>
        <v/>
      </c>
      <c r="J36" s="32">
        <f t="shared" si="5"/>
        <v>0</v>
      </c>
      <c r="K36" s="43" t="str">
        <f>IFERROR(VLOOKUP(M36,EMPLOI!A:S,2,0),"")</f>
        <v/>
      </c>
      <c r="L36" s="32" t="str">
        <f t="shared" ca="1" si="1"/>
        <v/>
      </c>
      <c r="M36" s="26" t="str">
        <f t="array" ref="M36">IF(OR($K$2&gt;J36),"",IFERROR(INDEX(Tableau1[],MATCH(1,('2017'!B36&gt;=Tableau1[[DATE DEBUT ]])*(Tableau1[DATE FIN]&gt;='2017'!B36),0),1),""))</f>
        <v/>
      </c>
      <c r="N36" s="6"/>
    </row>
    <row r="37" spans="1:14" ht="16.2" x14ac:dyDescent="0.35">
      <c r="A37" s="63">
        <f t="shared" si="4"/>
        <v>42770</v>
      </c>
      <c r="B37" s="34">
        <f t="shared" si="4"/>
        <v>42770</v>
      </c>
      <c r="E37" s="32">
        <f t="shared" si="6"/>
        <v>0</v>
      </c>
      <c r="H37" s="32">
        <f t="shared" si="2"/>
        <v>0</v>
      </c>
      <c r="I37" s="173" t="str">
        <f t="shared" si="3"/>
        <v/>
      </c>
      <c r="J37" s="32">
        <f t="shared" si="5"/>
        <v>0</v>
      </c>
      <c r="K37" s="43" t="str">
        <f>IFERROR(VLOOKUP(M37,EMPLOI!A:S,2,0),"")</f>
        <v/>
      </c>
      <c r="L37" s="32">
        <f t="shared" ca="1" si="1"/>
        <v>0</v>
      </c>
      <c r="M37" s="26" t="str">
        <f t="array" ref="M37">IF(OR($K$2&gt;J37),"",IFERROR(INDEX(Tableau1[],MATCH(1,('2017'!B37&gt;=Tableau1[[DATE DEBUT ]])*(Tableau1[DATE FIN]&gt;='2017'!B37),0),1),""))</f>
        <v/>
      </c>
      <c r="N37" s="6"/>
    </row>
    <row r="38" spans="1:14" ht="16.2" x14ac:dyDescent="0.35">
      <c r="A38" s="63">
        <f t="shared" si="4"/>
        <v>42771</v>
      </c>
      <c r="B38" s="34">
        <f t="shared" si="4"/>
        <v>42771</v>
      </c>
      <c r="E38" s="32">
        <f t="shared" si="6"/>
        <v>0</v>
      </c>
      <c r="H38" s="32">
        <f t="shared" si="2"/>
        <v>0</v>
      </c>
      <c r="I38" s="173" t="str">
        <f t="shared" si="3"/>
        <v/>
      </c>
      <c r="J38" s="32">
        <f t="shared" si="5"/>
        <v>0</v>
      </c>
      <c r="K38" s="43" t="str">
        <f>IFERROR(VLOOKUP(M38,EMPLOI!A:S,2,0),"")</f>
        <v/>
      </c>
      <c r="L38" s="32" t="str">
        <f t="shared" ca="1" si="1"/>
        <v/>
      </c>
      <c r="M38" s="26" t="str">
        <f t="array" ref="M38">IF(OR($K$2&gt;J38),"",IFERROR(INDEX(Tableau1[],MATCH(1,('2017'!B38&gt;=Tableau1[[DATE DEBUT ]])*(Tableau1[DATE FIN]&gt;='2017'!B38),0),1),""))</f>
        <v/>
      </c>
      <c r="N38" s="6"/>
    </row>
    <row r="39" spans="1:14" ht="16.2" x14ac:dyDescent="0.35">
      <c r="A39" s="63">
        <f t="shared" si="4"/>
        <v>42772</v>
      </c>
      <c r="B39" s="34">
        <f t="shared" si="4"/>
        <v>42772</v>
      </c>
      <c r="E39" s="32">
        <f t="shared" si="6"/>
        <v>0</v>
      </c>
      <c r="H39" s="32">
        <f t="shared" si="2"/>
        <v>0</v>
      </c>
      <c r="I39" s="173" t="str">
        <f t="shared" si="3"/>
        <v/>
      </c>
      <c r="J39" s="32">
        <f t="shared" si="5"/>
        <v>0</v>
      </c>
      <c r="K39" s="43" t="str">
        <f>IFERROR(VLOOKUP(M39,EMPLOI!A:S,2,0),"")</f>
        <v/>
      </c>
      <c r="L39" s="32" t="str">
        <f t="shared" ca="1" si="1"/>
        <v/>
      </c>
      <c r="M39" s="26" t="str">
        <f t="array" ref="M39">IF(OR($K$2&gt;J39),"",IFERROR(INDEX(Tableau1[],MATCH(1,('2017'!B39&gt;=Tableau1[[DATE DEBUT ]])*(Tableau1[DATE FIN]&gt;='2017'!B39),0),1),""))</f>
        <v/>
      </c>
      <c r="N39" s="6"/>
    </row>
    <row r="40" spans="1:14" ht="16.8" thickBot="1" x14ac:dyDescent="0.4">
      <c r="A40" s="63">
        <f t="shared" si="4"/>
        <v>42773</v>
      </c>
      <c r="B40" s="34">
        <f t="shared" si="4"/>
        <v>42773</v>
      </c>
      <c r="E40" s="32">
        <f t="shared" si="6"/>
        <v>0</v>
      </c>
      <c r="H40" s="32">
        <f t="shared" si="2"/>
        <v>0</v>
      </c>
      <c r="I40" s="173" t="str">
        <f t="shared" si="3"/>
        <v/>
      </c>
      <c r="J40" s="32">
        <f t="shared" si="5"/>
        <v>0</v>
      </c>
      <c r="K40" s="43" t="str">
        <f>IFERROR(VLOOKUP(M40,EMPLOI!A:S,2,0),"")</f>
        <v/>
      </c>
      <c r="L40" s="32" t="str">
        <f t="shared" ca="1" si="1"/>
        <v/>
      </c>
      <c r="M40" s="26" t="str">
        <f t="array" ref="M40">IF(OR($K$2&gt;J40),"",IFERROR(INDEX(Tableau1[],MATCH(1,('2017'!B40&gt;=Tableau1[[DATE DEBUT ]])*(Tableau1[DATE FIN]&gt;='2017'!B40),0),1),""))</f>
        <v/>
      </c>
      <c r="N40" s="6"/>
    </row>
    <row r="41" spans="1:14" ht="16.8" thickBot="1" x14ac:dyDescent="0.4">
      <c r="A41" s="63">
        <f t="shared" si="4"/>
        <v>42774</v>
      </c>
      <c r="B41" s="34">
        <f t="shared" si="4"/>
        <v>42774</v>
      </c>
      <c r="E41" s="32">
        <f t="shared" si="6"/>
        <v>0</v>
      </c>
      <c r="H41" s="32">
        <f t="shared" si="2"/>
        <v>0</v>
      </c>
      <c r="I41" s="173" t="str">
        <f t="shared" si="3"/>
        <v/>
      </c>
      <c r="J41" s="32">
        <f t="shared" si="5"/>
        <v>0</v>
      </c>
      <c r="K41" s="43" t="str">
        <f>IFERROR(VLOOKUP(M41,EMPLOI!A:S,2,0),"")</f>
        <v/>
      </c>
      <c r="L41" s="32" t="str">
        <f t="shared" ca="1" si="1"/>
        <v/>
      </c>
      <c r="M41" s="26" t="str">
        <f t="array" ref="M41">IF(OR($K$2&gt;J41),"",IFERROR(INDEX(Tableau1[],MATCH(1,('2017'!B41&gt;=Tableau1[[DATE DEBUT ]])*(Tableau1[DATE FIN]&gt;='2017'!B41),0),1),""))</f>
        <v/>
      </c>
      <c r="N41" s="68"/>
    </row>
    <row r="42" spans="1:14" ht="16.8" thickTop="1" x14ac:dyDescent="0.35">
      <c r="A42" s="63">
        <f t="shared" si="4"/>
        <v>42775</v>
      </c>
      <c r="B42" s="34">
        <f t="shared" si="4"/>
        <v>42775</v>
      </c>
      <c r="E42" s="32">
        <f t="shared" si="6"/>
        <v>0</v>
      </c>
      <c r="H42" s="32">
        <f t="shared" si="2"/>
        <v>0</v>
      </c>
      <c r="I42" s="173" t="str">
        <f t="shared" si="3"/>
        <v/>
      </c>
      <c r="J42" s="32">
        <f t="shared" si="5"/>
        <v>0</v>
      </c>
      <c r="K42" s="43" t="str">
        <f>IFERROR(VLOOKUP(M42,EMPLOI!A:S,2,0),"")</f>
        <v/>
      </c>
      <c r="L42" s="32" t="str">
        <f t="shared" ca="1" si="1"/>
        <v/>
      </c>
      <c r="M42" s="26" t="str">
        <f t="array" ref="M42">IF(OR($K$2&gt;J42),"",IFERROR(INDEX(Tableau1[],MATCH(1,('2017'!B42&gt;=Tableau1[[DATE DEBUT ]])*(Tableau1[DATE FIN]&gt;='2017'!B42),0),1),""))</f>
        <v/>
      </c>
      <c r="N42" s="6"/>
    </row>
    <row r="43" spans="1:14" ht="16.2" x14ac:dyDescent="0.35">
      <c r="A43" s="63">
        <f t="shared" si="4"/>
        <v>42776</v>
      </c>
      <c r="B43" s="34">
        <f t="shared" si="4"/>
        <v>42776</v>
      </c>
      <c r="E43" s="32">
        <f t="shared" si="6"/>
        <v>0</v>
      </c>
      <c r="H43" s="32">
        <f t="shared" si="2"/>
        <v>0</v>
      </c>
      <c r="I43" s="173" t="str">
        <f t="shared" si="3"/>
        <v/>
      </c>
      <c r="J43" s="32">
        <f t="shared" si="5"/>
        <v>0</v>
      </c>
      <c r="K43" s="43" t="str">
        <f>IFERROR(VLOOKUP(M43,EMPLOI!A:S,2,0),"")</f>
        <v/>
      </c>
      <c r="L43" s="32" t="str">
        <f t="shared" ca="1" si="1"/>
        <v/>
      </c>
      <c r="M43" s="26" t="str">
        <f t="array" ref="M43">IF(OR($K$2&gt;J43),"",IFERROR(INDEX(Tableau1[],MATCH(1,('2017'!B43&gt;=Tableau1[[DATE DEBUT ]])*(Tableau1[DATE FIN]&gt;='2017'!B43),0),1),""))</f>
        <v/>
      </c>
      <c r="N43" s="6"/>
    </row>
    <row r="44" spans="1:14" ht="16.2" x14ac:dyDescent="0.35">
      <c r="A44" s="63">
        <f t="shared" si="4"/>
        <v>42777</v>
      </c>
      <c r="B44" s="34">
        <f t="shared" si="4"/>
        <v>42777</v>
      </c>
      <c r="E44" s="32">
        <f t="shared" si="6"/>
        <v>0</v>
      </c>
      <c r="H44" s="32">
        <f t="shared" si="2"/>
        <v>0</v>
      </c>
      <c r="I44" s="173" t="str">
        <f t="shared" si="3"/>
        <v/>
      </c>
      <c r="J44" s="32">
        <f t="shared" si="5"/>
        <v>0</v>
      </c>
      <c r="K44" s="43" t="str">
        <f>IFERROR(VLOOKUP(M44,EMPLOI!A:S,2,0),"")</f>
        <v/>
      </c>
      <c r="L44" s="32">
        <f t="shared" ca="1" si="1"/>
        <v>0</v>
      </c>
      <c r="M44" s="26" t="str">
        <f t="array" ref="M44">IF(OR($K$2&gt;J44),"",IFERROR(INDEX(Tableau1[],MATCH(1,('2017'!B44&gt;=Tableau1[[DATE DEBUT ]])*(Tableau1[DATE FIN]&gt;='2017'!B44),0),1),""))</f>
        <v/>
      </c>
      <c r="N44" s="6"/>
    </row>
    <row r="45" spans="1:14" ht="16.2" x14ac:dyDescent="0.35">
      <c r="A45" s="63">
        <f t="shared" si="4"/>
        <v>42778</v>
      </c>
      <c r="B45" s="34">
        <f t="shared" si="4"/>
        <v>42778</v>
      </c>
      <c r="E45" s="32">
        <f t="shared" si="6"/>
        <v>0</v>
      </c>
      <c r="H45" s="32">
        <f t="shared" si="2"/>
        <v>0</v>
      </c>
      <c r="I45" s="173" t="str">
        <f t="shared" si="3"/>
        <v/>
      </c>
      <c r="J45" s="32">
        <f t="shared" si="5"/>
        <v>0</v>
      </c>
      <c r="K45" s="43" t="str">
        <f>IFERROR(VLOOKUP(M45,EMPLOI!A:S,2,0),"")</f>
        <v/>
      </c>
      <c r="L45" s="32" t="str">
        <f t="shared" ca="1" si="1"/>
        <v/>
      </c>
      <c r="M45" s="26" t="str">
        <f t="array" ref="M45">IF(OR($K$2&gt;J45),"",IFERROR(INDEX(Tableau1[],MATCH(1,('2017'!B45&gt;=Tableau1[[DATE DEBUT ]])*(Tableau1[DATE FIN]&gt;='2017'!B45),0),1),""))</f>
        <v/>
      </c>
      <c r="N45" s="6"/>
    </row>
    <row r="46" spans="1:14" ht="16.2" x14ac:dyDescent="0.35">
      <c r="A46" s="63">
        <f t="shared" si="4"/>
        <v>42779</v>
      </c>
      <c r="B46" s="34">
        <f t="shared" si="4"/>
        <v>42779</v>
      </c>
      <c r="E46" s="32">
        <f t="shared" si="6"/>
        <v>0</v>
      </c>
      <c r="H46" s="32">
        <f t="shared" si="2"/>
        <v>0</v>
      </c>
      <c r="I46" s="173" t="str">
        <f t="shared" si="3"/>
        <v/>
      </c>
      <c r="J46" s="32">
        <f t="shared" si="5"/>
        <v>0</v>
      </c>
      <c r="K46" s="43" t="str">
        <f>IFERROR(VLOOKUP(M46,EMPLOI!A:S,2,0),"")</f>
        <v/>
      </c>
      <c r="L46" s="32" t="str">
        <f t="shared" ca="1" si="1"/>
        <v/>
      </c>
      <c r="M46" s="26" t="str">
        <f t="array" ref="M46">IF(OR($K$2&gt;J46),"",IFERROR(INDEX(Tableau1[],MATCH(1,('2017'!B46&gt;=Tableau1[[DATE DEBUT ]])*(Tableau1[DATE FIN]&gt;='2017'!B46),0),1),""))</f>
        <v/>
      </c>
      <c r="N46" s="6"/>
    </row>
    <row r="47" spans="1:14" ht="16.2" x14ac:dyDescent="0.35">
      <c r="A47" s="63">
        <f t="shared" si="4"/>
        <v>42780</v>
      </c>
      <c r="B47" s="34">
        <f t="shared" si="4"/>
        <v>42780</v>
      </c>
      <c r="E47" s="32">
        <f t="shared" si="6"/>
        <v>0</v>
      </c>
      <c r="H47" s="32">
        <f t="shared" si="2"/>
        <v>0</v>
      </c>
      <c r="I47" s="173" t="str">
        <f t="shared" si="3"/>
        <v/>
      </c>
      <c r="J47" s="32">
        <f t="shared" si="5"/>
        <v>0</v>
      </c>
      <c r="K47" s="43" t="str">
        <f>IFERROR(VLOOKUP(M47,EMPLOI!A:S,2,0),"")</f>
        <v/>
      </c>
      <c r="L47" s="32" t="str">
        <f t="shared" ca="1" si="1"/>
        <v/>
      </c>
      <c r="M47" s="26" t="str">
        <f t="array" ref="M47">IF(OR($K$2&gt;J47),"",IFERROR(INDEX(Tableau1[],MATCH(1,('2017'!B47&gt;=Tableau1[[DATE DEBUT ]])*(Tableau1[DATE FIN]&gt;='2017'!B47),0),1),""))</f>
        <v/>
      </c>
      <c r="N47" s="6"/>
    </row>
    <row r="48" spans="1:14" ht="16.2" x14ac:dyDescent="0.35">
      <c r="A48" s="63">
        <f t="shared" si="4"/>
        <v>42781</v>
      </c>
      <c r="B48" s="34">
        <f t="shared" si="4"/>
        <v>42781</v>
      </c>
      <c r="E48" s="32">
        <f t="shared" si="6"/>
        <v>0</v>
      </c>
      <c r="H48" s="32">
        <f t="shared" si="2"/>
        <v>0</v>
      </c>
      <c r="I48" s="173" t="str">
        <f t="shared" si="3"/>
        <v/>
      </c>
      <c r="J48" s="32">
        <f t="shared" si="5"/>
        <v>0</v>
      </c>
      <c r="K48" s="43" t="str">
        <f>IFERROR(VLOOKUP(M48,EMPLOI!A:S,2,0),"")</f>
        <v/>
      </c>
      <c r="L48" s="32" t="str">
        <f t="shared" ca="1" si="1"/>
        <v/>
      </c>
      <c r="M48" s="26" t="str">
        <f t="array" ref="M48">IF(OR($K$2&gt;J48),"",IFERROR(INDEX(Tableau1[],MATCH(1,('2017'!B48&gt;=Tableau1[[DATE DEBUT ]])*(Tableau1[DATE FIN]&gt;='2017'!B48),0),1),""))</f>
        <v/>
      </c>
      <c r="N48" s="6"/>
    </row>
    <row r="49" spans="1:14" ht="16.2" x14ac:dyDescent="0.35">
      <c r="A49" s="63">
        <f t="shared" si="4"/>
        <v>42782</v>
      </c>
      <c r="B49" s="34">
        <f t="shared" si="4"/>
        <v>42782</v>
      </c>
      <c r="E49" s="32">
        <f t="shared" si="6"/>
        <v>0</v>
      </c>
      <c r="H49" s="32">
        <f t="shared" si="2"/>
        <v>0</v>
      </c>
      <c r="I49" s="173" t="str">
        <f t="shared" si="3"/>
        <v/>
      </c>
      <c r="J49" s="32">
        <f t="shared" si="5"/>
        <v>0</v>
      </c>
      <c r="K49" s="43" t="str">
        <f>IFERROR(VLOOKUP(M49,EMPLOI!A:S,2,0),"")</f>
        <v/>
      </c>
      <c r="L49" s="32" t="str">
        <f t="shared" ca="1" si="1"/>
        <v/>
      </c>
      <c r="M49" s="26" t="str">
        <f t="array" ref="M49">IF(OR($K$2&gt;J49),"",IFERROR(INDEX(Tableau1[],MATCH(1,('2017'!B49&gt;=Tableau1[[DATE DEBUT ]])*(Tableau1[DATE FIN]&gt;='2017'!B49),0),1),""))</f>
        <v/>
      </c>
      <c r="N49" s="6"/>
    </row>
    <row r="50" spans="1:14" ht="16.2" x14ac:dyDescent="0.35">
      <c r="A50" s="63">
        <f t="shared" si="4"/>
        <v>42783</v>
      </c>
      <c r="B50" s="34">
        <f t="shared" si="4"/>
        <v>42783</v>
      </c>
      <c r="E50" s="32">
        <f t="shared" si="6"/>
        <v>0</v>
      </c>
      <c r="H50" s="32">
        <f t="shared" si="2"/>
        <v>0</v>
      </c>
      <c r="I50" s="173" t="str">
        <f t="shared" si="3"/>
        <v/>
      </c>
      <c r="J50" s="32">
        <f t="shared" si="5"/>
        <v>0</v>
      </c>
      <c r="K50" s="43" t="str">
        <f>IFERROR(VLOOKUP(M50,EMPLOI!A:S,2,0),"")</f>
        <v/>
      </c>
      <c r="L50" s="32" t="str">
        <f t="shared" ca="1" si="1"/>
        <v/>
      </c>
      <c r="M50" s="26" t="str">
        <f t="array" ref="M50">IF(OR($K$2&gt;J50),"",IFERROR(INDEX(Tableau1[],MATCH(1,('2017'!B50&gt;=Tableau1[[DATE DEBUT ]])*(Tableau1[DATE FIN]&gt;='2017'!B50),0),1),""))</f>
        <v/>
      </c>
      <c r="N50" s="6"/>
    </row>
    <row r="51" spans="1:14" ht="16.2" x14ac:dyDescent="0.35">
      <c r="A51" s="63">
        <f t="shared" si="4"/>
        <v>42784</v>
      </c>
      <c r="B51" s="34">
        <f t="shared" si="4"/>
        <v>42784</v>
      </c>
      <c r="E51" s="32">
        <f t="shared" si="6"/>
        <v>0</v>
      </c>
      <c r="H51" s="32">
        <f t="shared" si="2"/>
        <v>0</v>
      </c>
      <c r="I51" s="173" t="str">
        <f t="shared" si="3"/>
        <v/>
      </c>
      <c r="J51" s="32">
        <f t="shared" si="5"/>
        <v>0</v>
      </c>
      <c r="K51" s="43" t="str">
        <f>IFERROR(VLOOKUP(M51,EMPLOI!A:S,2,0),"")</f>
        <v/>
      </c>
      <c r="L51" s="32">
        <f t="shared" ca="1" si="1"/>
        <v>0</v>
      </c>
      <c r="M51" s="26" t="str">
        <f t="array" ref="M51">IF(OR($K$2&gt;J51),"",IFERROR(INDEX(Tableau1[],MATCH(1,('2017'!B51&gt;=Tableau1[[DATE DEBUT ]])*(Tableau1[DATE FIN]&gt;='2017'!B51),0),1),""))</f>
        <v/>
      </c>
      <c r="N51" s="6"/>
    </row>
    <row r="52" spans="1:14" ht="16.2" x14ac:dyDescent="0.35">
      <c r="A52" s="63">
        <f t="shared" si="4"/>
        <v>42785</v>
      </c>
      <c r="B52" s="34">
        <f t="shared" si="4"/>
        <v>42785</v>
      </c>
      <c r="E52" s="32">
        <f t="shared" si="6"/>
        <v>0</v>
      </c>
      <c r="H52" s="32">
        <f t="shared" si="2"/>
        <v>0</v>
      </c>
      <c r="I52" s="173" t="str">
        <f t="shared" si="3"/>
        <v/>
      </c>
      <c r="J52" s="32">
        <f t="shared" si="5"/>
        <v>0</v>
      </c>
      <c r="K52" s="43" t="str">
        <f>IFERROR(VLOOKUP(M52,EMPLOI!A:S,2,0),"")</f>
        <v/>
      </c>
      <c r="L52" s="32" t="str">
        <f t="shared" ca="1" si="1"/>
        <v/>
      </c>
      <c r="M52" s="26" t="str">
        <f t="array" ref="M52">IF(OR($K$2&gt;J52),"",IFERROR(INDEX(Tableau1[],MATCH(1,('2017'!B52&gt;=Tableau1[[DATE DEBUT ]])*(Tableau1[DATE FIN]&gt;='2017'!B52),0),1),""))</f>
        <v/>
      </c>
      <c r="N52" s="6"/>
    </row>
    <row r="53" spans="1:14" ht="16.2" x14ac:dyDescent="0.35">
      <c r="A53" s="63">
        <f t="shared" si="4"/>
        <v>42786</v>
      </c>
      <c r="B53" s="34">
        <f t="shared" si="4"/>
        <v>42786</v>
      </c>
      <c r="E53" s="32">
        <f t="shared" si="6"/>
        <v>0</v>
      </c>
      <c r="H53" s="32">
        <f t="shared" si="2"/>
        <v>0</v>
      </c>
      <c r="I53" s="173" t="str">
        <f t="shared" si="3"/>
        <v/>
      </c>
      <c r="J53" s="32">
        <f t="shared" si="5"/>
        <v>0</v>
      </c>
      <c r="K53" s="43" t="str">
        <f>IFERROR(VLOOKUP(M53,EMPLOI!A:S,2,0),"")</f>
        <v/>
      </c>
      <c r="L53" s="32" t="str">
        <f t="shared" ca="1" si="1"/>
        <v/>
      </c>
      <c r="M53" s="26" t="str">
        <f t="array" ref="M53">IF(OR($K$2&gt;J53),"",IFERROR(INDEX(Tableau1[],MATCH(1,('2017'!B53&gt;=Tableau1[[DATE DEBUT ]])*(Tableau1[DATE FIN]&gt;='2017'!B53),0),1),""))</f>
        <v/>
      </c>
      <c r="N53" s="6"/>
    </row>
    <row r="54" spans="1:14" ht="16.2" x14ac:dyDescent="0.35">
      <c r="A54" s="63">
        <f t="shared" si="4"/>
        <v>42787</v>
      </c>
      <c r="B54" s="34">
        <f t="shared" si="4"/>
        <v>42787</v>
      </c>
      <c r="E54" s="32">
        <f t="shared" si="6"/>
        <v>0</v>
      </c>
      <c r="H54" s="32">
        <f t="shared" si="2"/>
        <v>0</v>
      </c>
      <c r="I54" s="173" t="str">
        <f t="shared" si="3"/>
        <v/>
      </c>
      <c r="J54" s="32">
        <f t="shared" si="5"/>
        <v>0</v>
      </c>
      <c r="K54" s="43" t="str">
        <f>IFERROR(VLOOKUP(M54,EMPLOI!A:S,2,0),"")</f>
        <v/>
      </c>
      <c r="L54" s="32" t="str">
        <f t="shared" ca="1" si="1"/>
        <v/>
      </c>
      <c r="M54" s="26" t="str">
        <f t="array" ref="M54">IF(OR($K$2&gt;J54),"",IFERROR(INDEX(Tableau1[],MATCH(1,('2017'!B54&gt;=Tableau1[[DATE DEBUT ]])*(Tableau1[DATE FIN]&gt;='2017'!B54),0),1),""))</f>
        <v/>
      </c>
      <c r="N54" s="6"/>
    </row>
    <row r="55" spans="1:14" ht="16.2" x14ac:dyDescent="0.35">
      <c r="A55" s="63">
        <f t="shared" si="4"/>
        <v>42788</v>
      </c>
      <c r="B55" s="34">
        <f t="shared" si="4"/>
        <v>42788</v>
      </c>
      <c r="E55" s="32">
        <f t="shared" si="6"/>
        <v>0</v>
      </c>
      <c r="H55" s="32">
        <f t="shared" si="2"/>
        <v>0</v>
      </c>
      <c r="I55" s="173" t="str">
        <f t="shared" si="3"/>
        <v/>
      </c>
      <c r="J55" s="32">
        <f t="shared" si="5"/>
        <v>0</v>
      </c>
      <c r="K55" s="43" t="str">
        <f>IFERROR(VLOOKUP(M55,EMPLOI!A:S,2,0),"")</f>
        <v/>
      </c>
      <c r="L55" s="32" t="str">
        <f t="shared" ca="1" si="1"/>
        <v/>
      </c>
      <c r="M55" s="26" t="str">
        <f t="array" ref="M55">IF(OR($K$2&gt;J55),"",IFERROR(INDEX(Tableau1[],MATCH(1,('2017'!B55&gt;=Tableau1[[DATE DEBUT ]])*(Tableau1[DATE FIN]&gt;='2017'!B55),0),1),""))</f>
        <v/>
      </c>
      <c r="N55" s="6"/>
    </row>
    <row r="56" spans="1:14" ht="16.2" x14ac:dyDescent="0.35">
      <c r="A56" s="63">
        <f t="shared" si="4"/>
        <v>42789</v>
      </c>
      <c r="B56" s="34">
        <f t="shared" si="4"/>
        <v>42789</v>
      </c>
      <c r="E56" s="32">
        <f t="shared" si="6"/>
        <v>0</v>
      </c>
      <c r="H56" s="32">
        <f t="shared" si="2"/>
        <v>0</v>
      </c>
      <c r="I56" s="173" t="str">
        <f t="shared" si="3"/>
        <v/>
      </c>
      <c r="J56" s="32">
        <f t="shared" si="5"/>
        <v>0</v>
      </c>
      <c r="K56" s="43" t="str">
        <f>IFERROR(VLOOKUP(M56,EMPLOI!A:S,2,0),"")</f>
        <v/>
      </c>
      <c r="L56" s="32" t="str">
        <f t="shared" ca="1" si="1"/>
        <v/>
      </c>
      <c r="M56" s="26" t="str">
        <f t="array" ref="M56">IF(OR($K$2&gt;J56),"",IFERROR(INDEX(Tableau1[],MATCH(1,('2017'!B56&gt;=Tableau1[[DATE DEBUT ]])*(Tableau1[DATE FIN]&gt;='2017'!B56),0),1),""))</f>
        <v/>
      </c>
      <c r="N56" s="6"/>
    </row>
    <row r="57" spans="1:14" ht="16.2" x14ac:dyDescent="0.35">
      <c r="A57" s="63">
        <f t="shared" si="4"/>
        <v>42790</v>
      </c>
      <c r="B57" s="34">
        <f t="shared" si="4"/>
        <v>42790</v>
      </c>
      <c r="E57" s="32">
        <f t="shared" si="6"/>
        <v>0</v>
      </c>
      <c r="H57" s="32">
        <f t="shared" si="2"/>
        <v>0</v>
      </c>
      <c r="I57" s="173" t="str">
        <f t="shared" si="3"/>
        <v/>
      </c>
      <c r="J57" s="32">
        <f t="shared" si="5"/>
        <v>0</v>
      </c>
      <c r="K57" s="43" t="str">
        <f>IFERROR(VLOOKUP(M57,EMPLOI!A:S,2,0),"")</f>
        <v/>
      </c>
      <c r="L57" s="32" t="str">
        <f t="shared" ca="1" si="1"/>
        <v/>
      </c>
      <c r="M57" s="26" t="str">
        <f t="array" ref="M57">IF(OR($K$2&gt;J57),"",IFERROR(INDEX(Tableau1[],MATCH(1,('2017'!B57&gt;=Tableau1[[DATE DEBUT ]])*(Tableau1[DATE FIN]&gt;='2017'!B57),0),1),""))</f>
        <v/>
      </c>
      <c r="N57" s="6"/>
    </row>
    <row r="58" spans="1:14" ht="16.2" x14ac:dyDescent="0.35">
      <c r="A58" s="63">
        <f t="shared" si="4"/>
        <v>42791</v>
      </c>
      <c r="B58" s="34">
        <f t="shared" si="4"/>
        <v>42791</v>
      </c>
      <c r="E58" s="32">
        <f t="shared" si="6"/>
        <v>0</v>
      </c>
      <c r="H58" s="32">
        <f t="shared" si="2"/>
        <v>0</v>
      </c>
      <c r="I58" s="173" t="str">
        <f t="shared" si="3"/>
        <v/>
      </c>
      <c r="J58" s="32">
        <f t="shared" si="5"/>
        <v>0</v>
      </c>
      <c r="K58" s="43" t="str">
        <f>IFERROR(VLOOKUP(M58,EMPLOI!A:S,2,0),"")</f>
        <v/>
      </c>
      <c r="L58" s="32">
        <f t="shared" ca="1" si="1"/>
        <v>0</v>
      </c>
      <c r="M58" s="26" t="str">
        <f t="array" ref="M58">IF(OR($K$2&gt;J58),"",IFERROR(INDEX(Tableau1[],MATCH(1,('2017'!B58&gt;=Tableau1[[DATE DEBUT ]])*(Tableau1[DATE FIN]&gt;='2017'!B58),0),1),""))</f>
        <v/>
      </c>
      <c r="N58" s="6"/>
    </row>
    <row r="59" spans="1:14" ht="16.2" x14ac:dyDescent="0.35">
      <c r="A59" s="63">
        <f t="shared" si="4"/>
        <v>42792</v>
      </c>
      <c r="B59" s="34">
        <f t="shared" si="4"/>
        <v>42792</v>
      </c>
      <c r="C59" s="261"/>
      <c r="D59" s="261"/>
      <c r="E59" s="32">
        <f t="shared" si="6"/>
        <v>0</v>
      </c>
      <c r="H59" s="32">
        <f t="shared" si="2"/>
        <v>0</v>
      </c>
      <c r="I59" s="173" t="str">
        <f t="shared" si="3"/>
        <v/>
      </c>
      <c r="J59" s="32">
        <f t="shared" si="5"/>
        <v>0</v>
      </c>
      <c r="K59" s="43" t="str">
        <f>IFERROR(VLOOKUP(M59,EMPLOI!A:S,2,0),"")</f>
        <v/>
      </c>
      <c r="L59" s="32" t="str">
        <f t="shared" ca="1" si="1"/>
        <v/>
      </c>
      <c r="M59" s="26" t="str">
        <f t="array" ref="M59">IF(OR($K$2&gt;J59),"",IFERROR(INDEX(Tableau1[],MATCH(1,('2017'!B59&gt;=Tableau1[[DATE DEBUT ]])*(Tableau1[DATE FIN]&gt;='2017'!B59),0),1),""))</f>
        <v/>
      </c>
      <c r="N59" s="6"/>
    </row>
    <row r="60" spans="1:14" ht="16.2" x14ac:dyDescent="0.35">
      <c r="A60" s="63">
        <f t="shared" si="4"/>
        <v>42793</v>
      </c>
      <c r="B60" s="34">
        <f t="shared" si="4"/>
        <v>42793</v>
      </c>
      <c r="C60" s="261"/>
      <c r="D60" s="261"/>
      <c r="E60" s="32">
        <f t="shared" si="6"/>
        <v>0</v>
      </c>
      <c r="H60" s="32">
        <f t="shared" si="2"/>
        <v>0</v>
      </c>
      <c r="I60" s="173" t="str">
        <f t="shared" si="3"/>
        <v/>
      </c>
      <c r="J60" s="32">
        <f t="shared" si="5"/>
        <v>0</v>
      </c>
      <c r="K60" s="43" t="str">
        <f>IFERROR(VLOOKUP(M60,EMPLOI!A:S,2,0),"")</f>
        <v/>
      </c>
      <c r="L60" s="32" t="str">
        <f t="shared" ca="1" si="1"/>
        <v/>
      </c>
      <c r="M60" s="26" t="str">
        <f t="array" ref="M60">IF(OR($K$2&gt;J60),"",IFERROR(INDEX(Tableau1[],MATCH(1,('2017'!B60&gt;=Tableau1[[DATE DEBUT ]])*(Tableau1[DATE FIN]&gt;='2017'!B60),0),1),""))</f>
        <v/>
      </c>
      <c r="N60" s="6"/>
    </row>
    <row r="61" spans="1:14" ht="16.2" x14ac:dyDescent="0.35">
      <c r="A61" s="63">
        <f t="shared" si="4"/>
        <v>42794</v>
      </c>
      <c r="B61" s="34">
        <f t="shared" si="4"/>
        <v>42794</v>
      </c>
      <c r="C61" s="261"/>
      <c r="D61" s="261"/>
      <c r="E61" s="32">
        <f t="shared" si="6"/>
        <v>0</v>
      </c>
      <c r="H61" s="32">
        <f t="shared" si="2"/>
        <v>0</v>
      </c>
      <c r="I61" s="173" t="str">
        <f t="shared" si="3"/>
        <v/>
      </c>
      <c r="J61" s="32">
        <f t="shared" si="5"/>
        <v>0</v>
      </c>
      <c r="K61" s="43" t="str">
        <f>IFERROR(VLOOKUP(M61,EMPLOI!A:S,2,0),"")</f>
        <v/>
      </c>
      <c r="L61" s="32" t="str">
        <f t="shared" ca="1" si="1"/>
        <v/>
      </c>
      <c r="M61" s="26" t="str">
        <f t="array" ref="M61">IF(OR($K$2&gt;J61),"",IFERROR(INDEX(Tableau1[],MATCH(1,('2017'!B61&gt;=Tableau1[[DATE DEBUT ]])*(Tableau1[DATE FIN]&gt;='2017'!B61),0),1),""))</f>
        <v/>
      </c>
      <c r="N61" s="6"/>
    </row>
    <row r="62" spans="1:14" ht="16.2" x14ac:dyDescent="0.35">
      <c r="A62" s="63">
        <f t="shared" si="4"/>
        <v>42795</v>
      </c>
      <c r="B62" s="34">
        <f t="shared" si="4"/>
        <v>42795</v>
      </c>
      <c r="C62" s="261"/>
      <c r="D62" s="261"/>
      <c r="E62" s="32">
        <f t="shared" si="6"/>
        <v>0</v>
      </c>
      <c r="H62" s="32">
        <f t="shared" si="2"/>
        <v>0</v>
      </c>
      <c r="I62" s="173" t="str">
        <f t="shared" si="3"/>
        <v/>
      </c>
      <c r="J62" s="32">
        <f t="shared" si="5"/>
        <v>0</v>
      </c>
      <c r="K62" s="43" t="str">
        <f>IFERROR(VLOOKUP(M62,EMPLOI!A:S,2,0),"")</f>
        <v/>
      </c>
      <c r="L62" s="32" t="str">
        <f t="shared" ca="1" si="1"/>
        <v/>
      </c>
      <c r="M62" s="26" t="str">
        <f t="array" ref="M62">IF(OR($K$2&gt;J62),"",IFERROR(INDEX(Tableau1[],MATCH(1,('2017'!B62&gt;=Tableau1[[DATE DEBUT ]])*(Tableau1[DATE FIN]&gt;='2017'!B62),0),1),""))</f>
        <v/>
      </c>
      <c r="N62" s="6"/>
    </row>
    <row r="63" spans="1:14" ht="16.2" x14ac:dyDescent="0.35">
      <c r="A63" s="63">
        <f t="shared" si="4"/>
        <v>42796</v>
      </c>
      <c r="B63" s="34">
        <f t="shared" si="4"/>
        <v>42796</v>
      </c>
      <c r="C63" s="261"/>
      <c r="D63" s="261"/>
      <c r="E63" s="32">
        <f t="shared" si="6"/>
        <v>0</v>
      </c>
      <c r="H63" s="32">
        <f t="shared" si="2"/>
        <v>0</v>
      </c>
      <c r="I63" s="173" t="str">
        <f t="shared" si="3"/>
        <v/>
      </c>
      <c r="J63" s="32">
        <f t="shared" si="5"/>
        <v>0</v>
      </c>
      <c r="K63" s="43" t="str">
        <f>IFERROR(VLOOKUP(M63,EMPLOI!A:S,2,0),"")</f>
        <v/>
      </c>
      <c r="L63" s="32" t="str">
        <f t="shared" ca="1" si="1"/>
        <v/>
      </c>
      <c r="M63" s="26" t="str">
        <f t="array" ref="M63">IF(OR($K$2&gt;J63),"",IFERROR(INDEX(Tableau1[],MATCH(1,('2017'!B63&gt;=Tableau1[[DATE DEBUT ]])*(Tableau1[DATE FIN]&gt;='2017'!B63),0),1),""))</f>
        <v/>
      </c>
      <c r="N63" s="6"/>
    </row>
    <row r="64" spans="1:14" ht="16.2" x14ac:dyDescent="0.35">
      <c r="A64" s="63">
        <f t="shared" si="4"/>
        <v>42797</v>
      </c>
      <c r="B64" s="34">
        <f t="shared" si="4"/>
        <v>42797</v>
      </c>
      <c r="C64" s="261"/>
      <c r="D64" s="261"/>
      <c r="E64" s="32">
        <f t="shared" si="6"/>
        <v>0</v>
      </c>
      <c r="H64" s="32">
        <f t="shared" si="2"/>
        <v>0</v>
      </c>
      <c r="I64" s="173" t="str">
        <f t="shared" si="3"/>
        <v/>
      </c>
      <c r="J64" s="32">
        <f t="shared" si="5"/>
        <v>0</v>
      </c>
      <c r="K64" s="43" t="str">
        <f>IFERROR(VLOOKUP(M64,EMPLOI!A:S,2,0),"")</f>
        <v/>
      </c>
      <c r="L64" s="32" t="str">
        <f t="shared" ca="1" si="1"/>
        <v/>
      </c>
      <c r="M64" s="26" t="str">
        <f t="array" ref="M64">IF(OR($K$2&gt;J64),"",IFERROR(INDEX(Tableau1[],MATCH(1,('2017'!B64&gt;=Tableau1[[DATE DEBUT ]])*(Tableau1[DATE FIN]&gt;='2017'!B64),0),1),""))</f>
        <v/>
      </c>
      <c r="N64" s="6"/>
    </row>
    <row r="65" spans="1:14" ht="16.2" x14ac:dyDescent="0.35">
      <c r="A65" s="63">
        <f t="shared" si="4"/>
        <v>42798</v>
      </c>
      <c r="B65" s="34">
        <f t="shared" si="4"/>
        <v>42798</v>
      </c>
      <c r="E65" s="32">
        <f t="shared" si="6"/>
        <v>0</v>
      </c>
      <c r="H65" s="32">
        <f t="shared" si="2"/>
        <v>0</v>
      </c>
      <c r="I65" s="173" t="str">
        <f t="shared" si="3"/>
        <v/>
      </c>
      <c r="J65" s="32">
        <f t="shared" si="5"/>
        <v>0</v>
      </c>
      <c r="K65" s="43" t="str">
        <f>IFERROR(VLOOKUP(M65,EMPLOI!A:S,2,0),"")</f>
        <v/>
      </c>
      <c r="L65" s="32">
        <f t="shared" ca="1" si="1"/>
        <v>0</v>
      </c>
      <c r="M65" s="26" t="str">
        <f t="array" ref="M65">IF(OR($K$2&gt;J65),"",IFERROR(INDEX(Tableau1[],MATCH(1,('2017'!B65&gt;=Tableau1[[DATE DEBUT ]])*(Tableau1[DATE FIN]&gt;='2017'!B65),0),1),""))</f>
        <v/>
      </c>
      <c r="N65" s="6"/>
    </row>
    <row r="66" spans="1:14" ht="16.2" x14ac:dyDescent="0.35">
      <c r="A66" s="63">
        <f t="shared" si="4"/>
        <v>42799</v>
      </c>
      <c r="B66" s="34">
        <f t="shared" si="4"/>
        <v>42799</v>
      </c>
      <c r="E66" s="32">
        <f t="shared" si="6"/>
        <v>0</v>
      </c>
      <c r="H66" s="32">
        <f t="shared" si="2"/>
        <v>0</v>
      </c>
      <c r="I66" s="173" t="str">
        <f t="shared" si="3"/>
        <v/>
      </c>
      <c r="J66" s="32">
        <f t="shared" si="5"/>
        <v>0</v>
      </c>
      <c r="K66" s="43" t="str">
        <f>IFERROR(VLOOKUP(M66,EMPLOI!A:S,2,0),"")</f>
        <v/>
      </c>
      <c r="L66" s="32" t="str">
        <f t="shared" ca="1" si="1"/>
        <v/>
      </c>
      <c r="M66" s="26" t="str">
        <f t="array" ref="M66">IF(OR($K$2&gt;J66),"",IFERROR(INDEX(Tableau1[],MATCH(1,('2017'!B66&gt;=Tableau1[[DATE DEBUT ]])*(Tableau1[DATE FIN]&gt;='2017'!B66),0),1),""))</f>
        <v/>
      </c>
      <c r="N66" s="6"/>
    </row>
    <row r="67" spans="1:14" ht="16.2" x14ac:dyDescent="0.35">
      <c r="A67" s="63">
        <f t="shared" si="4"/>
        <v>42800</v>
      </c>
      <c r="B67" s="34">
        <f t="shared" si="4"/>
        <v>42800</v>
      </c>
      <c r="E67" s="32">
        <f t="shared" si="6"/>
        <v>0</v>
      </c>
      <c r="H67" s="32">
        <f t="shared" si="2"/>
        <v>0</v>
      </c>
      <c r="I67" s="173" t="str">
        <f t="shared" si="3"/>
        <v/>
      </c>
      <c r="J67" s="32">
        <f t="shared" si="5"/>
        <v>0</v>
      </c>
      <c r="K67" s="43" t="str">
        <f>IFERROR(VLOOKUP(M67,EMPLOI!A:S,2,0),"")</f>
        <v/>
      </c>
      <c r="L67" s="32" t="str">
        <f t="shared" ref="L67:L130" ca="1" si="7">IF(WEEKDAY(B67)=7,SUM(OFFSET(B67,0,8,-7,1)),"")</f>
        <v/>
      </c>
      <c r="M67" s="26" t="str">
        <f t="array" ref="M67">IF(OR($K$2&gt;J67),"",IFERROR(INDEX(Tableau1[],MATCH(1,('2017'!B67&gt;=Tableau1[[DATE DEBUT ]])*(Tableau1[DATE FIN]&gt;='2017'!B67),0),1),""))</f>
        <v/>
      </c>
      <c r="N67" s="6"/>
    </row>
    <row r="68" spans="1:14" ht="16.2" x14ac:dyDescent="0.35">
      <c r="A68" s="63">
        <f t="shared" si="4"/>
        <v>42801</v>
      </c>
      <c r="B68" s="34">
        <f t="shared" si="4"/>
        <v>42801</v>
      </c>
      <c r="E68" s="32">
        <f t="shared" ref="E68:E131" si="8">MOD(D68-C68,1)</f>
        <v>0</v>
      </c>
      <c r="H68" s="32">
        <f t="shared" ref="H68:H99" si="9">MOD(G68-F68,1)</f>
        <v>0</v>
      </c>
      <c r="I68" s="173" t="str">
        <f t="shared" ref="I68:I131" si="10">IF(J68&gt;0.00069444,"SITE","")</f>
        <v/>
      </c>
      <c r="J68" s="32">
        <f t="shared" si="5"/>
        <v>0</v>
      </c>
      <c r="K68" s="43" t="str">
        <f>IFERROR(VLOOKUP(M68,EMPLOI!A:S,2,0),"")</f>
        <v/>
      </c>
      <c r="L68" s="32" t="str">
        <f t="shared" ca="1" si="7"/>
        <v/>
      </c>
      <c r="M68" s="26" t="str">
        <f t="array" ref="M68">IF(OR($K$2&gt;J68),"",IFERROR(INDEX(Tableau1[],MATCH(1,('2017'!B68&gt;=Tableau1[[DATE DEBUT ]])*(Tableau1[DATE FIN]&gt;='2017'!B68),0),1),""))</f>
        <v/>
      </c>
      <c r="N68" s="6"/>
    </row>
    <row r="69" spans="1:14" ht="16.2" x14ac:dyDescent="0.35">
      <c r="A69" s="63">
        <f t="shared" si="4"/>
        <v>42802</v>
      </c>
      <c r="B69" s="34">
        <f t="shared" si="4"/>
        <v>42802</v>
      </c>
      <c r="E69" s="32">
        <f t="shared" si="8"/>
        <v>0</v>
      </c>
      <c r="H69" s="32">
        <f t="shared" si="9"/>
        <v>0</v>
      </c>
      <c r="I69" s="173" t="str">
        <f t="shared" si="10"/>
        <v/>
      </c>
      <c r="J69" s="32">
        <f t="shared" ref="J69:J132" si="11">SUM(E69+H69)</f>
        <v>0</v>
      </c>
      <c r="K69" s="43" t="str">
        <f>IFERROR(VLOOKUP(M69,EMPLOI!A:S,2,0),"")</f>
        <v/>
      </c>
      <c r="L69" s="32" t="str">
        <f t="shared" ca="1" si="7"/>
        <v/>
      </c>
      <c r="M69" s="26" t="str">
        <f t="array" ref="M69">IF(OR($K$2&gt;J69),"",IFERROR(INDEX(Tableau1[],MATCH(1,('2017'!B69&gt;=Tableau1[[DATE DEBUT ]])*(Tableau1[DATE FIN]&gt;='2017'!B69),0),1),""))</f>
        <v/>
      </c>
      <c r="N69" s="6"/>
    </row>
    <row r="70" spans="1:14" ht="16.2" x14ac:dyDescent="0.35">
      <c r="A70" s="63">
        <f t="shared" ref="A70:B133" si="12">A69+1</f>
        <v>42803</v>
      </c>
      <c r="B70" s="34">
        <f t="shared" si="12"/>
        <v>42803</v>
      </c>
      <c r="E70" s="32">
        <f t="shared" si="8"/>
        <v>0</v>
      </c>
      <c r="H70" s="32">
        <f t="shared" si="9"/>
        <v>0</v>
      </c>
      <c r="I70" s="173" t="str">
        <f t="shared" si="10"/>
        <v/>
      </c>
      <c r="J70" s="32">
        <f t="shared" si="11"/>
        <v>0</v>
      </c>
      <c r="K70" s="43" t="str">
        <f>IFERROR(VLOOKUP(M70,EMPLOI!A:S,2,0),"")</f>
        <v/>
      </c>
      <c r="L70" s="32" t="str">
        <f t="shared" ca="1" si="7"/>
        <v/>
      </c>
      <c r="M70" s="26" t="str">
        <f t="array" ref="M70">IF(OR($K$2&gt;J70),"",IFERROR(INDEX(Tableau1[],MATCH(1,('2017'!B70&gt;=Tableau1[[DATE DEBUT ]])*(Tableau1[DATE FIN]&gt;='2017'!B70),0),1),""))</f>
        <v/>
      </c>
      <c r="N70" s="6"/>
    </row>
    <row r="71" spans="1:14" ht="16.2" x14ac:dyDescent="0.35">
      <c r="A71" s="63">
        <f t="shared" si="12"/>
        <v>42804</v>
      </c>
      <c r="B71" s="34">
        <f t="shared" si="12"/>
        <v>42804</v>
      </c>
      <c r="E71" s="32">
        <f t="shared" si="8"/>
        <v>0</v>
      </c>
      <c r="H71" s="32">
        <f t="shared" si="9"/>
        <v>0</v>
      </c>
      <c r="I71" s="173" t="str">
        <f t="shared" si="10"/>
        <v/>
      </c>
      <c r="J71" s="32">
        <f t="shared" si="11"/>
        <v>0</v>
      </c>
      <c r="K71" s="43" t="str">
        <f>IFERROR(VLOOKUP(M71,EMPLOI!A:S,2,0),"")</f>
        <v/>
      </c>
      <c r="L71" s="32" t="str">
        <f t="shared" ca="1" si="7"/>
        <v/>
      </c>
      <c r="M71" s="26" t="str">
        <f t="array" ref="M71">IF(OR($K$2&gt;J71),"",IFERROR(INDEX(Tableau1[],MATCH(1,('2017'!B71&gt;=Tableau1[[DATE DEBUT ]])*(Tableau1[DATE FIN]&gt;='2017'!B71),0),1),""))</f>
        <v/>
      </c>
      <c r="N71" s="6"/>
    </row>
    <row r="72" spans="1:14" ht="16.2" x14ac:dyDescent="0.35">
      <c r="A72" s="63">
        <f t="shared" si="12"/>
        <v>42805</v>
      </c>
      <c r="B72" s="34">
        <f t="shared" si="12"/>
        <v>42805</v>
      </c>
      <c r="E72" s="32">
        <f t="shared" si="8"/>
        <v>0</v>
      </c>
      <c r="H72" s="32">
        <f t="shared" si="9"/>
        <v>0</v>
      </c>
      <c r="I72" s="173" t="str">
        <f t="shared" si="10"/>
        <v/>
      </c>
      <c r="J72" s="32">
        <f t="shared" si="11"/>
        <v>0</v>
      </c>
      <c r="K72" s="43" t="str">
        <f>IFERROR(VLOOKUP(M72,EMPLOI!A:S,2,0),"")</f>
        <v/>
      </c>
      <c r="L72" s="32">
        <f t="shared" ca="1" si="7"/>
        <v>0</v>
      </c>
      <c r="M72" s="26" t="str">
        <f t="array" ref="M72">IF(OR($K$2&gt;J72),"",IFERROR(INDEX(Tableau1[],MATCH(1,('2017'!B72&gt;=Tableau1[[DATE DEBUT ]])*(Tableau1[DATE FIN]&gt;='2017'!B72),0),1),""))</f>
        <v/>
      </c>
      <c r="N72" s="6"/>
    </row>
    <row r="73" spans="1:14" ht="16.2" x14ac:dyDescent="0.35">
      <c r="A73" s="63">
        <f t="shared" si="12"/>
        <v>42806</v>
      </c>
      <c r="B73" s="34">
        <f t="shared" si="12"/>
        <v>42806</v>
      </c>
      <c r="E73" s="32">
        <f t="shared" si="8"/>
        <v>0</v>
      </c>
      <c r="H73" s="32">
        <f t="shared" si="9"/>
        <v>0</v>
      </c>
      <c r="I73" s="173" t="str">
        <f t="shared" si="10"/>
        <v/>
      </c>
      <c r="J73" s="32">
        <f t="shared" si="11"/>
        <v>0</v>
      </c>
      <c r="K73" s="43" t="str">
        <f>IFERROR(VLOOKUP(M73,EMPLOI!A:S,2,0),"")</f>
        <v/>
      </c>
      <c r="L73" s="32" t="str">
        <f t="shared" ca="1" si="7"/>
        <v/>
      </c>
      <c r="M73" s="26" t="str">
        <f t="array" ref="M73">IF(OR($K$2&gt;J73),"",IFERROR(INDEX(Tableau1[],MATCH(1,('2017'!B73&gt;=Tableau1[[DATE DEBUT ]])*(Tableau1[DATE FIN]&gt;='2017'!B73),0),1),""))</f>
        <v/>
      </c>
      <c r="N73" s="6"/>
    </row>
    <row r="74" spans="1:14" ht="16.2" x14ac:dyDescent="0.35">
      <c r="A74" s="63">
        <f t="shared" si="12"/>
        <v>42807</v>
      </c>
      <c r="B74" s="34">
        <f t="shared" si="12"/>
        <v>42807</v>
      </c>
      <c r="E74" s="32">
        <f t="shared" si="8"/>
        <v>0</v>
      </c>
      <c r="H74" s="32">
        <f t="shared" si="9"/>
        <v>0</v>
      </c>
      <c r="I74" s="173" t="str">
        <f t="shared" si="10"/>
        <v/>
      </c>
      <c r="J74" s="32">
        <f t="shared" si="11"/>
        <v>0</v>
      </c>
      <c r="K74" s="43" t="str">
        <f>IFERROR(VLOOKUP(M74,EMPLOI!A:S,2,0),"")</f>
        <v/>
      </c>
      <c r="L74" s="32" t="str">
        <f t="shared" ca="1" si="7"/>
        <v/>
      </c>
      <c r="M74" s="26" t="str">
        <f t="array" ref="M74">IF(OR($K$2&gt;J74),"",IFERROR(INDEX(Tableau1[],MATCH(1,('2017'!B74&gt;=Tableau1[[DATE DEBUT ]])*(Tableau1[DATE FIN]&gt;='2017'!B74),0),1),""))</f>
        <v/>
      </c>
      <c r="N74" s="6"/>
    </row>
    <row r="75" spans="1:14" ht="16.2" x14ac:dyDescent="0.35">
      <c r="A75" s="63">
        <f t="shared" si="12"/>
        <v>42808</v>
      </c>
      <c r="B75" s="34">
        <f t="shared" si="12"/>
        <v>42808</v>
      </c>
      <c r="E75" s="32">
        <f t="shared" si="8"/>
        <v>0</v>
      </c>
      <c r="H75" s="32">
        <f t="shared" si="9"/>
        <v>0</v>
      </c>
      <c r="I75" s="173" t="str">
        <f t="shared" si="10"/>
        <v/>
      </c>
      <c r="J75" s="32">
        <f t="shared" si="11"/>
        <v>0</v>
      </c>
      <c r="K75" s="43" t="str">
        <f>IFERROR(VLOOKUP(M75,EMPLOI!A:S,2,0),"")</f>
        <v/>
      </c>
      <c r="L75" s="32" t="str">
        <f t="shared" ca="1" si="7"/>
        <v/>
      </c>
      <c r="M75" s="26" t="str">
        <f t="array" ref="M75">IF(OR($K$2&gt;J75),"",IFERROR(INDEX(Tableau1[],MATCH(1,('2017'!B75&gt;=Tableau1[[DATE DEBUT ]])*(Tableau1[DATE FIN]&gt;='2017'!B75),0),1),""))</f>
        <v/>
      </c>
      <c r="N75" s="6"/>
    </row>
    <row r="76" spans="1:14" ht="16.2" x14ac:dyDescent="0.35">
      <c r="A76" s="63">
        <f t="shared" si="12"/>
        <v>42809</v>
      </c>
      <c r="B76" s="34">
        <f t="shared" si="12"/>
        <v>42809</v>
      </c>
      <c r="E76" s="32">
        <f t="shared" si="8"/>
        <v>0</v>
      </c>
      <c r="H76" s="32">
        <f t="shared" si="9"/>
        <v>0</v>
      </c>
      <c r="I76" s="173" t="str">
        <f t="shared" si="10"/>
        <v/>
      </c>
      <c r="J76" s="32">
        <f t="shared" si="11"/>
        <v>0</v>
      </c>
      <c r="K76" s="43" t="str">
        <f>IFERROR(VLOOKUP(M76,EMPLOI!A:S,2,0),"")</f>
        <v/>
      </c>
      <c r="L76" s="32" t="str">
        <f t="shared" ca="1" si="7"/>
        <v/>
      </c>
      <c r="M76" s="26" t="str">
        <f t="array" ref="M76">IF(OR($K$2&gt;J76),"",IFERROR(INDEX(Tableau1[],MATCH(1,('2017'!B76&gt;=Tableau1[[DATE DEBUT ]])*(Tableau1[DATE FIN]&gt;='2017'!B76),0),1),""))</f>
        <v/>
      </c>
      <c r="N76" s="6"/>
    </row>
    <row r="77" spans="1:14" ht="16.2" x14ac:dyDescent="0.35">
      <c r="A77" s="63">
        <f t="shared" si="12"/>
        <v>42810</v>
      </c>
      <c r="B77" s="34">
        <f t="shared" si="12"/>
        <v>42810</v>
      </c>
      <c r="E77" s="32">
        <f t="shared" si="8"/>
        <v>0</v>
      </c>
      <c r="H77" s="32">
        <f t="shared" si="9"/>
        <v>0</v>
      </c>
      <c r="I77" s="173" t="str">
        <f t="shared" si="10"/>
        <v/>
      </c>
      <c r="J77" s="32">
        <f t="shared" si="11"/>
        <v>0</v>
      </c>
      <c r="K77" s="43" t="str">
        <f>IFERROR(VLOOKUP(M77,EMPLOI!A:S,2,0),"")</f>
        <v/>
      </c>
      <c r="L77" s="32" t="str">
        <f t="shared" ca="1" si="7"/>
        <v/>
      </c>
      <c r="M77" s="26" t="str">
        <f t="array" ref="M77">IF(OR($K$2&gt;J77),"",IFERROR(INDEX(Tableau1[],MATCH(1,('2017'!B77&gt;=Tableau1[[DATE DEBUT ]])*(Tableau1[DATE FIN]&gt;='2017'!B77),0),1),""))</f>
        <v/>
      </c>
      <c r="N77" s="6"/>
    </row>
    <row r="78" spans="1:14" ht="16.2" x14ac:dyDescent="0.35">
      <c r="A78" s="63">
        <f t="shared" si="12"/>
        <v>42811</v>
      </c>
      <c r="B78" s="34">
        <f t="shared" si="12"/>
        <v>42811</v>
      </c>
      <c r="E78" s="32">
        <f t="shared" si="8"/>
        <v>0</v>
      </c>
      <c r="H78" s="32">
        <f t="shared" si="9"/>
        <v>0</v>
      </c>
      <c r="I78" s="173" t="str">
        <f t="shared" si="10"/>
        <v/>
      </c>
      <c r="J78" s="32">
        <f t="shared" si="11"/>
        <v>0</v>
      </c>
      <c r="K78" s="43" t="str">
        <f>IFERROR(VLOOKUP(M78,EMPLOI!A:S,2,0),"")</f>
        <v/>
      </c>
      <c r="L78" s="32" t="str">
        <f t="shared" ca="1" si="7"/>
        <v/>
      </c>
      <c r="M78" s="26" t="str">
        <f t="array" ref="M78">IF(OR($K$2&gt;J78),"",IFERROR(INDEX(Tableau1[],MATCH(1,('2017'!B78&gt;=Tableau1[[DATE DEBUT ]])*(Tableau1[DATE FIN]&gt;='2017'!B78),0),1),""))</f>
        <v/>
      </c>
      <c r="N78" s="6"/>
    </row>
    <row r="79" spans="1:14" ht="16.2" x14ac:dyDescent="0.35">
      <c r="A79" s="63">
        <f t="shared" si="12"/>
        <v>42812</v>
      </c>
      <c r="B79" s="34">
        <f t="shared" si="12"/>
        <v>42812</v>
      </c>
      <c r="E79" s="32">
        <f t="shared" si="8"/>
        <v>0</v>
      </c>
      <c r="H79" s="32">
        <f t="shared" si="9"/>
        <v>0</v>
      </c>
      <c r="I79" s="173" t="str">
        <f t="shared" si="10"/>
        <v/>
      </c>
      <c r="J79" s="32">
        <f t="shared" si="11"/>
        <v>0</v>
      </c>
      <c r="K79" s="43" t="str">
        <f>IFERROR(VLOOKUP(M79,EMPLOI!A:S,2,0),"")</f>
        <v/>
      </c>
      <c r="L79" s="32">
        <f t="shared" ca="1" si="7"/>
        <v>0</v>
      </c>
      <c r="M79" s="26" t="str">
        <f t="array" ref="M79">IF(OR($K$2&gt;J79),"",IFERROR(INDEX(Tableau1[],MATCH(1,('2017'!B79&gt;=Tableau1[[DATE DEBUT ]])*(Tableau1[DATE FIN]&gt;='2017'!B79),0),1),""))</f>
        <v/>
      </c>
      <c r="N79" s="6"/>
    </row>
    <row r="80" spans="1:14" ht="16.2" x14ac:dyDescent="0.35">
      <c r="A80" s="63">
        <f t="shared" si="12"/>
        <v>42813</v>
      </c>
      <c r="B80" s="34">
        <f t="shared" si="12"/>
        <v>42813</v>
      </c>
      <c r="E80" s="32">
        <f t="shared" si="8"/>
        <v>0</v>
      </c>
      <c r="H80" s="32">
        <f t="shared" si="9"/>
        <v>0</v>
      </c>
      <c r="I80" s="173" t="str">
        <f t="shared" si="10"/>
        <v/>
      </c>
      <c r="J80" s="32">
        <f t="shared" si="11"/>
        <v>0</v>
      </c>
      <c r="K80" s="43" t="str">
        <f>IFERROR(VLOOKUP(M80,EMPLOI!A:S,2,0),"")</f>
        <v/>
      </c>
      <c r="L80" s="32" t="str">
        <f t="shared" ca="1" si="7"/>
        <v/>
      </c>
      <c r="M80" s="26" t="str">
        <f t="array" ref="M80">IF(OR($K$2&gt;J80),"",IFERROR(INDEX(Tableau1[],MATCH(1,('2017'!B80&gt;=Tableau1[[DATE DEBUT ]])*(Tableau1[DATE FIN]&gt;='2017'!B80),0),1),""))</f>
        <v/>
      </c>
      <c r="N80" s="6"/>
    </row>
    <row r="81" spans="1:14" ht="16.2" x14ac:dyDescent="0.35">
      <c r="A81" s="63">
        <f t="shared" si="12"/>
        <v>42814</v>
      </c>
      <c r="B81" s="34">
        <f t="shared" si="12"/>
        <v>42814</v>
      </c>
      <c r="E81" s="32">
        <f t="shared" si="8"/>
        <v>0</v>
      </c>
      <c r="H81" s="32">
        <f t="shared" si="9"/>
        <v>0</v>
      </c>
      <c r="I81" s="173" t="str">
        <f t="shared" si="10"/>
        <v/>
      </c>
      <c r="J81" s="32">
        <f t="shared" si="11"/>
        <v>0</v>
      </c>
      <c r="K81" s="43" t="str">
        <f>IFERROR(VLOOKUP(M81,EMPLOI!A:S,2,0),"")</f>
        <v/>
      </c>
      <c r="L81" s="32" t="str">
        <f t="shared" ca="1" si="7"/>
        <v/>
      </c>
      <c r="M81" s="26" t="str">
        <f t="array" ref="M81">IF(OR($K$2&gt;J81),"",IFERROR(INDEX(Tableau1[],MATCH(1,('2017'!B81&gt;=Tableau1[[DATE DEBUT ]])*(Tableau1[DATE FIN]&gt;='2017'!B81),0),1),""))</f>
        <v/>
      </c>
      <c r="N81" s="6"/>
    </row>
    <row r="82" spans="1:14" ht="16.2" x14ac:dyDescent="0.35">
      <c r="A82" s="63">
        <f t="shared" si="12"/>
        <v>42815</v>
      </c>
      <c r="B82" s="34">
        <f t="shared" si="12"/>
        <v>42815</v>
      </c>
      <c r="E82" s="32">
        <f t="shared" si="8"/>
        <v>0</v>
      </c>
      <c r="H82" s="32">
        <f t="shared" si="9"/>
        <v>0</v>
      </c>
      <c r="I82" s="173" t="str">
        <f t="shared" si="10"/>
        <v/>
      </c>
      <c r="J82" s="32">
        <f t="shared" si="11"/>
        <v>0</v>
      </c>
      <c r="K82" s="43" t="str">
        <f>IFERROR(VLOOKUP(M82,EMPLOI!A:S,2,0),"")</f>
        <v/>
      </c>
      <c r="L82" s="32" t="str">
        <f t="shared" ca="1" si="7"/>
        <v/>
      </c>
      <c r="M82" s="26" t="str">
        <f t="array" ref="M82">IF(OR($K$2&gt;J82),"",IFERROR(INDEX(Tableau1[],MATCH(1,('2017'!B82&gt;=Tableau1[[DATE DEBUT ]])*(Tableau1[DATE FIN]&gt;='2017'!B82),0),1),""))</f>
        <v/>
      </c>
      <c r="N82" s="6"/>
    </row>
    <row r="83" spans="1:14" ht="16.2" x14ac:dyDescent="0.35">
      <c r="A83" s="63">
        <f t="shared" si="12"/>
        <v>42816</v>
      </c>
      <c r="B83" s="34">
        <f t="shared" si="12"/>
        <v>42816</v>
      </c>
      <c r="E83" s="32">
        <f t="shared" si="8"/>
        <v>0</v>
      </c>
      <c r="H83" s="32">
        <f t="shared" si="9"/>
        <v>0</v>
      </c>
      <c r="I83" s="173" t="str">
        <f t="shared" si="10"/>
        <v/>
      </c>
      <c r="J83" s="32">
        <f t="shared" si="11"/>
        <v>0</v>
      </c>
      <c r="K83" s="43" t="str">
        <f>IFERROR(VLOOKUP(M83,EMPLOI!A:S,2,0),"")</f>
        <v/>
      </c>
      <c r="L83" s="32" t="str">
        <f t="shared" ca="1" si="7"/>
        <v/>
      </c>
      <c r="M83" s="26" t="str">
        <f t="array" ref="M83">IF(OR($K$2&gt;J83),"",IFERROR(INDEX(Tableau1[],MATCH(1,('2017'!B83&gt;=Tableau1[[DATE DEBUT ]])*(Tableau1[DATE FIN]&gt;='2017'!B83),0),1),""))</f>
        <v/>
      </c>
      <c r="N83" s="6"/>
    </row>
    <row r="84" spans="1:14" ht="16.2" x14ac:dyDescent="0.35">
      <c r="A84" s="63">
        <f t="shared" si="12"/>
        <v>42817</v>
      </c>
      <c r="B84" s="34">
        <f t="shared" si="12"/>
        <v>42817</v>
      </c>
      <c r="E84" s="32">
        <f t="shared" si="8"/>
        <v>0</v>
      </c>
      <c r="H84" s="32">
        <f t="shared" si="9"/>
        <v>0</v>
      </c>
      <c r="I84" s="173" t="str">
        <f t="shared" si="10"/>
        <v/>
      </c>
      <c r="J84" s="32">
        <f t="shared" si="11"/>
        <v>0</v>
      </c>
      <c r="K84" s="43" t="str">
        <f>IFERROR(VLOOKUP(M84,EMPLOI!A:S,2,0),"")</f>
        <v/>
      </c>
      <c r="L84" s="32" t="str">
        <f t="shared" ca="1" si="7"/>
        <v/>
      </c>
      <c r="M84" s="26" t="str">
        <f t="array" ref="M84">IF(OR($K$2&gt;J84),"",IFERROR(INDEX(Tableau1[],MATCH(1,('2017'!B84&gt;=Tableau1[[DATE DEBUT ]])*(Tableau1[DATE FIN]&gt;='2017'!B84),0),1),""))</f>
        <v/>
      </c>
      <c r="N84" s="6"/>
    </row>
    <row r="85" spans="1:14" ht="16.2" x14ac:dyDescent="0.35">
      <c r="A85" s="63">
        <f t="shared" si="12"/>
        <v>42818</v>
      </c>
      <c r="B85" s="34">
        <f t="shared" si="12"/>
        <v>42818</v>
      </c>
      <c r="E85" s="32">
        <f t="shared" si="8"/>
        <v>0</v>
      </c>
      <c r="H85" s="32">
        <f t="shared" si="9"/>
        <v>0</v>
      </c>
      <c r="I85" s="173" t="str">
        <f t="shared" si="10"/>
        <v/>
      </c>
      <c r="J85" s="32">
        <f t="shared" si="11"/>
        <v>0</v>
      </c>
      <c r="K85" s="43" t="str">
        <f>IFERROR(VLOOKUP(M85,EMPLOI!A:S,2,0),"")</f>
        <v/>
      </c>
      <c r="L85" s="32" t="str">
        <f t="shared" ca="1" si="7"/>
        <v/>
      </c>
      <c r="M85" s="26" t="str">
        <f t="array" ref="M85">IF(OR($K$2&gt;J85),"",IFERROR(INDEX(Tableau1[],MATCH(1,('2017'!B85&gt;=Tableau1[[DATE DEBUT ]])*(Tableau1[DATE FIN]&gt;='2017'!B85),0),1),""))</f>
        <v/>
      </c>
      <c r="N85" s="6"/>
    </row>
    <row r="86" spans="1:14" ht="16.2" x14ac:dyDescent="0.35">
      <c r="A86" s="63">
        <f t="shared" si="12"/>
        <v>42819</v>
      </c>
      <c r="B86" s="34">
        <f t="shared" si="12"/>
        <v>42819</v>
      </c>
      <c r="E86" s="32">
        <f t="shared" si="8"/>
        <v>0</v>
      </c>
      <c r="H86" s="32">
        <f t="shared" si="9"/>
        <v>0</v>
      </c>
      <c r="I86" s="173" t="str">
        <f t="shared" si="10"/>
        <v/>
      </c>
      <c r="J86" s="32">
        <f t="shared" si="11"/>
        <v>0</v>
      </c>
      <c r="K86" s="43" t="str">
        <f>IFERROR(VLOOKUP(M86,EMPLOI!A:S,2,0),"")</f>
        <v/>
      </c>
      <c r="L86" s="32">
        <f t="shared" ca="1" si="7"/>
        <v>0</v>
      </c>
      <c r="M86" s="26" t="str">
        <f t="array" ref="M86">IF(OR($K$2&gt;J86),"",IFERROR(INDEX(Tableau1[],MATCH(1,('2017'!B86&gt;=Tableau1[[DATE DEBUT ]])*(Tableau1[DATE FIN]&gt;='2017'!B86),0),1),""))</f>
        <v/>
      </c>
      <c r="N86" s="6"/>
    </row>
    <row r="87" spans="1:14" ht="16.2" x14ac:dyDescent="0.35">
      <c r="A87" s="63">
        <f t="shared" si="12"/>
        <v>42820</v>
      </c>
      <c r="B87" s="34">
        <f t="shared" si="12"/>
        <v>42820</v>
      </c>
      <c r="E87" s="32">
        <f t="shared" si="8"/>
        <v>0</v>
      </c>
      <c r="H87" s="32">
        <f t="shared" si="9"/>
        <v>0</v>
      </c>
      <c r="I87" s="173" t="str">
        <f t="shared" si="10"/>
        <v/>
      </c>
      <c r="J87" s="32">
        <f t="shared" si="11"/>
        <v>0</v>
      </c>
      <c r="K87" s="43" t="str">
        <f>IFERROR(VLOOKUP(M87,EMPLOI!A:S,2,0),"")</f>
        <v/>
      </c>
      <c r="L87" s="32" t="str">
        <f t="shared" ca="1" si="7"/>
        <v/>
      </c>
      <c r="M87" s="26" t="str">
        <f t="array" ref="M87">IF(OR($K$2&gt;J87),"",IFERROR(INDEX(Tableau1[],MATCH(1,('2017'!B87&gt;=Tableau1[[DATE DEBUT ]])*(Tableau1[DATE FIN]&gt;='2017'!B87),0),1),""))</f>
        <v/>
      </c>
      <c r="N87" s="6"/>
    </row>
    <row r="88" spans="1:14" ht="16.2" x14ac:dyDescent="0.35">
      <c r="A88" s="63">
        <f t="shared" si="12"/>
        <v>42821</v>
      </c>
      <c r="B88" s="34">
        <f t="shared" si="12"/>
        <v>42821</v>
      </c>
      <c r="E88" s="32">
        <f t="shared" si="8"/>
        <v>0</v>
      </c>
      <c r="H88" s="32">
        <f t="shared" si="9"/>
        <v>0</v>
      </c>
      <c r="I88" s="173" t="str">
        <f t="shared" si="10"/>
        <v/>
      </c>
      <c r="J88" s="32">
        <f t="shared" si="11"/>
        <v>0</v>
      </c>
      <c r="K88" s="43" t="str">
        <f>IFERROR(VLOOKUP(M88,EMPLOI!A:S,2,0),"")</f>
        <v/>
      </c>
      <c r="L88" s="32" t="str">
        <f t="shared" ca="1" si="7"/>
        <v/>
      </c>
      <c r="M88" s="26" t="str">
        <f t="array" ref="M88">IF(OR($K$2&gt;J88),"",IFERROR(INDEX(Tableau1[],MATCH(1,('2017'!B88&gt;=Tableau1[[DATE DEBUT ]])*(Tableau1[DATE FIN]&gt;='2017'!B88),0),1),""))</f>
        <v/>
      </c>
      <c r="N88" s="6"/>
    </row>
    <row r="89" spans="1:14" ht="16.2" x14ac:dyDescent="0.35">
      <c r="A89" s="63">
        <f t="shared" si="12"/>
        <v>42822</v>
      </c>
      <c r="B89" s="34">
        <f t="shared" si="12"/>
        <v>42822</v>
      </c>
      <c r="E89" s="32">
        <f t="shared" si="8"/>
        <v>0</v>
      </c>
      <c r="H89" s="32">
        <f t="shared" si="9"/>
        <v>0</v>
      </c>
      <c r="I89" s="173" t="str">
        <f t="shared" si="10"/>
        <v/>
      </c>
      <c r="J89" s="32">
        <f t="shared" si="11"/>
        <v>0</v>
      </c>
      <c r="K89" s="43" t="str">
        <f>IFERROR(VLOOKUP(M89,EMPLOI!A:S,2,0),"")</f>
        <v/>
      </c>
      <c r="L89" s="32" t="str">
        <f t="shared" ca="1" si="7"/>
        <v/>
      </c>
      <c r="M89" s="26" t="str">
        <f t="array" ref="M89">IF(OR($K$2&gt;J89),"",IFERROR(INDEX(Tableau1[],MATCH(1,('2017'!B89&gt;=Tableau1[[DATE DEBUT ]])*(Tableau1[DATE FIN]&gt;='2017'!B89),0),1),""))</f>
        <v/>
      </c>
      <c r="N89" s="6"/>
    </row>
    <row r="90" spans="1:14" ht="16.2" x14ac:dyDescent="0.35">
      <c r="A90" s="63">
        <f t="shared" si="12"/>
        <v>42823</v>
      </c>
      <c r="B90" s="34">
        <f t="shared" si="12"/>
        <v>42823</v>
      </c>
      <c r="E90" s="32">
        <f t="shared" si="8"/>
        <v>0</v>
      </c>
      <c r="H90" s="32">
        <f t="shared" si="9"/>
        <v>0</v>
      </c>
      <c r="I90" s="173" t="str">
        <f t="shared" si="10"/>
        <v/>
      </c>
      <c r="J90" s="32">
        <f t="shared" si="11"/>
        <v>0</v>
      </c>
      <c r="K90" s="43" t="str">
        <f>IFERROR(VLOOKUP(M90,EMPLOI!A:S,2,0),"")</f>
        <v/>
      </c>
      <c r="L90" s="32" t="str">
        <f t="shared" ca="1" si="7"/>
        <v/>
      </c>
      <c r="M90" s="26" t="str">
        <f t="array" ref="M90">IF(OR($K$2&gt;J90),"",IFERROR(INDEX(Tableau1[],MATCH(1,('2017'!B90&gt;=Tableau1[[DATE DEBUT ]])*(Tableau1[DATE FIN]&gt;='2017'!B90),0),1),""))</f>
        <v/>
      </c>
      <c r="N90" s="6"/>
    </row>
    <row r="91" spans="1:14" ht="16.2" x14ac:dyDescent="0.35">
      <c r="A91" s="63">
        <f t="shared" si="12"/>
        <v>42824</v>
      </c>
      <c r="B91" s="34">
        <f t="shared" si="12"/>
        <v>42824</v>
      </c>
      <c r="E91" s="32">
        <f t="shared" si="8"/>
        <v>0</v>
      </c>
      <c r="H91" s="32">
        <f t="shared" si="9"/>
        <v>0</v>
      </c>
      <c r="I91" s="173" t="str">
        <f t="shared" si="10"/>
        <v/>
      </c>
      <c r="J91" s="32">
        <f t="shared" si="11"/>
        <v>0</v>
      </c>
      <c r="K91" s="43" t="str">
        <f>IFERROR(VLOOKUP(M91,EMPLOI!A:S,2,0),"")</f>
        <v/>
      </c>
      <c r="L91" s="32" t="str">
        <f t="shared" ca="1" si="7"/>
        <v/>
      </c>
      <c r="M91" s="26" t="str">
        <f t="array" ref="M91">IF(OR($K$2&gt;J91),"",IFERROR(INDEX(Tableau1[],MATCH(1,('2017'!B91&gt;=Tableau1[[DATE DEBUT ]])*(Tableau1[DATE FIN]&gt;='2017'!B91),0),1),""))</f>
        <v/>
      </c>
      <c r="N91" s="6"/>
    </row>
    <row r="92" spans="1:14" ht="16.2" x14ac:dyDescent="0.35">
      <c r="A92" s="63">
        <f t="shared" si="12"/>
        <v>42825</v>
      </c>
      <c r="B92" s="34">
        <f t="shared" si="12"/>
        <v>42825</v>
      </c>
      <c r="C92" s="261"/>
      <c r="D92" s="261"/>
      <c r="E92" s="32">
        <f t="shared" si="8"/>
        <v>0</v>
      </c>
      <c r="H92" s="32">
        <f t="shared" si="9"/>
        <v>0</v>
      </c>
      <c r="I92" s="173" t="str">
        <f t="shared" si="10"/>
        <v/>
      </c>
      <c r="J92" s="32">
        <f t="shared" si="11"/>
        <v>0</v>
      </c>
      <c r="K92" s="43" t="str">
        <f>IFERROR(VLOOKUP(M92,EMPLOI!A:S,2,0),"")</f>
        <v/>
      </c>
      <c r="L92" s="32" t="str">
        <f t="shared" ca="1" si="7"/>
        <v/>
      </c>
      <c r="M92" s="26" t="str">
        <f t="array" ref="M92">IF(OR($K$2&gt;J92),"",IFERROR(INDEX(Tableau1[],MATCH(1,('2017'!B92&gt;=Tableau1[[DATE DEBUT ]])*(Tableau1[DATE FIN]&gt;='2017'!B92),0),1),""))</f>
        <v/>
      </c>
      <c r="N92" s="6"/>
    </row>
    <row r="93" spans="1:14" ht="16.2" x14ac:dyDescent="0.35">
      <c r="A93" s="63">
        <f t="shared" si="12"/>
        <v>42826</v>
      </c>
      <c r="B93" s="34">
        <f t="shared" si="12"/>
        <v>42826</v>
      </c>
      <c r="C93" s="261"/>
      <c r="D93" s="261"/>
      <c r="E93" s="32">
        <f t="shared" si="8"/>
        <v>0</v>
      </c>
      <c r="H93" s="32">
        <f t="shared" si="9"/>
        <v>0</v>
      </c>
      <c r="I93" s="173" t="str">
        <f t="shared" si="10"/>
        <v/>
      </c>
      <c r="J93" s="32">
        <f t="shared" si="11"/>
        <v>0</v>
      </c>
      <c r="K93" s="43" t="str">
        <f>IFERROR(VLOOKUP(M93,EMPLOI!A:S,2,0),"")</f>
        <v/>
      </c>
      <c r="L93" s="32">
        <f t="shared" ca="1" si="7"/>
        <v>0</v>
      </c>
      <c r="M93" s="26" t="str">
        <f t="array" ref="M93">IF(OR($K$2&gt;J93),"",IFERROR(INDEX(Tableau1[],MATCH(1,('2017'!B93&gt;=Tableau1[[DATE DEBUT ]])*(Tableau1[DATE FIN]&gt;='2017'!B93),0),1),""))</f>
        <v/>
      </c>
      <c r="N93" s="6"/>
    </row>
    <row r="94" spans="1:14" ht="16.2" x14ac:dyDescent="0.35">
      <c r="A94" s="63">
        <f t="shared" si="12"/>
        <v>42827</v>
      </c>
      <c r="B94" s="34">
        <f t="shared" si="12"/>
        <v>42827</v>
      </c>
      <c r="C94" s="261"/>
      <c r="D94" s="261"/>
      <c r="E94" s="32">
        <f t="shared" si="8"/>
        <v>0</v>
      </c>
      <c r="H94" s="32">
        <f t="shared" si="9"/>
        <v>0</v>
      </c>
      <c r="I94" s="173" t="str">
        <f t="shared" si="10"/>
        <v/>
      </c>
      <c r="J94" s="32">
        <f t="shared" si="11"/>
        <v>0</v>
      </c>
      <c r="K94" s="43" t="str">
        <f>IFERROR(VLOOKUP(M94,EMPLOI!A:S,2,0),"")</f>
        <v/>
      </c>
      <c r="L94" s="32" t="str">
        <f t="shared" ca="1" si="7"/>
        <v/>
      </c>
      <c r="M94" s="26" t="str">
        <f t="array" ref="M94">IF(OR($K$2&gt;J94),"",IFERROR(INDEX(Tableau1[],MATCH(1,('2017'!B94&gt;=Tableau1[[DATE DEBUT ]])*(Tableau1[DATE FIN]&gt;='2017'!B94),0),1),""))</f>
        <v/>
      </c>
      <c r="N94" s="6"/>
    </row>
    <row r="95" spans="1:14" ht="16.2" x14ac:dyDescent="0.35">
      <c r="A95" s="63">
        <f t="shared" si="12"/>
        <v>42828</v>
      </c>
      <c r="B95" s="34">
        <f t="shared" si="12"/>
        <v>42828</v>
      </c>
      <c r="C95" s="261"/>
      <c r="D95" s="261"/>
      <c r="E95" s="32">
        <f t="shared" si="8"/>
        <v>0</v>
      </c>
      <c r="H95" s="32">
        <f t="shared" si="9"/>
        <v>0</v>
      </c>
      <c r="I95" s="173" t="str">
        <f t="shared" si="10"/>
        <v/>
      </c>
      <c r="J95" s="32">
        <f t="shared" si="11"/>
        <v>0</v>
      </c>
      <c r="K95" s="43" t="str">
        <f>IFERROR(VLOOKUP(M95,EMPLOI!A:S,2,0),"")</f>
        <v/>
      </c>
      <c r="L95" s="32" t="str">
        <f t="shared" ca="1" si="7"/>
        <v/>
      </c>
      <c r="M95" s="26" t="str">
        <f t="array" ref="M95">IF(OR($K$2&gt;J95),"",IFERROR(INDEX(Tableau1[],MATCH(1,('2017'!B95&gt;=Tableau1[[DATE DEBUT ]])*(Tableau1[DATE FIN]&gt;='2017'!B95),0),1),""))</f>
        <v/>
      </c>
      <c r="N95" s="6"/>
    </row>
    <row r="96" spans="1:14" ht="16.2" x14ac:dyDescent="0.35">
      <c r="A96" s="63">
        <f t="shared" si="12"/>
        <v>42829</v>
      </c>
      <c r="B96" s="34">
        <f t="shared" si="12"/>
        <v>42829</v>
      </c>
      <c r="C96" s="261">
        <v>0.33333333333333331</v>
      </c>
      <c r="D96" s="261">
        <v>0.48958333333333331</v>
      </c>
      <c r="E96" s="32">
        <f t="shared" si="8"/>
        <v>0.15625</v>
      </c>
      <c r="F96" s="261">
        <v>0.53125</v>
      </c>
      <c r="G96" s="261">
        <v>0.66666666666666663</v>
      </c>
      <c r="H96" s="32">
        <f t="shared" si="9"/>
        <v>0.13541666666666663</v>
      </c>
      <c r="I96" s="173" t="str">
        <f t="shared" si="10"/>
        <v>SITE</v>
      </c>
      <c r="J96" s="32">
        <f t="shared" si="11"/>
        <v>0.29166666666666663</v>
      </c>
      <c r="K96" s="43">
        <f>IFERROR(VLOOKUP(M96,EMPLOI!A:S,2,0),"")</f>
        <v>70.599999999999994</v>
      </c>
      <c r="L96" s="32" t="str">
        <f t="shared" ca="1" si="7"/>
        <v/>
      </c>
      <c r="M96" s="26" t="str">
        <f t="array" ref="M96">IF(OR($K$2&gt;J96),"",IFERROR(INDEX(Tableau1[],MATCH(1,('2017'!B96&gt;=Tableau1[[DATE DEBUT ]])*(Tableau1[DATE FIN]&gt;='2017'!B96),0),1),""))</f>
        <v>Entreprise 1</v>
      </c>
      <c r="N96" s="6"/>
    </row>
    <row r="97" spans="1:14" ht="16.2" x14ac:dyDescent="0.35">
      <c r="A97" s="63">
        <f t="shared" si="12"/>
        <v>42830</v>
      </c>
      <c r="B97" s="34">
        <f t="shared" si="12"/>
        <v>42830</v>
      </c>
      <c r="C97" s="261">
        <v>0.33333333333333331</v>
      </c>
      <c r="D97" s="261">
        <v>0.48958333333333331</v>
      </c>
      <c r="E97" s="32">
        <f t="shared" si="8"/>
        <v>0.15625</v>
      </c>
      <c r="F97" s="261">
        <v>0.53125</v>
      </c>
      <c r="G97" s="261">
        <v>0.66666666666666663</v>
      </c>
      <c r="H97" s="32">
        <f t="shared" si="9"/>
        <v>0.13541666666666663</v>
      </c>
      <c r="I97" s="173" t="str">
        <f t="shared" si="10"/>
        <v>SITE</v>
      </c>
      <c r="J97" s="32">
        <f t="shared" si="11"/>
        <v>0.29166666666666663</v>
      </c>
      <c r="K97" s="43">
        <f>IFERROR(VLOOKUP(M97,EMPLOI!A:S,2,0),"")</f>
        <v>70.599999999999994</v>
      </c>
      <c r="L97" s="32" t="str">
        <f t="shared" ca="1" si="7"/>
        <v/>
      </c>
      <c r="M97" s="26" t="str">
        <f t="array" ref="M97">IF(OR($K$2&gt;J97),"",IFERROR(INDEX(Tableau1[],MATCH(1,('2017'!B97&gt;=Tableau1[[DATE DEBUT ]])*(Tableau1[DATE FIN]&gt;='2017'!B97),0),1),""))</f>
        <v>Entreprise 1</v>
      </c>
      <c r="N97" s="6"/>
    </row>
    <row r="98" spans="1:14" ht="16.2" x14ac:dyDescent="0.35">
      <c r="A98" s="63">
        <f t="shared" si="12"/>
        <v>42831</v>
      </c>
      <c r="B98" s="34">
        <f t="shared" si="12"/>
        <v>42831</v>
      </c>
      <c r="C98" s="261">
        <v>0.33333333333333331</v>
      </c>
      <c r="D98" s="261">
        <v>0.48958333333333331</v>
      </c>
      <c r="E98" s="32">
        <f t="shared" si="8"/>
        <v>0.15625</v>
      </c>
      <c r="F98" s="261">
        <v>0.53125</v>
      </c>
      <c r="G98" s="261">
        <v>0.66666666666666663</v>
      </c>
      <c r="H98" s="32">
        <f t="shared" si="9"/>
        <v>0.13541666666666663</v>
      </c>
      <c r="I98" s="173" t="str">
        <f t="shared" si="10"/>
        <v>SITE</v>
      </c>
      <c r="J98" s="32">
        <f t="shared" si="11"/>
        <v>0.29166666666666663</v>
      </c>
      <c r="K98" s="43">
        <f>IFERROR(VLOOKUP(M98,EMPLOI!A:S,2,0),"")</f>
        <v>70.599999999999994</v>
      </c>
      <c r="L98" s="32" t="str">
        <f t="shared" ca="1" si="7"/>
        <v/>
      </c>
      <c r="M98" s="26" t="str">
        <f t="array" ref="M98">IF(OR($K$2&gt;J98),"",IFERROR(INDEX(Tableau1[],MATCH(1,('2017'!B98&gt;=Tableau1[[DATE DEBUT ]])*(Tableau1[DATE FIN]&gt;='2017'!B98),0),1),""))</f>
        <v>Entreprise 1</v>
      </c>
      <c r="N98" s="6"/>
    </row>
    <row r="99" spans="1:14" ht="16.2" x14ac:dyDescent="0.35">
      <c r="A99" s="63">
        <f t="shared" si="12"/>
        <v>42832</v>
      </c>
      <c r="B99" s="34">
        <f t="shared" si="12"/>
        <v>42832</v>
      </c>
      <c r="C99" s="261">
        <v>0.33333333333333331</v>
      </c>
      <c r="D99" s="261">
        <v>0.48958333333333331</v>
      </c>
      <c r="E99" s="32">
        <f t="shared" si="8"/>
        <v>0.15625</v>
      </c>
      <c r="F99" s="261">
        <v>0.53125</v>
      </c>
      <c r="G99" s="261">
        <v>0.66666666666666663</v>
      </c>
      <c r="H99" s="32">
        <f t="shared" si="9"/>
        <v>0.13541666666666663</v>
      </c>
      <c r="I99" s="173" t="str">
        <f t="shared" si="10"/>
        <v>SITE</v>
      </c>
      <c r="J99" s="32">
        <f t="shared" si="11"/>
        <v>0.29166666666666663</v>
      </c>
      <c r="K99" s="43">
        <f>IFERROR(VLOOKUP(M99,EMPLOI!A:S,2,0),"")</f>
        <v>70.599999999999994</v>
      </c>
      <c r="L99" s="32" t="str">
        <f t="shared" ca="1" si="7"/>
        <v/>
      </c>
      <c r="M99" s="26" t="str">
        <f t="array" ref="M99">IF(OR($K$2&gt;J99),"",IFERROR(INDEX(Tableau1[],MATCH(1,('2017'!B99&gt;=Tableau1[[DATE DEBUT ]])*(Tableau1[DATE FIN]&gt;='2017'!B99),0),1),""))</f>
        <v>Entreprise 1</v>
      </c>
      <c r="N99" s="6"/>
    </row>
    <row r="100" spans="1:14" ht="16.2" x14ac:dyDescent="0.35">
      <c r="A100" s="63">
        <f t="shared" si="12"/>
        <v>42833</v>
      </c>
      <c r="B100" s="34">
        <f t="shared" si="12"/>
        <v>42833</v>
      </c>
      <c r="E100" s="32">
        <f t="shared" si="8"/>
        <v>0</v>
      </c>
      <c r="H100" s="32">
        <f>MOD(G100-F100,1)</f>
        <v>0</v>
      </c>
      <c r="I100" s="173" t="str">
        <f t="shared" si="10"/>
        <v/>
      </c>
      <c r="J100" s="32">
        <f t="shared" si="11"/>
        <v>0</v>
      </c>
      <c r="K100" s="43" t="str">
        <f>IFERROR(VLOOKUP(M100,EMPLOI!A:S,2,0),"")</f>
        <v/>
      </c>
      <c r="L100" s="32">
        <f t="shared" ca="1" si="7"/>
        <v>1.1666666666666665</v>
      </c>
      <c r="M100" s="26" t="str">
        <f t="array" ref="M100">IF(OR($K$2&gt;J100),"",IFERROR(INDEX(Tableau1[],MATCH(1,('2017'!B100&gt;=Tableau1[[DATE DEBUT ]])*(Tableau1[DATE FIN]&gt;='2017'!B100),0),1),""))</f>
        <v/>
      </c>
      <c r="N100" s="6"/>
    </row>
    <row r="101" spans="1:14" ht="16.2" x14ac:dyDescent="0.35">
      <c r="A101" s="63">
        <f t="shared" si="12"/>
        <v>42834</v>
      </c>
      <c r="B101" s="34">
        <f t="shared" si="12"/>
        <v>42834</v>
      </c>
      <c r="E101" s="32">
        <f t="shared" si="8"/>
        <v>0</v>
      </c>
      <c r="H101" s="32">
        <f t="shared" ref="H101:H164" si="13">MOD(G101-F101,1)</f>
        <v>0</v>
      </c>
      <c r="I101" s="173" t="str">
        <f t="shared" si="10"/>
        <v/>
      </c>
      <c r="J101" s="32">
        <f t="shared" si="11"/>
        <v>0</v>
      </c>
      <c r="K101" s="43" t="str">
        <f>IFERROR(VLOOKUP(M101,EMPLOI!A:S,2,0),"")</f>
        <v/>
      </c>
      <c r="L101" s="32" t="str">
        <f t="shared" ca="1" si="7"/>
        <v/>
      </c>
      <c r="M101" s="26" t="str">
        <f t="array" ref="M101">IF(OR($K$2&gt;J101),"",IFERROR(INDEX(Tableau1[],MATCH(1,('2017'!B101&gt;=Tableau1[[DATE DEBUT ]])*(Tableau1[DATE FIN]&gt;='2017'!B101),0),1),""))</f>
        <v/>
      </c>
      <c r="N101" s="6"/>
    </row>
    <row r="102" spans="1:14" ht="16.2" x14ac:dyDescent="0.35">
      <c r="A102" s="63">
        <f t="shared" si="12"/>
        <v>42835</v>
      </c>
      <c r="B102" s="34">
        <f t="shared" si="12"/>
        <v>42835</v>
      </c>
      <c r="C102" s="261"/>
      <c r="D102" s="261"/>
      <c r="E102" s="32">
        <f t="shared" si="8"/>
        <v>0</v>
      </c>
      <c r="H102" s="32">
        <f t="shared" si="13"/>
        <v>0</v>
      </c>
      <c r="I102" s="173" t="str">
        <f t="shared" si="10"/>
        <v/>
      </c>
      <c r="J102" s="32">
        <f t="shared" si="11"/>
        <v>0</v>
      </c>
      <c r="K102" s="43" t="str">
        <f>IFERROR(VLOOKUP(M102,EMPLOI!A:S,2,0),"")</f>
        <v/>
      </c>
      <c r="L102" s="32" t="str">
        <f t="shared" ca="1" si="7"/>
        <v/>
      </c>
      <c r="M102" s="26" t="str">
        <f t="array" ref="M102">IF(OR($K$2&gt;J102),"",IFERROR(INDEX(Tableau1[],MATCH(1,('2017'!B102&gt;=Tableau1[[DATE DEBUT ]])*(Tableau1[DATE FIN]&gt;='2017'!B102),0),1),""))</f>
        <v/>
      </c>
      <c r="N102" s="6"/>
    </row>
    <row r="103" spans="1:14" ht="16.2" x14ac:dyDescent="0.35">
      <c r="A103" s="63">
        <f t="shared" si="12"/>
        <v>42836</v>
      </c>
      <c r="B103" s="34">
        <f t="shared" si="12"/>
        <v>42836</v>
      </c>
      <c r="E103" s="32">
        <f t="shared" si="8"/>
        <v>0</v>
      </c>
      <c r="H103" s="32">
        <f t="shared" si="13"/>
        <v>0</v>
      </c>
      <c r="I103" s="173" t="str">
        <f t="shared" si="10"/>
        <v/>
      </c>
      <c r="J103" s="32">
        <f t="shared" si="11"/>
        <v>0</v>
      </c>
      <c r="K103" s="43" t="str">
        <f>IFERROR(VLOOKUP(M103,EMPLOI!A:S,2,0),"")</f>
        <v/>
      </c>
      <c r="L103" s="32" t="str">
        <f t="shared" ca="1" si="7"/>
        <v/>
      </c>
      <c r="M103" s="26" t="str">
        <f t="array" ref="M103">IF(OR($K$2&gt;J103),"",IFERROR(INDEX(Tableau1[],MATCH(1,('2017'!B103&gt;=Tableau1[[DATE DEBUT ]])*(Tableau1[DATE FIN]&gt;='2017'!B103),0),1),""))</f>
        <v/>
      </c>
      <c r="N103" s="6"/>
    </row>
    <row r="104" spans="1:14" ht="16.2" x14ac:dyDescent="0.35">
      <c r="A104" s="63">
        <f t="shared" si="12"/>
        <v>42837</v>
      </c>
      <c r="B104" s="34">
        <f t="shared" si="12"/>
        <v>42837</v>
      </c>
      <c r="E104" s="32">
        <f t="shared" si="8"/>
        <v>0</v>
      </c>
      <c r="H104" s="32">
        <f t="shared" si="13"/>
        <v>0</v>
      </c>
      <c r="I104" s="173" t="str">
        <f t="shared" si="10"/>
        <v/>
      </c>
      <c r="J104" s="32">
        <f t="shared" si="11"/>
        <v>0</v>
      </c>
      <c r="K104" s="43" t="str">
        <f>IFERROR(VLOOKUP(M104,EMPLOI!A:S,2,0),"")</f>
        <v/>
      </c>
      <c r="L104" s="32" t="str">
        <f t="shared" ca="1" si="7"/>
        <v/>
      </c>
      <c r="M104" s="26" t="str">
        <f t="array" ref="M104">IF(OR($K$2&gt;J104),"",IFERROR(INDEX(Tableau1[],MATCH(1,('2017'!B104&gt;=Tableau1[[DATE DEBUT ]])*(Tableau1[DATE FIN]&gt;='2017'!B104),0),1),""))</f>
        <v/>
      </c>
      <c r="N104" s="6"/>
    </row>
    <row r="105" spans="1:14" ht="16.2" x14ac:dyDescent="0.35">
      <c r="A105" s="63">
        <f t="shared" si="12"/>
        <v>42838</v>
      </c>
      <c r="B105" s="34">
        <f t="shared" si="12"/>
        <v>42838</v>
      </c>
      <c r="E105" s="32">
        <f t="shared" si="8"/>
        <v>0</v>
      </c>
      <c r="H105" s="32">
        <f t="shared" si="13"/>
        <v>0</v>
      </c>
      <c r="I105" s="173" t="str">
        <f t="shared" si="10"/>
        <v/>
      </c>
      <c r="J105" s="32">
        <f t="shared" si="11"/>
        <v>0</v>
      </c>
      <c r="K105" s="43" t="str">
        <f>IFERROR(VLOOKUP(M105,EMPLOI!A:S,2,0),"")</f>
        <v/>
      </c>
      <c r="L105" s="32" t="str">
        <f t="shared" ca="1" si="7"/>
        <v/>
      </c>
      <c r="M105" s="26" t="str">
        <f t="array" ref="M105">IF(OR($K$2&gt;J105),"",IFERROR(INDEX(Tableau1[],MATCH(1,('2017'!B105&gt;=Tableau1[[DATE DEBUT ]])*(Tableau1[DATE FIN]&gt;='2017'!B105),0),1),""))</f>
        <v/>
      </c>
      <c r="N105" s="6"/>
    </row>
    <row r="106" spans="1:14" ht="16.2" x14ac:dyDescent="0.35">
      <c r="A106" s="63">
        <f t="shared" si="12"/>
        <v>42839</v>
      </c>
      <c r="B106" s="34">
        <f t="shared" si="12"/>
        <v>42839</v>
      </c>
      <c r="E106" s="32">
        <f t="shared" si="8"/>
        <v>0</v>
      </c>
      <c r="H106" s="32">
        <f t="shared" si="13"/>
        <v>0</v>
      </c>
      <c r="I106" s="173" t="str">
        <f t="shared" si="10"/>
        <v/>
      </c>
      <c r="J106" s="32">
        <f t="shared" si="11"/>
        <v>0</v>
      </c>
      <c r="K106" s="43" t="str">
        <f>IFERROR(VLOOKUP(M106,EMPLOI!A:S,2,0),"")</f>
        <v/>
      </c>
      <c r="L106" s="32" t="str">
        <f t="shared" ca="1" si="7"/>
        <v/>
      </c>
      <c r="M106" s="26" t="str">
        <f t="array" ref="M106">IF(OR($K$2&gt;J106),"",IFERROR(INDEX(Tableau1[],MATCH(1,('2017'!B106&gt;=Tableau1[[DATE DEBUT ]])*(Tableau1[DATE FIN]&gt;='2017'!B106),0),1),""))</f>
        <v/>
      </c>
      <c r="N106" s="6"/>
    </row>
    <row r="107" spans="1:14" ht="16.2" x14ac:dyDescent="0.35">
      <c r="A107" s="63">
        <f t="shared" si="12"/>
        <v>42840</v>
      </c>
      <c r="B107" s="34">
        <f t="shared" si="12"/>
        <v>42840</v>
      </c>
      <c r="E107" s="32">
        <f t="shared" si="8"/>
        <v>0</v>
      </c>
      <c r="H107" s="32">
        <f t="shared" si="13"/>
        <v>0</v>
      </c>
      <c r="I107" s="173" t="str">
        <f t="shared" si="10"/>
        <v/>
      </c>
      <c r="J107" s="32">
        <f t="shared" si="11"/>
        <v>0</v>
      </c>
      <c r="K107" s="43" t="str">
        <f>IFERROR(VLOOKUP(M107,EMPLOI!A:S,2,0),"")</f>
        <v/>
      </c>
      <c r="L107" s="32">
        <f t="shared" ca="1" si="7"/>
        <v>0</v>
      </c>
      <c r="M107" s="26" t="str">
        <f t="array" ref="M107">IF(OR($K$2&gt;J107),"",IFERROR(INDEX(Tableau1[],MATCH(1,('2017'!B107&gt;=Tableau1[[DATE DEBUT ]])*(Tableau1[DATE FIN]&gt;='2017'!B107),0),1),""))</f>
        <v/>
      </c>
      <c r="N107" s="6"/>
    </row>
    <row r="108" spans="1:14" ht="16.2" x14ac:dyDescent="0.35">
      <c r="A108" s="63">
        <f t="shared" si="12"/>
        <v>42841</v>
      </c>
      <c r="B108" s="34">
        <f t="shared" si="12"/>
        <v>42841</v>
      </c>
      <c r="E108" s="32">
        <f t="shared" si="8"/>
        <v>0</v>
      </c>
      <c r="H108" s="32">
        <f t="shared" si="13"/>
        <v>0</v>
      </c>
      <c r="I108" s="173" t="str">
        <f t="shared" si="10"/>
        <v/>
      </c>
      <c r="J108" s="32">
        <f t="shared" si="11"/>
        <v>0</v>
      </c>
      <c r="K108" s="43" t="str">
        <f>IFERROR(VLOOKUP(M108,EMPLOI!A:S,2,0),"")</f>
        <v/>
      </c>
      <c r="L108" s="32" t="str">
        <f t="shared" ca="1" si="7"/>
        <v/>
      </c>
      <c r="M108" s="26" t="str">
        <f t="array" ref="M108">IF(OR($K$2&gt;J108),"",IFERROR(INDEX(Tableau1[],MATCH(1,('2017'!B108&gt;=Tableau1[[DATE DEBUT ]])*(Tableau1[DATE FIN]&gt;='2017'!B108),0),1),""))</f>
        <v/>
      </c>
      <c r="N108" s="6"/>
    </row>
    <row r="109" spans="1:14" ht="16.2" x14ac:dyDescent="0.35">
      <c r="A109" s="63">
        <f t="shared" si="12"/>
        <v>42842</v>
      </c>
      <c r="B109" s="34">
        <f t="shared" si="12"/>
        <v>42842</v>
      </c>
      <c r="E109" s="32">
        <f t="shared" si="8"/>
        <v>0</v>
      </c>
      <c r="H109" s="32">
        <f t="shared" si="13"/>
        <v>0</v>
      </c>
      <c r="I109" s="173" t="str">
        <f t="shared" si="10"/>
        <v/>
      </c>
      <c r="J109" s="32">
        <f t="shared" si="11"/>
        <v>0</v>
      </c>
      <c r="K109" s="43" t="str">
        <f>IFERROR(VLOOKUP(M109,EMPLOI!A:S,2,0),"")</f>
        <v/>
      </c>
      <c r="L109" s="32" t="str">
        <f t="shared" ca="1" si="7"/>
        <v/>
      </c>
      <c r="M109" s="26" t="str">
        <f t="array" ref="M109">IF(OR($K$2&gt;J109),"",IFERROR(INDEX(Tableau1[],MATCH(1,('2017'!B109&gt;=Tableau1[[DATE DEBUT ]])*(Tableau1[DATE FIN]&gt;='2017'!B109),0),1),""))</f>
        <v/>
      </c>
      <c r="N109" s="6"/>
    </row>
    <row r="110" spans="1:14" ht="16.2" x14ac:dyDescent="0.35">
      <c r="A110" s="63">
        <f t="shared" si="12"/>
        <v>42843</v>
      </c>
      <c r="B110" s="34">
        <f t="shared" si="12"/>
        <v>42843</v>
      </c>
      <c r="E110" s="32">
        <f t="shared" si="8"/>
        <v>0</v>
      </c>
      <c r="H110" s="32">
        <f t="shared" si="13"/>
        <v>0</v>
      </c>
      <c r="I110" s="173" t="str">
        <f t="shared" si="10"/>
        <v/>
      </c>
      <c r="J110" s="32">
        <f t="shared" si="11"/>
        <v>0</v>
      </c>
      <c r="K110" s="43" t="str">
        <f>IFERROR(VLOOKUP(M110,EMPLOI!A:S,2,0),"")</f>
        <v/>
      </c>
      <c r="L110" s="32" t="str">
        <f t="shared" ca="1" si="7"/>
        <v/>
      </c>
      <c r="M110" s="26" t="str">
        <f t="array" ref="M110">IF(OR($K$2&gt;J110),"",IFERROR(INDEX(Tableau1[],MATCH(1,('2017'!B110&gt;=Tableau1[[DATE DEBUT ]])*(Tableau1[DATE FIN]&gt;='2017'!B110),0),1),""))</f>
        <v/>
      </c>
      <c r="N110" s="6"/>
    </row>
    <row r="111" spans="1:14" ht="16.2" x14ac:dyDescent="0.35">
      <c r="A111" s="63">
        <f t="shared" si="12"/>
        <v>42844</v>
      </c>
      <c r="B111" s="34">
        <f t="shared" si="12"/>
        <v>42844</v>
      </c>
      <c r="E111" s="32">
        <f t="shared" si="8"/>
        <v>0</v>
      </c>
      <c r="H111" s="32">
        <f t="shared" si="13"/>
        <v>0</v>
      </c>
      <c r="I111" s="173" t="str">
        <f t="shared" si="10"/>
        <v/>
      </c>
      <c r="J111" s="32">
        <f t="shared" si="11"/>
        <v>0</v>
      </c>
      <c r="K111" s="43" t="str">
        <f>IFERROR(VLOOKUP(M111,EMPLOI!A:S,2,0),"")</f>
        <v/>
      </c>
      <c r="L111" s="32" t="str">
        <f t="shared" ca="1" si="7"/>
        <v/>
      </c>
      <c r="M111" s="26" t="str">
        <f t="array" ref="M111">IF(OR($K$2&gt;J111),"",IFERROR(INDEX(Tableau1[],MATCH(1,('2017'!B111&gt;=Tableau1[[DATE DEBUT ]])*(Tableau1[DATE FIN]&gt;='2017'!B111),0),1),""))</f>
        <v/>
      </c>
      <c r="N111" s="6"/>
    </row>
    <row r="112" spans="1:14" ht="16.2" x14ac:dyDescent="0.35">
      <c r="A112" s="63">
        <f t="shared" si="12"/>
        <v>42845</v>
      </c>
      <c r="B112" s="34">
        <f t="shared" si="12"/>
        <v>42845</v>
      </c>
      <c r="E112" s="32">
        <f t="shared" si="8"/>
        <v>0</v>
      </c>
      <c r="H112" s="32">
        <f t="shared" si="13"/>
        <v>0</v>
      </c>
      <c r="I112" s="173" t="str">
        <f t="shared" si="10"/>
        <v/>
      </c>
      <c r="J112" s="32">
        <f t="shared" si="11"/>
        <v>0</v>
      </c>
      <c r="K112" s="43" t="str">
        <f>IFERROR(VLOOKUP(M112,EMPLOI!A:S,2,0),"")</f>
        <v/>
      </c>
      <c r="L112" s="32" t="str">
        <f t="shared" ca="1" si="7"/>
        <v/>
      </c>
      <c r="M112" s="26" t="str">
        <f t="array" ref="M112">IF(OR($K$2&gt;J112),"",IFERROR(INDEX(Tableau1[],MATCH(1,('2017'!B112&gt;=Tableau1[[DATE DEBUT ]])*(Tableau1[DATE FIN]&gt;='2017'!B112),0),1),""))</f>
        <v/>
      </c>
      <c r="N112" s="6"/>
    </row>
    <row r="113" spans="1:14" ht="16.2" x14ac:dyDescent="0.35">
      <c r="A113" s="63">
        <f t="shared" si="12"/>
        <v>42846</v>
      </c>
      <c r="B113" s="34">
        <f t="shared" si="12"/>
        <v>42846</v>
      </c>
      <c r="E113" s="32">
        <f t="shared" si="8"/>
        <v>0</v>
      </c>
      <c r="H113" s="32">
        <f t="shared" si="13"/>
        <v>0</v>
      </c>
      <c r="I113" s="173" t="str">
        <f t="shared" si="10"/>
        <v/>
      </c>
      <c r="J113" s="32">
        <f t="shared" si="11"/>
        <v>0</v>
      </c>
      <c r="K113" s="43" t="str">
        <f>IFERROR(VLOOKUP(M113,EMPLOI!A:S,2,0),"")</f>
        <v/>
      </c>
      <c r="L113" s="32" t="str">
        <f t="shared" ca="1" si="7"/>
        <v/>
      </c>
      <c r="M113" s="26" t="str">
        <f t="array" ref="M113">IF(OR($K$2&gt;J113),"",IFERROR(INDEX(Tableau1[],MATCH(1,('2017'!B113&gt;=Tableau1[[DATE DEBUT ]])*(Tableau1[DATE FIN]&gt;='2017'!B113),0),1),""))</f>
        <v/>
      </c>
      <c r="N113" s="6"/>
    </row>
    <row r="114" spans="1:14" ht="16.2" x14ac:dyDescent="0.35">
      <c r="A114" s="63">
        <f t="shared" si="12"/>
        <v>42847</v>
      </c>
      <c r="B114" s="34">
        <f t="shared" si="12"/>
        <v>42847</v>
      </c>
      <c r="E114" s="32">
        <f t="shared" si="8"/>
        <v>0</v>
      </c>
      <c r="H114" s="32">
        <f t="shared" si="13"/>
        <v>0</v>
      </c>
      <c r="I114" s="173" t="str">
        <f t="shared" si="10"/>
        <v/>
      </c>
      <c r="J114" s="32">
        <f t="shared" si="11"/>
        <v>0</v>
      </c>
      <c r="K114" s="43" t="str">
        <f>IFERROR(VLOOKUP(M114,EMPLOI!A:S,2,0),"")</f>
        <v/>
      </c>
      <c r="L114" s="32">
        <f t="shared" ca="1" si="7"/>
        <v>0</v>
      </c>
      <c r="M114" s="26" t="str">
        <f t="array" ref="M114">IF(OR($K$2&gt;J114),"",IFERROR(INDEX(Tableau1[],MATCH(1,('2017'!B114&gt;=Tableau1[[DATE DEBUT ]])*(Tableau1[DATE FIN]&gt;='2017'!B114),0),1),""))</f>
        <v/>
      </c>
      <c r="N114" s="6"/>
    </row>
    <row r="115" spans="1:14" ht="16.2" x14ac:dyDescent="0.35">
      <c r="A115" s="63">
        <f t="shared" si="12"/>
        <v>42848</v>
      </c>
      <c r="B115" s="34">
        <f t="shared" si="12"/>
        <v>42848</v>
      </c>
      <c r="E115" s="32">
        <f t="shared" si="8"/>
        <v>0</v>
      </c>
      <c r="H115" s="32">
        <f t="shared" si="13"/>
        <v>0</v>
      </c>
      <c r="I115" s="173" t="str">
        <f t="shared" si="10"/>
        <v/>
      </c>
      <c r="J115" s="32">
        <f t="shared" si="11"/>
        <v>0</v>
      </c>
      <c r="K115" s="43" t="str">
        <f>IFERROR(VLOOKUP(M115,EMPLOI!A:S,2,0),"")</f>
        <v/>
      </c>
      <c r="L115" s="32" t="str">
        <f t="shared" ca="1" si="7"/>
        <v/>
      </c>
      <c r="M115" s="26" t="str">
        <f t="array" ref="M115">IF(OR($K$2&gt;J115),"",IFERROR(INDEX(Tableau1[],MATCH(1,('2017'!B115&gt;=Tableau1[[DATE DEBUT ]])*(Tableau1[DATE FIN]&gt;='2017'!B115),0),1),""))</f>
        <v/>
      </c>
      <c r="N115" s="6"/>
    </row>
    <row r="116" spans="1:14" ht="16.2" x14ac:dyDescent="0.35">
      <c r="A116" s="63">
        <f t="shared" si="12"/>
        <v>42849</v>
      </c>
      <c r="B116" s="34">
        <f t="shared" si="12"/>
        <v>42849</v>
      </c>
      <c r="E116" s="32">
        <f t="shared" si="8"/>
        <v>0</v>
      </c>
      <c r="H116" s="32">
        <f t="shared" si="13"/>
        <v>0</v>
      </c>
      <c r="I116" s="173" t="str">
        <f t="shared" si="10"/>
        <v/>
      </c>
      <c r="J116" s="32">
        <f t="shared" si="11"/>
        <v>0</v>
      </c>
      <c r="K116" s="43" t="str">
        <f>IFERROR(VLOOKUP(M116,EMPLOI!A:S,2,0),"")</f>
        <v/>
      </c>
      <c r="L116" s="32" t="str">
        <f t="shared" ca="1" si="7"/>
        <v/>
      </c>
      <c r="M116" s="26" t="str">
        <f t="array" ref="M116">IF(OR($K$2&gt;J116),"",IFERROR(INDEX(Tableau1[],MATCH(1,('2017'!B116&gt;=Tableau1[[DATE DEBUT ]])*(Tableau1[DATE FIN]&gt;='2017'!B116),0),1),""))</f>
        <v/>
      </c>
      <c r="N116" s="6"/>
    </row>
    <row r="117" spans="1:14" ht="16.2" x14ac:dyDescent="0.35">
      <c r="A117" s="63">
        <f t="shared" si="12"/>
        <v>42850</v>
      </c>
      <c r="B117" s="34">
        <f t="shared" si="12"/>
        <v>42850</v>
      </c>
      <c r="E117" s="32">
        <f t="shared" si="8"/>
        <v>0</v>
      </c>
      <c r="H117" s="32">
        <f t="shared" si="13"/>
        <v>0</v>
      </c>
      <c r="I117" s="173" t="str">
        <f t="shared" si="10"/>
        <v/>
      </c>
      <c r="J117" s="32">
        <f t="shared" si="11"/>
        <v>0</v>
      </c>
      <c r="K117" s="43" t="str">
        <f>IFERROR(VLOOKUP(M117,EMPLOI!A:S,2,0),"")</f>
        <v/>
      </c>
      <c r="L117" s="32" t="str">
        <f t="shared" ca="1" si="7"/>
        <v/>
      </c>
      <c r="M117" s="26" t="str">
        <f t="array" ref="M117">IF(OR($K$2&gt;J117),"",IFERROR(INDEX(Tableau1[],MATCH(1,('2017'!B117&gt;=Tableau1[[DATE DEBUT ]])*(Tableau1[DATE FIN]&gt;='2017'!B117),0),1),""))</f>
        <v/>
      </c>
      <c r="N117" s="6"/>
    </row>
    <row r="118" spans="1:14" ht="16.2" x14ac:dyDescent="0.35">
      <c r="A118" s="63">
        <f t="shared" si="12"/>
        <v>42851</v>
      </c>
      <c r="B118" s="34">
        <f t="shared" si="12"/>
        <v>42851</v>
      </c>
      <c r="E118" s="32">
        <f t="shared" si="8"/>
        <v>0</v>
      </c>
      <c r="H118" s="32">
        <f t="shared" si="13"/>
        <v>0</v>
      </c>
      <c r="I118" s="173" t="str">
        <f t="shared" si="10"/>
        <v/>
      </c>
      <c r="J118" s="32">
        <f t="shared" si="11"/>
        <v>0</v>
      </c>
      <c r="K118" s="43" t="str">
        <f>IFERROR(VLOOKUP(M118,EMPLOI!A:S,2,0),"")</f>
        <v/>
      </c>
      <c r="L118" s="32" t="str">
        <f t="shared" ca="1" si="7"/>
        <v/>
      </c>
      <c r="M118" s="26" t="str">
        <f t="array" ref="M118">IF(OR($K$2&gt;J118),"",IFERROR(INDEX(Tableau1[],MATCH(1,('2017'!B118&gt;=Tableau1[[DATE DEBUT ]])*(Tableau1[DATE FIN]&gt;='2017'!B118),0),1),""))</f>
        <v/>
      </c>
      <c r="N118" s="6"/>
    </row>
    <row r="119" spans="1:14" ht="16.2" x14ac:dyDescent="0.35">
      <c r="A119" s="63">
        <f t="shared" si="12"/>
        <v>42852</v>
      </c>
      <c r="B119" s="34">
        <f t="shared" si="12"/>
        <v>42852</v>
      </c>
      <c r="E119" s="32">
        <f t="shared" si="8"/>
        <v>0</v>
      </c>
      <c r="H119" s="32">
        <f t="shared" si="13"/>
        <v>0</v>
      </c>
      <c r="I119" s="173" t="str">
        <f t="shared" si="10"/>
        <v/>
      </c>
      <c r="J119" s="32">
        <f t="shared" si="11"/>
        <v>0</v>
      </c>
      <c r="K119" s="43" t="str">
        <f>IFERROR(VLOOKUP(M119,EMPLOI!A:S,2,0),"")</f>
        <v/>
      </c>
      <c r="L119" s="32" t="str">
        <f t="shared" ca="1" si="7"/>
        <v/>
      </c>
      <c r="M119" s="26" t="str">
        <f t="array" ref="M119">IF(OR($K$2&gt;J119),"",IFERROR(INDEX(Tableau1[],MATCH(1,('2017'!B119&gt;=Tableau1[[DATE DEBUT ]])*(Tableau1[DATE FIN]&gt;='2017'!B119),0),1),""))</f>
        <v/>
      </c>
      <c r="N119" s="6"/>
    </row>
    <row r="120" spans="1:14" ht="16.2" x14ac:dyDescent="0.35">
      <c r="A120" s="63">
        <f t="shared" si="12"/>
        <v>42853</v>
      </c>
      <c r="B120" s="34">
        <f t="shared" si="12"/>
        <v>42853</v>
      </c>
      <c r="E120" s="32">
        <f t="shared" si="8"/>
        <v>0</v>
      </c>
      <c r="H120" s="32">
        <f t="shared" si="13"/>
        <v>0</v>
      </c>
      <c r="I120" s="173" t="str">
        <f t="shared" si="10"/>
        <v/>
      </c>
      <c r="J120" s="32">
        <f t="shared" si="11"/>
        <v>0</v>
      </c>
      <c r="K120" s="43" t="str">
        <f>IFERROR(VLOOKUP(M120,EMPLOI!A:S,2,0),"")</f>
        <v/>
      </c>
      <c r="L120" s="32" t="str">
        <f t="shared" ca="1" si="7"/>
        <v/>
      </c>
      <c r="M120" s="26" t="str">
        <f t="array" ref="M120">IF(OR($K$2&gt;J120),"",IFERROR(INDEX(Tableau1[],MATCH(1,('2017'!B120&gt;=Tableau1[[DATE DEBUT ]])*(Tableau1[DATE FIN]&gt;='2017'!B120),0),1),""))</f>
        <v/>
      </c>
      <c r="N120" s="6"/>
    </row>
    <row r="121" spans="1:14" ht="16.2" x14ac:dyDescent="0.35">
      <c r="A121" s="63">
        <f t="shared" si="12"/>
        <v>42854</v>
      </c>
      <c r="B121" s="34">
        <f t="shared" si="12"/>
        <v>42854</v>
      </c>
      <c r="C121" s="261"/>
      <c r="D121" s="261"/>
      <c r="E121" s="32">
        <f t="shared" si="8"/>
        <v>0</v>
      </c>
      <c r="H121" s="32">
        <f t="shared" si="13"/>
        <v>0</v>
      </c>
      <c r="I121" s="173" t="str">
        <f t="shared" si="10"/>
        <v/>
      </c>
      <c r="J121" s="32">
        <f t="shared" si="11"/>
        <v>0</v>
      </c>
      <c r="K121" s="43" t="str">
        <f>IFERROR(VLOOKUP(M121,EMPLOI!A:S,2,0),"")</f>
        <v/>
      </c>
      <c r="L121" s="32">
        <f t="shared" ca="1" si="7"/>
        <v>0</v>
      </c>
      <c r="M121" s="26" t="str">
        <f t="array" ref="M121">IF(OR($K$2&gt;J121),"",IFERROR(INDEX(Tableau1[],MATCH(1,('2017'!B121&gt;=Tableau1[[DATE DEBUT ]])*(Tableau1[DATE FIN]&gt;='2017'!B121),0),1),""))</f>
        <v/>
      </c>
      <c r="N121" s="6"/>
    </row>
    <row r="122" spans="1:14" ht="16.2" x14ac:dyDescent="0.35">
      <c r="A122" s="63">
        <f t="shared" si="12"/>
        <v>42855</v>
      </c>
      <c r="B122" s="34">
        <f t="shared" si="12"/>
        <v>42855</v>
      </c>
      <c r="C122" s="261"/>
      <c r="D122" s="261"/>
      <c r="E122" s="32">
        <f t="shared" si="8"/>
        <v>0</v>
      </c>
      <c r="H122" s="32">
        <f t="shared" si="13"/>
        <v>0</v>
      </c>
      <c r="I122" s="173" t="str">
        <f t="shared" si="10"/>
        <v/>
      </c>
      <c r="J122" s="32">
        <f t="shared" si="11"/>
        <v>0</v>
      </c>
      <c r="K122" s="43" t="str">
        <f>IFERROR(VLOOKUP(M122,EMPLOI!A:S,2,0),"")</f>
        <v/>
      </c>
      <c r="L122" s="32" t="str">
        <f t="shared" ca="1" si="7"/>
        <v/>
      </c>
      <c r="M122" s="26" t="str">
        <f t="array" ref="M122">IF(OR($K$2&gt;J122),"",IFERROR(INDEX(Tableau1[],MATCH(1,('2017'!B122&gt;=Tableau1[[DATE DEBUT ]])*(Tableau1[DATE FIN]&gt;='2017'!B122),0),1),""))</f>
        <v/>
      </c>
      <c r="N122" s="6"/>
    </row>
    <row r="123" spans="1:14" ht="16.2" x14ac:dyDescent="0.35">
      <c r="A123" s="63">
        <f t="shared" si="12"/>
        <v>42856</v>
      </c>
      <c r="B123" s="34">
        <f t="shared" si="12"/>
        <v>42856</v>
      </c>
      <c r="C123" s="261"/>
      <c r="D123" s="261"/>
      <c r="E123" s="32">
        <f t="shared" si="8"/>
        <v>0</v>
      </c>
      <c r="H123" s="32">
        <f t="shared" si="13"/>
        <v>0</v>
      </c>
      <c r="I123" s="173" t="str">
        <f t="shared" si="10"/>
        <v/>
      </c>
      <c r="J123" s="32">
        <f t="shared" si="11"/>
        <v>0</v>
      </c>
      <c r="K123" s="43" t="str">
        <f>IFERROR(VLOOKUP(M123,EMPLOI!A:S,2,0),"")</f>
        <v/>
      </c>
      <c r="L123" s="32" t="str">
        <f t="shared" ca="1" si="7"/>
        <v/>
      </c>
      <c r="M123" s="26" t="str">
        <f t="array" ref="M123">IF(OR($K$2&gt;J123),"",IFERROR(INDEX(Tableau1[],MATCH(1,('2017'!B123&gt;=Tableau1[[DATE DEBUT ]])*(Tableau1[DATE FIN]&gt;='2017'!B123),0),1),""))</f>
        <v/>
      </c>
      <c r="N123" s="6"/>
    </row>
    <row r="124" spans="1:14" ht="16.2" x14ac:dyDescent="0.35">
      <c r="A124" s="63">
        <f t="shared" si="12"/>
        <v>42857</v>
      </c>
      <c r="B124" s="34">
        <f t="shared" si="12"/>
        <v>42857</v>
      </c>
      <c r="C124" s="261"/>
      <c r="D124" s="261"/>
      <c r="E124" s="32">
        <f t="shared" si="8"/>
        <v>0</v>
      </c>
      <c r="F124" s="261"/>
      <c r="G124" s="261"/>
      <c r="H124" s="32">
        <f t="shared" si="13"/>
        <v>0</v>
      </c>
      <c r="I124" s="173" t="str">
        <f t="shared" si="10"/>
        <v/>
      </c>
      <c r="J124" s="32">
        <f t="shared" si="11"/>
        <v>0</v>
      </c>
      <c r="K124" s="43" t="str">
        <f>IFERROR(VLOOKUP(M124,EMPLOI!A:S,2,0),"")</f>
        <v/>
      </c>
      <c r="L124" s="32" t="str">
        <f t="shared" ca="1" si="7"/>
        <v/>
      </c>
      <c r="M124" s="26" t="str">
        <f t="array" ref="M124">IF(OR($K$2&gt;J124),"",IFERROR(INDEX(Tableau1[],MATCH(1,('2017'!B124&gt;=Tableau1[[DATE DEBUT ]])*(Tableau1[DATE FIN]&gt;='2017'!B124),0),1),""))</f>
        <v/>
      </c>
      <c r="N124" s="6"/>
    </row>
    <row r="125" spans="1:14" ht="16.2" x14ac:dyDescent="0.35">
      <c r="A125" s="63">
        <f t="shared" si="12"/>
        <v>42858</v>
      </c>
      <c r="B125" s="34">
        <f t="shared" si="12"/>
        <v>42858</v>
      </c>
      <c r="C125" s="261">
        <v>0.375</v>
      </c>
      <c r="D125" s="261">
        <v>0.54166666666666663</v>
      </c>
      <c r="E125" s="32">
        <f t="shared" si="8"/>
        <v>0.16666666666666663</v>
      </c>
      <c r="F125" s="261">
        <v>0.5625</v>
      </c>
      <c r="G125" s="261">
        <v>0.70833333333333337</v>
      </c>
      <c r="H125" s="32">
        <f t="shared" si="13"/>
        <v>0.14583333333333337</v>
      </c>
      <c r="I125" s="173" t="str">
        <f t="shared" si="10"/>
        <v>SITE</v>
      </c>
      <c r="J125" s="32">
        <f t="shared" si="11"/>
        <v>0.3125</v>
      </c>
      <c r="K125" s="43">
        <f>IFERROR(VLOOKUP(M125,EMPLOI!A:S,2,0),"")</f>
        <v>79.699999999999989</v>
      </c>
      <c r="L125" s="32" t="str">
        <f t="shared" ca="1" si="7"/>
        <v/>
      </c>
      <c r="M125" s="26" t="str">
        <f t="array" ref="M125">IF(OR($K$2&gt;J125),"",IFERROR(INDEX(Tableau1[],MATCH(1,('2017'!B125&gt;=Tableau1[[DATE DEBUT ]])*(Tableau1[DATE FIN]&gt;='2017'!B125),0),1),""))</f>
        <v>Entreprise 2</v>
      </c>
      <c r="N125" s="6"/>
    </row>
    <row r="126" spans="1:14" ht="16.2" x14ac:dyDescent="0.35">
      <c r="A126" s="63">
        <f t="shared" si="12"/>
        <v>42859</v>
      </c>
      <c r="B126" s="34">
        <f t="shared" si="12"/>
        <v>42859</v>
      </c>
      <c r="C126" s="261">
        <v>0.375</v>
      </c>
      <c r="D126" s="261">
        <v>0.54166666666666663</v>
      </c>
      <c r="E126" s="32">
        <f t="shared" si="8"/>
        <v>0.16666666666666663</v>
      </c>
      <c r="F126" s="261">
        <v>0.5625</v>
      </c>
      <c r="G126" s="261">
        <v>0.70833333333333337</v>
      </c>
      <c r="H126" s="32">
        <f t="shared" si="13"/>
        <v>0.14583333333333337</v>
      </c>
      <c r="I126" s="173" t="str">
        <f t="shared" si="10"/>
        <v>SITE</v>
      </c>
      <c r="J126" s="32">
        <f t="shared" si="11"/>
        <v>0.3125</v>
      </c>
      <c r="K126" s="43">
        <f>IFERROR(VLOOKUP(M126,EMPLOI!A:S,2,0),"")</f>
        <v>79.699999999999989</v>
      </c>
      <c r="L126" s="32" t="str">
        <f t="shared" ca="1" si="7"/>
        <v/>
      </c>
      <c r="M126" s="26" t="str">
        <f t="array" ref="M126">IF(OR($K$2&gt;J126),"",IFERROR(INDEX(Tableau1[],MATCH(1,('2017'!B126&gt;=Tableau1[[DATE DEBUT ]])*(Tableau1[DATE FIN]&gt;='2017'!B126),0),1),""))</f>
        <v>Entreprise 2</v>
      </c>
      <c r="N126" s="6"/>
    </row>
    <row r="127" spans="1:14" ht="16.2" x14ac:dyDescent="0.35">
      <c r="A127" s="63">
        <f t="shared" si="12"/>
        <v>42860</v>
      </c>
      <c r="B127" s="34">
        <f t="shared" si="12"/>
        <v>42860</v>
      </c>
      <c r="C127" s="261">
        <v>0.375</v>
      </c>
      <c r="D127" s="261">
        <v>0.54166666666666663</v>
      </c>
      <c r="E127" s="32">
        <f t="shared" si="8"/>
        <v>0.16666666666666663</v>
      </c>
      <c r="F127" s="261">
        <v>0.5625</v>
      </c>
      <c r="G127" s="261">
        <v>0.70833333333333337</v>
      </c>
      <c r="H127" s="32">
        <f t="shared" si="13"/>
        <v>0.14583333333333337</v>
      </c>
      <c r="I127" s="173" t="str">
        <f t="shared" si="10"/>
        <v>SITE</v>
      </c>
      <c r="J127" s="32">
        <f t="shared" si="11"/>
        <v>0.3125</v>
      </c>
      <c r="K127" s="43">
        <f>IFERROR(VLOOKUP(M127,EMPLOI!A:S,2,0),"")</f>
        <v>79.699999999999989</v>
      </c>
      <c r="L127" s="32" t="str">
        <f t="shared" ca="1" si="7"/>
        <v/>
      </c>
      <c r="M127" s="26" t="str">
        <f t="array" ref="M127">IF(OR($K$2&gt;J127),"",IFERROR(INDEX(Tableau1[],MATCH(1,('2017'!B127&gt;=Tableau1[[DATE DEBUT ]])*(Tableau1[DATE FIN]&gt;='2017'!B127),0),1),""))</f>
        <v>Entreprise 2</v>
      </c>
      <c r="N127" s="6"/>
    </row>
    <row r="128" spans="1:14" ht="16.2" x14ac:dyDescent="0.35">
      <c r="A128" s="63">
        <f t="shared" si="12"/>
        <v>42861</v>
      </c>
      <c r="B128" s="34">
        <f t="shared" si="12"/>
        <v>42861</v>
      </c>
      <c r="C128" s="261"/>
      <c r="D128" s="261"/>
      <c r="F128" s="261"/>
      <c r="G128" s="261"/>
      <c r="H128" s="32">
        <f t="shared" si="13"/>
        <v>0</v>
      </c>
      <c r="I128" s="173" t="str">
        <f t="shared" si="10"/>
        <v/>
      </c>
      <c r="J128" s="32">
        <f t="shared" si="11"/>
        <v>0</v>
      </c>
      <c r="K128" s="43" t="str">
        <f>IFERROR(VLOOKUP(M128,EMPLOI!A:S,2,0),"")</f>
        <v/>
      </c>
      <c r="L128" s="32">
        <f t="shared" ca="1" si="7"/>
        <v>0.9375</v>
      </c>
      <c r="M128" s="26" t="str">
        <f t="array" ref="M128">IF(OR($K$2&gt;J128),"",IFERROR(INDEX(Tableau1[],MATCH(1,('2017'!B128&gt;=Tableau1[[DATE DEBUT ]])*(Tableau1[DATE FIN]&gt;='2017'!B128),0),1),""))</f>
        <v/>
      </c>
      <c r="N128" s="6"/>
    </row>
    <row r="129" spans="1:14" ht="16.2" x14ac:dyDescent="0.35">
      <c r="A129" s="63">
        <f t="shared" si="12"/>
        <v>42862</v>
      </c>
      <c r="B129" s="34">
        <f t="shared" si="12"/>
        <v>42862</v>
      </c>
      <c r="C129" s="261"/>
      <c r="D129" s="261"/>
      <c r="F129" s="261"/>
      <c r="G129" s="261"/>
      <c r="H129" s="32">
        <f t="shared" si="13"/>
        <v>0</v>
      </c>
      <c r="I129" s="173" t="str">
        <f t="shared" si="10"/>
        <v/>
      </c>
      <c r="J129" s="32">
        <f t="shared" si="11"/>
        <v>0</v>
      </c>
      <c r="K129" s="43" t="str">
        <f>IFERROR(VLOOKUP(M129,EMPLOI!A:S,2,0),"")</f>
        <v/>
      </c>
      <c r="L129" s="32" t="str">
        <f t="shared" ca="1" si="7"/>
        <v/>
      </c>
      <c r="M129" s="26" t="str">
        <f t="array" ref="M129">IF(OR($K$2&gt;J129),"",IFERROR(INDEX(Tableau1[],MATCH(1,('2017'!B129&gt;=Tableau1[[DATE DEBUT ]])*(Tableau1[DATE FIN]&gt;='2017'!B129),0),1),""))</f>
        <v/>
      </c>
      <c r="N129" s="6"/>
    </row>
    <row r="130" spans="1:14" ht="16.2" x14ac:dyDescent="0.35">
      <c r="A130" s="63">
        <f t="shared" si="12"/>
        <v>42863</v>
      </c>
      <c r="B130" s="34">
        <f t="shared" si="12"/>
        <v>42863</v>
      </c>
      <c r="C130" s="261"/>
      <c r="D130" s="261"/>
      <c r="F130" s="261"/>
      <c r="G130" s="261"/>
      <c r="H130" s="32">
        <f t="shared" si="13"/>
        <v>0</v>
      </c>
      <c r="I130" s="173" t="str">
        <f t="shared" si="10"/>
        <v/>
      </c>
      <c r="J130" s="32">
        <f t="shared" si="11"/>
        <v>0</v>
      </c>
      <c r="K130" s="43" t="str">
        <f>IFERROR(VLOOKUP(M130,EMPLOI!A:S,2,0),"")</f>
        <v/>
      </c>
      <c r="L130" s="32" t="str">
        <f t="shared" ca="1" si="7"/>
        <v/>
      </c>
      <c r="M130" s="26" t="str">
        <f t="array" ref="M130">IF(OR($K$2&gt;J130),"",IFERROR(INDEX(Tableau1[],MATCH(1,('2017'!B130&gt;=Tableau1[[DATE DEBUT ]])*(Tableau1[DATE FIN]&gt;='2017'!B130),0),1),""))</f>
        <v/>
      </c>
      <c r="N130" s="6"/>
    </row>
    <row r="131" spans="1:14" ht="16.2" x14ac:dyDescent="0.35">
      <c r="A131" s="63">
        <f t="shared" si="12"/>
        <v>42864</v>
      </c>
      <c r="B131" s="34">
        <f t="shared" si="12"/>
        <v>42864</v>
      </c>
      <c r="C131" s="261">
        <v>0.375</v>
      </c>
      <c r="D131" s="261">
        <v>0.54166666666666663</v>
      </c>
      <c r="E131" s="32">
        <f t="shared" si="8"/>
        <v>0.16666666666666663</v>
      </c>
      <c r="F131" s="261">
        <v>0.5625</v>
      </c>
      <c r="G131" s="261">
        <v>0.70833333333333337</v>
      </c>
      <c r="H131" s="32">
        <f t="shared" si="13"/>
        <v>0.14583333333333337</v>
      </c>
      <c r="I131" s="173" t="str">
        <f t="shared" si="10"/>
        <v>SITE</v>
      </c>
      <c r="J131" s="32">
        <f t="shared" si="11"/>
        <v>0.3125</v>
      </c>
      <c r="K131" s="43">
        <f>IFERROR(VLOOKUP(M131,EMPLOI!A:S,2,0),"")</f>
        <v>79.699999999999989</v>
      </c>
      <c r="L131" s="32" t="str">
        <f ca="1">IF(WEEKDAY(B131)=7,SUM(OFFSET(B131,0,8,-7,1)),"")</f>
        <v/>
      </c>
      <c r="M131" s="26" t="str">
        <f t="array" ref="M131">IF(OR($K$2&gt;J131),"",IFERROR(INDEX(Tableau1[],MATCH(1,('2017'!B131&gt;=Tableau1[[DATE DEBUT ]])*(Tableau1[DATE FIN]&gt;='2017'!B131),0),1),""))</f>
        <v>Entreprise 2</v>
      </c>
      <c r="N131" s="6"/>
    </row>
    <row r="132" spans="1:14" ht="16.2" x14ac:dyDescent="0.35">
      <c r="A132" s="63">
        <f t="shared" si="12"/>
        <v>42865</v>
      </c>
      <c r="B132" s="34">
        <f t="shared" si="12"/>
        <v>42865</v>
      </c>
      <c r="C132" s="261">
        <v>0.375</v>
      </c>
      <c r="D132" s="261">
        <v>0.54166666666666663</v>
      </c>
      <c r="E132" s="32">
        <f t="shared" ref="E132:E195" si="14">MOD(D132-C132,1)</f>
        <v>0.16666666666666663</v>
      </c>
      <c r="F132" s="261">
        <v>0.5625</v>
      </c>
      <c r="G132" s="261">
        <v>0.70833333333333337</v>
      </c>
      <c r="H132" s="32">
        <f t="shared" si="13"/>
        <v>0.14583333333333337</v>
      </c>
      <c r="I132" s="173" t="str">
        <f t="shared" ref="I132:I198" si="15">IF(J132&gt;0.00069444,"SITE","")</f>
        <v>SITE</v>
      </c>
      <c r="J132" s="32">
        <f t="shared" si="11"/>
        <v>0.3125</v>
      </c>
      <c r="K132" s="43">
        <f>IFERROR(VLOOKUP(M132,EMPLOI!A:S,2,0),"")</f>
        <v>79.699999999999989</v>
      </c>
      <c r="L132" s="32" t="str">
        <f ca="1">IF(WEEKDAY(B132)=7,SUM(OFFSET(B132,0,8,-7,1)),"")</f>
        <v/>
      </c>
      <c r="M132" s="26" t="str">
        <f t="array" ref="M132">IF(OR($K$2&gt;J132),"",IFERROR(INDEX(Tableau1[],MATCH(1,('2017'!B132&gt;=Tableau1[[DATE DEBUT ]])*(Tableau1[DATE FIN]&gt;='2017'!B132),0),1),""))</f>
        <v>Entreprise 2</v>
      </c>
      <c r="N132" s="6"/>
    </row>
    <row r="133" spans="1:14" ht="16.2" x14ac:dyDescent="0.35">
      <c r="A133" s="63">
        <f t="shared" si="12"/>
        <v>42866</v>
      </c>
      <c r="B133" s="34">
        <f t="shared" si="12"/>
        <v>42866</v>
      </c>
      <c r="C133" s="261">
        <v>0.375</v>
      </c>
      <c r="D133" s="261">
        <v>0.54166666666666663</v>
      </c>
      <c r="E133" s="32">
        <f t="shared" si="14"/>
        <v>0.16666666666666663</v>
      </c>
      <c r="F133" s="261">
        <v>0.5625</v>
      </c>
      <c r="G133" s="261">
        <v>0.70833333333333337</v>
      </c>
      <c r="H133" s="32">
        <f t="shared" si="13"/>
        <v>0.14583333333333337</v>
      </c>
      <c r="I133" s="173" t="str">
        <f t="shared" si="15"/>
        <v>SITE</v>
      </c>
      <c r="J133" s="32">
        <f t="shared" ref="J133:J196" si="16">SUM(E133+H133)</f>
        <v>0.3125</v>
      </c>
      <c r="K133" s="43">
        <f>IFERROR(VLOOKUP(M133,EMPLOI!A:S,2,0),"")</f>
        <v>79.699999999999989</v>
      </c>
      <c r="L133" s="32" t="str">
        <f ca="1">IF(WEEKDAY(B133)=7,SUM(OFFSET(B133,0,8,-7,1)),"")</f>
        <v/>
      </c>
      <c r="M133" s="26" t="str">
        <f t="array" ref="M133">IF(OR($K$2&gt;J133),"",IFERROR(INDEX(Tableau1[],MATCH(1,('2017'!B133&gt;=Tableau1[[DATE DEBUT ]])*(Tableau1[DATE FIN]&gt;='2017'!B133),0),1),""))</f>
        <v>Entreprise 2</v>
      </c>
      <c r="N133" s="6"/>
    </row>
    <row r="134" spans="1:14" ht="16.2" x14ac:dyDescent="0.35">
      <c r="A134" s="63">
        <f t="shared" ref="A134:B197" si="17">A133+1</f>
        <v>42867</v>
      </c>
      <c r="B134" s="34">
        <f t="shared" si="17"/>
        <v>42867</v>
      </c>
      <c r="C134" s="261">
        <v>0.375</v>
      </c>
      <c r="D134" s="261">
        <v>0.54166666666666663</v>
      </c>
      <c r="E134" s="32">
        <f t="shared" si="14"/>
        <v>0.16666666666666663</v>
      </c>
      <c r="F134" s="261">
        <v>0.5625</v>
      </c>
      <c r="G134" s="261">
        <v>0.70833333333333337</v>
      </c>
      <c r="H134" s="32">
        <f t="shared" si="13"/>
        <v>0.14583333333333337</v>
      </c>
      <c r="I134" s="173" t="str">
        <f t="shared" si="15"/>
        <v>SITE</v>
      </c>
      <c r="J134" s="32">
        <f t="shared" si="16"/>
        <v>0.3125</v>
      </c>
      <c r="K134" s="43">
        <f>IFERROR(VLOOKUP(M134,EMPLOI!A:S,2,0),"")</f>
        <v>79.699999999999989</v>
      </c>
      <c r="L134" s="32" t="str">
        <f ca="1">IF(WEEKDAY(B134)=7,SUM(OFFSET(B134,0,8,-7,1)),"")</f>
        <v/>
      </c>
      <c r="M134" s="26" t="str">
        <f t="array" ref="M134">IF(OR($K$2&gt;J134),"",IFERROR(INDEX(Tableau1[],MATCH(1,('2017'!B134&gt;=Tableau1[[DATE DEBUT ]])*(Tableau1[DATE FIN]&gt;='2017'!B134),0),1),""))</f>
        <v>Entreprise 2</v>
      </c>
      <c r="N134" s="6"/>
    </row>
    <row r="135" spans="1:14" ht="16.2" x14ac:dyDescent="0.35">
      <c r="A135" s="63">
        <f t="shared" si="17"/>
        <v>42868</v>
      </c>
      <c r="B135" s="34">
        <f t="shared" si="17"/>
        <v>42868</v>
      </c>
      <c r="C135" s="261"/>
      <c r="D135" s="261"/>
      <c r="F135" s="261"/>
      <c r="G135" s="261"/>
      <c r="H135" s="32">
        <f t="shared" si="13"/>
        <v>0</v>
      </c>
      <c r="I135" s="173" t="str">
        <f t="shared" si="15"/>
        <v/>
      </c>
      <c r="J135" s="32">
        <f t="shared" si="16"/>
        <v>0</v>
      </c>
      <c r="K135" s="43" t="str">
        <f>IFERROR(VLOOKUP(M135,EMPLOI!A:S,2,0),"")</f>
        <v/>
      </c>
      <c r="L135" s="32">
        <f ca="1">IF(WEEKDAY(B135)=7,SUM(OFFSET(B135,0,8,-7,1)),"")</f>
        <v>1.25</v>
      </c>
      <c r="M135" s="26" t="str">
        <f t="array" ref="M135">IF(OR($K$2&gt;J135),"",IFERROR(INDEX(Tableau1[],MATCH(1,('2017'!B135&gt;=Tableau1[[DATE DEBUT ]])*(Tableau1[DATE FIN]&gt;='2017'!B135),0),1),""))</f>
        <v/>
      </c>
      <c r="N135" s="6"/>
    </row>
    <row r="136" spans="1:14" ht="16.2" x14ac:dyDescent="0.35">
      <c r="A136" s="63">
        <f t="shared" si="17"/>
        <v>42869</v>
      </c>
      <c r="B136" s="34">
        <f t="shared" si="17"/>
        <v>42869</v>
      </c>
      <c r="E136" s="32">
        <f t="shared" si="14"/>
        <v>0</v>
      </c>
      <c r="H136" s="32">
        <f t="shared" si="13"/>
        <v>0</v>
      </c>
      <c r="I136" s="173" t="str">
        <f t="shared" si="15"/>
        <v/>
      </c>
      <c r="J136" s="32">
        <f t="shared" si="16"/>
        <v>0</v>
      </c>
      <c r="K136" s="43" t="str">
        <f>IFERROR(VLOOKUP(M136,EMPLOI!A:S,2,0),"")</f>
        <v/>
      </c>
      <c r="L136" s="32" t="str">
        <f t="shared" ref="L136:L199" ca="1" si="18">IF(WEEKDAY(B136)=7,SUM(OFFSET(B136,0,8,-7,1)),"")</f>
        <v/>
      </c>
      <c r="M136" s="26" t="str">
        <f t="array" ref="M136">IF(OR($K$2&gt;J136),"",IFERROR(INDEX(Tableau1[],MATCH(1,('2017'!B136&gt;=Tableau1[[DATE DEBUT ]])*(Tableau1[DATE FIN]&gt;='2017'!B136),0),1),""))</f>
        <v/>
      </c>
      <c r="N136" s="6"/>
    </row>
    <row r="137" spans="1:14" ht="16.2" x14ac:dyDescent="0.35">
      <c r="A137" s="63">
        <f t="shared" si="17"/>
        <v>42870</v>
      </c>
      <c r="B137" s="34">
        <f t="shared" si="17"/>
        <v>42870</v>
      </c>
      <c r="C137" s="261">
        <v>0.29166666666666669</v>
      </c>
      <c r="D137" s="261">
        <v>0.5</v>
      </c>
      <c r="E137" s="32">
        <f t="shared" si="14"/>
        <v>0.20833333333333331</v>
      </c>
      <c r="F137" s="261">
        <v>0.52083333333333337</v>
      </c>
      <c r="G137" s="261">
        <v>0.66666666666666663</v>
      </c>
      <c r="H137" s="32">
        <f t="shared" si="13"/>
        <v>0.14583333333333326</v>
      </c>
      <c r="I137" s="173" t="str">
        <f t="shared" si="15"/>
        <v>SITE</v>
      </c>
      <c r="J137" s="32">
        <f t="shared" si="16"/>
        <v>0.35416666666666657</v>
      </c>
      <c r="K137" s="43">
        <f>IFERROR(VLOOKUP(M137,EMPLOI!A:S,2,0),"")</f>
        <v>79.699999999999989</v>
      </c>
      <c r="L137" s="32" t="str">
        <f t="shared" ca="1" si="18"/>
        <v/>
      </c>
      <c r="M137" s="26" t="str">
        <f t="array" ref="M137">IF(OR($K$2&gt;J137),"",IFERROR(INDEX(Tableau1[],MATCH(1,('2017'!B137&gt;=Tableau1[[DATE DEBUT ]])*(Tableau1[DATE FIN]&gt;='2017'!B137),0),1),""))</f>
        <v>Entreprise 2</v>
      </c>
      <c r="N137" s="6"/>
    </row>
    <row r="138" spans="1:14" ht="16.2" x14ac:dyDescent="0.35">
      <c r="A138" s="63">
        <f t="shared" si="17"/>
        <v>42871</v>
      </c>
      <c r="B138" s="34">
        <f t="shared" si="17"/>
        <v>42871</v>
      </c>
      <c r="C138" s="261">
        <v>0.29166666666666669</v>
      </c>
      <c r="D138" s="261">
        <v>0.5</v>
      </c>
      <c r="E138" s="32">
        <f t="shared" si="14"/>
        <v>0.20833333333333331</v>
      </c>
      <c r="F138" s="261">
        <v>0.52083333333333337</v>
      </c>
      <c r="G138" s="261">
        <v>0.625</v>
      </c>
      <c r="H138" s="32">
        <f t="shared" si="13"/>
        <v>0.10416666666666663</v>
      </c>
      <c r="I138" s="173" t="str">
        <f t="shared" si="15"/>
        <v>SITE</v>
      </c>
      <c r="J138" s="32">
        <f t="shared" si="16"/>
        <v>0.31249999999999994</v>
      </c>
      <c r="K138" s="43">
        <f>IFERROR(VLOOKUP(M138,EMPLOI!A:S,2,0),"")</f>
        <v>79.699999999999989</v>
      </c>
      <c r="L138" s="32" t="str">
        <f t="shared" ca="1" si="18"/>
        <v/>
      </c>
      <c r="M138" s="26" t="str">
        <f t="array" ref="M138">IF(OR($K$2&gt;J138),"",IFERROR(INDEX(Tableau1[],MATCH(1,('2017'!B138&gt;=Tableau1[[DATE DEBUT ]])*(Tableau1[DATE FIN]&gt;='2017'!B138),0),1),""))</f>
        <v>Entreprise 2</v>
      </c>
      <c r="N138" s="6"/>
    </row>
    <row r="139" spans="1:14" ht="16.2" x14ac:dyDescent="0.35">
      <c r="A139" s="63">
        <f t="shared" si="17"/>
        <v>42872</v>
      </c>
      <c r="B139" s="34">
        <f t="shared" si="17"/>
        <v>42872</v>
      </c>
      <c r="C139" s="261">
        <v>0.29166666666666669</v>
      </c>
      <c r="D139" s="261">
        <v>0.5</v>
      </c>
      <c r="E139" s="32">
        <f t="shared" si="14"/>
        <v>0.20833333333333331</v>
      </c>
      <c r="F139" s="261">
        <v>0.52083333333333337</v>
      </c>
      <c r="G139" s="261">
        <v>0.625</v>
      </c>
      <c r="H139" s="32">
        <f t="shared" si="13"/>
        <v>0.10416666666666663</v>
      </c>
      <c r="I139" s="173" t="str">
        <f t="shared" si="15"/>
        <v>SITE</v>
      </c>
      <c r="J139" s="32">
        <f t="shared" si="16"/>
        <v>0.31249999999999994</v>
      </c>
      <c r="K139" s="43">
        <f>IFERROR(VLOOKUP(M139,EMPLOI!A:S,2,0),"")</f>
        <v>79.699999999999989</v>
      </c>
      <c r="L139" s="32" t="str">
        <f t="shared" ca="1" si="18"/>
        <v/>
      </c>
      <c r="M139" s="26" t="str">
        <f t="array" ref="M139">IF(OR($K$2&gt;J139),"",IFERROR(INDEX(Tableau1[],MATCH(1,('2017'!B139&gt;=Tableau1[[DATE DEBUT ]])*(Tableau1[DATE FIN]&gt;='2017'!B139),0),1),""))</f>
        <v>Entreprise 2</v>
      </c>
      <c r="N139" s="6"/>
    </row>
    <row r="140" spans="1:14" ht="16.2" x14ac:dyDescent="0.35">
      <c r="A140" s="63">
        <f t="shared" si="17"/>
        <v>42873</v>
      </c>
      <c r="B140" s="34">
        <f t="shared" si="17"/>
        <v>42873</v>
      </c>
      <c r="C140" s="261">
        <v>0.29166666666666669</v>
      </c>
      <c r="D140" s="261">
        <v>0.5</v>
      </c>
      <c r="E140" s="32">
        <f t="shared" si="14"/>
        <v>0.20833333333333331</v>
      </c>
      <c r="F140" s="261">
        <v>0.52083333333333337</v>
      </c>
      <c r="G140" s="261">
        <v>0.625</v>
      </c>
      <c r="H140" s="32">
        <f t="shared" si="13"/>
        <v>0.10416666666666663</v>
      </c>
      <c r="I140" s="173" t="str">
        <f t="shared" si="15"/>
        <v>SITE</v>
      </c>
      <c r="J140" s="32">
        <f t="shared" si="16"/>
        <v>0.31249999999999994</v>
      </c>
      <c r="K140" s="43">
        <f>IFERROR(VLOOKUP(M140,EMPLOI!A:S,2,0),"")</f>
        <v>79.699999999999989</v>
      </c>
      <c r="L140" s="32" t="str">
        <f t="shared" ca="1" si="18"/>
        <v/>
      </c>
      <c r="M140" s="26" t="str">
        <f t="array" ref="M140">IF(OR($K$2&gt;J140),"",IFERROR(INDEX(Tableau1[],MATCH(1,('2017'!B140&gt;=Tableau1[[DATE DEBUT ]])*(Tableau1[DATE FIN]&gt;='2017'!B140),0),1),""))</f>
        <v>Entreprise 2</v>
      </c>
      <c r="N140" s="6"/>
    </row>
    <row r="141" spans="1:14" ht="16.2" x14ac:dyDescent="0.35">
      <c r="A141" s="63">
        <f t="shared" si="17"/>
        <v>42874</v>
      </c>
      <c r="B141" s="34">
        <f t="shared" si="17"/>
        <v>42874</v>
      </c>
      <c r="C141" s="261">
        <v>0.29166666666666669</v>
      </c>
      <c r="D141" s="261">
        <v>0.5</v>
      </c>
      <c r="E141" s="32">
        <f t="shared" si="14"/>
        <v>0.20833333333333331</v>
      </c>
      <c r="F141" s="261">
        <v>0.52083333333333337</v>
      </c>
      <c r="G141" s="261">
        <v>0.625</v>
      </c>
      <c r="H141" s="32">
        <f t="shared" si="13"/>
        <v>0.10416666666666663</v>
      </c>
      <c r="I141" s="173" t="str">
        <f t="shared" si="15"/>
        <v>SITE</v>
      </c>
      <c r="J141" s="32">
        <f t="shared" si="16"/>
        <v>0.31249999999999994</v>
      </c>
      <c r="K141" s="43">
        <f>IFERROR(VLOOKUP(M141,EMPLOI!A:S,2,0),"")</f>
        <v>79.699999999999989</v>
      </c>
      <c r="L141" s="32" t="str">
        <f t="shared" ca="1" si="18"/>
        <v/>
      </c>
      <c r="M141" s="26" t="str">
        <f t="array" ref="M141">IF(OR($K$2&gt;J141),"",IFERROR(INDEX(Tableau1[],MATCH(1,('2017'!B141&gt;=Tableau1[[DATE DEBUT ]])*(Tableau1[DATE FIN]&gt;='2017'!B141),0),1),""))</f>
        <v>Entreprise 2</v>
      </c>
      <c r="N141" s="6"/>
    </row>
    <row r="142" spans="1:14" ht="16.2" x14ac:dyDescent="0.35">
      <c r="A142" s="63">
        <f t="shared" si="17"/>
        <v>42875</v>
      </c>
      <c r="B142" s="34">
        <f t="shared" si="17"/>
        <v>42875</v>
      </c>
      <c r="E142" s="32">
        <f t="shared" si="14"/>
        <v>0</v>
      </c>
      <c r="H142" s="32">
        <f t="shared" si="13"/>
        <v>0</v>
      </c>
      <c r="I142" s="173" t="str">
        <f t="shared" si="15"/>
        <v/>
      </c>
      <c r="J142" s="32">
        <f t="shared" si="16"/>
        <v>0</v>
      </c>
      <c r="K142" s="43" t="str">
        <f>IFERROR(VLOOKUP(M142,EMPLOI!A:S,2,0),"")</f>
        <v/>
      </c>
      <c r="L142" s="32">
        <f t="shared" ca="1" si="18"/>
        <v>1.6041666666666665</v>
      </c>
      <c r="M142" s="26" t="str">
        <f t="array" ref="M142">IF(OR($K$2&gt;J142),"",IFERROR(INDEX(Tableau1[],MATCH(1,('2017'!B142&gt;=Tableau1[[DATE DEBUT ]])*(Tableau1[DATE FIN]&gt;='2017'!B142),0),1),""))</f>
        <v/>
      </c>
      <c r="N142" s="6"/>
    </row>
    <row r="143" spans="1:14" ht="16.2" x14ac:dyDescent="0.35">
      <c r="A143" s="63">
        <f t="shared" si="17"/>
        <v>42876</v>
      </c>
      <c r="B143" s="34">
        <f t="shared" si="17"/>
        <v>42876</v>
      </c>
      <c r="E143" s="32">
        <f t="shared" si="14"/>
        <v>0</v>
      </c>
      <c r="H143" s="32">
        <f t="shared" si="13"/>
        <v>0</v>
      </c>
      <c r="I143" s="173" t="str">
        <f t="shared" si="15"/>
        <v/>
      </c>
      <c r="J143" s="32">
        <f t="shared" si="16"/>
        <v>0</v>
      </c>
      <c r="K143" s="43" t="str">
        <f>IFERROR(VLOOKUP(M143,EMPLOI!A:S,2,0),"")</f>
        <v/>
      </c>
      <c r="L143" s="32" t="str">
        <f t="shared" ca="1" si="18"/>
        <v/>
      </c>
      <c r="M143" s="26" t="str">
        <f t="array" ref="M143">IF(OR($K$2&gt;J143),"",IFERROR(INDEX(Tableau1[],MATCH(1,('2017'!B143&gt;=Tableau1[[DATE DEBUT ]])*(Tableau1[DATE FIN]&gt;='2017'!B143),0),1),""))</f>
        <v/>
      </c>
      <c r="N143" s="6"/>
    </row>
    <row r="144" spans="1:14" ht="16.2" x14ac:dyDescent="0.35">
      <c r="A144" s="63">
        <f t="shared" si="17"/>
        <v>42877</v>
      </c>
      <c r="B144" s="34">
        <f t="shared" si="17"/>
        <v>42877</v>
      </c>
      <c r="C144" s="261">
        <v>0.45833333333333331</v>
      </c>
      <c r="D144" s="261">
        <v>0.58333333333333337</v>
      </c>
      <c r="E144" s="32">
        <f t="shared" si="14"/>
        <v>0.12500000000000006</v>
      </c>
      <c r="F144" s="261">
        <v>0.60416666666666663</v>
      </c>
      <c r="G144" s="261">
        <v>0.79166666666666663</v>
      </c>
      <c r="H144" s="32">
        <f t="shared" si="13"/>
        <v>0.1875</v>
      </c>
      <c r="I144" s="173" t="str">
        <f t="shared" si="15"/>
        <v>SITE</v>
      </c>
      <c r="J144" s="32">
        <f t="shared" si="16"/>
        <v>0.31250000000000006</v>
      </c>
      <c r="K144" s="43">
        <f>IFERROR(VLOOKUP(M144,EMPLOI!A:S,2,0),"")</f>
        <v>79.699999999999989</v>
      </c>
      <c r="L144" s="32" t="str">
        <f t="shared" ca="1" si="18"/>
        <v/>
      </c>
      <c r="M144" s="26" t="str">
        <f t="array" ref="M144">IF(OR($K$2&gt;J144),"",IFERROR(INDEX(Tableau1[],MATCH(1,('2017'!B144&gt;=Tableau1[[DATE DEBUT ]])*(Tableau1[DATE FIN]&gt;='2017'!B144),0),1),""))</f>
        <v>Entreprise 2</v>
      </c>
      <c r="N144" s="6"/>
    </row>
    <row r="145" spans="1:14" ht="16.2" x14ac:dyDescent="0.35">
      <c r="A145" s="63">
        <f t="shared" si="17"/>
        <v>42878</v>
      </c>
      <c r="B145" s="34">
        <f t="shared" si="17"/>
        <v>42878</v>
      </c>
      <c r="C145" s="261">
        <v>0.45833333333333331</v>
      </c>
      <c r="D145" s="261">
        <v>0.58333333333333337</v>
      </c>
      <c r="E145" s="32">
        <f t="shared" si="14"/>
        <v>0.12500000000000006</v>
      </c>
      <c r="F145" s="261">
        <v>0.60416666666666663</v>
      </c>
      <c r="G145" s="261">
        <v>0.79166666666666663</v>
      </c>
      <c r="H145" s="32">
        <f t="shared" si="13"/>
        <v>0.1875</v>
      </c>
      <c r="I145" s="173" t="str">
        <f t="shared" si="15"/>
        <v>SITE</v>
      </c>
      <c r="J145" s="32">
        <f t="shared" si="16"/>
        <v>0.31250000000000006</v>
      </c>
      <c r="K145" s="43">
        <f>IFERROR(VLOOKUP(M145,EMPLOI!A:S,2,0),"")</f>
        <v>79.699999999999989</v>
      </c>
      <c r="L145" s="32" t="str">
        <f t="shared" ca="1" si="18"/>
        <v/>
      </c>
      <c r="M145" s="26" t="str">
        <f t="array" ref="M145">IF(OR($K$2&gt;J145),"",IFERROR(INDEX(Tableau1[],MATCH(1,('2017'!B145&gt;=Tableau1[[DATE DEBUT ]])*(Tableau1[DATE FIN]&gt;='2017'!B145),0),1),""))</f>
        <v>Entreprise 2</v>
      </c>
      <c r="N145" s="6"/>
    </row>
    <row r="146" spans="1:14" ht="16.2" x14ac:dyDescent="0.35">
      <c r="A146" s="63">
        <f t="shared" si="17"/>
        <v>42879</v>
      </c>
      <c r="B146" s="34">
        <f t="shared" si="17"/>
        <v>42879</v>
      </c>
      <c r="C146" s="261">
        <v>0.45833333333333331</v>
      </c>
      <c r="D146" s="261">
        <v>0.58333333333333337</v>
      </c>
      <c r="E146" s="32">
        <f t="shared" si="14"/>
        <v>0.12500000000000006</v>
      </c>
      <c r="F146" s="261">
        <v>0.60416666666666663</v>
      </c>
      <c r="G146" s="261">
        <v>0.73263888888888884</v>
      </c>
      <c r="H146" s="32">
        <f t="shared" si="13"/>
        <v>0.12847222222222221</v>
      </c>
      <c r="I146" s="173" t="str">
        <f t="shared" si="15"/>
        <v>SITE</v>
      </c>
      <c r="J146" s="32">
        <f t="shared" si="16"/>
        <v>0.25347222222222227</v>
      </c>
      <c r="K146" s="43">
        <f>IFERROR(VLOOKUP(M146,EMPLOI!A:S,2,0),"")</f>
        <v>79.699999999999989</v>
      </c>
      <c r="L146" s="32" t="str">
        <f t="shared" ca="1" si="18"/>
        <v/>
      </c>
      <c r="M146" s="26" t="str">
        <f t="array" ref="M146">IF(OR($K$2&gt;J146),"",IFERROR(INDEX(Tableau1[],MATCH(1,('2017'!B146&gt;=Tableau1[[DATE DEBUT ]])*(Tableau1[DATE FIN]&gt;='2017'!B146),0),1),""))</f>
        <v>Entreprise 2</v>
      </c>
      <c r="N146" s="6"/>
    </row>
    <row r="147" spans="1:14" ht="16.2" x14ac:dyDescent="0.35">
      <c r="A147" s="63">
        <f t="shared" si="17"/>
        <v>42880</v>
      </c>
      <c r="B147" s="34">
        <f t="shared" si="17"/>
        <v>42880</v>
      </c>
      <c r="E147" s="32">
        <f t="shared" si="14"/>
        <v>0</v>
      </c>
      <c r="H147" s="32">
        <f t="shared" si="13"/>
        <v>0</v>
      </c>
      <c r="I147" s="173" t="str">
        <f t="shared" si="15"/>
        <v/>
      </c>
      <c r="J147" s="32">
        <f t="shared" si="16"/>
        <v>0</v>
      </c>
      <c r="K147" s="43" t="str">
        <f>IFERROR(VLOOKUP(M147,EMPLOI!A:S,2,0),"")</f>
        <v/>
      </c>
      <c r="L147" s="32" t="str">
        <f t="shared" ca="1" si="18"/>
        <v/>
      </c>
      <c r="M147" s="26" t="str">
        <f t="array" ref="M147">IF(OR($K$2&gt;J147),"",IFERROR(INDEX(Tableau1[],MATCH(1,('2017'!B147&gt;=Tableau1[[DATE DEBUT ]])*(Tableau1[DATE FIN]&gt;='2017'!B147),0),1),""))</f>
        <v/>
      </c>
      <c r="N147" s="6"/>
    </row>
    <row r="148" spans="1:14" ht="16.2" x14ac:dyDescent="0.35">
      <c r="A148" s="63">
        <f t="shared" si="17"/>
        <v>42881</v>
      </c>
      <c r="B148" s="34">
        <f t="shared" si="17"/>
        <v>42881</v>
      </c>
      <c r="C148" s="261"/>
      <c r="D148" s="261"/>
      <c r="E148" s="32">
        <f t="shared" si="14"/>
        <v>0</v>
      </c>
      <c r="H148" s="32">
        <f t="shared" si="13"/>
        <v>0</v>
      </c>
      <c r="I148" s="173" t="str">
        <f t="shared" si="15"/>
        <v/>
      </c>
      <c r="J148" s="32">
        <f t="shared" si="16"/>
        <v>0</v>
      </c>
      <c r="K148" s="43" t="str">
        <f>IFERROR(VLOOKUP(M148,EMPLOI!A:S,2,0),"")</f>
        <v/>
      </c>
      <c r="L148" s="32" t="str">
        <f t="shared" ca="1" si="18"/>
        <v/>
      </c>
      <c r="M148" s="26" t="str">
        <f t="array" ref="M148">IF(OR($K$2&gt;J148),"",IFERROR(INDEX(Tableau1[],MATCH(1,('2017'!B148&gt;=Tableau1[[DATE DEBUT ]])*(Tableau1[DATE FIN]&gt;='2017'!B148),0),1),""))</f>
        <v/>
      </c>
      <c r="N148" s="6"/>
    </row>
    <row r="149" spans="1:14" ht="16.2" x14ac:dyDescent="0.35">
      <c r="A149" s="63">
        <f t="shared" si="17"/>
        <v>42882</v>
      </c>
      <c r="B149" s="34">
        <f t="shared" si="17"/>
        <v>42882</v>
      </c>
      <c r="E149" s="32">
        <f t="shared" si="14"/>
        <v>0</v>
      </c>
      <c r="H149" s="32">
        <f t="shared" si="13"/>
        <v>0</v>
      </c>
      <c r="I149" s="173" t="str">
        <f t="shared" si="15"/>
        <v/>
      </c>
      <c r="J149" s="32">
        <f t="shared" si="16"/>
        <v>0</v>
      </c>
      <c r="K149" s="43" t="str">
        <f>IFERROR(VLOOKUP(M149,EMPLOI!A:S,2,0),"")</f>
        <v/>
      </c>
      <c r="L149" s="32">
        <f t="shared" ca="1" si="18"/>
        <v>0.87847222222222232</v>
      </c>
      <c r="M149" s="26" t="str">
        <f t="array" ref="M149">IF(OR($K$2&gt;J149),"",IFERROR(INDEX(Tableau1[],MATCH(1,('2017'!B149&gt;=Tableau1[[DATE DEBUT ]])*(Tableau1[DATE FIN]&gt;='2017'!B149),0),1),""))</f>
        <v/>
      </c>
      <c r="N149" s="6"/>
    </row>
    <row r="150" spans="1:14" ht="16.2" x14ac:dyDescent="0.35">
      <c r="A150" s="63">
        <f t="shared" si="17"/>
        <v>42883</v>
      </c>
      <c r="B150" s="34">
        <f t="shared" si="17"/>
        <v>42883</v>
      </c>
      <c r="E150" s="32">
        <f t="shared" si="14"/>
        <v>0</v>
      </c>
      <c r="H150" s="32">
        <f t="shared" si="13"/>
        <v>0</v>
      </c>
      <c r="I150" s="173" t="str">
        <f t="shared" si="15"/>
        <v/>
      </c>
      <c r="J150" s="32">
        <f t="shared" si="16"/>
        <v>0</v>
      </c>
      <c r="K150" s="43" t="str">
        <f>IFERROR(VLOOKUP(M150,EMPLOI!A:S,2,0),"")</f>
        <v/>
      </c>
      <c r="L150" s="32" t="str">
        <f t="shared" ca="1" si="18"/>
        <v/>
      </c>
      <c r="M150" s="26" t="str">
        <f t="array" ref="M150">IF(OR($K$2&gt;J150),"",IFERROR(INDEX(Tableau1[],MATCH(1,('2017'!B150&gt;=Tableau1[[DATE DEBUT ]])*(Tableau1[DATE FIN]&gt;='2017'!B150),0),1),""))</f>
        <v/>
      </c>
      <c r="N150" s="6"/>
    </row>
    <row r="151" spans="1:14" ht="16.2" x14ac:dyDescent="0.35">
      <c r="A151" s="63">
        <f t="shared" si="17"/>
        <v>42884</v>
      </c>
      <c r="B151" s="34">
        <f t="shared" si="17"/>
        <v>42884</v>
      </c>
      <c r="C151" s="261">
        <v>0.29166666666666669</v>
      </c>
      <c r="D151" s="261">
        <v>0.5</v>
      </c>
      <c r="E151" s="32">
        <f t="shared" si="14"/>
        <v>0.20833333333333331</v>
      </c>
      <c r="F151" s="261">
        <v>0.52083333333333337</v>
      </c>
      <c r="G151" s="261">
        <v>0.64583333333333337</v>
      </c>
      <c r="H151" s="32">
        <f t="shared" si="13"/>
        <v>0.125</v>
      </c>
      <c r="I151" s="173" t="str">
        <f t="shared" si="15"/>
        <v>SITE</v>
      </c>
      <c r="J151" s="32">
        <f t="shared" si="16"/>
        <v>0.33333333333333331</v>
      </c>
      <c r="K151" s="43">
        <f>IFERROR(VLOOKUP(M151,EMPLOI!A:S,2,0),"")</f>
        <v>79.699999999999989</v>
      </c>
      <c r="L151" s="32" t="str">
        <f t="shared" ca="1" si="18"/>
        <v/>
      </c>
      <c r="M151" s="26" t="str">
        <f t="array" ref="M151">IF(OR($K$2&gt;J151),"",IFERROR(INDEX(Tableau1[],MATCH(1,('2017'!B151&gt;=Tableau1[[DATE DEBUT ]])*(Tableau1[DATE FIN]&gt;='2017'!B151),0),1),""))</f>
        <v>Entreprise 2</v>
      </c>
      <c r="N151" s="6"/>
    </row>
    <row r="152" spans="1:14" ht="16.2" x14ac:dyDescent="0.35">
      <c r="A152" s="63">
        <f t="shared" si="17"/>
        <v>42885</v>
      </c>
      <c r="B152" s="34">
        <f t="shared" si="17"/>
        <v>42885</v>
      </c>
      <c r="C152" s="261">
        <v>0.29166666666666669</v>
      </c>
      <c r="D152" s="261">
        <v>0.5</v>
      </c>
      <c r="E152" s="32">
        <f t="shared" si="14"/>
        <v>0.20833333333333331</v>
      </c>
      <c r="F152" s="261">
        <v>0.52083333333333337</v>
      </c>
      <c r="G152" s="261">
        <v>0.625</v>
      </c>
      <c r="H152" s="32">
        <f t="shared" si="13"/>
        <v>0.10416666666666663</v>
      </c>
      <c r="I152" s="173" t="str">
        <f t="shared" si="15"/>
        <v>SITE</v>
      </c>
      <c r="J152" s="32">
        <f t="shared" si="16"/>
        <v>0.31249999999999994</v>
      </c>
      <c r="K152" s="43">
        <f>IFERROR(VLOOKUP(M152,EMPLOI!A:S,2,0),"")</f>
        <v>79.699999999999989</v>
      </c>
      <c r="L152" s="32" t="str">
        <f t="shared" ca="1" si="18"/>
        <v/>
      </c>
      <c r="M152" s="26" t="str">
        <f t="array" ref="M152">IF(OR($K$2&gt;J152),"",IFERROR(INDEX(Tableau1[],MATCH(1,('2017'!B152&gt;=Tableau1[[DATE DEBUT ]])*(Tableau1[DATE FIN]&gt;='2017'!B152),0),1),""))</f>
        <v>Entreprise 2</v>
      </c>
      <c r="N152" s="6"/>
    </row>
    <row r="153" spans="1:14" ht="16.2" x14ac:dyDescent="0.35">
      <c r="A153" s="63">
        <f t="shared" si="17"/>
        <v>42886</v>
      </c>
      <c r="B153" s="34">
        <f t="shared" si="17"/>
        <v>42886</v>
      </c>
      <c r="C153" s="261">
        <v>0.29166666666666669</v>
      </c>
      <c r="D153" s="261">
        <v>0.5</v>
      </c>
      <c r="E153" s="32">
        <f t="shared" si="14"/>
        <v>0.20833333333333331</v>
      </c>
      <c r="F153" s="261">
        <v>0.52083333333333337</v>
      </c>
      <c r="G153" s="261">
        <v>0.625</v>
      </c>
      <c r="H153" s="32">
        <f t="shared" si="13"/>
        <v>0.10416666666666663</v>
      </c>
      <c r="I153" s="173" t="str">
        <f t="shared" si="15"/>
        <v>SITE</v>
      </c>
      <c r="J153" s="32">
        <f t="shared" si="16"/>
        <v>0.31249999999999994</v>
      </c>
      <c r="K153" s="43">
        <f>IFERROR(VLOOKUP(M153,EMPLOI!A:S,2,0),"")</f>
        <v>79.699999999999989</v>
      </c>
      <c r="L153" s="32" t="str">
        <f t="shared" ca="1" si="18"/>
        <v/>
      </c>
      <c r="M153" s="26" t="str">
        <f t="array" ref="M153">IF(OR($K$2&gt;J153),"",IFERROR(INDEX(Tableau1[],MATCH(1,('2017'!B153&gt;=Tableau1[[DATE DEBUT ]])*(Tableau1[DATE FIN]&gt;='2017'!B153),0),1),""))</f>
        <v>Entreprise 2</v>
      </c>
      <c r="N153" s="6"/>
    </row>
    <row r="154" spans="1:14" ht="16.2" x14ac:dyDescent="0.35">
      <c r="A154" s="63">
        <f t="shared" si="17"/>
        <v>42887</v>
      </c>
      <c r="B154" s="34">
        <f t="shared" si="17"/>
        <v>42887</v>
      </c>
      <c r="C154" s="261">
        <v>0.29166666666666669</v>
      </c>
      <c r="D154" s="261">
        <v>0.5</v>
      </c>
      <c r="E154" s="32">
        <f t="shared" si="14"/>
        <v>0.20833333333333331</v>
      </c>
      <c r="F154" s="261">
        <v>0.52083333333333337</v>
      </c>
      <c r="G154" s="261">
        <v>0.625</v>
      </c>
      <c r="H154" s="32">
        <f t="shared" si="13"/>
        <v>0.10416666666666663</v>
      </c>
      <c r="I154" s="173" t="str">
        <f t="shared" si="15"/>
        <v>SITE</v>
      </c>
      <c r="J154" s="32">
        <f t="shared" si="16"/>
        <v>0.31249999999999994</v>
      </c>
      <c r="K154" s="43">
        <f>IFERROR(VLOOKUP(M154,EMPLOI!A:S,2,0),"")</f>
        <v>79.699999999999989</v>
      </c>
      <c r="L154" s="32" t="str">
        <f t="shared" ca="1" si="18"/>
        <v/>
      </c>
      <c r="M154" s="26" t="str">
        <f t="array" ref="M154">IF(OR($K$2&gt;J154),"",IFERROR(INDEX(Tableau1[],MATCH(1,('2017'!B154&gt;=Tableau1[[DATE DEBUT ]])*(Tableau1[DATE FIN]&gt;='2017'!B154),0),1),""))</f>
        <v>Entreprise 2</v>
      </c>
      <c r="N154" s="6"/>
    </row>
    <row r="155" spans="1:14" ht="16.2" x14ac:dyDescent="0.35">
      <c r="A155" s="63">
        <f t="shared" si="17"/>
        <v>42888</v>
      </c>
      <c r="B155" s="34">
        <f t="shared" si="17"/>
        <v>42888</v>
      </c>
      <c r="C155" s="261">
        <v>0.29166666666666669</v>
      </c>
      <c r="D155" s="261">
        <v>0.5</v>
      </c>
      <c r="E155" s="32">
        <f t="shared" si="14"/>
        <v>0.20833333333333331</v>
      </c>
      <c r="F155" s="261">
        <v>0.52083333333333337</v>
      </c>
      <c r="G155" s="261">
        <v>0.625</v>
      </c>
      <c r="H155" s="32">
        <f t="shared" si="13"/>
        <v>0.10416666666666663</v>
      </c>
      <c r="I155" s="173" t="str">
        <f t="shared" si="15"/>
        <v>SITE</v>
      </c>
      <c r="J155" s="32">
        <f t="shared" si="16"/>
        <v>0.31249999999999994</v>
      </c>
      <c r="K155" s="43">
        <f>IFERROR(VLOOKUP(M155,EMPLOI!A:S,2,0),"")</f>
        <v>79.699999999999989</v>
      </c>
      <c r="L155" s="32" t="str">
        <f t="shared" ca="1" si="18"/>
        <v/>
      </c>
      <c r="M155" s="26" t="str">
        <f t="array" ref="M155">IF(OR($K$2&gt;J155),"",IFERROR(INDEX(Tableau1[],MATCH(1,('2017'!B155&gt;=Tableau1[[DATE DEBUT ]])*(Tableau1[DATE FIN]&gt;='2017'!B155),0),1),""))</f>
        <v>Entreprise 2</v>
      </c>
      <c r="N155" s="6"/>
    </row>
    <row r="156" spans="1:14" ht="16.2" x14ac:dyDescent="0.35">
      <c r="A156" s="63">
        <f t="shared" si="17"/>
        <v>42889</v>
      </c>
      <c r="B156" s="34">
        <f t="shared" si="17"/>
        <v>42889</v>
      </c>
      <c r="E156" s="32">
        <f t="shared" si="14"/>
        <v>0</v>
      </c>
      <c r="H156" s="32">
        <f t="shared" si="13"/>
        <v>0</v>
      </c>
      <c r="I156" s="173" t="str">
        <f t="shared" si="15"/>
        <v/>
      </c>
      <c r="J156" s="32">
        <f t="shared" si="16"/>
        <v>0</v>
      </c>
      <c r="K156" s="43" t="str">
        <f>IFERROR(VLOOKUP(M156,EMPLOI!A:S,2,0),"")</f>
        <v/>
      </c>
      <c r="L156" s="32">
        <f t="shared" ca="1" si="18"/>
        <v>1.5833333333333333</v>
      </c>
      <c r="M156" s="26" t="str">
        <f t="array" ref="M156">IF(OR($K$2&gt;J156),"",IFERROR(INDEX(Tableau1[],MATCH(1,('2017'!B156&gt;=Tableau1[[DATE DEBUT ]])*(Tableau1[DATE FIN]&gt;='2017'!B156),0),1),""))</f>
        <v/>
      </c>
      <c r="N156" s="6"/>
    </row>
    <row r="157" spans="1:14" ht="16.2" x14ac:dyDescent="0.35">
      <c r="A157" s="63">
        <f t="shared" si="17"/>
        <v>42890</v>
      </c>
      <c r="B157" s="34">
        <f t="shared" si="17"/>
        <v>42890</v>
      </c>
      <c r="E157" s="32">
        <f t="shared" si="14"/>
        <v>0</v>
      </c>
      <c r="H157" s="32">
        <f t="shared" si="13"/>
        <v>0</v>
      </c>
      <c r="I157" s="173" t="str">
        <f t="shared" si="15"/>
        <v/>
      </c>
      <c r="J157" s="32">
        <f t="shared" si="16"/>
        <v>0</v>
      </c>
      <c r="K157" s="43" t="str">
        <f>IFERROR(VLOOKUP(M157,EMPLOI!A:S,2,0),"")</f>
        <v/>
      </c>
      <c r="L157" s="32" t="str">
        <f t="shared" ca="1" si="18"/>
        <v/>
      </c>
      <c r="M157" s="26" t="str">
        <f t="array" ref="M157">IF(OR($K$2&gt;J157),"",IFERROR(INDEX(Tableau1[],MATCH(1,('2017'!B157&gt;=Tableau1[[DATE DEBUT ]])*(Tableau1[DATE FIN]&gt;='2017'!B157),0),1),""))</f>
        <v/>
      </c>
      <c r="N157" s="6"/>
    </row>
    <row r="158" spans="1:14" ht="16.2" x14ac:dyDescent="0.35">
      <c r="A158" s="63">
        <f t="shared" si="17"/>
        <v>42891</v>
      </c>
      <c r="B158" s="34">
        <f t="shared" si="17"/>
        <v>42891</v>
      </c>
      <c r="E158" s="32">
        <f t="shared" si="14"/>
        <v>0</v>
      </c>
      <c r="H158" s="32">
        <f t="shared" si="13"/>
        <v>0</v>
      </c>
      <c r="I158" s="173" t="str">
        <f t="shared" si="15"/>
        <v/>
      </c>
      <c r="J158" s="32">
        <f t="shared" si="16"/>
        <v>0</v>
      </c>
      <c r="K158" s="43" t="str">
        <f>IFERROR(VLOOKUP(M158,EMPLOI!A:S,2,0),"")</f>
        <v/>
      </c>
      <c r="L158" s="32" t="str">
        <f t="shared" ca="1" si="18"/>
        <v/>
      </c>
      <c r="M158" s="26" t="str">
        <f t="array" ref="M158">IF(OR($K$2&gt;J158),"",IFERROR(INDEX(Tableau1[],MATCH(1,('2017'!B158&gt;=Tableau1[[DATE DEBUT ]])*(Tableau1[DATE FIN]&gt;='2017'!B158),0),1),""))</f>
        <v/>
      </c>
      <c r="N158" s="6"/>
    </row>
    <row r="159" spans="1:14" ht="16.2" x14ac:dyDescent="0.35">
      <c r="A159" s="63">
        <f t="shared" si="17"/>
        <v>42892</v>
      </c>
      <c r="B159" s="34">
        <f t="shared" si="17"/>
        <v>42892</v>
      </c>
      <c r="C159" s="261">
        <v>0.29166666666666669</v>
      </c>
      <c r="D159" s="261">
        <v>0.5</v>
      </c>
      <c r="E159" s="32">
        <f t="shared" si="14"/>
        <v>0.20833333333333331</v>
      </c>
      <c r="F159" s="261">
        <v>0.52083333333333337</v>
      </c>
      <c r="G159" s="261">
        <v>0.625</v>
      </c>
      <c r="H159" s="32">
        <f t="shared" si="13"/>
        <v>0.10416666666666663</v>
      </c>
      <c r="I159" s="173" t="str">
        <f t="shared" si="15"/>
        <v>SITE</v>
      </c>
      <c r="J159" s="32">
        <f t="shared" si="16"/>
        <v>0.31249999999999994</v>
      </c>
      <c r="K159" s="43">
        <f>IFERROR(VLOOKUP(M159,EMPLOI!A:S,2,0),"")</f>
        <v>79.699999999999989</v>
      </c>
      <c r="L159" s="32" t="str">
        <f t="shared" ca="1" si="18"/>
        <v/>
      </c>
      <c r="M159" s="26" t="str">
        <f t="array" ref="M159">IF(OR($K$2&gt;J159),"",IFERROR(INDEX(Tableau1[],MATCH(1,('2017'!B159&gt;=Tableau1[[DATE DEBUT ]])*(Tableau1[DATE FIN]&gt;='2017'!B159),0),1),""))</f>
        <v>Entreprise 2</v>
      </c>
      <c r="N159" s="6"/>
    </row>
    <row r="160" spans="1:14" ht="16.2" x14ac:dyDescent="0.35">
      <c r="A160" s="63">
        <f t="shared" si="17"/>
        <v>42893</v>
      </c>
      <c r="B160" s="34">
        <f t="shared" si="17"/>
        <v>42893</v>
      </c>
      <c r="C160" s="261">
        <v>0.29166666666666669</v>
      </c>
      <c r="D160" s="261">
        <v>0.5</v>
      </c>
      <c r="E160" s="32">
        <f t="shared" si="14"/>
        <v>0.20833333333333331</v>
      </c>
      <c r="F160" s="261">
        <v>0.52083333333333337</v>
      </c>
      <c r="G160" s="261">
        <v>0.63541666666666663</v>
      </c>
      <c r="H160" s="32">
        <f t="shared" si="13"/>
        <v>0.11458333333333326</v>
      </c>
      <c r="I160" s="173" t="str">
        <f t="shared" si="15"/>
        <v>SITE</v>
      </c>
      <c r="J160" s="32">
        <f t="shared" si="16"/>
        <v>0.32291666666666657</v>
      </c>
      <c r="K160" s="43">
        <f>IFERROR(VLOOKUP(M160,EMPLOI!A:S,2,0),"")</f>
        <v>79.699999999999989</v>
      </c>
      <c r="L160" s="32" t="str">
        <f t="shared" ca="1" si="18"/>
        <v/>
      </c>
      <c r="M160" s="26" t="str">
        <f t="array" ref="M160">IF(OR($K$2&gt;J160),"",IFERROR(INDEX(Tableau1[],MATCH(1,('2017'!B160&gt;=Tableau1[[DATE DEBUT ]])*(Tableau1[DATE FIN]&gt;='2017'!B160),0),1),""))</f>
        <v>Entreprise 2</v>
      </c>
      <c r="N160" s="6"/>
    </row>
    <row r="161" spans="1:14" ht="16.2" x14ac:dyDescent="0.35">
      <c r="A161" s="63">
        <f t="shared" si="17"/>
        <v>42894</v>
      </c>
      <c r="B161" s="34">
        <f t="shared" si="17"/>
        <v>42894</v>
      </c>
      <c r="C161" s="261">
        <v>0.29166666666666669</v>
      </c>
      <c r="D161" s="261">
        <v>0.5</v>
      </c>
      <c r="E161" s="32">
        <f t="shared" si="14"/>
        <v>0.20833333333333331</v>
      </c>
      <c r="F161" s="261">
        <v>0.52083333333333337</v>
      </c>
      <c r="G161" s="261">
        <v>0.625</v>
      </c>
      <c r="H161" s="32">
        <f t="shared" si="13"/>
        <v>0.10416666666666663</v>
      </c>
      <c r="I161" s="173" t="str">
        <f t="shared" si="15"/>
        <v>SITE</v>
      </c>
      <c r="J161" s="32">
        <f t="shared" si="16"/>
        <v>0.31249999999999994</v>
      </c>
      <c r="K161" s="43">
        <f>IFERROR(VLOOKUP(M161,EMPLOI!A:S,2,0),"")</f>
        <v>79.699999999999989</v>
      </c>
      <c r="L161" s="32" t="str">
        <f t="shared" ca="1" si="18"/>
        <v/>
      </c>
      <c r="M161" s="26" t="str">
        <f t="array" ref="M161">IF(OR($K$2&gt;J161),"",IFERROR(INDEX(Tableau1[],MATCH(1,('2017'!B161&gt;=Tableau1[[DATE DEBUT ]])*(Tableau1[DATE FIN]&gt;='2017'!B161),0),1),""))</f>
        <v>Entreprise 2</v>
      </c>
      <c r="N161" s="6"/>
    </row>
    <row r="162" spans="1:14" ht="16.2" x14ac:dyDescent="0.35">
      <c r="A162" s="63">
        <f t="shared" si="17"/>
        <v>42895</v>
      </c>
      <c r="B162" s="34">
        <f t="shared" si="17"/>
        <v>42895</v>
      </c>
      <c r="C162" s="261">
        <v>0.29166666666666669</v>
      </c>
      <c r="D162" s="261">
        <v>0.5</v>
      </c>
      <c r="E162" s="32">
        <f t="shared" si="14"/>
        <v>0.20833333333333331</v>
      </c>
      <c r="F162" s="261">
        <v>0.52083333333333337</v>
      </c>
      <c r="G162" s="261">
        <v>0.625</v>
      </c>
      <c r="H162" s="32">
        <f t="shared" si="13"/>
        <v>0.10416666666666663</v>
      </c>
      <c r="I162" s="173" t="str">
        <f t="shared" si="15"/>
        <v>SITE</v>
      </c>
      <c r="J162" s="32">
        <f t="shared" si="16"/>
        <v>0.31249999999999994</v>
      </c>
      <c r="K162" s="43">
        <f>IFERROR(VLOOKUP(M162,EMPLOI!A:S,2,0),"")</f>
        <v>79.699999999999989</v>
      </c>
      <c r="L162" s="32" t="str">
        <f t="shared" ca="1" si="18"/>
        <v/>
      </c>
      <c r="M162" s="26" t="str">
        <f t="array" ref="M162">IF(OR($K$2&gt;J162),"",IFERROR(INDEX(Tableau1[],MATCH(1,('2017'!B162&gt;=Tableau1[[DATE DEBUT ]])*(Tableau1[DATE FIN]&gt;='2017'!B162),0),1),""))</f>
        <v>Entreprise 2</v>
      </c>
      <c r="N162" s="6"/>
    </row>
    <row r="163" spans="1:14" ht="16.2" x14ac:dyDescent="0.35">
      <c r="A163" s="63">
        <f t="shared" si="17"/>
        <v>42896</v>
      </c>
      <c r="B163" s="34">
        <f t="shared" si="17"/>
        <v>42896</v>
      </c>
      <c r="E163" s="32">
        <f t="shared" si="14"/>
        <v>0</v>
      </c>
      <c r="H163" s="32">
        <f t="shared" si="13"/>
        <v>0</v>
      </c>
      <c r="I163" s="173" t="str">
        <f t="shared" si="15"/>
        <v/>
      </c>
      <c r="J163" s="32">
        <f t="shared" si="16"/>
        <v>0</v>
      </c>
      <c r="K163" s="43" t="str">
        <f>IFERROR(VLOOKUP(M163,EMPLOI!A:S,2,0),"")</f>
        <v/>
      </c>
      <c r="L163" s="32">
        <f t="shared" ca="1" si="18"/>
        <v>1.2604166666666665</v>
      </c>
      <c r="M163" s="26" t="str">
        <f t="array" ref="M163">IF(OR($K$2&gt;J163),"",IFERROR(INDEX(Tableau1[],MATCH(1,('2017'!B163&gt;=Tableau1[[DATE DEBUT ]])*(Tableau1[DATE FIN]&gt;='2017'!B163),0),1),""))</f>
        <v/>
      </c>
      <c r="N163" s="6"/>
    </row>
    <row r="164" spans="1:14" ht="16.2" x14ac:dyDescent="0.35">
      <c r="A164" s="63">
        <f t="shared" si="17"/>
        <v>42897</v>
      </c>
      <c r="B164" s="34">
        <f t="shared" si="17"/>
        <v>42897</v>
      </c>
      <c r="E164" s="32">
        <f t="shared" si="14"/>
        <v>0</v>
      </c>
      <c r="H164" s="32">
        <f t="shared" si="13"/>
        <v>0</v>
      </c>
      <c r="I164" s="173" t="str">
        <f t="shared" si="15"/>
        <v/>
      </c>
      <c r="J164" s="32">
        <f t="shared" si="16"/>
        <v>0</v>
      </c>
      <c r="K164" s="43" t="str">
        <f>IFERROR(VLOOKUP(M164,EMPLOI!A:S,2,0),"")</f>
        <v/>
      </c>
      <c r="L164" s="32" t="str">
        <f t="shared" ca="1" si="18"/>
        <v/>
      </c>
      <c r="M164" s="26" t="str">
        <f t="array" ref="M164">IF(OR($K$2&gt;J164),"",IFERROR(INDEX(Tableau1[],MATCH(1,('2017'!B164&gt;=Tableau1[[DATE DEBUT ]])*(Tableau1[DATE FIN]&gt;='2017'!B164),0),1),""))</f>
        <v/>
      </c>
      <c r="N164" s="6"/>
    </row>
    <row r="165" spans="1:14" ht="16.2" x14ac:dyDescent="0.35">
      <c r="A165" s="63">
        <f t="shared" si="17"/>
        <v>42898</v>
      </c>
      <c r="B165" s="34">
        <f t="shared" si="17"/>
        <v>42898</v>
      </c>
      <c r="C165" s="261">
        <v>0.45833333333333331</v>
      </c>
      <c r="D165" s="261">
        <v>0.5</v>
      </c>
      <c r="E165" s="32">
        <f t="shared" si="14"/>
        <v>4.1666666666666685E-2</v>
      </c>
      <c r="F165" s="261">
        <v>0.52083333333333337</v>
      </c>
      <c r="G165" s="261">
        <v>0.79166666666666663</v>
      </c>
      <c r="H165" s="32">
        <f t="shared" ref="H165:H228" si="19">MOD(G165-F165,1)</f>
        <v>0.27083333333333326</v>
      </c>
      <c r="I165" s="173" t="str">
        <f t="shared" si="15"/>
        <v>SITE</v>
      </c>
      <c r="J165" s="32">
        <f t="shared" si="16"/>
        <v>0.31249999999999994</v>
      </c>
      <c r="K165" s="43">
        <f>IFERROR(VLOOKUP(M165,EMPLOI!A:S,2,0),"")</f>
        <v>79.699999999999989</v>
      </c>
      <c r="L165" s="32" t="str">
        <f t="shared" ca="1" si="18"/>
        <v/>
      </c>
      <c r="M165" s="26" t="str">
        <f t="array" ref="M165">IF(OR($K$2&gt;J165),"",IFERROR(INDEX(Tableau1[],MATCH(1,('2017'!B165&gt;=Tableau1[[DATE DEBUT ]])*(Tableau1[DATE FIN]&gt;='2017'!B165),0),1),""))</f>
        <v>Entreprise 2</v>
      </c>
      <c r="N165" s="6"/>
    </row>
    <row r="166" spans="1:14" ht="16.2" x14ac:dyDescent="0.35">
      <c r="A166" s="63">
        <f t="shared" si="17"/>
        <v>42899</v>
      </c>
      <c r="B166" s="34">
        <f t="shared" si="17"/>
        <v>42899</v>
      </c>
      <c r="C166" s="261">
        <v>0.45833333333333331</v>
      </c>
      <c r="D166" s="261">
        <v>0.5</v>
      </c>
      <c r="E166" s="32">
        <f t="shared" si="14"/>
        <v>4.1666666666666685E-2</v>
      </c>
      <c r="F166" s="261">
        <v>0.52083333333333337</v>
      </c>
      <c r="G166" s="261">
        <v>0.79166666666666663</v>
      </c>
      <c r="H166" s="32">
        <f t="shared" si="19"/>
        <v>0.27083333333333326</v>
      </c>
      <c r="I166" s="173" t="str">
        <f t="shared" si="15"/>
        <v>SITE</v>
      </c>
      <c r="J166" s="32">
        <f t="shared" si="16"/>
        <v>0.31249999999999994</v>
      </c>
      <c r="K166" s="43">
        <f>IFERROR(VLOOKUP(M166,EMPLOI!A:S,2,0),"")</f>
        <v>79.699999999999989</v>
      </c>
      <c r="L166" s="32" t="str">
        <f t="shared" ca="1" si="18"/>
        <v/>
      </c>
      <c r="M166" s="26" t="str">
        <f t="array" ref="M166">IF(OR($K$2&gt;J166),"",IFERROR(INDEX(Tableau1[],MATCH(1,('2017'!B166&gt;=Tableau1[[DATE DEBUT ]])*(Tableau1[DATE FIN]&gt;='2017'!B166),0),1),""))</f>
        <v>Entreprise 2</v>
      </c>
      <c r="N166" s="6"/>
    </row>
    <row r="167" spans="1:14" ht="16.2" x14ac:dyDescent="0.35">
      <c r="A167" s="63">
        <f t="shared" si="17"/>
        <v>42900</v>
      </c>
      <c r="B167" s="34">
        <f t="shared" si="17"/>
        <v>42900</v>
      </c>
      <c r="C167" s="261">
        <v>0.45833333333333331</v>
      </c>
      <c r="D167" s="261">
        <v>0.5</v>
      </c>
      <c r="E167" s="32">
        <f t="shared" si="14"/>
        <v>4.1666666666666685E-2</v>
      </c>
      <c r="F167" s="261">
        <v>0.52083333333333337</v>
      </c>
      <c r="G167" s="261">
        <v>0.79166666666666663</v>
      </c>
      <c r="H167" s="32">
        <f t="shared" si="19"/>
        <v>0.27083333333333326</v>
      </c>
      <c r="I167" s="173" t="str">
        <f t="shared" si="15"/>
        <v>SITE</v>
      </c>
      <c r="J167" s="32">
        <f t="shared" si="16"/>
        <v>0.31249999999999994</v>
      </c>
      <c r="K167" s="43">
        <f>IFERROR(VLOOKUP(M167,EMPLOI!A:S,2,0),"")</f>
        <v>79.699999999999989</v>
      </c>
      <c r="L167" s="32" t="str">
        <f t="shared" ca="1" si="18"/>
        <v/>
      </c>
      <c r="M167" s="26" t="str">
        <f t="array" ref="M167">IF(OR($K$2&gt;J167),"",IFERROR(INDEX(Tableau1[],MATCH(1,('2017'!B167&gt;=Tableau1[[DATE DEBUT ]])*(Tableau1[DATE FIN]&gt;='2017'!B167),0),1),""))</f>
        <v>Entreprise 2</v>
      </c>
      <c r="N167" s="6"/>
    </row>
    <row r="168" spans="1:14" ht="16.2" x14ac:dyDescent="0.35">
      <c r="A168" s="63">
        <f t="shared" si="17"/>
        <v>42901</v>
      </c>
      <c r="B168" s="34">
        <f t="shared" si="17"/>
        <v>42901</v>
      </c>
      <c r="C168" s="261">
        <v>0.45833333333333331</v>
      </c>
      <c r="D168" s="261">
        <v>0.5</v>
      </c>
      <c r="E168" s="32">
        <f t="shared" si="14"/>
        <v>4.1666666666666685E-2</v>
      </c>
      <c r="F168" s="261">
        <v>0.52083333333333337</v>
      </c>
      <c r="G168" s="261">
        <v>0.79166666666666663</v>
      </c>
      <c r="H168" s="32">
        <f t="shared" si="19"/>
        <v>0.27083333333333326</v>
      </c>
      <c r="I168" s="173" t="str">
        <f t="shared" si="15"/>
        <v>SITE</v>
      </c>
      <c r="J168" s="32">
        <f t="shared" si="16"/>
        <v>0.31249999999999994</v>
      </c>
      <c r="K168" s="43">
        <f>IFERROR(VLOOKUP(M168,EMPLOI!A:S,2,0),"")</f>
        <v>79.699999999999989</v>
      </c>
      <c r="L168" s="32" t="str">
        <f t="shared" ca="1" si="18"/>
        <v/>
      </c>
      <c r="M168" s="26" t="str">
        <f t="array" ref="M168">IF(OR($K$2&gt;J168),"",IFERROR(INDEX(Tableau1[],MATCH(1,('2017'!B168&gt;=Tableau1[[DATE DEBUT ]])*(Tableau1[DATE FIN]&gt;='2017'!B168),0),1),""))</f>
        <v>Entreprise 2</v>
      </c>
      <c r="N168" s="6"/>
    </row>
    <row r="169" spans="1:14" ht="16.2" x14ac:dyDescent="0.35">
      <c r="A169" s="63">
        <f t="shared" si="17"/>
        <v>42902</v>
      </c>
      <c r="B169" s="34">
        <f t="shared" si="17"/>
        <v>42902</v>
      </c>
      <c r="C169" s="261">
        <v>0.45833333333333331</v>
      </c>
      <c r="D169" s="261">
        <v>0.5</v>
      </c>
      <c r="E169" s="32">
        <f t="shared" si="14"/>
        <v>4.1666666666666685E-2</v>
      </c>
      <c r="F169" s="261">
        <v>0.52083333333333337</v>
      </c>
      <c r="G169" s="261">
        <v>0.75</v>
      </c>
      <c r="H169" s="32">
        <f t="shared" si="19"/>
        <v>0.22916666666666663</v>
      </c>
      <c r="I169" s="173" t="str">
        <f t="shared" si="15"/>
        <v>SITE</v>
      </c>
      <c r="J169" s="32">
        <f t="shared" si="16"/>
        <v>0.27083333333333331</v>
      </c>
      <c r="K169" s="43">
        <f>IFERROR(VLOOKUP(M169,EMPLOI!A:S,2,0),"")</f>
        <v>79.699999999999989</v>
      </c>
      <c r="L169" s="32" t="str">
        <f t="shared" ca="1" si="18"/>
        <v/>
      </c>
      <c r="M169" s="26" t="str">
        <f t="array" ref="M169">IF(OR($K$2&gt;J169),"",IFERROR(INDEX(Tableau1[],MATCH(1,('2017'!B169&gt;=Tableau1[[DATE DEBUT ]])*(Tableau1[DATE FIN]&gt;='2017'!B169),0),1),""))</f>
        <v>Entreprise 2</v>
      </c>
      <c r="N169" s="6"/>
    </row>
    <row r="170" spans="1:14" ht="16.2" x14ac:dyDescent="0.35">
      <c r="A170" s="63">
        <f t="shared" si="17"/>
        <v>42903</v>
      </c>
      <c r="B170" s="34">
        <f t="shared" si="17"/>
        <v>42903</v>
      </c>
      <c r="E170" s="32">
        <f t="shared" si="14"/>
        <v>0</v>
      </c>
      <c r="H170" s="32">
        <f t="shared" si="19"/>
        <v>0</v>
      </c>
      <c r="I170" s="173" t="str">
        <f t="shared" si="15"/>
        <v/>
      </c>
      <c r="J170" s="32">
        <f t="shared" si="16"/>
        <v>0</v>
      </c>
      <c r="K170" s="43" t="str">
        <f>IFERROR(VLOOKUP(M170,EMPLOI!A:S,2,0),"")</f>
        <v/>
      </c>
      <c r="L170" s="32">
        <f t="shared" ca="1" si="18"/>
        <v>1.520833333333333</v>
      </c>
      <c r="M170" s="26" t="str">
        <f t="array" ref="M170">IF(OR($K$2&gt;J170),"",IFERROR(INDEX(Tableau1[],MATCH(1,('2017'!B170&gt;=Tableau1[[DATE DEBUT ]])*(Tableau1[DATE FIN]&gt;='2017'!B170),0),1),""))</f>
        <v/>
      </c>
      <c r="N170" s="6"/>
    </row>
    <row r="171" spans="1:14" ht="16.2" x14ac:dyDescent="0.35">
      <c r="A171" s="63">
        <f t="shared" si="17"/>
        <v>42904</v>
      </c>
      <c r="B171" s="34">
        <f t="shared" si="17"/>
        <v>42904</v>
      </c>
      <c r="E171" s="32">
        <f t="shared" si="14"/>
        <v>0</v>
      </c>
      <c r="H171" s="32">
        <f t="shared" si="19"/>
        <v>0</v>
      </c>
      <c r="I171" s="173" t="str">
        <f t="shared" si="15"/>
        <v/>
      </c>
      <c r="J171" s="32">
        <f t="shared" si="16"/>
        <v>0</v>
      </c>
      <c r="K171" s="43" t="str">
        <f>IFERROR(VLOOKUP(M171,EMPLOI!A:S,2,0),"")</f>
        <v/>
      </c>
      <c r="L171" s="32" t="str">
        <f t="shared" ca="1" si="18"/>
        <v/>
      </c>
      <c r="M171" s="26" t="str">
        <f t="array" ref="M171">IF(OR($K$2&gt;J171),"",IFERROR(INDEX(Tableau1[],MATCH(1,('2017'!B171&gt;=Tableau1[[DATE DEBUT ]])*(Tableau1[DATE FIN]&gt;='2017'!B171),0),1),""))</f>
        <v/>
      </c>
      <c r="N171" s="6"/>
    </row>
    <row r="172" spans="1:14" ht="16.2" x14ac:dyDescent="0.35">
      <c r="A172" s="63">
        <f t="shared" si="17"/>
        <v>42905</v>
      </c>
      <c r="B172" s="34">
        <f t="shared" si="17"/>
        <v>42905</v>
      </c>
      <c r="C172" s="261">
        <v>0.45833333333333331</v>
      </c>
      <c r="D172" s="261">
        <v>0.5</v>
      </c>
      <c r="E172" s="32">
        <f t="shared" si="14"/>
        <v>4.1666666666666685E-2</v>
      </c>
      <c r="F172" s="261">
        <v>0.52083333333333337</v>
      </c>
      <c r="G172" s="261">
        <v>0.79166666666666663</v>
      </c>
      <c r="H172" s="32">
        <f t="shared" si="19"/>
        <v>0.27083333333333326</v>
      </c>
      <c r="I172" s="173" t="str">
        <f t="shared" si="15"/>
        <v>SITE</v>
      </c>
      <c r="J172" s="32">
        <f t="shared" si="16"/>
        <v>0.31249999999999994</v>
      </c>
      <c r="K172" s="43">
        <f>IFERROR(VLOOKUP(M172,EMPLOI!A:S,2,0),"")</f>
        <v>79.699999999999989</v>
      </c>
      <c r="L172" s="32" t="str">
        <f t="shared" ca="1" si="18"/>
        <v/>
      </c>
      <c r="M172" s="26" t="str">
        <f t="array" ref="M172">IF(OR($K$2&gt;J172),"",IFERROR(INDEX(Tableau1[],MATCH(1,('2017'!B172&gt;=Tableau1[[DATE DEBUT ]])*(Tableau1[DATE FIN]&gt;='2017'!B172),0),1),""))</f>
        <v>Entreprise 2</v>
      </c>
      <c r="N172" s="6"/>
    </row>
    <row r="173" spans="1:14" ht="16.2" x14ac:dyDescent="0.35">
      <c r="A173" s="63">
        <f t="shared" si="17"/>
        <v>42906</v>
      </c>
      <c r="B173" s="34">
        <f t="shared" si="17"/>
        <v>42906</v>
      </c>
      <c r="C173" s="261">
        <v>0.45833333333333331</v>
      </c>
      <c r="D173" s="261">
        <v>0.5</v>
      </c>
      <c r="E173" s="32">
        <f t="shared" si="14"/>
        <v>4.1666666666666685E-2</v>
      </c>
      <c r="F173" s="261">
        <v>0.52083333333333337</v>
      </c>
      <c r="G173" s="261">
        <v>0.80208333333333337</v>
      </c>
      <c r="H173" s="32">
        <f t="shared" si="19"/>
        <v>0.28125</v>
      </c>
      <c r="I173" s="173" t="str">
        <f t="shared" si="15"/>
        <v>SITE</v>
      </c>
      <c r="J173" s="32">
        <f t="shared" si="16"/>
        <v>0.32291666666666669</v>
      </c>
      <c r="K173" s="43">
        <f>IFERROR(VLOOKUP(M173,EMPLOI!A:S,2,0),"")</f>
        <v>79.699999999999989</v>
      </c>
      <c r="L173" s="32" t="str">
        <f t="shared" ca="1" si="18"/>
        <v/>
      </c>
      <c r="M173" s="26" t="str">
        <f t="array" ref="M173">IF(OR($K$2&gt;J173),"",IFERROR(INDEX(Tableau1[],MATCH(1,('2017'!B173&gt;=Tableau1[[DATE DEBUT ]])*(Tableau1[DATE FIN]&gt;='2017'!B173),0),1),""))</f>
        <v>Entreprise 2</v>
      </c>
      <c r="N173" s="6"/>
    </row>
    <row r="174" spans="1:14" ht="16.2" x14ac:dyDescent="0.35">
      <c r="A174" s="63">
        <f t="shared" si="17"/>
        <v>42907</v>
      </c>
      <c r="B174" s="34">
        <f t="shared" si="17"/>
        <v>42907</v>
      </c>
      <c r="C174" s="261">
        <v>0.45833333333333331</v>
      </c>
      <c r="D174" s="261">
        <v>0.5</v>
      </c>
      <c r="E174" s="32">
        <f t="shared" si="14"/>
        <v>4.1666666666666685E-2</v>
      </c>
      <c r="F174" s="261">
        <v>0.52083333333333337</v>
      </c>
      <c r="G174" s="261">
        <v>0.79166666666666663</v>
      </c>
      <c r="H174" s="32">
        <f t="shared" si="19"/>
        <v>0.27083333333333326</v>
      </c>
      <c r="I174" s="173" t="str">
        <f t="shared" si="15"/>
        <v>SITE</v>
      </c>
      <c r="J174" s="32">
        <f t="shared" si="16"/>
        <v>0.31249999999999994</v>
      </c>
      <c r="K174" s="43">
        <f>IFERROR(VLOOKUP(M174,EMPLOI!A:S,2,0),"")</f>
        <v>79.699999999999989</v>
      </c>
      <c r="L174" s="32" t="str">
        <f t="shared" ca="1" si="18"/>
        <v/>
      </c>
      <c r="M174" s="26" t="str">
        <f t="array" ref="M174">IF(OR($K$2&gt;J174),"",IFERROR(INDEX(Tableau1[],MATCH(1,('2017'!B174&gt;=Tableau1[[DATE DEBUT ]])*(Tableau1[DATE FIN]&gt;='2017'!B174),0),1),""))</f>
        <v>Entreprise 2</v>
      </c>
      <c r="N174" s="6"/>
    </row>
    <row r="175" spans="1:14" ht="16.2" x14ac:dyDescent="0.35">
      <c r="A175" s="63">
        <f t="shared" si="17"/>
        <v>42908</v>
      </c>
      <c r="B175" s="34">
        <f t="shared" si="17"/>
        <v>42908</v>
      </c>
      <c r="C175" s="261">
        <v>0.45833333333333331</v>
      </c>
      <c r="D175" s="261">
        <v>0.5</v>
      </c>
      <c r="E175" s="32">
        <f t="shared" si="14"/>
        <v>4.1666666666666685E-2</v>
      </c>
      <c r="F175" s="261">
        <v>0.52083333333333337</v>
      </c>
      <c r="G175" s="261">
        <v>0.79166666666666663</v>
      </c>
      <c r="H175" s="32">
        <f t="shared" si="19"/>
        <v>0.27083333333333326</v>
      </c>
      <c r="I175" s="173" t="str">
        <f t="shared" si="15"/>
        <v>SITE</v>
      </c>
      <c r="J175" s="32">
        <f t="shared" si="16"/>
        <v>0.31249999999999994</v>
      </c>
      <c r="K175" s="43">
        <f>IFERROR(VLOOKUP(M175,EMPLOI!A:S,2,0),"")</f>
        <v>79.699999999999989</v>
      </c>
      <c r="L175" s="32" t="str">
        <f t="shared" ca="1" si="18"/>
        <v/>
      </c>
      <c r="M175" s="26" t="str">
        <f t="array" ref="M175">IF(OR($K$2&gt;J175),"",IFERROR(INDEX(Tableau1[],MATCH(1,('2017'!B175&gt;=Tableau1[[DATE DEBUT ]])*(Tableau1[DATE FIN]&gt;='2017'!B175),0),1),""))</f>
        <v>Entreprise 2</v>
      </c>
      <c r="N175" s="6"/>
    </row>
    <row r="176" spans="1:14" ht="16.2" x14ac:dyDescent="0.35">
      <c r="A176" s="63">
        <f t="shared" si="17"/>
        <v>42909</v>
      </c>
      <c r="B176" s="34">
        <f t="shared" si="17"/>
        <v>42909</v>
      </c>
      <c r="C176" s="261">
        <v>0.41666666666666669</v>
      </c>
      <c r="D176" s="261">
        <v>0.5</v>
      </c>
      <c r="E176" s="32">
        <f t="shared" si="14"/>
        <v>8.3333333333333315E-2</v>
      </c>
      <c r="F176" s="261">
        <v>0.52083333333333337</v>
      </c>
      <c r="G176" s="261">
        <v>0.75</v>
      </c>
      <c r="H176" s="32">
        <f t="shared" si="19"/>
        <v>0.22916666666666663</v>
      </c>
      <c r="I176" s="173" t="str">
        <f t="shared" si="15"/>
        <v>SITE</v>
      </c>
      <c r="J176" s="32">
        <f t="shared" si="16"/>
        <v>0.31249999999999994</v>
      </c>
      <c r="K176" s="43">
        <f>IFERROR(VLOOKUP(M176,EMPLOI!A:S,2,0),"")</f>
        <v>79.699999999999989</v>
      </c>
      <c r="L176" s="32" t="str">
        <f t="shared" ca="1" si="18"/>
        <v/>
      </c>
      <c r="M176" s="26" t="str">
        <f t="array" ref="M176">IF(OR($K$2&gt;J176),"",IFERROR(INDEX(Tableau1[],MATCH(1,('2017'!B176&gt;=Tableau1[[DATE DEBUT ]])*(Tableau1[DATE FIN]&gt;='2017'!B176),0),1),""))</f>
        <v>Entreprise 2</v>
      </c>
      <c r="N176" s="6"/>
    </row>
    <row r="177" spans="1:14" ht="16.2" x14ac:dyDescent="0.35">
      <c r="A177" s="63">
        <f t="shared" si="17"/>
        <v>42910</v>
      </c>
      <c r="B177" s="34">
        <f t="shared" si="17"/>
        <v>42910</v>
      </c>
      <c r="E177" s="32">
        <f t="shared" si="14"/>
        <v>0</v>
      </c>
      <c r="H177" s="32">
        <f t="shared" si="19"/>
        <v>0</v>
      </c>
      <c r="I177" s="173" t="str">
        <f t="shared" si="15"/>
        <v/>
      </c>
      <c r="J177" s="32">
        <f t="shared" si="16"/>
        <v>0</v>
      </c>
      <c r="K177" s="43" t="str">
        <f>IFERROR(VLOOKUP(M177,EMPLOI!A:S,2,0),"")</f>
        <v/>
      </c>
      <c r="L177" s="32">
        <f t="shared" ca="1" si="18"/>
        <v>1.5729166666666665</v>
      </c>
      <c r="M177" s="26" t="str">
        <f t="array" ref="M177">IF(OR($K$2&gt;J177),"",IFERROR(INDEX(Tableau1[],MATCH(1,('2017'!B177&gt;=Tableau1[[DATE DEBUT ]])*(Tableau1[DATE FIN]&gt;='2017'!B177),0),1),""))</f>
        <v/>
      </c>
      <c r="N177" s="6"/>
    </row>
    <row r="178" spans="1:14" ht="16.2" x14ac:dyDescent="0.35">
      <c r="A178" s="63">
        <f t="shared" si="17"/>
        <v>42911</v>
      </c>
      <c r="B178" s="34">
        <f t="shared" si="17"/>
        <v>42911</v>
      </c>
      <c r="E178" s="32">
        <f t="shared" si="14"/>
        <v>0</v>
      </c>
      <c r="H178" s="32">
        <f t="shared" si="19"/>
        <v>0</v>
      </c>
      <c r="I178" s="173" t="str">
        <f t="shared" si="15"/>
        <v/>
      </c>
      <c r="J178" s="32">
        <f t="shared" si="16"/>
        <v>0</v>
      </c>
      <c r="K178" s="43" t="str">
        <f>IFERROR(VLOOKUP(M178,EMPLOI!A:S,2,0),"")</f>
        <v/>
      </c>
      <c r="L178" s="32" t="str">
        <f t="shared" ca="1" si="18"/>
        <v/>
      </c>
      <c r="M178" s="26" t="str">
        <f t="array" ref="M178">IF(OR($K$2&gt;J178),"",IFERROR(INDEX(Tableau1[],MATCH(1,('2017'!B178&gt;=Tableau1[[DATE DEBUT ]])*(Tableau1[DATE FIN]&gt;='2017'!B178),0),1),""))</f>
        <v/>
      </c>
      <c r="N178" s="6"/>
    </row>
    <row r="179" spans="1:14" ht="16.2" x14ac:dyDescent="0.35">
      <c r="A179" s="63">
        <f t="shared" si="17"/>
        <v>42912</v>
      </c>
      <c r="B179" s="34">
        <f t="shared" si="17"/>
        <v>42912</v>
      </c>
      <c r="C179" s="261">
        <v>0.29166666666666669</v>
      </c>
      <c r="D179" s="261">
        <v>0.5</v>
      </c>
      <c r="E179" s="32">
        <f t="shared" si="14"/>
        <v>0.20833333333333331</v>
      </c>
      <c r="F179" s="261">
        <v>0.52083333333333337</v>
      </c>
      <c r="G179" s="261">
        <v>0.625</v>
      </c>
      <c r="H179" s="32">
        <f t="shared" si="19"/>
        <v>0.10416666666666663</v>
      </c>
      <c r="I179" s="173" t="str">
        <f t="shared" si="15"/>
        <v>SITE</v>
      </c>
      <c r="J179" s="32">
        <f t="shared" si="16"/>
        <v>0.31249999999999994</v>
      </c>
      <c r="K179" s="43">
        <f>IFERROR(VLOOKUP(M179,EMPLOI!A:S,2,0),"")</f>
        <v>79.699999999999989</v>
      </c>
      <c r="L179" s="32" t="str">
        <f t="shared" ca="1" si="18"/>
        <v/>
      </c>
      <c r="M179" s="26" t="str">
        <f t="array" ref="M179">IF(OR($K$2&gt;J179),"",IFERROR(INDEX(Tableau1[],MATCH(1,('2017'!B179&gt;=Tableau1[[DATE DEBUT ]])*(Tableau1[DATE FIN]&gt;='2017'!B179),0),1),""))</f>
        <v>Entreprise 2</v>
      </c>
      <c r="N179" s="6"/>
    </row>
    <row r="180" spans="1:14" ht="16.2" x14ac:dyDescent="0.35">
      <c r="A180" s="63">
        <f t="shared" si="17"/>
        <v>42913</v>
      </c>
      <c r="B180" s="34">
        <f t="shared" si="17"/>
        <v>42913</v>
      </c>
      <c r="C180" s="261">
        <v>0.29166666666666669</v>
      </c>
      <c r="D180" s="261">
        <v>0.5</v>
      </c>
      <c r="E180" s="32">
        <f t="shared" si="14"/>
        <v>0.20833333333333331</v>
      </c>
      <c r="F180" s="261">
        <v>0.52083333333333337</v>
      </c>
      <c r="G180" s="261">
        <v>0.625</v>
      </c>
      <c r="H180" s="32">
        <f t="shared" si="19"/>
        <v>0.10416666666666663</v>
      </c>
      <c r="I180" s="173" t="str">
        <f t="shared" si="15"/>
        <v>SITE</v>
      </c>
      <c r="J180" s="32">
        <f t="shared" si="16"/>
        <v>0.31249999999999994</v>
      </c>
      <c r="K180" s="43">
        <f>IFERROR(VLOOKUP(M180,EMPLOI!A:S,2,0),"")</f>
        <v>79.699999999999989</v>
      </c>
      <c r="L180" s="32" t="str">
        <f t="shared" ca="1" si="18"/>
        <v/>
      </c>
      <c r="M180" s="26" t="str">
        <f t="array" ref="M180">IF(OR($K$2&gt;J180),"",IFERROR(INDEX(Tableau1[],MATCH(1,('2017'!B180&gt;=Tableau1[[DATE DEBUT ]])*(Tableau1[DATE FIN]&gt;='2017'!B180),0),1),""))</f>
        <v>Entreprise 2</v>
      </c>
      <c r="N180" s="6"/>
    </row>
    <row r="181" spans="1:14" ht="16.2" x14ac:dyDescent="0.35">
      <c r="A181" s="63">
        <f t="shared" si="17"/>
        <v>42914</v>
      </c>
      <c r="B181" s="34">
        <f t="shared" si="17"/>
        <v>42914</v>
      </c>
      <c r="C181" s="261">
        <v>0.29166666666666669</v>
      </c>
      <c r="D181" s="261">
        <v>0.5</v>
      </c>
      <c r="E181" s="32">
        <f t="shared" si="14"/>
        <v>0.20833333333333331</v>
      </c>
      <c r="F181" s="261">
        <v>0.52083333333333337</v>
      </c>
      <c r="G181" s="261">
        <v>0.625</v>
      </c>
      <c r="H181" s="32">
        <f t="shared" si="19"/>
        <v>0.10416666666666663</v>
      </c>
      <c r="I181" s="173" t="str">
        <f t="shared" si="15"/>
        <v>SITE</v>
      </c>
      <c r="J181" s="32">
        <f t="shared" si="16"/>
        <v>0.31249999999999994</v>
      </c>
      <c r="K181" s="43">
        <f>IFERROR(VLOOKUP(M181,EMPLOI!A:S,2,0),"")</f>
        <v>79.699999999999989</v>
      </c>
      <c r="L181" s="32" t="str">
        <f t="shared" ca="1" si="18"/>
        <v/>
      </c>
      <c r="M181" s="26" t="str">
        <f t="array" ref="M181">IF(OR($K$2&gt;J181),"",IFERROR(INDEX(Tableau1[],MATCH(1,('2017'!B181&gt;=Tableau1[[DATE DEBUT ]])*(Tableau1[DATE FIN]&gt;='2017'!B181),0),1),""))</f>
        <v>Entreprise 2</v>
      </c>
      <c r="N181" s="6"/>
    </row>
    <row r="182" spans="1:14" ht="16.2" x14ac:dyDescent="0.35">
      <c r="A182" s="63">
        <f t="shared" si="17"/>
        <v>42915</v>
      </c>
      <c r="B182" s="34">
        <f t="shared" si="17"/>
        <v>42915</v>
      </c>
      <c r="C182" s="261">
        <v>0.29166666666666669</v>
      </c>
      <c r="D182" s="261">
        <v>0.5</v>
      </c>
      <c r="E182" s="32">
        <f t="shared" si="14"/>
        <v>0.20833333333333331</v>
      </c>
      <c r="F182" s="261">
        <v>0.52083333333333337</v>
      </c>
      <c r="G182" s="261">
        <v>0.625</v>
      </c>
      <c r="H182" s="32">
        <f t="shared" si="19"/>
        <v>0.10416666666666663</v>
      </c>
      <c r="I182" s="173" t="str">
        <f t="shared" si="15"/>
        <v>SITE</v>
      </c>
      <c r="J182" s="32">
        <f t="shared" si="16"/>
        <v>0.31249999999999994</v>
      </c>
      <c r="K182" s="43">
        <f>IFERROR(VLOOKUP(M182,EMPLOI!A:S,2,0),"")</f>
        <v>79.699999999999989</v>
      </c>
      <c r="L182" s="32" t="str">
        <f t="shared" ca="1" si="18"/>
        <v/>
      </c>
      <c r="M182" s="26" t="str">
        <f t="array" ref="M182">IF(OR($K$2&gt;J182),"",IFERROR(INDEX(Tableau1[],MATCH(1,('2017'!B182&gt;=Tableau1[[DATE DEBUT ]])*(Tableau1[DATE FIN]&gt;='2017'!B182),0),1),""))</f>
        <v>Entreprise 2</v>
      </c>
      <c r="N182" s="6"/>
    </row>
    <row r="183" spans="1:14" ht="16.2" x14ac:dyDescent="0.35">
      <c r="A183" s="63">
        <f t="shared" si="17"/>
        <v>42916</v>
      </c>
      <c r="B183" s="34">
        <f t="shared" si="17"/>
        <v>42916</v>
      </c>
      <c r="C183" s="261">
        <v>0.29166666666666669</v>
      </c>
      <c r="D183" s="261">
        <v>0.5</v>
      </c>
      <c r="E183" s="32">
        <f t="shared" si="14"/>
        <v>0.20833333333333331</v>
      </c>
      <c r="F183" s="261">
        <v>0.52083333333333337</v>
      </c>
      <c r="G183" s="261">
        <v>0.625</v>
      </c>
      <c r="H183" s="32">
        <f t="shared" si="19"/>
        <v>0.10416666666666663</v>
      </c>
      <c r="I183" s="173" t="str">
        <f t="shared" si="15"/>
        <v>SITE</v>
      </c>
      <c r="J183" s="32">
        <f t="shared" si="16"/>
        <v>0.31249999999999994</v>
      </c>
      <c r="K183" s="43">
        <f>IFERROR(VLOOKUP(M183,EMPLOI!A:S,2,0),"")</f>
        <v>79.699999999999989</v>
      </c>
      <c r="L183" s="32" t="str">
        <f t="shared" ca="1" si="18"/>
        <v/>
      </c>
      <c r="M183" s="26" t="str">
        <f t="array" ref="M183">IF(OR($K$2&gt;J183),"",IFERROR(INDEX(Tableau1[],MATCH(1,('2017'!B183&gt;=Tableau1[[DATE DEBUT ]])*(Tableau1[DATE FIN]&gt;='2017'!B183),0),1),""))</f>
        <v>Entreprise 2</v>
      </c>
      <c r="N183" s="6"/>
    </row>
    <row r="184" spans="1:14" ht="16.2" x14ac:dyDescent="0.35">
      <c r="A184" s="63">
        <f t="shared" si="17"/>
        <v>42917</v>
      </c>
      <c r="B184" s="34">
        <f t="shared" si="17"/>
        <v>42917</v>
      </c>
      <c r="C184" s="261"/>
      <c r="D184" s="261"/>
      <c r="E184" s="32">
        <f t="shared" si="14"/>
        <v>0</v>
      </c>
      <c r="H184" s="32">
        <f t="shared" si="19"/>
        <v>0</v>
      </c>
      <c r="I184" s="173" t="str">
        <f t="shared" si="15"/>
        <v/>
      </c>
      <c r="J184" s="32">
        <f t="shared" si="16"/>
        <v>0</v>
      </c>
      <c r="K184" s="43" t="str">
        <f>IFERROR(VLOOKUP(M184,EMPLOI!A:S,2,0),"")</f>
        <v/>
      </c>
      <c r="L184" s="32">
        <f t="shared" ca="1" si="18"/>
        <v>1.5624999999999998</v>
      </c>
      <c r="M184" s="26" t="str">
        <f t="array" ref="M184">IF(OR($K$2&gt;J184),"",IFERROR(INDEX(Tableau1[],MATCH(1,('2017'!B184&gt;=Tableau1[[DATE DEBUT ]])*(Tableau1[DATE FIN]&gt;='2017'!B184),0),1),""))</f>
        <v/>
      </c>
      <c r="N184" s="6"/>
    </row>
    <row r="185" spans="1:14" ht="16.2" x14ac:dyDescent="0.35">
      <c r="A185" s="63">
        <f t="shared" si="17"/>
        <v>42918</v>
      </c>
      <c r="B185" s="34">
        <f t="shared" si="17"/>
        <v>42918</v>
      </c>
      <c r="C185" s="261"/>
      <c r="D185" s="261"/>
      <c r="E185" s="32">
        <f t="shared" si="14"/>
        <v>0</v>
      </c>
      <c r="H185" s="32">
        <f t="shared" si="19"/>
        <v>0</v>
      </c>
      <c r="I185" s="173" t="str">
        <f t="shared" si="15"/>
        <v/>
      </c>
      <c r="J185" s="32">
        <f t="shared" si="16"/>
        <v>0</v>
      </c>
      <c r="K185" s="43" t="str">
        <f>IFERROR(VLOOKUP(M185,EMPLOI!A:S,2,0),"")</f>
        <v/>
      </c>
      <c r="L185" s="32" t="str">
        <f t="shared" ca="1" si="18"/>
        <v/>
      </c>
      <c r="M185" s="26" t="str">
        <f t="array" ref="M185">IF(OR($K$2&gt;J185),"",IFERROR(INDEX(Tableau1[],MATCH(1,('2017'!B185&gt;=Tableau1[[DATE DEBUT ]])*(Tableau1[DATE FIN]&gt;='2017'!B185),0),1),""))</f>
        <v/>
      </c>
      <c r="N185" s="6"/>
    </row>
    <row r="186" spans="1:14" ht="16.2" x14ac:dyDescent="0.35">
      <c r="A186" s="63">
        <f t="shared" si="17"/>
        <v>42919</v>
      </c>
      <c r="B186" s="34">
        <f t="shared" si="17"/>
        <v>42919</v>
      </c>
      <c r="C186" s="261"/>
      <c r="D186" s="261"/>
      <c r="E186" s="32">
        <f t="shared" si="14"/>
        <v>0</v>
      </c>
      <c r="F186" s="261"/>
      <c r="G186" s="261"/>
      <c r="H186" s="32">
        <f t="shared" si="19"/>
        <v>0</v>
      </c>
      <c r="I186" s="173" t="str">
        <f t="shared" si="15"/>
        <v/>
      </c>
      <c r="J186" s="32">
        <f t="shared" si="16"/>
        <v>0</v>
      </c>
      <c r="K186" s="43" t="str">
        <f>IFERROR(VLOOKUP(M186,EMPLOI!A:S,2,0),"")</f>
        <v/>
      </c>
      <c r="L186" s="32" t="str">
        <f t="shared" ca="1" si="18"/>
        <v/>
      </c>
      <c r="M186" s="26" t="str">
        <f t="array" ref="M186">IF(OR($K$2&gt;J186),"",IFERROR(INDEX(Tableau1[],MATCH(1,('2017'!B186&gt;=Tableau1[[DATE DEBUT ]])*(Tableau1[DATE FIN]&gt;='2017'!B186),0),1),""))</f>
        <v/>
      </c>
      <c r="N186" s="6"/>
    </row>
    <row r="187" spans="1:14" ht="16.2" x14ac:dyDescent="0.35">
      <c r="A187" s="63">
        <f t="shared" si="17"/>
        <v>42920</v>
      </c>
      <c r="B187" s="34">
        <f t="shared" si="17"/>
        <v>42920</v>
      </c>
      <c r="C187" s="261"/>
      <c r="D187" s="261"/>
      <c r="E187" s="32">
        <f t="shared" si="14"/>
        <v>0</v>
      </c>
      <c r="H187" s="32">
        <f t="shared" si="19"/>
        <v>0</v>
      </c>
      <c r="I187" s="173" t="str">
        <f t="shared" si="15"/>
        <v/>
      </c>
      <c r="J187" s="32">
        <f t="shared" si="16"/>
        <v>0</v>
      </c>
      <c r="K187" s="43" t="str">
        <f>IFERROR(VLOOKUP(M187,EMPLOI!A:S,2,0),"")</f>
        <v/>
      </c>
      <c r="L187" s="32" t="str">
        <f t="shared" ca="1" si="18"/>
        <v/>
      </c>
      <c r="M187" s="26" t="str">
        <f t="array" ref="M187">IF(OR($K$2&gt;J187),"",IFERROR(INDEX(Tableau1[],MATCH(1,('2017'!B187&gt;=Tableau1[[DATE DEBUT ]])*(Tableau1[DATE FIN]&gt;='2017'!B187),0),1),""))</f>
        <v/>
      </c>
      <c r="N187" s="6"/>
    </row>
    <row r="188" spans="1:14" ht="16.2" x14ac:dyDescent="0.35">
      <c r="A188" s="63">
        <f t="shared" si="17"/>
        <v>42921</v>
      </c>
      <c r="B188" s="34">
        <f t="shared" si="17"/>
        <v>42921</v>
      </c>
      <c r="C188" s="261"/>
      <c r="D188" s="261"/>
      <c r="E188" s="32">
        <f t="shared" si="14"/>
        <v>0</v>
      </c>
      <c r="F188" s="261"/>
      <c r="G188" s="261"/>
      <c r="H188" s="32">
        <f t="shared" si="19"/>
        <v>0</v>
      </c>
      <c r="I188" s="173" t="str">
        <f t="shared" si="15"/>
        <v/>
      </c>
      <c r="J188" s="32">
        <f t="shared" si="16"/>
        <v>0</v>
      </c>
      <c r="K188" s="43" t="str">
        <f>IFERROR(VLOOKUP(M188,EMPLOI!A:S,2,0),"")</f>
        <v/>
      </c>
      <c r="L188" s="32" t="str">
        <f t="shared" ca="1" si="18"/>
        <v/>
      </c>
      <c r="M188" s="26" t="str">
        <f t="array" ref="M188">IF(OR($K$2&gt;J188),"",IFERROR(INDEX(Tableau1[],MATCH(1,('2017'!B188&gt;=Tableau1[[DATE DEBUT ]])*(Tableau1[DATE FIN]&gt;='2017'!B188),0),1),""))</f>
        <v/>
      </c>
      <c r="N188" s="6"/>
    </row>
    <row r="189" spans="1:14" ht="16.2" x14ac:dyDescent="0.35">
      <c r="A189" s="63">
        <f t="shared" si="17"/>
        <v>42922</v>
      </c>
      <c r="B189" s="34">
        <f t="shared" si="17"/>
        <v>42922</v>
      </c>
      <c r="C189" s="261"/>
      <c r="D189" s="261"/>
      <c r="E189" s="32">
        <f t="shared" si="14"/>
        <v>0</v>
      </c>
      <c r="H189" s="32">
        <f t="shared" si="19"/>
        <v>0</v>
      </c>
      <c r="I189" s="173" t="str">
        <f t="shared" si="15"/>
        <v/>
      </c>
      <c r="J189" s="32">
        <f t="shared" si="16"/>
        <v>0</v>
      </c>
      <c r="K189" s="43" t="str">
        <f>IFERROR(VLOOKUP(M189,EMPLOI!A:S,2,0),"")</f>
        <v/>
      </c>
      <c r="L189" s="32" t="str">
        <f t="shared" ca="1" si="18"/>
        <v/>
      </c>
      <c r="M189" s="26" t="str">
        <f t="array" ref="M189">IF(OR($K$2&gt;J189),"",IFERROR(INDEX(Tableau1[],MATCH(1,('2017'!B189&gt;=Tableau1[[DATE DEBUT ]])*(Tableau1[DATE FIN]&gt;='2017'!B189),0),1),""))</f>
        <v/>
      </c>
      <c r="N189" s="6"/>
    </row>
    <row r="190" spans="1:14" ht="16.2" x14ac:dyDescent="0.35">
      <c r="A190" s="63">
        <f t="shared" si="17"/>
        <v>42923</v>
      </c>
      <c r="B190" s="34">
        <f t="shared" si="17"/>
        <v>42923</v>
      </c>
      <c r="C190" s="261"/>
      <c r="D190" s="261"/>
      <c r="E190" s="32">
        <f t="shared" si="14"/>
        <v>0</v>
      </c>
      <c r="H190" s="32">
        <f t="shared" si="19"/>
        <v>0</v>
      </c>
      <c r="I190" s="173" t="str">
        <f t="shared" si="15"/>
        <v/>
      </c>
      <c r="J190" s="32">
        <f t="shared" si="16"/>
        <v>0</v>
      </c>
      <c r="K190" s="43" t="str">
        <f>IFERROR(VLOOKUP(M190,EMPLOI!A:S,2,0),"")</f>
        <v/>
      </c>
      <c r="L190" s="32" t="str">
        <f t="shared" ca="1" si="18"/>
        <v/>
      </c>
      <c r="M190" s="26" t="str">
        <f t="array" ref="M190">IF(OR($K$2&gt;J190),"",IFERROR(INDEX(Tableau1[],MATCH(1,('2017'!B190&gt;=Tableau1[[DATE DEBUT ]])*(Tableau1[DATE FIN]&gt;='2017'!B190),0),1),""))</f>
        <v/>
      </c>
      <c r="N190" s="6"/>
    </row>
    <row r="191" spans="1:14" ht="16.2" x14ac:dyDescent="0.35">
      <c r="A191" s="63">
        <f t="shared" si="17"/>
        <v>42924</v>
      </c>
      <c r="B191" s="34">
        <f t="shared" si="17"/>
        <v>42924</v>
      </c>
      <c r="E191" s="32">
        <f t="shared" si="14"/>
        <v>0</v>
      </c>
      <c r="H191" s="32">
        <f t="shared" si="19"/>
        <v>0</v>
      </c>
      <c r="I191" s="173" t="str">
        <f t="shared" si="15"/>
        <v/>
      </c>
      <c r="J191" s="32">
        <f t="shared" si="16"/>
        <v>0</v>
      </c>
      <c r="K191" s="43" t="str">
        <f>IFERROR(VLOOKUP(M191,EMPLOI!A:S,2,0),"")</f>
        <v/>
      </c>
      <c r="L191" s="32">
        <f t="shared" ca="1" si="18"/>
        <v>0</v>
      </c>
      <c r="M191" s="26" t="str">
        <f t="array" ref="M191">IF(OR($K$2&gt;J191),"",IFERROR(INDEX(Tableau1[],MATCH(1,('2017'!B191&gt;=Tableau1[[DATE DEBUT ]])*(Tableau1[DATE FIN]&gt;='2017'!B191),0),1),""))</f>
        <v/>
      </c>
      <c r="N191" s="6"/>
    </row>
    <row r="192" spans="1:14" ht="16.2" x14ac:dyDescent="0.35">
      <c r="A192" s="63">
        <f t="shared" si="17"/>
        <v>42925</v>
      </c>
      <c r="B192" s="34">
        <f t="shared" si="17"/>
        <v>42925</v>
      </c>
      <c r="C192" s="261"/>
      <c r="D192" s="261"/>
      <c r="E192" s="32">
        <f t="shared" si="14"/>
        <v>0</v>
      </c>
      <c r="H192" s="32">
        <f t="shared" si="19"/>
        <v>0</v>
      </c>
      <c r="I192" s="173" t="str">
        <f t="shared" si="15"/>
        <v/>
      </c>
      <c r="J192" s="32">
        <f t="shared" si="16"/>
        <v>0</v>
      </c>
      <c r="K192" s="43" t="str">
        <f>IFERROR(VLOOKUP(M192,EMPLOI!A:S,2,0),"")</f>
        <v/>
      </c>
      <c r="L192" s="32" t="str">
        <f t="shared" ca="1" si="18"/>
        <v/>
      </c>
      <c r="M192" s="26" t="str">
        <f t="array" ref="M192">IF(OR($K$2&gt;J192),"",IFERROR(INDEX(Tableau1[],MATCH(1,('2017'!B192&gt;=Tableau1[[DATE DEBUT ]])*(Tableau1[DATE FIN]&gt;='2017'!B192),0),1),""))</f>
        <v/>
      </c>
      <c r="N192" s="6"/>
    </row>
    <row r="193" spans="1:14" ht="16.2" x14ac:dyDescent="0.35">
      <c r="A193" s="63">
        <f t="shared" si="17"/>
        <v>42926</v>
      </c>
      <c r="B193" s="34">
        <f t="shared" si="17"/>
        <v>42926</v>
      </c>
      <c r="C193" s="261">
        <v>0.875</v>
      </c>
      <c r="D193" s="261">
        <v>0.16666666666666666</v>
      </c>
      <c r="E193" s="32">
        <f t="shared" si="14"/>
        <v>0.29166666666666663</v>
      </c>
      <c r="F193" s="261"/>
      <c r="G193" s="261"/>
      <c r="H193" s="32">
        <f t="shared" si="19"/>
        <v>0</v>
      </c>
      <c r="I193" s="173" t="str">
        <f t="shared" si="15"/>
        <v>SITE</v>
      </c>
      <c r="J193" s="32">
        <f t="shared" si="16"/>
        <v>0.29166666666666663</v>
      </c>
      <c r="K193" s="43">
        <f>IFERROR(VLOOKUP(M193,EMPLOI!A:S,2,0),"")</f>
        <v>79.400000000000006</v>
      </c>
      <c r="L193" s="32" t="str">
        <f t="shared" ca="1" si="18"/>
        <v/>
      </c>
      <c r="M193" s="26" t="str">
        <f t="array" ref="M193">IF(OR($K$2&gt;J193),"",IFERROR(INDEX(Tableau1[],MATCH(1,('2017'!B193&gt;=Tableau1[[DATE DEBUT ]])*(Tableau1[DATE FIN]&gt;='2017'!B193),0),1),""))</f>
        <v>Entreprise 3</v>
      </c>
      <c r="N193" s="6"/>
    </row>
    <row r="194" spans="1:14" ht="16.2" x14ac:dyDescent="0.35">
      <c r="A194" s="63">
        <f t="shared" si="17"/>
        <v>42927</v>
      </c>
      <c r="B194" s="34">
        <f t="shared" si="17"/>
        <v>42927</v>
      </c>
      <c r="C194" s="261">
        <v>0.875</v>
      </c>
      <c r="D194" s="261">
        <v>0.16666666666666666</v>
      </c>
      <c r="E194" s="32">
        <f t="shared" si="14"/>
        <v>0.29166666666666663</v>
      </c>
      <c r="H194" s="32">
        <f t="shared" si="19"/>
        <v>0</v>
      </c>
      <c r="I194" s="173" t="str">
        <f t="shared" si="15"/>
        <v>SITE</v>
      </c>
      <c r="J194" s="32">
        <f t="shared" si="16"/>
        <v>0.29166666666666663</v>
      </c>
      <c r="K194" s="43">
        <f>IFERROR(VLOOKUP(M194,EMPLOI!A:S,2,0),"")</f>
        <v>79.400000000000006</v>
      </c>
      <c r="L194" s="32" t="str">
        <f t="shared" ca="1" si="18"/>
        <v/>
      </c>
      <c r="M194" s="26" t="str">
        <f t="array" ref="M194">IF(OR($K$2&gt;J194),"",IFERROR(INDEX(Tableau1[],MATCH(1,('2017'!B194&gt;=Tableau1[[DATE DEBUT ]])*(Tableau1[DATE FIN]&gt;='2017'!B194),0),1),""))</f>
        <v>Entreprise 3</v>
      </c>
      <c r="N194" s="6"/>
    </row>
    <row r="195" spans="1:14" ht="16.2" x14ac:dyDescent="0.35">
      <c r="A195" s="63">
        <f t="shared" si="17"/>
        <v>42928</v>
      </c>
      <c r="B195" s="34">
        <f t="shared" si="17"/>
        <v>42928</v>
      </c>
      <c r="C195" s="261">
        <v>0.875</v>
      </c>
      <c r="D195" s="261">
        <v>0.16666666666666666</v>
      </c>
      <c r="E195" s="32">
        <f t="shared" si="14"/>
        <v>0.29166666666666663</v>
      </c>
      <c r="H195" s="32">
        <f t="shared" si="19"/>
        <v>0</v>
      </c>
      <c r="I195" s="173" t="str">
        <f t="shared" si="15"/>
        <v>SITE</v>
      </c>
      <c r="J195" s="32">
        <f t="shared" si="16"/>
        <v>0.29166666666666663</v>
      </c>
      <c r="K195" s="43">
        <f>IFERROR(VLOOKUP(M195,EMPLOI!A:S,2,0),"")</f>
        <v>79.400000000000006</v>
      </c>
      <c r="L195" s="32" t="str">
        <f t="shared" ca="1" si="18"/>
        <v/>
      </c>
      <c r="M195" s="26" t="str">
        <f t="array" ref="M195">IF(OR($K$2&gt;J195),"",IFERROR(INDEX(Tableau1[],MATCH(1,('2017'!B195&gt;=Tableau1[[DATE DEBUT ]])*(Tableau1[DATE FIN]&gt;='2017'!B195),0),1),""))</f>
        <v>Entreprise 3</v>
      </c>
      <c r="N195" s="6"/>
    </row>
    <row r="196" spans="1:14" ht="16.2" x14ac:dyDescent="0.35">
      <c r="A196" s="63">
        <f t="shared" si="17"/>
        <v>42929</v>
      </c>
      <c r="B196" s="34">
        <f t="shared" si="17"/>
        <v>42929</v>
      </c>
      <c r="C196" s="261"/>
      <c r="D196" s="261"/>
      <c r="E196" s="32">
        <f t="shared" ref="E196:E259" si="20">MOD(D196-C196,1)</f>
        <v>0</v>
      </c>
      <c r="H196" s="32">
        <f t="shared" si="19"/>
        <v>0</v>
      </c>
      <c r="I196" s="173" t="s">
        <v>88</v>
      </c>
      <c r="J196" s="32">
        <f t="shared" si="16"/>
        <v>0</v>
      </c>
      <c r="K196" s="43" t="str">
        <f>IFERROR(VLOOKUP(M196,EMPLOI!A:S,2,0),"")</f>
        <v/>
      </c>
      <c r="L196" s="32" t="str">
        <f t="shared" ca="1" si="18"/>
        <v/>
      </c>
      <c r="M196" s="26" t="str">
        <f t="array" ref="M196">IF(OR($K$2&gt;J196),"",IFERROR(INDEX(Tableau1[],MATCH(1,('2017'!B196&gt;=Tableau1[[DATE DEBUT ]])*(Tableau1[DATE FIN]&gt;='2017'!B196),0),1),""))</f>
        <v/>
      </c>
      <c r="N196" s="6"/>
    </row>
    <row r="197" spans="1:14" ht="16.2" x14ac:dyDescent="0.35">
      <c r="A197" s="63">
        <f t="shared" si="17"/>
        <v>42930</v>
      </c>
      <c r="B197" s="34">
        <f t="shared" si="17"/>
        <v>42930</v>
      </c>
      <c r="C197" s="261">
        <v>0.83333333333333337</v>
      </c>
      <c r="D197" s="261">
        <v>0.16666666666666666</v>
      </c>
      <c r="E197" s="32">
        <f t="shared" si="20"/>
        <v>0.33333333333333326</v>
      </c>
      <c r="H197" s="32">
        <f t="shared" si="19"/>
        <v>0</v>
      </c>
      <c r="I197" s="173" t="str">
        <f t="shared" si="15"/>
        <v>SITE</v>
      </c>
      <c r="J197" s="32">
        <f t="shared" ref="J197:J260" si="21">SUM(E197+H197)</f>
        <v>0.33333333333333326</v>
      </c>
      <c r="K197" s="43">
        <f>IFERROR(VLOOKUP(M197,EMPLOI!A:S,2,0),"")</f>
        <v>79.400000000000006</v>
      </c>
      <c r="L197" s="32" t="str">
        <f t="shared" ca="1" si="18"/>
        <v/>
      </c>
      <c r="M197" s="26" t="str">
        <f t="array" ref="M197">IF(OR($K$2&gt;J197),"",IFERROR(INDEX(Tableau1[],MATCH(1,('2017'!B197&gt;=Tableau1[[DATE DEBUT ]])*(Tableau1[DATE FIN]&gt;='2017'!B197),0),1),""))</f>
        <v>Entreprise 3</v>
      </c>
      <c r="N197" s="6"/>
    </row>
    <row r="198" spans="1:14" ht="16.2" x14ac:dyDescent="0.35">
      <c r="A198" s="63">
        <f t="shared" ref="A198:B261" si="22">A197+1</f>
        <v>42931</v>
      </c>
      <c r="B198" s="34">
        <f t="shared" si="22"/>
        <v>42931</v>
      </c>
      <c r="E198" s="32">
        <f t="shared" si="20"/>
        <v>0</v>
      </c>
      <c r="H198" s="32">
        <f t="shared" si="19"/>
        <v>0</v>
      </c>
      <c r="I198" s="173" t="str">
        <f t="shared" si="15"/>
        <v/>
      </c>
      <c r="J198" s="32">
        <f t="shared" si="21"/>
        <v>0</v>
      </c>
      <c r="K198" s="43" t="str">
        <f>IFERROR(VLOOKUP(M198,EMPLOI!A:S,2,0),"")</f>
        <v/>
      </c>
      <c r="L198" s="32">
        <f t="shared" ca="1" si="18"/>
        <v>1.208333333333333</v>
      </c>
      <c r="M198" s="26" t="str">
        <f t="array" ref="M198">IF(OR($K$2&gt;J198),"",IFERROR(INDEX(Tableau1[],MATCH(1,('2017'!B198&gt;=Tableau1[[DATE DEBUT ]])*(Tableau1[DATE FIN]&gt;='2017'!B198),0),1),""))</f>
        <v/>
      </c>
      <c r="N198" s="6"/>
    </row>
    <row r="199" spans="1:14" ht="16.2" x14ac:dyDescent="0.35">
      <c r="A199" s="63">
        <f t="shared" si="22"/>
        <v>42932</v>
      </c>
      <c r="B199" s="34">
        <f t="shared" si="22"/>
        <v>42932</v>
      </c>
      <c r="E199" s="32">
        <f t="shared" si="20"/>
        <v>0</v>
      </c>
      <c r="H199" s="32">
        <f t="shared" si="19"/>
        <v>0</v>
      </c>
      <c r="I199" s="173" t="str">
        <f t="shared" ref="I199:I227" si="23">IF(J199&gt;0.00069444,"SITE","")</f>
        <v/>
      </c>
      <c r="J199" s="32">
        <f t="shared" si="21"/>
        <v>0</v>
      </c>
      <c r="K199" s="43" t="str">
        <f>IFERROR(VLOOKUP(M199,EMPLOI!A:S,2,0),"")</f>
        <v/>
      </c>
      <c r="L199" s="32" t="str">
        <f t="shared" ca="1" si="18"/>
        <v/>
      </c>
      <c r="M199" s="26" t="str">
        <f t="array" ref="M199">IF(OR($K$2&gt;J199),"",IFERROR(INDEX(Tableau1[],MATCH(1,('2017'!B199&gt;=Tableau1[[DATE DEBUT ]])*(Tableau1[DATE FIN]&gt;='2017'!B199),0),1),""))</f>
        <v/>
      </c>
      <c r="N199" s="6"/>
    </row>
    <row r="200" spans="1:14" ht="16.2" x14ac:dyDescent="0.35">
      <c r="A200" s="63">
        <f t="shared" si="22"/>
        <v>42933</v>
      </c>
      <c r="B200" s="34">
        <f t="shared" si="22"/>
        <v>42933</v>
      </c>
      <c r="C200" s="261">
        <v>0.875</v>
      </c>
      <c r="D200" s="261">
        <v>0.16666666666666666</v>
      </c>
      <c r="E200" s="32">
        <f t="shared" si="20"/>
        <v>0.29166666666666663</v>
      </c>
      <c r="H200" s="32">
        <f t="shared" si="19"/>
        <v>0</v>
      </c>
      <c r="I200" s="173" t="str">
        <f t="shared" si="23"/>
        <v>SITE</v>
      </c>
      <c r="J200" s="32">
        <f t="shared" si="21"/>
        <v>0.29166666666666663</v>
      </c>
      <c r="K200" s="43">
        <f>IFERROR(VLOOKUP(M200,EMPLOI!A:S,2,0),"")</f>
        <v>79.400000000000006</v>
      </c>
      <c r="L200" s="32" t="str">
        <f t="shared" ref="L200:L263" ca="1" si="24">IF(WEEKDAY(B200)=7,SUM(OFFSET(B200,0,8,-7,1)),"")</f>
        <v/>
      </c>
      <c r="M200" s="26" t="str">
        <f t="array" ref="M200">IF(OR($K$2&gt;J200),"",IFERROR(INDEX(Tableau1[],MATCH(1,('2017'!B200&gt;=Tableau1[[DATE DEBUT ]])*(Tableau1[DATE FIN]&gt;='2017'!B200),0),1),""))</f>
        <v>Entreprise 3</v>
      </c>
      <c r="N200" s="6"/>
    </row>
    <row r="201" spans="1:14" ht="16.2" x14ac:dyDescent="0.35">
      <c r="A201" s="63">
        <f t="shared" si="22"/>
        <v>42934</v>
      </c>
      <c r="B201" s="34">
        <f t="shared" si="22"/>
        <v>42934</v>
      </c>
      <c r="C201" s="261">
        <v>0.875</v>
      </c>
      <c r="D201" s="261">
        <v>0.16666666666666666</v>
      </c>
      <c r="E201" s="32">
        <f t="shared" si="20"/>
        <v>0.29166666666666663</v>
      </c>
      <c r="H201" s="32">
        <f t="shared" si="19"/>
        <v>0</v>
      </c>
      <c r="I201" s="173" t="str">
        <f t="shared" si="23"/>
        <v>SITE</v>
      </c>
      <c r="J201" s="32">
        <f t="shared" si="21"/>
        <v>0.29166666666666663</v>
      </c>
      <c r="K201" s="43">
        <f>IFERROR(VLOOKUP(M201,EMPLOI!A:S,2,0),"")</f>
        <v>79.400000000000006</v>
      </c>
      <c r="L201" s="32" t="str">
        <f t="shared" ca="1" si="24"/>
        <v/>
      </c>
      <c r="M201" s="26" t="str">
        <f t="array" ref="M201">IF(OR($K$2&gt;J201),"",IFERROR(INDEX(Tableau1[],MATCH(1,('2017'!B201&gt;=Tableau1[[DATE DEBUT ]])*(Tableau1[DATE FIN]&gt;='2017'!B201),0),1),""))</f>
        <v>Entreprise 3</v>
      </c>
      <c r="N201" s="6"/>
    </row>
    <row r="202" spans="1:14" ht="16.2" x14ac:dyDescent="0.35">
      <c r="A202" s="63">
        <f t="shared" si="22"/>
        <v>42935</v>
      </c>
      <c r="B202" s="34">
        <f t="shared" si="22"/>
        <v>42935</v>
      </c>
      <c r="C202" s="261">
        <v>0.875</v>
      </c>
      <c r="D202" s="261">
        <v>0.16666666666666666</v>
      </c>
      <c r="E202" s="32">
        <f t="shared" si="20"/>
        <v>0.29166666666666663</v>
      </c>
      <c r="H202" s="32">
        <f t="shared" si="19"/>
        <v>0</v>
      </c>
      <c r="I202" s="173" t="str">
        <f t="shared" si="23"/>
        <v>SITE</v>
      </c>
      <c r="J202" s="32">
        <f t="shared" si="21"/>
        <v>0.29166666666666663</v>
      </c>
      <c r="K202" s="43">
        <f>IFERROR(VLOOKUP(M202,EMPLOI!A:S,2,0),"")</f>
        <v>79.400000000000006</v>
      </c>
      <c r="L202" s="32" t="str">
        <f t="shared" ca="1" si="24"/>
        <v/>
      </c>
      <c r="M202" s="26" t="str">
        <f t="array" ref="M202">IF(OR($K$2&gt;J202),"",IFERROR(INDEX(Tableau1[],MATCH(1,('2017'!B202&gt;=Tableau1[[DATE DEBUT ]])*(Tableau1[DATE FIN]&gt;='2017'!B202),0),1),""))</f>
        <v>Entreprise 3</v>
      </c>
      <c r="N202" s="6"/>
    </row>
    <row r="203" spans="1:14" ht="16.2" x14ac:dyDescent="0.35">
      <c r="A203" s="63">
        <f t="shared" si="22"/>
        <v>42936</v>
      </c>
      <c r="B203" s="34">
        <f t="shared" si="22"/>
        <v>42936</v>
      </c>
      <c r="C203" s="261">
        <v>0.875</v>
      </c>
      <c r="D203" s="261">
        <v>0.16666666666666666</v>
      </c>
      <c r="E203" s="32">
        <f t="shared" si="20"/>
        <v>0.29166666666666663</v>
      </c>
      <c r="H203" s="32">
        <f t="shared" si="19"/>
        <v>0</v>
      </c>
      <c r="I203" s="173" t="str">
        <f t="shared" si="23"/>
        <v>SITE</v>
      </c>
      <c r="J203" s="32">
        <f t="shared" si="21"/>
        <v>0.29166666666666663</v>
      </c>
      <c r="K203" s="43">
        <f>IFERROR(VLOOKUP(M203,EMPLOI!A:S,2,0),"")</f>
        <v>79.400000000000006</v>
      </c>
      <c r="L203" s="32" t="str">
        <f t="shared" ca="1" si="24"/>
        <v/>
      </c>
      <c r="M203" s="26" t="str">
        <f t="array" ref="M203">IF(OR($K$2&gt;J203),"",IFERROR(INDEX(Tableau1[],MATCH(1,('2017'!B203&gt;=Tableau1[[DATE DEBUT ]])*(Tableau1[DATE FIN]&gt;='2017'!B203),0),1),""))</f>
        <v>Entreprise 3</v>
      </c>
      <c r="N203" s="6"/>
    </row>
    <row r="204" spans="1:14" ht="16.2" x14ac:dyDescent="0.35">
      <c r="A204" s="63">
        <f t="shared" si="22"/>
        <v>42937</v>
      </c>
      <c r="B204" s="34">
        <f t="shared" si="22"/>
        <v>42937</v>
      </c>
      <c r="C204" s="261">
        <v>0.875</v>
      </c>
      <c r="D204" s="261">
        <v>0.16666666666666666</v>
      </c>
      <c r="E204" s="32">
        <f t="shared" si="20"/>
        <v>0.29166666666666663</v>
      </c>
      <c r="H204" s="32">
        <f t="shared" si="19"/>
        <v>0</v>
      </c>
      <c r="I204" s="173" t="str">
        <f t="shared" si="23"/>
        <v>SITE</v>
      </c>
      <c r="J204" s="32">
        <f t="shared" si="21"/>
        <v>0.29166666666666663</v>
      </c>
      <c r="K204" s="43">
        <f>IFERROR(VLOOKUP(M204,EMPLOI!A:S,2,0),"")</f>
        <v>79.400000000000006</v>
      </c>
      <c r="L204" s="32" t="str">
        <f t="shared" ca="1" si="24"/>
        <v/>
      </c>
      <c r="M204" s="26" t="str">
        <f t="array" ref="M204">IF(OR($K$2&gt;J204),"",IFERROR(INDEX(Tableau1[],MATCH(1,('2017'!B204&gt;=Tableau1[[DATE DEBUT ]])*(Tableau1[DATE FIN]&gt;='2017'!B204),0),1),""))</f>
        <v>Entreprise 3</v>
      </c>
      <c r="N204" s="6"/>
    </row>
    <row r="205" spans="1:14" ht="16.2" x14ac:dyDescent="0.35">
      <c r="A205" s="63">
        <f t="shared" si="22"/>
        <v>42938</v>
      </c>
      <c r="B205" s="34">
        <f t="shared" si="22"/>
        <v>42938</v>
      </c>
      <c r="E205" s="32">
        <f t="shared" si="20"/>
        <v>0</v>
      </c>
      <c r="H205" s="32">
        <f t="shared" si="19"/>
        <v>0</v>
      </c>
      <c r="I205" s="173" t="str">
        <f t="shared" si="23"/>
        <v/>
      </c>
      <c r="J205" s="32">
        <f t="shared" si="21"/>
        <v>0</v>
      </c>
      <c r="K205" s="43" t="str">
        <f>IFERROR(VLOOKUP(M205,EMPLOI!A:S,2,0),"")</f>
        <v/>
      </c>
      <c r="L205" s="32">
        <f t="shared" ca="1" si="24"/>
        <v>1.458333333333333</v>
      </c>
      <c r="M205" s="26" t="str">
        <f t="array" ref="M205">IF(OR($K$2&gt;J205),"",IFERROR(INDEX(Tableau1[],MATCH(1,('2017'!B205&gt;=Tableau1[[DATE DEBUT ]])*(Tableau1[DATE FIN]&gt;='2017'!B205),0),1),""))</f>
        <v/>
      </c>
      <c r="N205" s="6"/>
    </row>
    <row r="206" spans="1:14" ht="16.2" x14ac:dyDescent="0.35">
      <c r="A206" s="63">
        <f t="shared" si="22"/>
        <v>42939</v>
      </c>
      <c r="B206" s="34">
        <f t="shared" si="22"/>
        <v>42939</v>
      </c>
      <c r="E206" s="32">
        <f t="shared" si="20"/>
        <v>0</v>
      </c>
      <c r="H206" s="32">
        <f t="shared" si="19"/>
        <v>0</v>
      </c>
      <c r="I206" s="173" t="str">
        <f t="shared" si="23"/>
        <v/>
      </c>
      <c r="J206" s="32">
        <f t="shared" si="21"/>
        <v>0</v>
      </c>
      <c r="K206" s="43" t="str">
        <f>IFERROR(VLOOKUP(M206,EMPLOI!A:S,2,0),"")</f>
        <v/>
      </c>
      <c r="L206" s="32" t="str">
        <f t="shared" ca="1" si="24"/>
        <v/>
      </c>
      <c r="M206" s="26" t="str">
        <f t="array" ref="M206">IF(OR($K$2&gt;J206),"",IFERROR(INDEX(Tableau1[],MATCH(1,('2017'!B206&gt;=Tableau1[[DATE DEBUT ]])*(Tableau1[DATE FIN]&gt;='2017'!B206),0),1),""))</f>
        <v/>
      </c>
      <c r="N206" s="6"/>
    </row>
    <row r="207" spans="1:14" ht="16.2" x14ac:dyDescent="0.35">
      <c r="A207" s="63">
        <f t="shared" si="22"/>
        <v>42940</v>
      </c>
      <c r="B207" s="34">
        <f t="shared" si="22"/>
        <v>42940</v>
      </c>
      <c r="C207" s="261">
        <v>0.875</v>
      </c>
      <c r="D207" s="261">
        <v>0.16666666666666666</v>
      </c>
      <c r="E207" s="32">
        <f t="shared" si="20"/>
        <v>0.29166666666666663</v>
      </c>
      <c r="H207" s="32">
        <f t="shared" si="19"/>
        <v>0</v>
      </c>
      <c r="I207" s="173" t="str">
        <f t="shared" si="23"/>
        <v>SITE</v>
      </c>
      <c r="J207" s="32">
        <f t="shared" si="21"/>
        <v>0.29166666666666663</v>
      </c>
      <c r="K207" s="43">
        <f>IFERROR(VLOOKUP(M207,EMPLOI!A:S,2,0),"")</f>
        <v>79.400000000000006</v>
      </c>
      <c r="L207" s="32" t="str">
        <f t="shared" ca="1" si="24"/>
        <v/>
      </c>
      <c r="M207" s="26" t="str">
        <f t="array" ref="M207">IF(OR($K$2&gt;J207),"",IFERROR(INDEX(Tableau1[],MATCH(1,('2017'!B207&gt;=Tableau1[[DATE DEBUT ]])*(Tableau1[DATE FIN]&gt;='2017'!B207),0),1),""))</f>
        <v>Entreprise 3</v>
      </c>
      <c r="N207" s="6"/>
    </row>
    <row r="208" spans="1:14" ht="16.2" x14ac:dyDescent="0.35">
      <c r="A208" s="63">
        <f t="shared" si="22"/>
        <v>42941</v>
      </c>
      <c r="B208" s="34">
        <f t="shared" si="22"/>
        <v>42941</v>
      </c>
      <c r="C208" s="261">
        <v>0.875</v>
      </c>
      <c r="D208" s="261">
        <v>0.16666666666666666</v>
      </c>
      <c r="E208" s="32">
        <f t="shared" si="20"/>
        <v>0.29166666666666663</v>
      </c>
      <c r="H208" s="32">
        <f t="shared" si="19"/>
        <v>0</v>
      </c>
      <c r="I208" s="173" t="str">
        <f t="shared" si="23"/>
        <v>SITE</v>
      </c>
      <c r="J208" s="32">
        <f t="shared" si="21"/>
        <v>0.29166666666666663</v>
      </c>
      <c r="K208" s="43">
        <f>IFERROR(VLOOKUP(M208,EMPLOI!A:S,2,0),"")</f>
        <v>79.400000000000006</v>
      </c>
      <c r="L208" s="32" t="str">
        <f t="shared" ca="1" si="24"/>
        <v/>
      </c>
      <c r="M208" s="26" t="str">
        <f t="array" ref="M208">IF(OR($K$2&gt;J208),"",IFERROR(INDEX(Tableau1[],MATCH(1,('2017'!B208&gt;=Tableau1[[DATE DEBUT ]])*(Tableau1[DATE FIN]&gt;='2017'!B208),0),1),""))</f>
        <v>Entreprise 3</v>
      </c>
      <c r="N208" s="6"/>
    </row>
    <row r="209" spans="1:14" ht="16.2" x14ac:dyDescent="0.35">
      <c r="A209" s="63">
        <f t="shared" si="22"/>
        <v>42942</v>
      </c>
      <c r="B209" s="34">
        <f t="shared" si="22"/>
        <v>42942</v>
      </c>
      <c r="C209" s="261">
        <v>0.875</v>
      </c>
      <c r="D209" s="261">
        <v>0.16666666666666666</v>
      </c>
      <c r="E209" s="32">
        <f t="shared" si="20"/>
        <v>0.29166666666666663</v>
      </c>
      <c r="H209" s="32">
        <f t="shared" si="19"/>
        <v>0</v>
      </c>
      <c r="I209" s="173" t="str">
        <f t="shared" si="23"/>
        <v>SITE</v>
      </c>
      <c r="J209" s="32">
        <f t="shared" si="21"/>
        <v>0.29166666666666663</v>
      </c>
      <c r="K209" s="43">
        <f>IFERROR(VLOOKUP(M209,EMPLOI!A:S,2,0),"")</f>
        <v>79.400000000000006</v>
      </c>
      <c r="L209" s="32" t="str">
        <f t="shared" ca="1" si="24"/>
        <v/>
      </c>
      <c r="M209" s="26" t="str">
        <f t="array" ref="M209">IF(OR($K$2&gt;J209),"",IFERROR(INDEX(Tableau1[],MATCH(1,('2017'!B209&gt;=Tableau1[[DATE DEBUT ]])*(Tableau1[DATE FIN]&gt;='2017'!B209),0),1),""))</f>
        <v>Entreprise 3</v>
      </c>
      <c r="N209" s="6"/>
    </row>
    <row r="210" spans="1:14" ht="16.2" x14ac:dyDescent="0.35">
      <c r="A210" s="63">
        <f t="shared" si="22"/>
        <v>42943</v>
      </c>
      <c r="B210" s="34">
        <f t="shared" si="22"/>
        <v>42943</v>
      </c>
      <c r="C210" s="261">
        <v>0.875</v>
      </c>
      <c r="D210" s="261">
        <v>0.16666666666666666</v>
      </c>
      <c r="E210" s="32">
        <f t="shared" si="20"/>
        <v>0.29166666666666663</v>
      </c>
      <c r="H210" s="32">
        <f t="shared" si="19"/>
        <v>0</v>
      </c>
      <c r="I210" s="173" t="str">
        <f t="shared" si="23"/>
        <v>SITE</v>
      </c>
      <c r="J210" s="32">
        <f t="shared" si="21"/>
        <v>0.29166666666666663</v>
      </c>
      <c r="K210" s="43">
        <f>IFERROR(VLOOKUP(M210,EMPLOI!A:S,2,0),"")</f>
        <v>79.400000000000006</v>
      </c>
      <c r="L210" s="32" t="str">
        <f t="shared" ca="1" si="24"/>
        <v/>
      </c>
      <c r="M210" s="26" t="str">
        <f t="array" ref="M210">IF(OR($K$2&gt;J210),"",IFERROR(INDEX(Tableau1[],MATCH(1,('2017'!B210&gt;=Tableau1[[DATE DEBUT ]])*(Tableau1[DATE FIN]&gt;='2017'!B210),0),1),""))</f>
        <v>Entreprise 3</v>
      </c>
      <c r="N210" s="6"/>
    </row>
    <row r="211" spans="1:14" ht="16.2" x14ac:dyDescent="0.35">
      <c r="A211" s="63">
        <f t="shared" si="22"/>
        <v>42944</v>
      </c>
      <c r="B211" s="34">
        <f t="shared" si="22"/>
        <v>42944</v>
      </c>
      <c r="C211" s="261">
        <v>0.875</v>
      </c>
      <c r="D211" s="261">
        <v>0.16666666666666666</v>
      </c>
      <c r="E211" s="32">
        <f t="shared" si="20"/>
        <v>0.29166666666666663</v>
      </c>
      <c r="H211" s="32">
        <f t="shared" si="19"/>
        <v>0</v>
      </c>
      <c r="I211" s="173" t="str">
        <f t="shared" si="23"/>
        <v>SITE</v>
      </c>
      <c r="J211" s="32">
        <f t="shared" si="21"/>
        <v>0.29166666666666663</v>
      </c>
      <c r="K211" s="43">
        <f>IFERROR(VLOOKUP(M211,EMPLOI!A:S,2,0),"")</f>
        <v>79.400000000000006</v>
      </c>
      <c r="L211" s="32" t="str">
        <f t="shared" ca="1" si="24"/>
        <v/>
      </c>
      <c r="M211" s="26" t="str">
        <f t="array" ref="M211">IF(OR($K$2&gt;J211),"",IFERROR(INDEX(Tableau1[],MATCH(1,('2017'!B211&gt;=Tableau1[[DATE DEBUT ]])*(Tableau1[DATE FIN]&gt;='2017'!B211),0),1),""))</f>
        <v>Entreprise 3</v>
      </c>
      <c r="N211" s="6"/>
    </row>
    <row r="212" spans="1:14" ht="16.2" x14ac:dyDescent="0.35">
      <c r="A212" s="63">
        <f t="shared" si="22"/>
        <v>42945</v>
      </c>
      <c r="B212" s="34">
        <f t="shared" si="22"/>
        <v>42945</v>
      </c>
      <c r="E212" s="32">
        <f t="shared" si="20"/>
        <v>0</v>
      </c>
      <c r="H212" s="32">
        <f t="shared" si="19"/>
        <v>0</v>
      </c>
      <c r="I212" s="173" t="str">
        <f t="shared" si="23"/>
        <v/>
      </c>
      <c r="J212" s="32">
        <f t="shared" si="21"/>
        <v>0</v>
      </c>
      <c r="K212" s="43" t="str">
        <f>IFERROR(VLOOKUP(M212,EMPLOI!A:S,2,0),"")</f>
        <v/>
      </c>
      <c r="L212" s="32">
        <f t="shared" ca="1" si="24"/>
        <v>1.458333333333333</v>
      </c>
      <c r="M212" s="26" t="str">
        <f t="array" ref="M212">IF(OR($K$2&gt;J212),"",IFERROR(INDEX(Tableau1[],MATCH(1,('2017'!B212&gt;=Tableau1[[DATE DEBUT ]])*(Tableau1[DATE FIN]&gt;='2017'!B212),0),1),""))</f>
        <v/>
      </c>
      <c r="N212" s="6"/>
    </row>
    <row r="213" spans="1:14" ht="16.2" x14ac:dyDescent="0.35">
      <c r="A213" s="63">
        <f t="shared" si="22"/>
        <v>42946</v>
      </c>
      <c r="B213" s="34">
        <f t="shared" si="22"/>
        <v>42946</v>
      </c>
      <c r="C213" s="261"/>
      <c r="D213" s="261"/>
      <c r="E213" s="32">
        <f t="shared" si="20"/>
        <v>0</v>
      </c>
      <c r="H213" s="32">
        <f t="shared" si="19"/>
        <v>0</v>
      </c>
      <c r="I213" s="173" t="str">
        <f t="shared" si="23"/>
        <v/>
      </c>
      <c r="J213" s="32">
        <f t="shared" si="21"/>
        <v>0</v>
      </c>
      <c r="K213" s="43" t="str">
        <f>IFERROR(VLOOKUP(M213,EMPLOI!A:S,2,0),"")</f>
        <v/>
      </c>
      <c r="L213" s="32" t="str">
        <f t="shared" ca="1" si="24"/>
        <v/>
      </c>
      <c r="M213" s="26" t="str">
        <f t="array" ref="M213">IF(OR($K$2&gt;J213),"",IFERROR(INDEX(Tableau1[],MATCH(1,('2017'!B213&gt;=Tableau1[[DATE DEBUT ]])*(Tableau1[DATE FIN]&gt;='2017'!B213),0),1),""))</f>
        <v/>
      </c>
      <c r="N213" s="6"/>
    </row>
    <row r="214" spans="1:14" ht="16.2" x14ac:dyDescent="0.35">
      <c r="A214" s="63">
        <f t="shared" si="22"/>
        <v>42947</v>
      </c>
      <c r="B214" s="34">
        <f t="shared" si="22"/>
        <v>42947</v>
      </c>
      <c r="C214" s="261">
        <v>0.875</v>
      </c>
      <c r="D214" s="261">
        <v>0.16666666666666666</v>
      </c>
      <c r="E214" s="32">
        <f t="shared" si="20"/>
        <v>0.29166666666666663</v>
      </c>
      <c r="H214" s="32">
        <f t="shared" si="19"/>
        <v>0</v>
      </c>
      <c r="I214" s="173" t="str">
        <f t="shared" si="23"/>
        <v>SITE</v>
      </c>
      <c r="J214" s="32">
        <f t="shared" si="21"/>
        <v>0.29166666666666663</v>
      </c>
      <c r="K214" s="43">
        <f>IFERROR(VLOOKUP(M214,EMPLOI!A:S,2,0),"")</f>
        <v>79.400000000000006</v>
      </c>
      <c r="L214" s="32" t="str">
        <f t="shared" ca="1" si="24"/>
        <v/>
      </c>
      <c r="M214" s="26" t="str">
        <f t="array" ref="M214">IF(OR($K$2&gt;J214),"",IFERROR(INDEX(Tableau1[],MATCH(1,('2017'!B214&gt;=Tableau1[[DATE DEBUT ]])*(Tableau1[DATE FIN]&gt;='2017'!B214),0),1),""))</f>
        <v>Entreprise 3</v>
      </c>
      <c r="N214" s="6"/>
    </row>
    <row r="215" spans="1:14" ht="16.2" x14ac:dyDescent="0.35">
      <c r="A215" s="63">
        <f t="shared" si="22"/>
        <v>42948</v>
      </c>
      <c r="B215" s="34">
        <f t="shared" si="22"/>
        <v>42948</v>
      </c>
      <c r="C215" s="261">
        <v>0.875</v>
      </c>
      <c r="D215" s="261">
        <v>0.16666666666666666</v>
      </c>
      <c r="E215" s="32">
        <f t="shared" si="20"/>
        <v>0.29166666666666663</v>
      </c>
      <c r="H215" s="32">
        <f t="shared" si="19"/>
        <v>0</v>
      </c>
      <c r="I215" s="173" t="str">
        <f t="shared" si="23"/>
        <v>SITE</v>
      </c>
      <c r="J215" s="32">
        <f t="shared" si="21"/>
        <v>0.29166666666666663</v>
      </c>
      <c r="K215" s="43">
        <f>IFERROR(VLOOKUP(M215,EMPLOI!A:S,2,0),"")</f>
        <v>79.400000000000006</v>
      </c>
      <c r="L215" s="32" t="str">
        <f t="shared" ca="1" si="24"/>
        <v/>
      </c>
      <c r="M215" s="26" t="str">
        <f t="array" ref="M215">IF(OR($K$2&gt;J215),"",IFERROR(INDEX(Tableau1[],MATCH(1,('2017'!B215&gt;=Tableau1[[DATE DEBUT ]])*(Tableau1[DATE FIN]&gt;='2017'!B215),0),1),""))</f>
        <v>Entreprise 3</v>
      </c>
      <c r="N215" s="6"/>
    </row>
    <row r="216" spans="1:14" ht="16.2" x14ac:dyDescent="0.35">
      <c r="A216" s="63">
        <f t="shared" si="22"/>
        <v>42949</v>
      </c>
      <c r="B216" s="34">
        <f t="shared" si="22"/>
        <v>42949</v>
      </c>
      <c r="C216" s="261">
        <v>0.875</v>
      </c>
      <c r="D216" s="261">
        <v>0.16666666666666666</v>
      </c>
      <c r="E216" s="32">
        <f t="shared" si="20"/>
        <v>0.29166666666666663</v>
      </c>
      <c r="H216" s="32">
        <f t="shared" si="19"/>
        <v>0</v>
      </c>
      <c r="I216" s="173" t="str">
        <f t="shared" si="23"/>
        <v>SITE</v>
      </c>
      <c r="J216" s="32">
        <f t="shared" si="21"/>
        <v>0.29166666666666663</v>
      </c>
      <c r="K216" s="43">
        <f>IFERROR(VLOOKUP(M216,EMPLOI!A:S,2,0),"")</f>
        <v>79.400000000000006</v>
      </c>
      <c r="L216" s="32" t="str">
        <f t="shared" ca="1" si="24"/>
        <v/>
      </c>
      <c r="M216" s="26" t="str">
        <f t="array" ref="M216">IF(OR($K$2&gt;J216),"",IFERROR(INDEX(Tableau1[],MATCH(1,('2017'!B216&gt;=Tableau1[[DATE DEBUT ]])*(Tableau1[DATE FIN]&gt;='2017'!B216),0),1),""))</f>
        <v>Entreprise 3</v>
      </c>
      <c r="N216" s="6"/>
    </row>
    <row r="217" spans="1:14" ht="16.2" x14ac:dyDescent="0.35">
      <c r="A217" s="63">
        <f t="shared" si="22"/>
        <v>42950</v>
      </c>
      <c r="B217" s="34">
        <f t="shared" si="22"/>
        <v>42950</v>
      </c>
      <c r="C217" s="261">
        <v>0.875</v>
      </c>
      <c r="D217" s="261">
        <v>0.16666666666666666</v>
      </c>
      <c r="E217" s="32">
        <f t="shared" si="20"/>
        <v>0.29166666666666663</v>
      </c>
      <c r="H217" s="32">
        <f t="shared" si="19"/>
        <v>0</v>
      </c>
      <c r="I217" s="173" t="str">
        <f t="shared" si="23"/>
        <v>SITE</v>
      </c>
      <c r="J217" s="32">
        <f t="shared" si="21"/>
        <v>0.29166666666666663</v>
      </c>
      <c r="K217" s="43">
        <f>IFERROR(VLOOKUP(M217,EMPLOI!A:S,2,0),"")</f>
        <v>79.400000000000006</v>
      </c>
      <c r="L217" s="32" t="str">
        <f t="shared" ca="1" si="24"/>
        <v/>
      </c>
      <c r="M217" s="26" t="str">
        <f t="array" ref="M217">IF(OR($K$2&gt;J217),"",IFERROR(INDEX(Tableau1[],MATCH(1,('2017'!B217&gt;=Tableau1[[DATE DEBUT ]])*(Tableau1[DATE FIN]&gt;='2017'!B217),0),1),""))</f>
        <v>Entreprise 3</v>
      </c>
      <c r="N217" s="6"/>
    </row>
    <row r="218" spans="1:14" ht="16.2" x14ac:dyDescent="0.35">
      <c r="A218" s="63">
        <f t="shared" si="22"/>
        <v>42951</v>
      </c>
      <c r="B218" s="34">
        <f t="shared" si="22"/>
        <v>42951</v>
      </c>
      <c r="C218" s="261">
        <v>0.875</v>
      </c>
      <c r="D218" s="261">
        <v>0.16666666666666666</v>
      </c>
      <c r="E218" s="32">
        <f t="shared" si="20"/>
        <v>0.29166666666666663</v>
      </c>
      <c r="H218" s="32">
        <f t="shared" si="19"/>
        <v>0</v>
      </c>
      <c r="I218" s="173" t="str">
        <f t="shared" si="23"/>
        <v>SITE</v>
      </c>
      <c r="J218" s="32">
        <f t="shared" si="21"/>
        <v>0.29166666666666663</v>
      </c>
      <c r="K218" s="43">
        <f>IFERROR(VLOOKUP(M218,EMPLOI!A:S,2,0),"")</f>
        <v>79.400000000000006</v>
      </c>
      <c r="L218" s="32" t="str">
        <f t="shared" ca="1" si="24"/>
        <v/>
      </c>
      <c r="M218" s="26" t="str">
        <f t="array" ref="M218">IF(OR($K$2&gt;J218),"",IFERROR(INDEX(Tableau1[],MATCH(1,('2017'!B218&gt;=Tableau1[[DATE DEBUT ]])*(Tableau1[DATE FIN]&gt;='2017'!B218),0),1),""))</f>
        <v>Entreprise 3</v>
      </c>
      <c r="N218" s="6"/>
    </row>
    <row r="219" spans="1:14" ht="16.2" x14ac:dyDescent="0.35">
      <c r="A219" s="63">
        <f t="shared" si="22"/>
        <v>42952</v>
      </c>
      <c r="B219" s="34">
        <f t="shared" si="22"/>
        <v>42952</v>
      </c>
      <c r="E219" s="32">
        <f t="shared" si="20"/>
        <v>0</v>
      </c>
      <c r="H219" s="32">
        <f t="shared" si="19"/>
        <v>0</v>
      </c>
      <c r="I219" s="173" t="str">
        <f t="shared" si="23"/>
        <v/>
      </c>
      <c r="J219" s="32">
        <f t="shared" si="21"/>
        <v>0</v>
      </c>
      <c r="K219" s="43" t="str">
        <f>IFERROR(VLOOKUP(M219,EMPLOI!A:S,2,0),"")</f>
        <v/>
      </c>
      <c r="L219" s="32">
        <f t="shared" ca="1" si="24"/>
        <v>1.458333333333333</v>
      </c>
      <c r="M219" s="26" t="str">
        <f t="array" ref="M219">IF(OR($K$2&gt;J219),"",IFERROR(INDEX(Tableau1[],MATCH(1,('2017'!B219&gt;=Tableau1[[DATE DEBUT ]])*(Tableau1[DATE FIN]&gt;='2017'!B219),0),1),""))</f>
        <v/>
      </c>
      <c r="N219" s="6"/>
    </row>
    <row r="220" spans="1:14" ht="16.2" x14ac:dyDescent="0.35">
      <c r="A220" s="63">
        <f t="shared" si="22"/>
        <v>42953</v>
      </c>
      <c r="B220" s="34">
        <f t="shared" si="22"/>
        <v>42953</v>
      </c>
      <c r="E220" s="32">
        <f t="shared" si="20"/>
        <v>0</v>
      </c>
      <c r="H220" s="32">
        <f t="shared" si="19"/>
        <v>0</v>
      </c>
      <c r="I220" s="173" t="str">
        <f t="shared" si="23"/>
        <v/>
      </c>
      <c r="J220" s="32">
        <f t="shared" si="21"/>
        <v>0</v>
      </c>
      <c r="K220" s="43" t="str">
        <f>IFERROR(VLOOKUP(M220,EMPLOI!A:S,2,0),"")</f>
        <v/>
      </c>
      <c r="L220" s="32" t="str">
        <f t="shared" ca="1" si="24"/>
        <v/>
      </c>
      <c r="M220" s="26" t="str">
        <f t="array" ref="M220">IF(OR($K$2&gt;J220),"",IFERROR(INDEX(Tableau1[],MATCH(1,('2017'!B220&gt;=Tableau1[[DATE DEBUT ]])*(Tableau1[DATE FIN]&gt;='2017'!B220),0),1),""))</f>
        <v/>
      </c>
      <c r="N220" s="6"/>
    </row>
    <row r="221" spans="1:14" ht="16.2" x14ac:dyDescent="0.35">
      <c r="A221" s="63">
        <f t="shared" si="22"/>
        <v>42954</v>
      </c>
      <c r="B221" s="34">
        <f t="shared" si="22"/>
        <v>42954</v>
      </c>
      <c r="E221" s="32">
        <f t="shared" si="20"/>
        <v>0</v>
      </c>
      <c r="H221" s="32">
        <f t="shared" si="19"/>
        <v>0</v>
      </c>
      <c r="I221" s="173" t="str">
        <f t="shared" si="23"/>
        <v/>
      </c>
      <c r="J221" s="32">
        <f t="shared" si="21"/>
        <v>0</v>
      </c>
      <c r="K221" s="43" t="str">
        <f>IFERROR(VLOOKUP(M221,EMPLOI!A:S,2,0),"")</f>
        <v/>
      </c>
      <c r="L221" s="32" t="str">
        <f t="shared" ca="1" si="24"/>
        <v/>
      </c>
      <c r="M221" s="26" t="str">
        <f t="array" ref="M221">IF(OR($K$2&gt;J221),"",IFERROR(INDEX(Tableau1[],MATCH(1,('2017'!B221&gt;=Tableau1[[DATE DEBUT ]])*(Tableau1[DATE FIN]&gt;='2017'!B221),0),1),""))</f>
        <v/>
      </c>
      <c r="N221" s="6"/>
    </row>
    <row r="222" spans="1:14" ht="16.2" x14ac:dyDescent="0.35">
      <c r="A222" s="63">
        <f t="shared" si="22"/>
        <v>42955</v>
      </c>
      <c r="B222" s="34">
        <f t="shared" si="22"/>
        <v>42955</v>
      </c>
      <c r="E222" s="32">
        <f t="shared" si="20"/>
        <v>0</v>
      </c>
      <c r="H222" s="32">
        <f t="shared" si="19"/>
        <v>0</v>
      </c>
      <c r="I222" s="173" t="str">
        <f t="shared" si="23"/>
        <v/>
      </c>
      <c r="J222" s="32">
        <f t="shared" si="21"/>
        <v>0</v>
      </c>
      <c r="K222" s="43" t="str">
        <f>IFERROR(VLOOKUP(M222,EMPLOI!A:S,2,0),"")</f>
        <v/>
      </c>
      <c r="L222" s="32" t="str">
        <f t="shared" ca="1" si="24"/>
        <v/>
      </c>
      <c r="M222" s="26" t="str">
        <f t="array" ref="M222">IF(OR($K$2&gt;J222),"",IFERROR(INDEX(Tableau1[],MATCH(1,('2017'!B222&gt;=Tableau1[[DATE DEBUT ]])*(Tableau1[DATE FIN]&gt;='2017'!B222),0),1),""))</f>
        <v/>
      </c>
      <c r="N222" s="6"/>
    </row>
    <row r="223" spans="1:14" ht="16.2" x14ac:dyDescent="0.35">
      <c r="A223" s="63">
        <f t="shared" si="22"/>
        <v>42956</v>
      </c>
      <c r="B223" s="34">
        <f t="shared" si="22"/>
        <v>42956</v>
      </c>
      <c r="E223" s="32">
        <f t="shared" si="20"/>
        <v>0</v>
      </c>
      <c r="H223" s="32">
        <f t="shared" si="19"/>
        <v>0</v>
      </c>
      <c r="I223" s="173" t="str">
        <f t="shared" si="23"/>
        <v/>
      </c>
      <c r="J223" s="32">
        <f t="shared" si="21"/>
        <v>0</v>
      </c>
      <c r="K223" s="43" t="str">
        <f>IFERROR(VLOOKUP(M223,EMPLOI!A:S,2,0),"")</f>
        <v/>
      </c>
      <c r="L223" s="32" t="str">
        <f t="shared" ca="1" si="24"/>
        <v/>
      </c>
      <c r="M223" s="26" t="str">
        <f t="array" ref="M223">IF(OR($K$2&gt;J223),"",IFERROR(INDEX(Tableau1[],MATCH(1,('2017'!B223&gt;=Tableau1[[DATE DEBUT ]])*(Tableau1[DATE FIN]&gt;='2017'!B223),0),1),""))</f>
        <v/>
      </c>
      <c r="N223" s="6"/>
    </row>
    <row r="224" spans="1:14" ht="16.2" x14ac:dyDescent="0.35">
      <c r="A224" s="63">
        <f t="shared" si="22"/>
        <v>42957</v>
      </c>
      <c r="B224" s="34">
        <f t="shared" si="22"/>
        <v>42957</v>
      </c>
      <c r="E224" s="32">
        <f t="shared" si="20"/>
        <v>0</v>
      </c>
      <c r="H224" s="32">
        <f t="shared" si="19"/>
        <v>0</v>
      </c>
      <c r="I224" s="173" t="str">
        <f t="shared" si="23"/>
        <v/>
      </c>
      <c r="J224" s="32">
        <f t="shared" si="21"/>
        <v>0</v>
      </c>
      <c r="K224" s="43" t="str">
        <f>IFERROR(VLOOKUP(M224,EMPLOI!A:S,2,0),"")</f>
        <v/>
      </c>
      <c r="L224" s="32" t="str">
        <f t="shared" ca="1" si="24"/>
        <v/>
      </c>
      <c r="M224" s="26" t="str">
        <f t="array" ref="M224">IF(OR($K$2&gt;J224),"",IFERROR(INDEX(Tableau1[],MATCH(1,('2017'!B224&gt;=Tableau1[[DATE DEBUT ]])*(Tableau1[DATE FIN]&gt;='2017'!B224),0),1),""))</f>
        <v/>
      </c>
      <c r="N224" s="6"/>
    </row>
    <row r="225" spans="1:14" ht="16.2" x14ac:dyDescent="0.35">
      <c r="A225" s="63">
        <f t="shared" si="22"/>
        <v>42958</v>
      </c>
      <c r="B225" s="34">
        <f t="shared" si="22"/>
        <v>42958</v>
      </c>
      <c r="E225" s="32">
        <f t="shared" si="20"/>
        <v>0</v>
      </c>
      <c r="H225" s="32">
        <f t="shared" si="19"/>
        <v>0</v>
      </c>
      <c r="I225" s="173" t="str">
        <f t="shared" si="23"/>
        <v/>
      </c>
      <c r="J225" s="32">
        <f t="shared" si="21"/>
        <v>0</v>
      </c>
      <c r="K225" s="43" t="str">
        <f>IFERROR(VLOOKUP(M225,EMPLOI!A:S,2,0),"")</f>
        <v/>
      </c>
      <c r="L225" s="32" t="str">
        <f t="shared" ca="1" si="24"/>
        <v/>
      </c>
      <c r="M225" s="26" t="str">
        <f t="array" ref="M225">IF(OR($K$2&gt;J225),"",IFERROR(INDEX(Tableau1[],MATCH(1,('2017'!B225&gt;=Tableau1[[DATE DEBUT ]])*(Tableau1[DATE FIN]&gt;='2017'!B225),0),1),""))</f>
        <v/>
      </c>
      <c r="N225" s="6"/>
    </row>
    <row r="226" spans="1:14" ht="16.2" x14ac:dyDescent="0.35">
      <c r="A226" s="63">
        <f t="shared" si="22"/>
        <v>42959</v>
      </c>
      <c r="B226" s="34">
        <f t="shared" si="22"/>
        <v>42959</v>
      </c>
      <c r="E226" s="32">
        <f t="shared" si="20"/>
        <v>0</v>
      </c>
      <c r="H226" s="32">
        <f t="shared" si="19"/>
        <v>0</v>
      </c>
      <c r="I226" s="173" t="str">
        <f t="shared" si="23"/>
        <v/>
      </c>
      <c r="J226" s="32">
        <f t="shared" si="21"/>
        <v>0</v>
      </c>
      <c r="K226" s="43" t="str">
        <f>IFERROR(VLOOKUP(M226,EMPLOI!A:S,2,0),"")</f>
        <v/>
      </c>
      <c r="L226" s="32">
        <f t="shared" ca="1" si="24"/>
        <v>0</v>
      </c>
      <c r="M226" s="26" t="str">
        <f t="array" ref="M226">IF(OR($K$2&gt;J226),"",IFERROR(INDEX(Tableau1[],MATCH(1,('2017'!B226&gt;=Tableau1[[DATE DEBUT ]])*(Tableau1[DATE FIN]&gt;='2017'!B226),0),1),""))</f>
        <v/>
      </c>
      <c r="N226" s="6"/>
    </row>
    <row r="227" spans="1:14" ht="16.2" x14ac:dyDescent="0.35">
      <c r="A227" s="63">
        <f t="shared" si="22"/>
        <v>42960</v>
      </c>
      <c r="B227" s="34">
        <f t="shared" si="22"/>
        <v>42960</v>
      </c>
      <c r="E227" s="32">
        <f t="shared" si="20"/>
        <v>0</v>
      </c>
      <c r="H227" s="32">
        <f t="shared" si="19"/>
        <v>0</v>
      </c>
      <c r="I227" s="173" t="str">
        <f t="shared" si="23"/>
        <v/>
      </c>
      <c r="J227" s="32">
        <f t="shared" si="21"/>
        <v>0</v>
      </c>
      <c r="K227" s="43" t="str">
        <f>IFERROR(VLOOKUP(M227,EMPLOI!A:S,2,0),"")</f>
        <v/>
      </c>
      <c r="L227" s="32" t="str">
        <f t="shared" ca="1" si="24"/>
        <v/>
      </c>
      <c r="M227" s="26" t="str">
        <f t="array" ref="M227">IF(OR($K$2&gt;J227),"",IFERROR(INDEX(Tableau1[],MATCH(1,('2017'!B227&gt;=Tableau1[[DATE DEBUT ]])*(Tableau1[DATE FIN]&gt;='2017'!B227),0),1),""))</f>
        <v/>
      </c>
      <c r="N227" s="6"/>
    </row>
    <row r="228" spans="1:14" ht="16.2" x14ac:dyDescent="0.35">
      <c r="A228" s="63">
        <f t="shared" si="22"/>
        <v>42961</v>
      </c>
      <c r="B228" s="34">
        <f t="shared" si="22"/>
        <v>42961</v>
      </c>
      <c r="E228" s="32">
        <f t="shared" si="20"/>
        <v>0</v>
      </c>
      <c r="H228" s="32">
        <f t="shared" si="19"/>
        <v>0</v>
      </c>
      <c r="I228" s="173" t="s">
        <v>85</v>
      </c>
      <c r="J228" s="32">
        <f t="shared" si="21"/>
        <v>0</v>
      </c>
      <c r="K228" s="43" t="str">
        <f>IFERROR(VLOOKUP(M228,EMPLOI!A:S,2,0),"")</f>
        <v/>
      </c>
      <c r="L228" s="32" t="str">
        <f t="shared" ca="1" si="24"/>
        <v/>
      </c>
      <c r="M228" s="26" t="str">
        <f t="array" ref="M228">IF(OR($K$2&gt;J228),"",IFERROR(INDEX(Tableau1[],MATCH(1,('2017'!B228&gt;=Tableau1[[DATE DEBUT ]])*(Tableau1[DATE FIN]&gt;='2017'!B228),0),1),""))</f>
        <v/>
      </c>
      <c r="N228" s="6"/>
    </row>
    <row r="229" spans="1:14" ht="16.2" x14ac:dyDescent="0.35">
      <c r="A229" s="63">
        <f t="shared" si="22"/>
        <v>42962</v>
      </c>
      <c r="B229" s="34">
        <f t="shared" si="22"/>
        <v>42962</v>
      </c>
      <c r="E229" s="32">
        <f t="shared" si="20"/>
        <v>0</v>
      </c>
      <c r="H229" s="32">
        <f t="shared" ref="H229:H292" si="25">MOD(G229-F229,1)</f>
        <v>0</v>
      </c>
      <c r="I229" s="173" t="s">
        <v>85</v>
      </c>
      <c r="J229" s="32">
        <f t="shared" si="21"/>
        <v>0</v>
      </c>
      <c r="K229" s="43" t="str">
        <f>IFERROR(VLOOKUP(M229,EMPLOI!A:S,2,0),"")</f>
        <v/>
      </c>
      <c r="L229" s="32" t="str">
        <f t="shared" ca="1" si="24"/>
        <v/>
      </c>
      <c r="M229" s="26" t="str">
        <f t="array" ref="M229">IF(OR($K$2&gt;J229),"",IFERROR(INDEX(Tableau1[],MATCH(1,('2017'!B229&gt;=Tableau1[[DATE DEBUT ]])*(Tableau1[DATE FIN]&gt;='2017'!B229),0),1),""))</f>
        <v/>
      </c>
      <c r="N229" s="6"/>
    </row>
    <row r="230" spans="1:14" ht="16.2" x14ac:dyDescent="0.35">
      <c r="A230" s="63">
        <f t="shared" si="22"/>
        <v>42963</v>
      </c>
      <c r="B230" s="34">
        <f t="shared" si="22"/>
        <v>42963</v>
      </c>
      <c r="E230" s="32">
        <f t="shared" si="20"/>
        <v>0</v>
      </c>
      <c r="H230" s="32">
        <f t="shared" si="25"/>
        <v>0</v>
      </c>
      <c r="I230" s="173" t="s">
        <v>85</v>
      </c>
      <c r="J230" s="32">
        <f t="shared" si="21"/>
        <v>0</v>
      </c>
      <c r="K230" s="43" t="str">
        <f>IFERROR(VLOOKUP(M230,EMPLOI!A:S,2,0),"")</f>
        <v/>
      </c>
      <c r="L230" s="32" t="str">
        <f t="shared" ca="1" si="24"/>
        <v/>
      </c>
      <c r="M230" s="26" t="str">
        <f t="array" ref="M230">IF(OR($K$2&gt;J230),"",IFERROR(INDEX(Tableau1[],MATCH(1,('2017'!B230&gt;=Tableau1[[DATE DEBUT ]])*(Tableau1[DATE FIN]&gt;='2017'!B230),0),1),""))</f>
        <v/>
      </c>
      <c r="N230" s="6"/>
    </row>
    <row r="231" spans="1:14" ht="16.2" x14ac:dyDescent="0.35">
      <c r="A231" s="63">
        <f t="shared" si="22"/>
        <v>42964</v>
      </c>
      <c r="B231" s="34">
        <f t="shared" si="22"/>
        <v>42964</v>
      </c>
      <c r="E231" s="32">
        <f t="shared" si="20"/>
        <v>0</v>
      </c>
      <c r="H231" s="32">
        <f t="shared" si="25"/>
        <v>0</v>
      </c>
      <c r="I231" s="173" t="s">
        <v>85</v>
      </c>
      <c r="J231" s="32">
        <f t="shared" si="21"/>
        <v>0</v>
      </c>
      <c r="K231" s="43" t="str">
        <f>IFERROR(VLOOKUP(M231,EMPLOI!A:S,2,0),"")</f>
        <v/>
      </c>
      <c r="L231" s="32" t="str">
        <f t="shared" ca="1" si="24"/>
        <v/>
      </c>
      <c r="M231" s="26" t="str">
        <f t="array" ref="M231">IF(OR($K$2&gt;J231),"",IFERROR(INDEX(Tableau1[],MATCH(1,('2017'!B231&gt;=Tableau1[[DATE DEBUT ]])*(Tableau1[DATE FIN]&gt;='2017'!B231),0),1),""))</f>
        <v/>
      </c>
      <c r="N231" s="6"/>
    </row>
    <row r="232" spans="1:14" ht="16.2" x14ac:dyDescent="0.35">
      <c r="A232" s="63">
        <f t="shared" si="22"/>
        <v>42965</v>
      </c>
      <c r="B232" s="34">
        <f t="shared" si="22"/>
        <v>42965</v>
      </c>
      <c r="E232" s="32">
        <f t="shared" si="20"/>
        <v>0</v>
      </c>
      <c r="H232" s="32">
        <f t="shared" si="25"/>
        <v>0</v>
      </c>
      <c r="I232" s="173" t="s">
        <v>85</v>
      </c>
      <c r="J232" s="32">
        <f t="shared" si="21"/>
        <v>0</v>
      </c>
      <c r="K232" s="43" t="str">
        <f>IFERROR(VLOOKUP(M232,EMPLOI!A:S,2,0),"")</f>
        <v/>
      </c>
      <c r="L232" s="32" t="str">
        <f t="shared" ca="1" si="24"/>
        <v/>
      </c>
      <c r="M232" s="26" t="str">
        <f t="array" ref="M232">IF(OR($K$2&gt;J232),"",IFERROR(INDEX(Tableau1[],MATCH(1,('2017'!B232&gt;=Tableau1[[DATE DEBUT ]])*(Tableau1[DATE FIN]&gt;='2017'!B232),0),1),""))</f>
        <v/>
      </c>
      <c r="N232" s="6"/>
    </row>
    <row r="233" spans="1:14" ht="16.2" x14ac:dyDescent="0.35">
      <c r="A233" s="63">
        <f t="shared" si="22"/>
        <v>42966</v>
      </c>
      <c r="B233" s="34">
        <f t="shared" si="22"/>
        <v>42966</v>
      </c>
      <c r="E233" s="32">
        <f t="shared" si="20"/>
        <v>0</v>
      </c>
      <c r="H233" s="32">
        <f t="shared" si="25"/>
        <v>0</v>
      </c>
      <c r="I233" s="173" t="s">
        <v>85</v>
      </c>
      <c r="J233" s="32">
        <f t="shared" si="21"/>
        <v>0</v>
      </c>
      <c r="K233" s="43" t="str">
        <f>IFERROR(VLOOKUP(M233,EMPLOI!A:S,2,0),"")</f>
        <v/>
      </c>
      <c r="L233" s="32">
        <f t="shared" ca="1" si="24"/>
        <v>0</v>
      </c>
      <c r="M233" s="26" t="str">
        <f t="array" ref="M233">IF(OR($K$2&gt;J233),"",IFERROR(INDEX(Tableau1[],MATCH(1,('2017'!B233&gt;=Tableau1[[DATE DEBUT ]])*(Tableau1[DATE FIN]&gt;='2017'!B233),0),1),""))</f>
        <v/>
      </c>
      <c r="N233" s="6"/>
    </row>
    <row r="234" spans="1:14" ht="16.2" x14ac:dyDescent="0.35">
      <c r="A234" s="63">
        <f t="shared" si="22"/>
        <v>42967</v>
      </c>
      <c r="B234" s="34">
        <f t="shared" si="22"/>
        <v>42967</v>
      </c>
      <c r="E234" s="32">
        <f t="shared" si="20"/>
        <v>0</v>
      </c>
      <c r="H234" s="32">
        <f t="shared" si="25"/>
        <v>0</v>
      </c>
      <c r="I234" s="173" t="s">
        <v>85</v>
      </c>
      <c r="J234" s="32">
        <f t="shared" si="21"/>
        <v>0</v>
      </c>
      <c r="K234" s="43" t="str">
        <f>IFERROR(VLOOKUP(M234,EMPLOI!A:S,2,0),"")</f>
        <v/>
      </c>
      <c r="L234" s="32" t="str">
        <f t="shared" ca="1" si="24"/>
        <v/>
      </c>
      <c r="M234" s="26" t="str">
        <f t="array" ref="M234">IF(OR($K$2&gt;J234),"",IFERROR(INDEX(Tableau1[],MATCH(1,('2017'!B234&gt;=Tableau1[[DATE DEBUT ]])*(Tableau1[DATE FIN]&gt;='2017'!B234),0),1),""))</f>
        <v/>
      </c>
      <c r="N234" s="6"/>
    </row>
    <row r="235" spans="1:14" ht="16.2" x14ac:dyDescent="0.35">
      <c r="A235" s="63">
        <f t="shared" si="22"/>
        <v>42968</v>
      </c>
      <c r="B235" s="34">
        <f t="shared" si="22"/>
        <v>42968</v>
      </c>
      <c r="E235" s="32">
        <f t="shared" si="20"/>
        <v>0</v>
      </c>
      <c r="H235" s="32">
        <f t="shared" si="25"/>
        <v>0</v>
      </c>
      <c r="I235" s="173" t="s">
        <v>85</v>
      </c>
      <c r="J235" s="32">
        <f t="shared" si="21"/>
        <v>0</v>
      </c>
      <c r="K235" s="43" t="str">
        <f>IFERROR(VLOOKUP(M235,EMPLOI!A:S,2,0),"")</f>
        <v/>
      </c>
      <c r="L235" s="32" t="str">
        <f t="shared" ca="1" si="24"/>
        <v/>
      </c>
      <c r="M235" s="26" t="str">
        <f t="array" ref="M235">IF(OR($K$2&gt;J235),"",IFERROR(INDEX(Tableau1[],MATCH(1,('2017'!B235&gt;=Tableau1[[DATE DEBUT ]])*(Tableau1[DATE FIN]&gt;='2017'!B235),0),1),""))</f>
        <v/>
      </c>
      <c r="N235" s="6"/>
    </row>
    <row r="236" spans="1:14" ht="16.2" x14ac:dyDescent="0.35">
      <c r="A236" s="63">
        <f t="shared" si="22"/>
        <v>42969</v>
      </c>
      <c r="B236" s="34">
        <f t="shared" si="22"/>
        <v>42969</v>
      </c>
      <c r="E236" s="32">
        <f t="shared" si="20"/>
        <v>0</v>
      </c>
      <c r="H236" s="32">
        <f t="shared" si="25"/>
        <v>0</v>
      </c>
      <c r="I236" s="173" t="s">
        <v>85</v>
      </c>
      <c r="J236" s="32">
        <f t="shared" si="21"/>
        <v>0</v>
      </c>
      <c r="K236" s="43" t="str">
        <f>IFERROR(VLOOKUP(M236,EMPLOI!A:S,2,0),"")</f>
        <v/>
      </c>
      <c r="L236" s="32" t="str">
        <f t="shared" ca="1" si="24"/>
        <v/>
      </c>
      <c r="M236" s="26" t="str">
        <f t="array" ref="M236">IF(OR($K$2&gt;J236),"",IFERROR(INDEX(Tableau1[],MATCH(1,('2017'!B236&gt;=Tableau1[[DATE DEBUT ]])*(Tableau1[DATE FIN]&gt;='2017'!B236),0),1),""))</f>
        <v/>
      </c>
      <c r="N236" s="6"/>
    </row>
    <row r="237" spans="1:14" ht="16.2" x14ac:dyDescent="0.35">
      <c r="A237" s="63">
        <f t="shared" si="22"/>
        <v>42970</v>
      </c>
      <c r="B237" s="34">
        <f t="shared" si="22"/>
        <v>42970</v>
      </c>
      <c r="E237" s="32">
        <f t="shared" si="20"/>
        <v>0</v>
      </c>
      <c r="H237" s="32">
        <f t="shared" si="25"/>
        <v>0</v>
      </c>
      <c r="I237" s="173" t="s">
        <v>85</v>
      </c>
      <c r="J237" s="32">
        <f t="shared" si="21"/>
        <v>0</v>
      </c>
      <c r="K237" s="43" t="str">
        <f>IFERROR(VLOOKUP(M237,EMPLOI!A:S,2,0),"")</f>
        <v/>
      </c>
      <c r="L237" s="32" t="str">
        <f t="shared" ca="1" si="24"/>
        <v/>
      </c>
      <c r="M237" s="26" t="str">
        <f t="array" ref="M237">IF(OR($K$2&gt;J237),"",IFERROR(INDEX(Tableau1[],MATCH(1,('2017'!B237&gt;=Tableau1[[DATE DEBUT ]])*(Tableau1[DATE FIN]&gt;='2017'!B237),0),1),""))</f>
        <v/>
      </c>
      <c r="N237" s="6"/>
    </row>
    <row r="238" spans="1:14" ht="16.2" x14ac:dyDescent="0.35">
      <c r="A238" s="63">
        <f t="shared" si="22"/>
        <v>42971</v>
      </c>
      <c r="B238" s="34">
        <f t="shared" si="22"/>
        <v>42971</v>
      </c>
      <c r="E238" s="32">
        <f t="shared" si="20"/>
        <v>0</v>
      </c>
      <c r="H238" s="32">
        <f t="shared" si="25"/>
        <v>0</v>
      </c>
      <c r="I238" s="173" t="s">
        <v>85</v>
      </c>
      <c r="J238" s="32">
        <f t="shared" si="21"/>
        <v>0</v>
      </c>
      <c r="K238" s="43" t="str">
        <f>IFERROR(VLOOKUP(M238,EMPLOI!A:S,2,0),"")</f>
        <v/>
      </c>
      <c r="L238" s="32" t="str">
        <f t="shared" ca="1" si="24"/>
        <v/>
      </c>
      <c r="M238" s="26" t="str">
        <f t="array" ref="M238">IF(OR($K$2&gt;J238),"",IFERROR(INDEX(Tableau1[],MATCH(1,('2017'!B238&gt;=Tableau1[[DATE DEBUT ]])*(Tableau1[DATE FIN]&gt;='2017'!B238),0),1),""))</f>
        <v/>
      </c>
      <c r="N238" s="6"/>
    </row>
    <row r="239" spans="1:14" ht="16.2" x14ac:dyDescent="0.35">
      <c r="A239" s="63">
        <f t="shared" si="22"/>
        <v>42972</v>
      </c>
      <c r="B239" s="34">
        <f t="shared" si="22"/>
        <v>42972</v>
      </c>
      <c r="E239" s="32">
        <f t="shared" si="20"/>
        <v>0</v>
      </c>
      <c r="H239" s="32">
        <f t="shared" si="25"/>
        <v>0</v>
      </c>
      <c r="I239" s="173" t="s">
        <v>85</v>
      </c>
      <c r="J239" s="32">
        <f t="shared" si="21"/>
        <v>0</v>
      </c>
      <c r="K239" s="43" t="str">
        <f>IFERROR(VLOOKUP(M239,EMPLOI!A:S,2,0),"")</f>
        <v/>
      </c>
      <c r="L239" s="32" t="str">
        <f t="shared" ca="1" si="24"/>
        <v/>
      </c>
      <c r="M239" s="26" t="str">
        <f t="array" ref="M239">IF(OR($K$2&gt;J239),"",IFERROR(INDEX(Tableau1[],MATCH(1,('2017'!B239&gt;=Tableau1[[DATE DEBUT ]])*(Tableau1[DATE FIN]&gt;='2017'!B239),0),1),""))</f>
        <v/>
      </c>
      <c r="N239" s="6"/>
    </row>
    <row r="240" spans="1:14" ht="16.2" x14ac:dyDescent="0.35">
      <c r="A240" s="63">
        <f t="shared" si="22"/>
        <v>42973</v>
      </c>
      <c r="B240" s="34">
        <f t="shared" si="22"/>
        <v>42973</v>
      </c>
      <c r="E240" s="32">
        <f t="shared" si="20"/>
        <v>0</v>
      </c>
      <c r="H240" s="32">
        <f t="shared" si="25"/>
        <v>0</v>
      </c>
      <c r="I240" s="173" t="str">
        <f t="shared" ref="I240:I242" si="26">IF(J240&gt;0.00069444,"SITE","")</f>
        <v/>
      </c>
      <c r="J240" s="32">
        <f t="shared" si="21"/>
        <v>0</v>
      </c>
      <c r="K240" s="43" t="str">
        <f>IFERROR(VLOOKUP(M240,EMPLOI!A:S,2,0),"")</f>
        <v/>
      </c>
      <c r="L240" s="32">
        <f t="shared" ca="1" si="24"/>
        <v>0</v>
      </c>
      <c r="M240" s="26" t="str">
        <f t="array" ref="M240">IF(OR($K$2&gt;J240),"",IFERROR(INDEX(Tableau1[],MATCH(1,('2017'!B240&gt;=Tableau1[[DATE DEBUT ]])*(Tableau1[DATE FIN]&gt;='2017'!B240),0),1),""))</f>
        <v/>
      </c>
      <c r="N240" s="6"/>
    </row>
    <row r="241" spans="1:14" ht="16.2" x14ac:dyDescent="0.35">
      <c r="A241" s="63">
        <f t="shared" si="22"/>
        <v>42974</v>
      </c>
      <c r="B241" s="34">
        <f t="shared" si="22"/>
        <v>42974</v>
      </c>
      <c r="E241" s="32">
        <f t="shared" si="20"/>
        <v>0</v>
      </c>
      <c r="H241" s="32">
        <f t="shared" si="25"/>
        <v>0</v>
      </c>
      <c r="I241" s="173" t="str">
        <f t="shared" si="26"/>
        <v/>
      </c>
      <c r="J241" s="32">
        <f t="shared" si="21"/>
        <v>0</v>
      </c>
      <c r="K241" s="43" t="str">
        <f>IFERROR(VLOOKUP(M241,EMPLOI!A:S,2,0),"")</f>
        <v/>
      </c>
      <c r="L241" s="32" t="str">
        <f t="shared" ca="1" si="24"/>
        <v/>
      </c>
      <c r="M241" s="26" t="str">
        <f t="array" ref="M241">IF(OR($K$2&gt;J241),"",IFERROR(INDEX(Tableau1[],MATCH(1,('2017'!B241&gt;=Tableau1[[DATE DEBUT ]])*(Tableau1[DATE FIN]&gt;='2017'!B241),0),1),""))</f>
        <v/>
      </c>
      <c r="N241" s="6"/>
    </row>
    <row r="242" spans="1:14" ht="16.2" x14ac:dyDescent="0.35">
      <c r="A242" s="63">
        <f t="shared" si="22"/>
        <v>42975</v>
      </c>
      <c r="B242" s="34">
        <f t="shared" si="22"/>
        <v>42975</v>
      </c>
      <c r="C242" s="261">
        <v>0.875</v>
      </c>
      <c r="D242" s="261">
        <v>0.16666666666666666</v>
      </c>
      <c r="E242" s="32">
        <f t="shared" si="20"/>
        <v>0.29166666666666663</v>
      </c>
      <c r="H242" s="32">
        <f t="shared" si="25"/>
        <v>0</v>
      </c>
      <c r="I242" s="173" t="str">
        <f t="shared" si="26"/>
        <v>SITE</v>
      </c>
      <c r="J242" s="32">
        <f t="shared" si="21"/>
        <v>0.29166666666666663</v>
      </c>
      <c r="K242" s="43">
        <f>IFERROR(VLOOKUP(M242,EMPLOI!A:S,2,0),"")</f>
        <v>79.400000000000006</v>
      </c>
      <c r="L242" s="32" t="str">
        <f t="shared" ca="1" si="24"/>
        <v/>
      </c>
      <c r="M242" s="26" t="str">
        <f t="array" ref="M242">IF(OR($K$2&gt;J242),"",IFERROR(INDEX(Tableau1[],MATCH(1,('2017'!B242&gt;=Tableau1[[DATE DEBUT ]])*(Tableau1[DATE FIN]&gt;='2017'!B242),0),1),""))</f>
        <v>Entreprise 4</v>
      </c>
      <c r="N242" s="6"/>
    </row>
    <row r="243" spans="1:14" ht="16.2" x14ac:dyDescent="0.35">
      <c r="A243" s="63">
        <f t="shared" si="22"/>
        <v>42976</v>
      </c>
      <c r="B243" s="34">
        <f t="shared" si="22"/>
        <v>42976</v>
      </c>
      <c r="E243" s="32">
        <f t="shared" si="20"/>
        <v>0</v>
      </c>
      <c r="H243" s="32">
        <f t="shared" si="25"/>
        <v>0</v>
      </c>
      <c r="I243" s="173" t="s">
        <v>88</v>
      </c>
      <c r="J243" s="32">
        <f t="shared" si="21"/>
        <v>0</v>
      </c>
      <c r="K243" s="43" t="str">
        <f>IFERROR(VLOOKUP(M243,EMPLOI!A:S,2,0),"")</f>
        <v/>
      </c>
      <c r="L243" s="32" t="str">
        <f t="shared" ca="1" si="24"/>
        <v/>
      </c>
      <c r="M243" s="26" t="str">
        <f t="array" ref="M243">IF(OR($K$2&gt;J243),"",IFERROR(INDEX(Tableau1[],MATCH(1,('2017'!B243&gt;=Tableau1[[DATE DEBUT ]])*(Tableau1[DATE FIN]&gt;='2017'!B243),0),1),""))</f>
        <v/>
      </c>
      <c r="N243" s="6"/>
    </row>
    <row r="244" spans="1:14" ht="16.2" x14ac:dyDescent="0.35">
      <c r="A244" s="63">
        <f t="shared" si="22"/>
        <v>42977</v>
      </c>
      <c r="B244" s="34">
        <f t="shared" si="22"/>
        <v>42977</v>
      </c>
      <c r="C244" s="261">
        <v>0.875</v>
      </c>
      <c r="D244" s="261">
        <v>0.20833333333333334</v>
      </c>
      <c r="E244" s="32">
        <f t="shared" si="20"/>
        <v>0.33333333333333337</v>
      </c>
      <c r="H244" s="32">
        <f t="shared" si="25"/>
        <v>0</v>
      </c>
      <c r="I244" s="173" t="str">
        <f t="shared" ref="I244:I307" si="27">IF(J244&gt;0.00069444,"SITE","")</f>
        <v>SITE</v>
      </c>
      <c r="J244" s="32">
        <f t="shared" si="21"/>
        <v>0.33333333333333337</v>
      </c>
      <c r="K244" s="43">
        <f>IFERROR(VLOOKUP(M244,EMPLOI!A:S,2,0),"")</f>
        <v>79.400000000000006</v>
      </c>
      <c r="L244" s="32" t="str">
        <f t="shared" ca="1" si="24"/>
        <v/>
      </c>
      <c r="M244" s="26" t="str">
        <f t="array" ref="M244">IF(OR($K$2&gt;J244),"",IFERROR(INDEX(Tableau1[],MATCH(1,('2017'!B244&gt;=Tableau1[[DATE DEBUT ]])*(Tableau1[DATE FIN]&gt;='2017'!B244),0),1),""))</f>
        <v>Entreprise 4</v>
      </c>
      <c r="N244" s="6"/>
    </row>
    <row r="245" spans="1:14" ht="16.2" x14ac:dyDescent="0.35">
      <c r="A245" s="63">
        <f t="shared" si="22"/>
        <v>42978</v>
      </c>
      <c r="B245" s="34">
        <f t="shared" si="22"/>
        <v>42978</v>
      </c>
      <c r="C245" s="261">
        <v>0.875</v>
      </c>
      <c r="D245" s="261">
        <v>0.20833333333333334</v>
      </c>
      <c r="E245" s="32">
        <f t="shared" si="20"/>
        <v>0.33333333333333337</v>
      </c>
      <c r="H245" s="32">
        <f t="shared" si="25"/>
        <v>0</v>
      </c>
      <c r="I245" s="173" t="str">
        <f t="shared" si="27"/>
        <v>SITE</v>
      </c>
      <c r="J245" s="32">
        <f t="shared" si="21"/>
        <v>0.33333333333333337</v>
      </c>
      <c r="K245" s="43">
        <f>IFERROR(VLOOKUP(M245,EMPLOI!A:S,2,0),"")</f>
        <v>79.400000000000006</v>
      </c>
      <c r="L245" s="32" t="str">
        <f t="shared" ca="1" si="24"/>
        <v/>
      </c>
      <c r="M245" s="26" t="str">
        <f t="array" ref="M245">IF(OR($K$2&gt;J245),"",IFERROR(INDEX(Tableau1[],MATCH(1,('2017'!B245&gt;=Tableau1[[DATE DEBUT ]])*(Tableau1[DATE FIN]&gt;='2017'!B245),0),1),""))</f>
        <v>Entreprise 4</v>
      </c>
      <c r="N245" s="6"/>
    </row>
    <row r="246" spans="1:14" ht="16.2" x14ac:dyDescent="0.35">
      <c r="A246" s="63">
        <f t="shared" si="22"/>
        <v>42979</v>
      </c>
      <c r="B246" s="34">
        <f t="shared" si="22"/>
        <v>42979</v>
      </c>
      <c r="C246" s="261">
        <v>0.875</v>
      </c>
      <c r="D246" s="261">
        <v>0.20833333333333334</v>
      </c>
      <c r="E246" s="32">
        <f t="shared" si="20"/>
        <v>0.33333333333333337</v>
      </c>
      <c r="H246" s="32">
        <f t="shared" si="25"/>
        <v>0</v>
      </c>
      <c r="I246" s="173" t="str">
        <f t="shared" si="27"/>
        <v>SITE</v>
      </c>
      <c r="J246" s="32">
        <f t="shared" si="21"/>
        <v>0.33333333333333337</v>
      </c>
      <c r="K246" s="43">
        <f>IFERROR(VLOOKUP(M246,EMPLOI!A:S,2,0),"")</f>
        <v>79.400000000000006</v>
      </c>
      <c r="L246" s="32" t="str">
        <f t="shared" ca="1" si="24"/>
        <v/>
      </c>
      <c r="M246" s="26" t="str">
        <f t="array" ref="M246">IF(OR($K$2&gt;J246),"",IFERROR(INDEX(Tableau1[],MATCH(1,('2017'!B246&gt;=Tableau1[[DATE DEBUT ]])*(Tableau1[DATE FIN]&gt;='2017'!B246),0),1),""))</f>
        <v>Entreprise 4</v>
      </c>
      <c r="N246" s="6"/>
    </row>
    <row r="247" spans="1:14" ht="16.2" x14ac:dyDescent="0.35">
      <c r="A247" s="63">
        <f t="shared" si="22"/>
        <v>42980</v>
      </c>
      <c r="B247" s="34">
        <f t="shared" si="22"/>
        <v>42980</v>
      </c>
      <c r="C247" s="261"/>
      <c r="D247" s="261"/>
      <c r="E247" s="32">
        <f t="shared" si="20"/>
        <v>0</v>
      </c>
      <c r="H247" s="32">
        <f t="shared" si="25"/>
        <v>0</v>
      </c>
      <c r="I247" s="173" t="str">
        <f t="shared" si="27"/>
        <v/>
      </c>
      <c r="J247" s="32">
        <f t="shared" si="21"/>
        <v>0</v>
      </c>
      <c r="K247" s="43" t="str">
        <f>IFERROR(VLOOKUP(M247,EMPLOI!A:S,2,0),"")</f>
        <v/>
      </c>
      <c r="L247" s="32">
        <f t="shared" ca="1" si="24"/>
        <v>1.2916666666666667</v>
      </c>
      <c r="M247" s="26" t="str">
        <f t="array" ref="M247">IF(OR($K$2&gt;J247),"",IFERROR(INDEX(Tableau1[],MATCH(1,('2017'!B247&gt;=Tableau1[[DATE DEBUT ]])*(Tableau1[DATE FIN]&gt;='2017'!B247),0),1),""))</f>
        <v/>
      </c>
      <c r="N247" s="6"/>
    </row>
    <row r="248" spans="1:14" ht="16.2" x14ac:dyDescent="0.35">
      <c r="A248" s="63">
        <f t="shared" si="22"/>
        <v>42981</v>
      </c>
      <c r="B248" s="34">
        <f t="shared" si="22"/>
        <v>42981</v>
      </c>
      <c r="C248" s="261"/>
      <c r="D248" s="261"/>
      <c r="E248" s="32">
        <f t="shared" si="20"/>
        <v>0</v>
      </c>
      <c r="H248" s="32">
        <f t="shared" si="25"/>
        <v>0</v>
      </c>
      <c r="I248" s="173" t="str">
        <f t="shared" si="27"/>
        <v/>
      </c>
      <c r="J248" s="32">
        <f t="shared" si="21"/>
        <v>0</v>
      </c>
      <c r="K248" s="43" t="str">
        <f>IFERROR(VLOOKUP(M248,EMPLOI!A:S,2,0),"")</f>
        <v/>
      </c>
      <c r="L248" s="32" t="str">
        <f t="shared" ca="1" si="24"/>
        <v/>
      </c>
      <c r="M248" s="26" t="str">
        <f t="array" ref="M248">IF(OR($K$2&gt;J248),"",IFERROR(INDEX(Tableau1[],MATCH(1,('2017'!B248&gt;=Tableau1[[DATE DEBUT ]])*(Tableau1[DATE FIN]&gt;='2017'!B248),0),1),""))</f>
        <v/>
      </c>
      <c r="N248" s="6"/>
    </row>
    <row r="249" spans="1:14" ht="16.2" x14ac:dyDescent="0.35">
      <c r="A249" s="63">
        <f t="shared" si="22"/>
        <v>42982</v>
      </c>
      <c r="B249" s="34">
        <f t="shared" si="22"/>
        <v>42982</v>
      </c>
      <c r="E249" s="32">
        <f t="shared" si="20"/>
        <v>0</v>
      </c>
      <c r="H249" s="32">
        <f t="shared" si="25"/>
        <v>0</v>
      </c>
      <c r="I249" s="173" t="str">
        <f t="shared" si="27"/>
        <v/>
      </c>
      <c r="J249" s="32">
        <f t="shared" si="21"/>
        <v>0</v>
      </c>
      <c r="K249" s="43" t="str">
        <f>IFERROR(VLOOKUP(M249,EMPLOI!A:S,2,0),"")</f>
        <v/>
      </c>
      <c r="L249" s="32" t="str">
        <f t="shared" ca="1" si="24"/>
        <v/>
      </c>
      <c r="M249" s="26" t="str">
        <f t="array" ref="M249">IF(OR($K$2&gt;J249),"",IFERROR(INDEX(Tableau1[],MATCH(1,('2017'!B249&gt;=Tableau1[[DATE DEBUT ]])*(Tableau1[DATE FIN]&gt;='2017'!B249),0),1),""))</f>
        <v/>
      </c>
      <c r="N249" s="6"/>
    </row>
    <row r="250" spans="1:14" ht="16.2" x14ac:dyDescent="0.35">
      <c r="A250" s="63">
        <f t="shared" si="22"/>
        <v>42983</v>
      </c>
      <c r="B250" s="34">
        <f t="shared" si="22"/>
        <v>42983</v>
      </c>
      <c r="E250" s="32">
        <f t="shared" si="20"/>
        <v>0</v>
      </c>
      <c r="H250" s="32">
        <f t="shared" si="25"/>
        <v>0</v>
      </c>
      <c r="I250" s="173" t="str">
        <f t="shared" si="27"/>
        <v/>
      </c>
      <c r="J250" s="32">
        <f t="shared" si="21"/>
        <v>0</v>
      </c>
      <c r="K250" s="43" t="str">
        <f>IFERROR(VLOOKUP(M250,EMPLOI!A:S,2,0),"")</f>
        <v/>
      </c>
      <c r="L250" s="32" t="str">
        <f t="shared" ca="1" si="24"/>
        <v/>
      </c>
      <c r="M250" s="26" t="str">
        <f t="array" ref="M250">IF(OR($K$2&gt;J250),"",IFERROR(INDEX(Tableau1[],MATCH(1,('2017'!B250&gt;=Tableau1[[DATE DEBUT ]])*(Tableau1[DATE FIN]&gt;='2017'!B250),0),1),""))</f>
        <v/>
      </c>
      <c r="N250" s="6"/>
    </row>
    <row r="251" spans="1:14" ht="16.2" x14ac:dyDescent="0.35">
      <c r="A251" s="63">
        <f t="shared" si="22"/>
        <v>42984</v>
      </c>
      <c r="B251" s="34">
        <f t="shared" si="22"/>
        <v>42984</v>
      </c>
      <c r="E251" s="32">
        <f t="shared" si="20"/>
        <v>0</v>
      </c>
      <c r="H251" s="32">
        <f t="shared" si="25"/>
        <v>0</v>
      </c>
      <c r="I251" s="173" t="str">
        <f t="shared" si="27"/>
        <v/>
      </c>
      <c r="J251" s="32">
        <f t="shared" si="21"/>
        <v>0</v>
      </c>
      <c r="K251" s="43" t="str">
        <f>IFERROR(VLOOKUP(M251,EMPLOI!A:S,2,0),"")</f>
        <v/>
      </c>
      <c r="L251" s="32" t="str">
        <f t="shared" ca="1" si="24"/>
        <v/>
      </c>
      <c r="M251" s="26" t="str">
        <f t="array" ref="M251">IF(OR($K$2&gt;J251),"",IFERROR(INDEX(Tableau1[],MATCH(1,('2017'!B251&gt;=Tableau1[[DATE DEBUT ]])*(Tableau1[DATE FIN]&gt;='2017'!B251),0),1),""))</f>
        <v/>
      </c>
      <c r="N251" s="6"/>
    </row>
    <row r="252" spans="1:14" ht="16.2" x14ac:dyDescent="0.35">
      <c r="A252" s="63">
        <f t="shared" si="22"/>
        <v>42985</v>
      </c>
      <c r="B252" s="34">
        <f t="shared" si="22"/>
        <v>42985</v>
      </c>
      <c r="E252" s="32">
        <f t="shared" si="20"/>
        <v>0</v>
      </c>
      <c r="H252" s="32">
        <f t="shared" si="25"/>
        <v>0</v>
      </c>
      <c r="I252" s="173" t="str">
        <f t="shared" si="27"/>
        <v/>
      </c>
      <c r="J252" s="32">
        <f t="shared" si="21"/>
        <v>0</v>
      </c>
      <c r="K252" s="43" t="str">
        <f>IFERROR(VLOOKUP(M252,EMPLOI!A:S,2,0),"")</f>
        <v/>
      </c>
      <c r="L252" s="32" t="str">
        <f t="shared" ca="1" si="24"/>
        <v/>
      </c>
      <c r="M252" s="26" t="str">
        <f t="array" ref="M252">IF(OR($K$2&gt;J252),"",IFERROR(INDEX(Tableau1[],MATCH(1,('2017'!B252&gt;=Tableau1[[DATE DEBUT ]])*(Tableau1[DATE FIN]&gt;='2017'!B252),0),1),""))</f>
        <v/>
      </c>
      <c r="N252" s="6"/>
    </row>
    <row r="253" spans="1:14" ht="16.2" x14ac:dyDescent="0.35">
      <c r="A253" s="63">
        <f t="shared" si="22"/>
        <v>42986</v>
      </c>
      <c r="B253" s="34">
        <f t="shared" si="22"/>
        <v>42986</v>
      </c>
      <c r="E253" s="32">
        <f t="shared" si="20"/>
        <v>0</v>
      </c>
      <c r="H253" s="32">
        <f t="shared" si="25"/>
        <v>0</v>
      </c>
      <c r="I253" s="173" t="str">
        <f t="shared" si="27"/>
        <v/>
      </c>
      <c r="J253" s="32">
        <f t="shared" si="21"/>
        <v>0</v>
      </c>
      <c r="K253" s="43" t="str">
        <f>IFERROR(VLOOKUP(M253,EMPLOI!A:S,2,0),"")</f>
        <v/>
      </c>
      <c r="L253" s="32" t="str">
        <f t="shared" ca="1" si="24"/>
        <v/>
      </c>
      <c r="M253" s="26" t="str">
        <f t="array" ref="M253">IF(OR($K$2&gt;J253),"",IFERROR(INDEX(Tableau1[],MATCH(1,('2017'!B253&gt;=Tableau1[[DATE DEBUT ]])*(Tableau1[DATE FIN]&gt;='2017'!B253),0),1),""))</f>
        <v/>
      </c>
      <c r="N253" s="6"/>
    </row>
    <row r="254" spans="1:14" ht="16.2" x14ac:dyDescent="0.35">
      <c r="A254" s="63">
        <f t="shared" si="22"/>
        <v>42987</v>
      </c>
      <c r="B254" s="34">
        <f t="shared" si="22"/>
        <v>42987</v>
      </c>
      <c r="E254" s="32">
        <f t="shared" si="20"/>
        <v>0</v>
      </c>
      <c r="H254" s="32">
        <f t="shared" si="25"/>
        <v>0</v>
      </c>
      <c r="I254" s="173" t="str">
        <f t="shared" si="27"/>
        <v/>
      </c>
      <c r="J254" s="32">
        <f t="shared" si="21"/>
        <v>0</v>
      </c>
      <c r="K254" s="43" t="str">
        <f>IFERROR(VLOOKUP(M254,EMPLOI!A:S,2,0),"")</f>
        <v/>
      </c>
      <c r="L254" s="32">
        <f t="shared" ca="1" si="24"/>
        <v>0</v>
      </c>
      <c r="M254" s="26" t="str">
        <f t="array" ref="M254">IF(OR($K$2&gt;J254),"",IFERROR(INDEX(Tableau1[],MATCH(1,('2017'!B254&gt;=Tableau1[[DATE DEBUT ]])*(Tableau1[DATE FIN]&gt;='2017'!B254),0),1),""))</f>
        <v/>
      </c>
      <c r="N254" s="6"/>
    </row>
    <row r="255" spans="1:14" ht="16.2" x14ac:dyDescent="0.35">
      <c r="A255" s="63">
        <f t="shared" si="22"/>
        <v>42988</v>
      </c>
      <c r="B255" s="34">
        <f t="shared" si="22"/>
        <v>42988</v>
      </c>
      <c r="E255" s="32">
        <f t="shared" si="20"/>
        <v>0</v>
      </c>
      <c r="H255" s="32">
        <f t="shared" si="25"/>
        <v>0</v>
      </c>
      <c r="I255" s="173" t="str">
        <f t="shared" si="27"/>
        <v/>
      </c>
      <c r="J255" s="32">
        <f t="shared" si="21"/>
        <v>0</v>
      </c>
      <c r="K255" s="43" t="str">
        <f>IFERROR(VLOOKUP(M255,EMPLOI!A:S,2,0),"")</f>
        <v/>
      </c>
      <c r="L255" s="32" t="str">
        <f t="shared" ca="1" si="24"/>
        <v/>
      </c>
      <c r="M255" s="26" t="str">
        <f t="array" ref="M255">IF(OR($K$2&gt;J255),"",IFERROR(INDEX(Tableau1[],MATCH(1,('2017'!B255&gt;=Tableau1[[DATE DEBUT ]])*(Tableau1[DATE FIN]&gt;='2017'!B255),0),1),""))</f>
        <v/>
      </c>
      <c r="N255" s="6"/>
    </row>
    <row r="256" spans="1:14" ht="16.2" x14ac:dyDescent="0.35">
      <c r="A256" s="63">
        <f t="shared" si="22"/>
        <v>42989</v>
      </c>
      <c r="B256" s="34">
        <f t="shared" si="22"/>
        <v>42989</v>
      </c>
      <c r="E256" s="32">
        <f t="shared" si="20"/>
        <v>0</v>
      </c>
      <c r="H256" s="32">
        <f t="shared" si="25"/>
        <v>0</v>
      </c>
      <c r="I256" s="173" t="str">
        <f t="shared" si="27"/>
        <v/>
      </c>
      <c r="J256" s="32">
        <f t="shared" si="21"/>
        <v>0</v>
      </c>
      <c r="K256" s="43" t="str">
        <f>IFERROR(VLOOKUP(M256,EMPLOI!A:S,2,0),"")</f>
        <v/>
      </c>
      <c r="L256" s="32" t="str">
        <f t="shared" ca="1" si="24"/>
        <v/>
      </c>
      <c r="M256" s="26" t="str">
        <f t="array" ref="M256">IF(OR($K$2&gt;J256),"",IFERROR(INDEX(Tableau1[],MATCH(1,('2017'!B256&gt;=Tableau1[[DATE DEBUT ]])*(Tableau1[DATE FIN]&gt;='2017'!B256),0),1),""))</f>
        <v/>
      </c>
      <c r="N256" s="6"/>
    </row>
    <row r="257" spans="1:14" ht="16.2" x14ac:dyDescent="0.35">
      <c r="A257" s="63">
        <f t="shared" si="22"/>
        <v>42990</v>
      </c>
      <c r="B257" s="34">
        <f t="shared" si="22"/>
        <v>42990</v>
      </c>
      <c r="E257" s="32">
        <f t="shared" si="20"/>
        <v>0</v>
      </c>
      <c r="H257" s="32">
        <f t="shared" si="25"/>
        <v>0</v>
      </c>
      <c r="I257" s="173" t="str">
        <f t="shared" si="27"/>
        <v/>
      </c>
      <c r="J257" s="32">
        <f t="shared" si="21"/>
        <v>0</v>
      </c>
      <c r="K257" s="43" t="str">
        <f>IFERROR(VLOOKUP(M257,EMPLOI!A:S,2,0),"")</f>
        <v/>
      </c>
      <c r="L257" s="32" t="str">
        <f t="shared" ca="1" si="24"/>
        <v/>
      </c>
      <c r="M257" s="26" t="str">
        <f t="array" ref="M257">IF(OR($K$2&gt;J257),"",IFERROR(INDEX(Tableau1[],MATCH(1,('2017'!B257&gt;=Tableau1[[DATE DEBUT ]])*(Tableau1[DATE FIN]&gt;='2017'!B257),0),1),""))</f>
        <v/>
      </c>
      <c r="N257" s="6"/>
    </row>
    <row r="258" spans="1:14" ht="16.2" x14ac:dyDescent="0.35">
      <c r="A258" s="63">
        <f t="shared" si="22"/>
        <v>42991</v>
      </c>
      <c r="B258" s="34">
        <f t="shared" si="22"/>
        <v>42991</v>
      </c>
      <c r="E258" s="32">
        <f t="shared" si="20"/>
        <v>0</v>
      </c>
      <c r="H258" s="32">
        <f t="shared" si="25"/>
        <v>0</v>
      </c>
      <c r="I258" s="173" t="str">
        <f t="shared" si="27"/>
        <v/>
      </c>
      <c r="J258" s="32">
        <f t="shared" si="21"/>
        <v>0</v>
      </c>
      <c r="K258" s="43" t="str">
        <f>IFERROR(VLOOKUP(M258,EMPLOI!A:S,2,0),"")</f>
        <v/>
      </c>
      <c r="L258" s="32" t="str">
        <f t="shared" ca="1" si="24"/>
        <v/>
      </c>
      <c r="M258" s="26" t="str">
        <f t="array" ref="M258">IF(OR($K$2&gt;J258),"",IFERROR(INDEX(Tableau1[],MATCH(1,('2017'!B258&gt;=Tableau1[[DATE DEBUT ]])*(Tableau1[DATE FIN]&gt;='2017'!B258),0),1),""))</f>
        <v/>
      </c>
      <c r="N258" s="6"/>
    </row>
    <row r="259" spans="1:14" ht="16.2" x14ac:dyDescent="0.35">
      <c r="A259" s="63">
        <f t="shared" si="22"/>
        <v>42992</v>
      </c>
      <c r="B259" s="34">
        <f t="shared" si="22"/>
        <v>42992</v>
      </c>
      <c r="E259" s="32">
        <f t="shared" si="20"/>
        <v>0</v>
      </c>
      <c r="H259" s="32">
        <f t="shared" si="25"/>
        <v>0</v>
      </c>
      <c r="I259" s="173" t="str">
        <f t="shared" si="27"/>
        <v/>
      </c>
      <c r="J259" s="32">
        <f t="shared" si="21"/>
        <v>0</v>
      </c>
      <c r="K259" s="43" t="str">
        <f>IFERROR(VLOOKUP(M259,EMPLOI!A:S,2,0),"")</f>
        <v/>
      </c>
      <c r="L259" s="32" t="str">
        <f t="shared" ca="1" si="24"/>
        <v/>
      </c>
      <c r="M259" s="26" t="str">
        <f t="array" ref="M259">IF(OR($K$2&gt;J259),"",IFERROR(INDEX(Tableau1[],MATCH(1,('2017'!B259&gt;=Tableau1[[DATE DEBUT ]])*(Tableau1[DATE FIN]&gt;='2017'!B259),0),1),""))</f>
        <v/>
      </c>
      <c r="N259" s="6"/>
    </row>
    <row r="260" spans="1:14" ht="16.2" x14ac:dyDescent="0.35">
      <c r="A260" s="63">
        <f t="shared" si="22"/>
        <v>42993</v>
      </c>
      <c r="B260" s="34">
        <f t="shared" si="22"/>
        <v>42993</v>
      </c>
      <c r="E260" s="32">
        <f t="shared" ref="E260:E323" si="28">MOD(D260-C260,1)</f>
        <v>0</v>
      </c>
      <c r="H260" s="32">
        <f t="shared" si="25"/>
        <v>0</v>
      </c>
      <c r="I260" s="173" t="str">
        <f t="shared" si="27"/>
        <v/>
      </c>
      <c r="J260" s="32">
        <f t="shared" si="21"/>
        <v>0</v>
      </c>
      <c r="K260" s="43" t="str">
        <f>IFERROR(VLOOKUP(M260,EMPLOI!A:S,2,0),"")</f>
        <v/>
      </c>
      <c r="L260" s="32" t="str">
        <f t="shared" ca="1" si="24"/>
        <v/>
      </c>
      <c r="M260" s="26" t="str">
        <f t="array" ref="M260">IF(OR($K$2&gt;J260),"",IFERROR(INDEX(Tableau1[],MATCH(1,('2017'!B260&gt;=Tableau1[[DATE DEBUT ]])*(Tableau1[DATE FIN]&gt;='2017'!B260),0),1),""))</f>
        <v/>
      </c>
      <c r="N260" s="6"/>
    </row>
    <row r="261" spans="1:14" ht="16.2" x14ac:dyDescent="0.35">
      <c r="A261" s="63">
        <f t="shared" si="22"/>
        <v>42994</v>
      </c>
      <c r="B261" s="34">
        <f t="shared" si="22"/>
        <v>42994</v>
      </c>
      <c r="E261" s="32">
        <f t="shared" si="28"/>
        <v>0</v>
      </c>
      <c r="H261" s="32">
        <f t="shared" si="25"/>
        <v>0</v>
      </c>
      <c r="I261" s="173" t="str">
        <f t="shared" si="27"/>
        <v/>
      </c>
      <c r="J261" s="32">
        <f t="shared" ref="J261:J324" si="29">SUM(E261+H261)</f>
        <v>0</v>
      </c>
      <c r="K261" s="43" t="str">
        <f>IFERROR(VLOOKUP(M261,EMPLOI!A:S,2,0),"")</f>
        <v/>
      </c>
      <c r="L261" s="32">
        <f t="shared" ca="1" si="24"/>
        <v>0</v>
      </c>
      <c r="M261" s="26" t="str">
        <f t="array" ref="M261">IF(OR($K$2&gt;J261),"",IFERROR(INDEX(Tableau1[],MATCH(1,('2017'!B261&gt;=Tableau1[[DATE DEBUT ]])*(Tableau1[DATE FIN]&gt;='2017'!B261),0),1),""))</f>
        <v/>
      </c>
      <c r="N261" s="6"/>
    </row>
    <row r="262" spans="1:14" ht="16.2" x14ac:dyDescent="0.35">
      <c r="A262" s="63">
        <f t="shared" ref="A262:B325" si="30">A261+1</f>
        <v>42995</v>
      </c>
      <c r="B262" s="34">
        <f t="shared" si="30"/>
        <v>42995</v>
      </c>
      <c r="E262" s="32">
        <f t="shared" si="28"/>
        <v>0</v>
      </c>
      <c r="H262" s="32">
        <f t="shared" si="25"/>
        <v>0</v>
      </c>
      <c r="I262" s="173" t="str">
        <f t="shared" si="27"/>
        <v/>
      </c>
      <c r="J262" s="32">
        <f t="shared" si="29"/>
        <v>0</v>
      </c>
      <c r="K262" s="43" t="str">
        <f>IFERROR(VLOOKUP(M262,EMPLOI!A:S,2,0),"")</f>
        <v/>
      </c>
      <c r="L262" s="32" t="str">
        <f t="shared" ca="1" si="24"/>
        <v/>
      </c>
      <c r="M262" s="26" t="str">
        <f t="array" ref="M262">IF(OR($K$2&gt;J262),"",IFERROR(INDEX(Tableau1[],MATCH(1,('2017'!B262&gt;=Tableau1[[DATE DEBUT ]])*(Tableau1[DATE FIN]&gt;='2017'!B262),0),1),""))</f>
        <v/>
      </c>
      <c r="N262" s="6"/>
    </row>
    <row r="263" spans="1:14" ht="16.2" x14ac:dyDescent="0.35">
      <c r="A263" s="63">
        <f t="shared" si="30"/>
        <v>42996</v>
      </c>
      <c r="B263" s="34">
        <f t="shared" si="30"/>
        <v>42996</v>
      </c>
      <c r="E263" s="32">
        <f t="shared" si="28"/>
        <v>0</v>
      </c>
      <c r="H263" s="32">
        <f t="shared" si="25"/>
        <v>0</v>
      </c>
      <c r="I263" s="173" t="str">
        <f t="shared" si="27"/>
        <v/>
      </c>
      <c r="J263" s="32">
        <f t="shared" si="29"/>
        <v>0</v>
      </c>
      <c r="K263" s="43" t="str">
        <f>IFERROR(VLOOKUP(M263,EMPLOI!A:S,2,0),"")</f>
        <v/>
      </c>
      <c r="L263" s="32" t="str">
        <f t="shared" ca="1" si="24"/>
        <v/>
      </c>
      <c r="M263" s="26" t="str">
        <f t="array" ref="M263">IF(OR($K$2&gt;J263),"",IFERROR(INDEX(Tableau1[],MATCH(1,('2017'!B263&gt;=Tableau1[[DATE DEBUT ]])*(Tableau1[DATE FIN]&gt;='2017'!B263),0),1),""))</f>
        <v/>
      </c>
      <c r="N263" s="6"/>
    </row>
    <row r="264" spans="1:14" ht="16.2" x14ac:dyDescent="0.35">
      <c r="A264" s="63">
        <f t="shared" si="30"/>
        <v>42997</v>
      </c>
      <c r="B264" s="34">
        <f t="shared" si="30"/>
        <v>42997</v>
      </c>
      <c r="E264" s="32">
        <f t="shared" si="28"/>
        <v>0</v>
      </c>
      <c r="H264" s="32">
        <f t="shared" si="25"/>
        <v>0</v>
      </c>
      <c r="I264" s="173" t="str">
        <f t="shared" si="27"/>
        <v/>
      </c>
      <c r="J264" s="32">
        <f t="shared" si="29"/>
        <v>0</v>
      </c>
      <c r="K264" s="43" t="str">
        <f>IFERROR(VLOOKUP(M264,EMPLOI!A:S,2,0),"")</f>
        <v/>
      </c>
      <c r="L264" s="32" t="str">
        <f t="shared" ref="L264:L327" ca="1" si="31">IF(WEEKDAY(B264)=7,SUM(OFFSET(B264,0,8,-7,1)),"")</f>
        <v/>
      </c>
      <c r="M264" s="26" t="str">
        <f t="array" ref="M264">IF(OR($K$2&gt;J264),"",IFERROR(INDEX(Tableau1[],MATCH(1,('2017'!B264&gt;=Tableau1[[DATE DEBUT ]])*(Tableau1[DATE FIN]&gt;='2017'!B264),0),1),""))</f>
        <v/>
      </c>
      <c r="N264" s="6"/>
    </row>
    <row r="265" spans="1:14" ht="16.2" x14ac:dyDescent="0.35">
      <c r="A265" s="63">
        <f t="shared" si="30"/>
        <v>42998</v>
      </c>
      <c r="B265" s="34">
        <f t="shared" si="30"/>
        <v>42998</v>
      </c>
      <c r="E265" s="32">
        <f t="shared" si="28"/>
        <v>0</v>
      </c>
      <c r="H265" s="32">
        <f t="shared" si="25"/>
        <v>0</v>
      </c>
      <c r="I265" s="173" t="str">
        <f t="shared" si="27"/>
        <v/>
      </c>
      <c r="J265" s="32">
        <f t="shared" si="29"/>
        <v>0</v>
      </c>
      <c r="K265" s="43" t="str">
        <f>IFERROR(VLOOKUP(M265,EMPLOI!A:S,2,0),"")</f>
        <v/>
      </c>
      <c r="L265" s="32" t="str">
        <f t="shared" ca="1" si="31"/>
        <v/>
      </c>
      <c r="M265" s="26" t="str">
        <f t="array" ref="M265">IF(OR($K$2&gt;J265),"",IFERROR(INDEX(Tableau1[],MATCH(1,('2017'!B265&gt;=Tableau1[[DATE DEBUT ]])*(Tableau1[DATE FIN]&gt;='2017'!B265),0),1),""))</f>
        <v/>
      </c>
      <c r="N265" s="6"/>
    </row>
    <row r="266" spans="1:14" ht="16.2" x14ac:dyDescent="0.35">
      <c r="A266" s="63">
        <f t="shared" si="30"/>
        <v>42999</v>
      </c>
      <c r="B266" s="34">
        <f t="shared" si="30"/>
        <v>42999</v>
      </c>
      <c r="E266" s="32">
        <f t="shared" si="28"/>
        <v>0</v>
      </c>
      <c r="H266" s="32">
        <f t="shared" si="25"/>
        <v>0</v>
      </c>
      <c r="I266" s="173" t="str">
        <f t="shared" si="27"/>
        <v/>
      </c>
      <c r="J266" s="32">
        <f t="shared" si="29"/>
        <v>0</v>
      </c>
      <c r="K266" s="43" t="str">
        <f>IFERROR(VLOOKUP(M266,EMPLOI!A:S,2,0),"")</f>
        <v/>
      </c>
      <c r="L266" s="32" t="str">
        <f t="shared" ca="1" si="31"/>
        <v/>
      </c>
      <c r="M266" s="26" t="str">
        <f t="array" ref="M266">IF(OR($K$2&gt;J266),"",IFERROR(INDEX(Tableau1[],MATCH(1,('2017'!B266&gt;=Tableau1[[DATE DEBUT ]])*(Tableau1[DATE FIN]&gt;='2017'!B266),0),1),""))</f>
        <v/>
      </c>
      <c r="N266" s="6"/>
    </row>
    <row r="267" spans="1:14" ht="16.2" x14ac:dyDescent="0.35">
      <c r="A267" s="63">
        <f t="shared" si="30"/>
        <v>43000</v>
      </c>
      <c r="B267" s="34">
        <f t="shared" si="30"/>
        <v>43000</v>
      </c>
      <c r="E267" s="32">
        <f t="shared" si="28"/>
        <v>0</v>
      </c>
      <c r="H267" s="32">
        <f t="shared" si="25"/>
        <v>0</v>
      </c>
      <c r="I267" s="173" t="str">
        <f t="shared" si="27"/>
        <v/>
      </c>
      <c r="J267" s="32">
        <f t="shared" si="29"/>
        <v>0</v>
      </c>
      <c r="K267" s="43" t="str">
        <f>IFERROR(VLOOKUP(M267,EMPLOI!A:S,2,0),"")</f>
        <v/>
      </c>
      <c r="L267" s="32" t="str">
        <f t="shared" ca="1" si="31"/>
        <v/>
      </c>
      <c r="M267" s="26" t="str">
        <f t="array" ref="M267">IF(OR($K$2&gt;J267),"",IFERROR(INDEX(Tableau1[],MATCH(1,('2017'!B267&gt;=Tableau1[[DATE DEBUT ]])*(Tableau1[DATE FIN]&gt;='2017'!B267),0),1),""))</f>
        <v/>
      </c>
      <c r="N267" s="6"/>
    </row>
    <row r="268" spans="1:14" ht="16.2" x14ac:dyDescent="0.35">
      <c r="A268" s="63">
        <f t="shared" si="30"/>
        <v>43001</v>
      </c>
      <c r="B268" s="34">
        <f t="shared" si="30"/>
        <v>43001</v>
      </c>
      <c r="E268" s="32">
        <f t="shared" si="28"/>
        <v>0</v>
      </c>
      <c r="H268" s="32">
        <f t="shared" si="25"/>
        <v>0</v>
      </c>
      <c r="I268" s="173" t="str">
        <f t="shared" si="27"/>
        <v/>
      </c>
      <c r="J268" s="32">
        <f t="shared" si="29"/>
        <v>0</v>
      </c>
      <c r="K268" s="43" t="str">
        <f>IFERROR(VLOOKUP(M268,EMPLOI!A:S,2,0),"")</f>
        <v/>
      </c>
      <c r="L268" s="32">
        <f t="shared" ca="1" si="31"/>
        <v>0</v>
      </c>
      <c r="M268" s="26" t="str">
        <f t="array" ref="M268">IF(OR($K$2&gt;J268),"",IFERROR(INDEX(Tableau1[],MATCH(1,('2017'!B268&gt;=Tableau1[[DATE DEBUT ]])*(Tableau1[DATE FIN]&gt;='2017'!B268),0),1),""))</f>
        <v/>
      </c>
      <c r="N268" s="6"/>
    </row>
    <row r="269" spans="1:14" ht="16.2" x14ac:dyDescent="0.35">
      <c r="A269" s="63">
        <f t="shared" si="30"/>
        <v>43002</v>
      </c>
      <c r="B269" s="34">
        <f t="shared" si="30"/>
        <v>43002</v>
      </c>
      <c r="E269" s="32">
        <f t="shared" si="28"/>
        <v>0</v>
      </c>
      <c r="H269" s="32">
        <f t="shared" si="25"/>
        <v>0</v>
      </c>
      <c r="I269" s="173" t="str">
        <f t="shared" si="27"/>
        <v/>
      </c>
      <c r="J269" s="32">
        <f t="shared" si="29"/>
        <v>0</v>
      </c>
      <c r="K269" s="43" t="str">
        <f>IFERROR(VLOOKUP(M269,EMPLOI!A:S,2,0),"")</f>
        <v/>
      </c>
      <c r="L269" s="32" t="str">
        <f t="shared" ca="1" si="31"/>
        <v/>
      </c>
      <c r="M269" s="26" t="str">
        <f t="array" ref="M269">IF(OR($K$2&gt;J269),"",IFERROR(INDEX(Tableau1[],MATCH(1,('2017'!B269&gt;=Tableau1[[DATE DEBUT ]])*(Tableau1[DATE FIN]&gt;='2017'!B269),0),1),""))</f>
        <v/>
      </c>
      <c r="N269" s="6"/>
    </row>
    <row r="270" spans="1:14" ht="16.2" x14ac:dyDescent="0.35">
      <c r="A270" s="63">
        <f t="shared" si="30"/>
        <v>43003</v>
      </c>
      <c r="B270" s="34">
        <f t="shared" si="30"/>
        <v>43003</v>
      </c>
      <c r="E270" s="32">
        <f t="shared" si="28"/>
        <v>0</v>
      </c>
      <c r="H270" s="32">
        <f t="shared" si="25"/>
        <v>0</v>
      </c>
      <c r="I270" s="173" t="str">
        <f t="shared" si="27"/>
        <v/>
      </c>
      <c r="J270" s="32">
        <f t="shared" si="29"/>
        <v>0</v>
      </c>
      <c r="K270" s="43" t="str">
        <f>IFERROR(VLOOKUP(M270,EMPLOI!A:S,2,0),"")</f>
        <v/>
      </c>
      <c r="L270" s="32" t="str">
        <f t="shared" ca="1" si="31"/>
        <v/>
      </c>
      <c r="M270" s="26" t="str">
        <f t="array" ref="M270">IF(OR($K$2&gt;J270),"",IFERROR(INDEX(Tableau1[],MATCH(1,('2017'!B270&gt;=Tableau1[[DATE DEBUT ]])*(Tableau1[DATE FIN]&gt;='2017'!B270),0),1),""))</f>
        <v/>
      </c>
      <c r="N270" s="6"/>
    </row>
    <row r="271" spans="1:14" ht="16.2" x14ac:dyDescent="0.35">
      <c r="A271" s="63">
        <f t="shared" si="30"/>
        <v>43004</v>
      </c>
      <c r="B271" s="34">
        <f t="shared" si="30"/>
        <v>43004</v>
      </c>
      <c r="E271" s="32">
        <f t="shared" si="28"/>
        <v>0</v>
      </c>
      <c r="H271" s="32">
        <f t="shared" si="25"/>
        <v>0</v>
      </c>
      <c r="I271" s="173" t="str">
        <f t="shared" si="27"/>
        <v/>
      </c>
      <c r="J271" s="32">
        <f t="shared" si="29"/>
        <v>0</v>
      </c>
      <c r="K271" s="43" t="str">
        <f>IFERROR(VLOOKUP(M271,EMPLOI!A:S,2,0),"")</f>
        <v/>
      </c>
      <c r="L271" s="32" t="str">
        <f t="shared" ca="1" si="31"/>
        <v/>
      </c>
      <c r="M271" s="26" t="str">
        <f t="array" ref="M271">IF(OR($K$2&gt;J271),"",IFERROR(INDEX(Tableau1[],MATCH(1,('2017'!B271&gt;=Tableau1[[DATE DEBUT ]])*(Tableau1[DATE FIN]&gt;='2017'!B271),0),1),""))</f>
        <v/>
      </c>
      <c r="N271" s="6"/>
    </row>
    <row r="272" spans="1:14" ht="16.2" x14ac:dyDescent="0.35">
      <c r="A272" s="63">
        <f t="shared" si="30"/>
        <v>43005</v>
      </c>
      <c r="B272" s="34">
        <f t="shared" si="30"/>
        <v>43005</v>
      </c>
      <c r="E272" s="32">
        <f t="shared" si="28"/>
        <v>0</v>
      </c>
      <c r="H272" s="32">
        <f t="shared" si="25"/>
        <v>0</v>
      </c>
      <c r="I272" s="173" t="str">
        <f t="shared" si="27"/>
        <v/>
      </c>
      <c r="J272" s="32">
        <f t="shared" si="29"/>
        <v>0</v>
      </c>
      <c r="K272" s="43" t="str">
        <f>IFERROR(VLOOKUP(M272,EMPLOI!A:S,2,0),"")</f>
        <v/>
      </c>
      <c r="L272" s="32" t="str">
        <f t="shared" ca="1" si="31"/>
        <v/>
      </c>
      <c r="M272" s="26" t="str">
        <f t="array" ref="M272">IF(OR($K$2&gt;J272),"",IFERROR(INDEX(Tableau1[],MATCH(1,('2017'!B272&gt;=Tableau1[[DATE DEBUT ]])*(Tableau1[DATE FIN]&gt;='2017'!B272),0),1),""))</f>
        <v/>
      </c>
      <c r="N272" s="6"/>
    </row>
    <row r="273" spans="1:14" ht="16.2" x14ac:dyDescent="0.35">
      <c r="A273" s="63">
        <f t="shared" si="30"/>
        <v>43006</v>
      </c>
      <c r="B273" s="34">
        <f t="shared" si="30"/>
        <v>43006</v>
      </c>
      <c r="E273" s="32">
        <f t="shared" si="28"/>
        <v>0</v>
      </c>
      <c r="H273" s="32">
        <f t="shared" si="25"/>
        <v>0</v>
      </c>
      <c r="I273" s="173" t="str">
        <f t="shared" si="27"/>
        <v/>
      </c>
      <c r="J273" s="32">
        <f t="shared" si="29"/>
        <v>0</v>
      </c>
      <c r="K273" s="43" t="str">
        <f>IFERROR(VLOOKUP(M273,EMPLOI!A:S,2,0),"")</f>
        <v/>
      </c>
      <c r="L273" s="32" t="str">
        <f t="shared" ca="1" si="31"/>
        <v/>
      </c>
      <c r="M273" s="26" t="str">
        <f t="array" ref="M273">IF(OR($K$2&gt;J273),"",IFERROR(INDEX(Tableau1[],MATCH(1,('2017'!B273&gt;=Tableau1[[DATE DEBUT ]])*(Tableau1[DATE FIN]&gt;='2017'!B273),0),1),""))</f>
        <v/>
      </c>
      <c r="N273" s="6"/>
    </row>
    <row r="274" spans="1:14" ht="16.2" x14ac:dyDescent="0.35">
      <c r="A274" s="63">
        <f t="shared" si="30"/>
        <v>43007</v>
      </c>
      <c r="B274" s="34">
        <f t="shared" si="30"/>
        <v>43007</v>
      </c>
      <c r="E274" s="32">
        <f t="shared" si="28"/>
        <v>0</v>
      </c>
      <c r="H274" s="32">
        <f t="shared" si="25"/>
        <v>0</v>
      </c>
      <c r="I274" s="173" t="str">
        <f t="shared" si="27"/>
        <v/>
      </c>
      <c r="J274" s="32">
        <f t="shared" si="29"/>
        <v>0</v>
      </c>
      <c r="K274" s="43" t="str">
        <f>IFERROR(VLOOKUP(M274,EMPLOI!A:S,2,0),"")</f>
        <v/>
      </c>
      <c r="L274" s="32" t="str">
        <f t="shared" ca="1" si="31"/>
        <v/>
      </c>
      <c r="M274" s="26" t="str">
        <f t="array" ref="M274">IF(OR($K$2&gt;J274),"",IFERROR(INDEX(Tableau1[],MATCH(1,('2017'!B274&gt;=Tableau1[[DATE DEBUT ]])*(Tableau1[DATE FIN]&gt;='2017'!B274),0),1),""))</f>
        <v/>
      </c>
      <c r="N274" s="6"/>
    </row>
    <row r="275" spans="1:14" ht="16.2" x14ac:dyDescent="0.35">
      <c r="A275" s="63">
        <f t="shared" si="30"/>
        <v>43008</v>
      </c>
      <c r="B275" s="34">
        <f t="shared" si="30"/>
        <v>43008</v>
      </c>
      <c r="E275" s="32">
        <f t="shared" si="28"/>
        <v>0</v>
      </c>
      <c r="H275" s="32">
        <f t="shared" si="25"/>
        <v>0</v>
      </c>
      <c r="I275" s="173" t="str">
        <f t="shared" si="27"/>
        <v/>
      </c>
      <c r="J275" s="32">
        <f t="shared" si="29"/>
        <v>0</v>
      </c>
      <c r="K275" s="43" t="str">
        <f>IFERROR(VLOOKUP(M275,EMPLOI!A:S,2,0),"")</f>
        <v/>
      </c>
      <c r="L275" s="32">
        <f t="shared" ca="1" si="31"/>
        <v>0</v>
      </c>
      <c r="M275" s="26" t="str">
        <f t="array" ref="M275">IF(OR($K$2&gt;J275),"",IFERROR(INDEX(Tableau1[],MATCH(1,('2017'!B275&gt;=Tableau1[[DATE DEBUT ]])*(Tableau1[DATE FIN]&gt;='2017'!B275),0),1),""))</f>
        <v/>
      </c>
      <c r="N275" s="6"/>
    </row>
    <row r="276" spans="1:14" ht="16.2" x14ac:dyDescent="0.35">
      <c r="A276" s="63">
        <f t="shared" si="30"/>
        <v>43009</v>
      </c>
      <c r="B276" s="34">
        <f t="shared" si="30"/>
        <v>43009</v>
      </c>
      <c r="C276" s="261"/>
      <c r="D276" s="261"/>
      <c r="E276" s="32">
        <f t="shared" si="28"/>
        <v>0</v>
      </c>
      <c r="H276" s="32">
        <f t="shared" si="25"/>
        <v>0</v>
      </c>
      <c r="I276" s="173" t="str">
        <f t="shared" si="27"/>
        <v/>
      </c>
      <c r="J276" s="32">
        <f t="shared" si="29"/>
        <v>0</v>
      </c>
      <c r="K276" s="43" t="str">
        <f>IFERROR(VLOOKUP(M276,EMPLOI!A:S,2,0),"")</f>
        <v/>
      </c>
      <c r="L276" s="32" t="str">
        <f t="shared" ca="1" si="31"/>
        <v/>
      </c>
      <c r="M276" s="26" t="str">
        <f t="array" ref="M276">IF(OR($K$2&gt;J276),"",IFERROR(INDEX(Tableau1[],MATCH(1,('2017'!B276&gt;=Tableau1[[DATE DEBUT ]])*(Tableau1[DATE FIN]&gt;='2017'!B276),0),1),""))</f>
        <v/>
      </c>
      <c r="N276" s="6"/>
    </row>
    <row r="277" spans="1:14" ht="16.2" x14ac:dyDescent="0.35">
      <c r="A277" s="63">
        <f t="shared" si="30"/>
        <v>43010</v>
      </c>
      <c r="B277" s="34">
        <f t="shared" si="30"/>
        <v>43010</v>
      </c>
      <c r="C277" s="261"/>
      <c r="D277" s="261"/>
      <c r="E277" s="32">
        <f t="shared" si="28"/>
        <v>0</v>
      </c>
      <c r="H277" s="32">
        <f t="shared" si="25"/>
        <v>0</v>
      </c>
      <c r="I277" s="173" t="str">
        <f t="shared" si="27"/>
        <v/>
      </c>
      <c r="J277" s="32">
        <f t="shared" si="29"/>
        <v>0</v>
      </c>
      <c r="K277" s="43" t="str">
        <f>IFERROR(VLOOKUP(M277,EMPLOI!A:S,2,0),"")</f>
        <v/>
      </c>
      <c r="L277" s="32" t="str">
        <f t="shared" ca="1" si="31"/>
        <v/>
      </c>
      <c r="M277" s="26" t="str">
        <f t="array" ref="M277">IF(OR($K$2&gt;J277),"",IFERROR(INDEX(Tableau1[],MATCH(1,('2017'!B277&gt;=Tableau1[[DATE DEBUT ]])*(Tableau1[DATE FIN]&gt;='2017'!B277),0),1),""))</f>
        <v/>
      </c>
      <c r="N277" s="6"/>
    </row>
    <row r="278" spans="1:14" ht="16.2" x14ac:dyDescent="0.35">
      <c r="A278" s="63">
        <f t="shared" si="30"/>
        <v>43011</v>
      </c>
      <c r="B278" s="34">
        <f t="shared" si="30"/>
        <v>43011</v>
      </c>
      <c r="C278" s="261"/>
      <c r="D278" s="261"/>
      <c r="E278" s="32">
        <f t="shared" si="28"/>
        <v>0</v>
      </c>
      <c r="H278" s="32">
        <f t="shared" si="25"/>
        <v>0</v>
      </c>
      <c r="I278" s="173" t="str">
        <f t="shared" si="27"/>
        <v/>
      </c>
      <c r="J278" s="32">
        <f t="shared" si="29"/>
        <v>0</v>
      </c>
      <c r="K278" s="43" t="str">
        <f>IFERROR(VLOOKUP(M278,EMPLOI!A:S,2,0),"")</f>
        <v/>
      </c>
      <c r="L278" s="32" t="str">
        <f t="shared" ca="1" si="31"/>
        <v/>
      </c>
      <c r="M278" s="26" t="str">
        <f t="array" ref="M278">IF(OR($K$2&gt;J278),"",IFERROR(INDEX(Tableau1[],MATCH(1,('2017'!B278&gt;=Tableau1[[DATE DEBUT ]])*(Tableau1[DATE FIN]&gt;='2017'!B278),0),1),""))</f>
        <v/>
      </c>
      <c r="N278" s="6"/>
    </row>
    <row r="279" spans="1:14" ht="16.2" x14ac:dyDescent="0.35">
      <c r="A279" s="63">
        <f t="shared" si="30"/>
        <v>43012</v>
      </c>
      <c r="B279" s="34">
        <f t="shared" si="30"/>
        <v>43012</v>
      </c>
      <c r="C279" s="261"/>
      <c r="D279" s="261"/>
      <c r="E279" s="32">
        <f t="shared" si="28"/>
        <v>0</v>
      </c>
      <c r="H279" s="32">
        <f t="shared" si="25"/>
        <v>0</v>
      </c>
      <c r="I279" s="173" t="str">
        <f t="shared" si="27"/>
        <v/>
      </c>
      <c r="J279" s="32">
        <f t="shared" si="29"/>
        <v>0</v>
      </c>
      <c r="K279" s="43" t="str">
        <f>IFERROR(VLOOKUP(M279,EMPLOI!A:S,2,0),"")</f>
        <v/>
      </c>
      <c r="L279" s="32" t="str">
        <f t="shared" ca="1" si="31"/>
        <v/>
      </c>
      <c r="M279" s="26" t="str">
        <f t="array" ref="M279">IF(OR($K$2&gt;J279),"",IFERROR(INDEX(Tableau1[],MATCH(1,('2017'!B279&gt;=Tableau1[[DATE DEBUT ]])*(Tableau1[DATE FIN]&gt;='2017'!B279),0),1),""))</f>
        <v/>
      </c>
      <c r="N279" s="6"/>
    </row>
    <row r="280" spans="1:14" ht="16.2" x14ac:dyDescent="0.35">
      <c r="A280" s="63">
        <f t="shared" si="30"/>
        <v>43013</v>
      </c>
      <c r="B280" s="34">
        <f t="shared" si="30"/>
        <v>43013</v>
      </c>
      <c r="E280" s="32">
        <f t="shared" si="28"/>
        <v>0</v>
      </c>
      <c r="H280" s="32">
        <f t="shared" si="25"/>
        <v>0</v>
      </c>
      <c r="I280" s="173" t="str">
        <f t="shared" si="27"/>
        <v/>
      </c>
      <c r="J280" s="32">
        <f t="shared" si="29"/>
        <v>0</v>
      </c>
      <c r="K280" s="43" t="str">
        <f>IFERROR(VLOOKUP(M280,EMPLOI!A:S,2,0),"")</f>
        <v/>
      </c>
      <c r="L280" s="32" t="str">
        <f t="shared" ca="1" si="31"/>
        <v/>
      </c>
      <c r="M280" s="26" t="str">
        <f t="array" ref="M280">IF(OR($K$2&gt;J280),"",IFERROR(INDEX(Tableau1[],MATCH(1,('2017'!B280&gt;=Tableau1[[DATE DEBUT ]])*(Tableau1[DATE FIN]&gt;='2017'!B280),0),1),""))</f>
        <v/>
      </c>
      <c r="N280" s="6"/>
    </row>
    <row r="281" spans="1:14" ht="16.2" x14ac:dyDescent="0.35">
      <c r="A281" s="63">
        <f t="shared" si="30"/>
        <v>43014</v>
      </c>
      <c r="B281" s="34">
        <f t="shared" si="30"/>
        <v>43014</v>
      </c>
      <c r="E281" s="32">
        <f t="shared" si="28"/>
        <v>0</v>
      </c>
      <c r="H281" s="32">
        <f t="shared" si="25"/>
        <v>0</v>
      </c>
      <c r="I281" s="173" t="str">
        <f t="shared" si="27"/>
        <v/>
      </c>
      <c r="J281" s="32">
        <f t="shared" si="29"/>
        <v>0</v>
      </c>
      <c r="K281" s="43" t="str">
        <f>IFERROR(VLOOKUP(M281,EMPLOI!A:S,2,0),"")</f>
        <v/>
      </c>
      <c r="L281" s="32" t="str">
        <f t="shared" ca="1" si="31"/>
        <v/>
      </c>
      <c r="M281" s="26" t="str">
        <f t="array" ref="M281">IF(OR($K$2&gt;J281),"",IFERROR(INDEX(Tableau1[],MATCH(1,('2017'!B281&gt;=Tableau1[[DATE DEBUT ]])*(Tableau1[DATE FIN]&gt;='2017'!B281),0),1),""))</f>
        <v/>
      </c>
      <c r="N281" s="6"/>
    </row>
    <row r="282" spans="1:14" ht="16.2" x14ac:dyDescent="0.35">
      <c r="A282" s="63">
        <f t="shared" si="30"/>
        <v>43015</v>
      </c>
      <c r="B282" s="34">
        <f t="shared" si="30"/>
        <v>43015</v>
      </c>
      <c r="E282" s="32">
        <f t="shared" si="28"/>
        <v>0</v>
      </c>
      <c r="H282" s="32">
        <f t="shared" si="25"/>
        <v>0</v>
      </c>
      <c r="I282" s="173" t="str">
        <f t="shared" si="27"/>
        <v/>
      </c>
      <c r="J282" s="32">
        <f t="shared" si="29"/>
        <v>0</v>
      </c>
      <c r="K282" s="43" t="str">
        <f>IFERROR(VLOOKUP(M282,EMPLOI!A:S,2,0),"")</f>
        <v/>
      </c>
      <c r="L282" s="32">
        <f t="shared" ca="1" si="31"/>
        <v>0</v>
      </c>
      <c r="M282" s="26" t="str">
        <f t="array" ref="M282">IF(OR($K$2&gt;J282),"",IFERROR(INDEX(Tableau1[],MATCH(1,('2017'!B282&gt;=Tableau1[[DATE DEBUT ]])*(Tableau1[DATE FIN]&gt;='2017'!B282),0),1),""))</f>
        <v/>
      </c>
      <c r="N282" s="6"/>
    </row>
    <row r="283" spans="1:14" ht="16.2" x14ac:dyDescent="0.35">
      <c r="A283" s="63">
        <f t="shared" si="30"/>
        <v>43016</v>
      </c>
      <c r="B283" s="34">
        <f t="shared" si="30"/>
        <v>43016</v>
      </c>
      <c r="E283" s="32">
        <f t="shared" si="28"/>
        <v>0</v>
      </c>
      <c r="H283" s="32">
        <f t="shared" si="25"/>
        <v>0</v>
      </c>
      <c r="I283" s="173" t="str">
        <f t="shared" si="27"/>
        <v/>
      </c>
      <c r="J283" s="32">
        <f t="shared" si="29"/>
        <v>0</v>
      </c>
      <c r="K283" s="43" t="str">
        <f>IFERROR(VLOOKUP(M283,EMPLOI!A:S,2,0),"")</f>
        <v/>
      </c>
      <c r="L283" s="32" t="str">
        <f t="shared" ca="1" si="31"/>
        <v/>
      </c>
      <c r="M283" s="26" t="str">
        <f t="array" ref="M283">IF(OR($K$2&gt;J283),"",IFERROR(INDEX(Tableau1[],MATCH(1,('2017'!B283&gt;=Tableau1[[DATE DEBUT ]])*(Tableau1[DATE FIN]&gt;='2017'!B283),0),1),""))</f>
        <v/>
      </c>
      <c r="N283" s="6"/>
    </row>
    <row r="284" spans="1:14" ht="16.2" x14ac:dyDescent="0.35">
      <c r="A284" s="63">
        <f t="shared" si="30"/>
        <v>43017</v>
      </c>
      <c r="B284" s="34">
        <f t="shared" si="30"/>
        <v>43017</v>
      </c>
      <c r="E284" s="32">
        <f t="shared" si="28"/>
        <v>0</v>
      </c>
      <c r="H284" s="32">
        <f t="shared" si="25"/>
        <v>0</v>
      </c>
      <c r="I284" s="173" t="str">
        <f t="shared" si="27"/>
        <v/>
      </c>
      <c r="J284" s="32">
        <f t="shared" si="29"/>
        <v>0</v>
      </c>
      <c r="K284" s="43" t="str">
        <f>IFERROR(VLOOKUP(M284,EMPLOI!A:S,2,0),"")</f>
        <v/>
      </c>
      <c r="L284" s="32" t="str">
        <f t="shared" ca="1" si="31"/>
        <v/>
      </c>
      <c r="M284" s="26" t="str">
        <f t="array" ref="M284">IF(OR($K$2&gt;J284),"",IFERROR(INDEX(Tableau1[],MATCH(1,('2017'!B284&gt;=Tableau1[[DATE DEBUT ]])*(Tableau1[DATE FIN]&gt;='2017'!B284),0),1),""))</f>
        <v/>
      </c>
      <c r="N284" s="6"/>
    </row>
    <row r="285" spans="1:14" ht="16.2" x14ac:dyDescent="0.35">
      <c r="A285" s="63">
        <f t="shared" si="30"/>
        <v>43018</v>
      </c>
      <c r="B285" s="34">
        <f t="shared" si="30"/>
        <v>43018</v>
      </c>
      <c r="E285" s="32">
        <f t="shared" si="28"/>
        <v>0</v>
      </c>
      <c r="H285" s="32">
        <f t="shared" si="25"/>
        <v>0</v>
      </c>
      <c r="I285" s="173" t="str">
        <f t="shared" si="27"/>
        <v/>
      </c>
      <c r="J285" s="32">
        <f t="shared" si="29"/>
        <v>0</v>
      </c>
      <c r="K285" s="43" t="str">
        <f>IFERROR(VLOOKUP(M285,EMPLOI!A:S,2,0),"")</f>
        <v/>
      </c>
      <c r="L285" s="32" t="str">
        <f t="shared" ca="1" si="31"/>
        <v/>
      </c>
      <c r="M285" s="26" t="str">
        <f t="array" ref="M285">IF(OR($K$2&gt;J285),"",IFERROR(INDEX(Tableau1[],MATCH(1,('2017'!B285&gt;=Tableau1[[DATE DEBUT ]])*(Tableau1[DATE FIN]&gt;='2017'!B285),0),1),""))</f>
        <v/>
      </c>
      <c r="N285" s="6"/>
    </row>
    <row r="286" spans="1:14" ht="16.2" x14ac:dyDescent="0.35">
      <c r="A286" s="63">
        <f t="shared" si="30"/>
        <v>43019</v>
      </c>
      <c r="B286" s="34">
        <f t="shared" si="30"/>
        <v>43019</v>
      </c>
      <c r="E286" s="32">
        <f t="shared" si="28"/>
        <v>0</v>
      </c>
      <c r="H286" s="32">
        <f t="shared" si="25"/>
        <v>0</v>
      </c>
      <c r="I286" s="173" t="str">
        <f t="shared" si="27"/>
        <v/>
      </c>
      <c r="J286" s="32">
        <f t="shared" si="29"/>
        <v>0</v>
      </c>
      <c r="K286" s="43" t="str">
        <f>IFERROR(VLOOKUP(M286,EMPLOI!A:S,2,0),"")</f>
        <v/>
      </c>
      <c r="L286" s="32" t="str">
        <f t="shared" ca="1" si="31"/>
        <v/>
      </c>
      <c r="M286" s="26" t="str">
        <f t="array" ref="M286">IF(OR($K$2&gt;J286),"",IFERROR(INDEX(Tableau1[],MATCH(1,('2017'!B286&gt;=Tableau1[[DATE DEBUT ]])*(Tableau1[DATE FIN]&gt;='2017'!B286),0),1),""))</f>
        <v/>
      </c>
      <c r="N286" s="6"/>
    </row>
    <row r="287" spans="1:14" ht="16.2" x14ac:dyDescent="0.35">
      <c r="A287" s="63">
        <f t="shared" si="30"/>
        <v>43020</v>
      </c>
      <c r="B287" s="34">
        <f t="shared" si="30"/>
        <v>43020</v>
      </c>
      <c r="E287" s="32">
        <f t="shared" si="28"/>
        <v>0</v>
      </c>
      <c r="H287" s="32">
        <f t="shared" si="25"/>
        <v>0</v>
      </c>
      <c r="I287" s="173" t="str">
        <f t="shared" si="27"/>
        <v/>
      </c>
      <c r="J287" s="32">
        <f t="shared" si="29"/>
        <v>0</v>
      </c>
      <c r="K287" s="43" t="str">
        <f>IFERROR(VLOOKUP(M287,EMPLOI!A:S,2,0),"")</f>
        <v/>
      </c>
      <c r="L287" s="32" t="str">
        <f t="shared" ca="1" si="31"/>
        <v/>
      </c>
      <c r="M287" s="26" t="str">
        <f t="array" ref="M287">IF(OR($K$2&gt;J287),"",IFERROR(INDEX(Tableau1[],MATCH(1,('2017'!B287&gt;=Tableau1[[DATE DEBUT ]])*(Tableau1[DATE FIN]&gt;='2017'!B287),0),1),""))</f>
        <v/>
      </c>
      <c r="N287" s="6"/>
    </row>
    <row r="288" spans="1:14" ht="16.2" x14ac:dyDescent="0.35">
      <c r="A288" s="63">
        <f t="shared" si="30"/>
        <v>43021</v>
      </c>
      <c r="B288" s="34">
        <f t="shared" si="30"/>
        <v>43021</v>
      </c>
      <c r="E288" s="32">
        <f t="shared" si="28"/>
        <v>0</v>
      </c>
      <c r="H288" s="32">
        <f t="shared" si="25"/>
        <v>0</v>
      </c>
      <c r="I288" s="173" t="str">
        <f t="shared" si="27"/>
        <v/>
      </c>
      <c r="J288" s="32">
        <f t="shared" si="29"/>
        <v>0</v>
      </c>
      <c r="K288" s="43" t="str">
        <f>IFERROR(VLOOKUP(M288,EMPLOI!A:S,2,0),"")</f>
        <v/>
      </c>
      <c r="L288" s="32" t="str">
        <f t="shared" ca="1" si="31"/>
        <v/>
      </c>
      <c r="M288" s="26" t="str">
        <f t="array" ref="M288">IF(OR($K$2&gt;J288),"",IFERROR(INDEX(Tableau1[],MATCH(1,('2017'!B288&gt;=Tableau1[[DATE DEBUT ]])*(Tableau1[DATE FIN]&gt;='2017'!B288),0),1),""))</f>
        <v/>
      </c>
      <c r="N288" s="6"/>
    </row>
    <row r="289" spans="1:14" ht="16.2" x14ac:dyDescent="0.35">
      <c r="A289" s="63">
        <f t="shared" si="30"/>
        <v>43022</v>
      </c>
      <c r="B289" s="34">
        <f t="shared" si="30"/>
        <v>43022</v>
      </c>
      <c r="E289" s="32">
        <f t="shared" si="28"/>
        <v>0</v>
      </c>
      <c r="H289" s="32">
        <f t="shared" si="25"/>
        <v>0</v>
      </c>
      <c r="I289" s="173" t="str">
        <f t="shared" si="27"/>
        <v/>
      </c>
      <c r="J289" s="32">
        <f t="shared" si="29"/>
        <v>0</v>
      </c>
      <c r="K289" s="43" t="str">
        <f>IFERROR(VLOOKUP(M289,EMPLOI!A:S,2,0),"")</f>
        <v/>
      </c>
      <c r="L289" s="32">
        <f t="shared" ca="1" si="31"/>
        <v>0</v>
      </c>
      <c r="M289" s="26" t="str">
        <f t="array" ref="M289">IF(OR($K$2&gt;J289),"",IFERROR(INDEX(Tableau1[],MATCH(1,('2017'!B289&gt;=Tableau1[[DATE DEBUT ]])*(Tableau1[DATE FIN]&gt;='2017'!B289),0),1),""))</f>
        <v/>
      </c>
      <c r="N289" s="6"/>
    </row>
    <row r="290" spans="1:14" ht="16.2" x14ac:dyDescent="0.35">
      <c r="A290" s="63">
        <f t="shared" si="30"/>
        <v>43023</v>
      </c>
      <c r="B290" s="34">
        <f t="shared" si="30"/>
        <v>43023</v>
      </c>
      <c r="E290" s="32">
        <f t="shared" si="28"/>
        <v>0</v>
      </c>
      <c r="H290" s="32">
        <f t="shared" si="25"/>
        <v>0</v>
      </c>
      <c r="I290" s="173" t="str">
        <f t="shared" si="27"/>
        <v/>
      </c>
      <c r="J290" s="32">
        <f t="shared" si="29"/>
        <v>0</v>
      </c>
      <c r="K290" s="43" t="str">
        <f>IFERROR(VLOOKUP(M290,EMPLOI!A:S,2,0),"")</f>
        <v/>
      </c>
      <c r="L290" s="32" t="str">
        <f t="shared" ca="1" si="31"/>
        <v/>
      </c>
      <c r="M290" s="26" t="str">
        <f t="array" ref="M290">IF(OR($K$2&gt;J290),"",IFERROR(INDEX(Tableau1[],MATCH(1,('2017'!B290&gt;=Tableau1[[DATE DEBUT ]])*(Tableau1[DATE FIN]&gt;='2017'!B290),0),1),""))</f>
        <v/>
      </c>
      <c r="N290" s="6"/>
    </row>
    <row r="291" spans="1:14" ht="16.2" x14ac:dyDescent="0.35">
      <c r="A291" s="63">
        <f t="shared" si="30"/>
        <v>43024</v>
      </c>
      <c r="B291" s="34">
        <f t="shared" si="30"/>
        <v>43024</v>
      </c>
      <c r="E291" s="32">
        <f t="shared" si="28"/>
        <v>0</v>
      </c>
      <c r="H291" s="32">
        <f t="shared" si="25"/>
        <v>0</v>
      </c>
      <c r="I291" s="173" t="str">
        <f t="shared" si="27"/>
        <v/>
      </c>
      <c r="J291" s="32">
        <f t="shared" si="29"/>
        <v>0</v>
      </c>
      <c r="K291" s="43" t="str">
        <f>IFERROR(VLOOKUP(M291,EMPLOI!A:S,2,0),"")</f>
        <v/>
      </c>
      <c r="L291" s="32" t="str">
        <f t="shared" ca="1" si="31"/>
        <v/>
      </c>
      <c r="M291" s="26" t="str">
        <f t="array" ref="M291">IF(OR($K$2&gt;J291),"",IFERROR(INDEX(Tableau1[],MATCH(1,('2017'!B291&gt;=Tableau1[[DATE DEBUT ]])*(Tableau1[DATE FIN]&gt;='2017'!B291),0),1),""))</f>
        <v/>
      </c>
      <c r="N291" s="6"/>
    </row>
    <row r="292" spans="1:14" ht="16.2" x14ac:dyDescent="0.35">
      <c r="A292" s="63">
        <f t="shared" si="30"/>
        <v>43025</v>
      </c>
      <c r="B292" s="34">
        <f t="shared" si="30"/>
        <v>43025</v>
      </c>
      <c r="E292" s="32">
        <f t="shared" si="28"/>
        <v>0</v>
      </c>
      <c r="H292" s="32">
        <f t="shared" si="25"/>
        <v>0</v>
      </c>
      <c r="I292" s="173" t="str">
        <f t="shared" si="27"/>
        <v/>
      </c>
      <c r="J292" s="32">
        <f t="shared" si="29"/>
        <v>0</v>
      </c>
      <c r="K292" s="43" t="str">
        <f>IFERROR(VLOOKUP(M292,EMPLOI!A:S,2,0),"")</f>
        <v/>
      </c>
      <c r="L292" s="32" t="str">
        <f t="shared" ca="1" si="31"/>
        <v/>
      </c>
      <c r="M292" s="26" t="str">
        <f t="array" ref="M292">IF(OR($K$2&gt;J292),"",IFERROR(INDEX(Tableau1[],MATCH(1,('2017'!B292&gt;=Tableau1[[DATE DEBUT ]])*(Tableau1[DATE FIN]&gt;='2017'!B292),0),1),""))</f>
        <v/>
      </c>
      <c r="N292" s="6"/>
    </row>
    <row r="293" spans="1:14" ht="16.2" x14ac:dyDescent="0.35">
      <c r="A293" s="63">
        <f t="shared" si="30"/>
        <v>43026</v>
      </c>
      <c r="B293" s="34">
        <f t="shared" si="30"/>
        <v>43026</v>
      </c>
      <c r="E293" s="32">
        <f t="shared" si="28"/>
        <v>0</v>
      </c>
      <c r="H293" s="32">
        <f t="shared" ref="H293:H356" si="32">MOD(G293-F293,1)</f>
        <v>0</v>
      </c>
      <c r="I293" s="173" t="str">
        <f t="shared" si="27"/>
        <v/>
      </c>
      <c r="J293" s="32">
        <f t="shared" si="29"/>
        <v>0</v>
      </c>
      <c r="K293" s="43" t="str">
        <f>IFERROR(VLOOKUP(M293,EMPLOI!A:S,2,0),"")</f>
        <v/>
      </c>
      <c r="L293" s="32" t="str">
        <f t="shared" ca="1" si="31"/>
        <v/>
      </c>
      <c r="M293" s="26" t="str">
        <f t="array" ref="M293">IF(OR($K$2&gt;J293),"",IFERROR(INDEX(Tableau1[],MATCH(1,('2017'!B293&gt;=Tableau1[[DATE DEBUT ]])*(Tableau1[DATE FIN]&gt;='2017'!B293),0),1),""))</f>
        <v/>
      </c>
      <c r="N293" s="6"/>
    </row>
    <row r="294" spans="1:14" ht="16.2" x14ac:dyDescent="0.35">
      <c r="A294" s="63">
        <f t="shared" si="30"/>
        <v>43027</v>
      </c>
      <c r="B294" s="34">
        <f t="shared" si="30"/>
        <v>43027</v>
      </c>
      <c r="E294" s="32">
        <f t="shared" si="28"/>
        <v>0</v>
      </c>
      <c r="H294" s="32">
        <f t="shared" si="32"/>
        <v>0</v>
      </c>
      <c r="I294" s="173" t="str">
        <f t="shared" si="27"/>
        <v/>
      </c>
      <c r="J294" s="32">
        <f t="shared" si="29"/>
        <v>0</v>
      </c>
      <c r="K294" s="43" t="str">
        <f>IFERROR(VLOOKUP(M294,EMPLOI!A:S,2,0),"")</f>
        <v/>
      </c>
      <c r="L294" s="32" t="str">
        <f t="shared" ca="1" si="31"/>
        <v/>
      </c>
      <c r="M294" s="26" t="str">
        <f t="array" ref="M294">IF(OR($K$2&gt;J294),"",IFERROR(INDEX(Tableau1[],MATCH(1,('2017'!B294&gt;=Tableau1[[DATE DEBUT ]])*(Tableau1[DATE FIN]&gt;='2017'!B294),0),1),""))</f>
        <v/>
      </c>
      <c r="N294" s="6"/>
    </row>
    <row r="295" spans="1:14" ht="16.2" x14ac:dyDescent="0.35">
      <c r="A295" s="63">
        <f t="shared" si="30"/>
        <v>43028</v>
      </c>
      <c r="B295" s="34">
        <f t="shared" si="30"/>
        <v>43028</v>
      </c>
      <c r="E295" s="32">
        <f t="shared" si="28"/>
        <v>0</v>
      </c>
      <c r="H295" s="32">
        <f t="shared" si="32"/>
        <v>0</v>
      </c>
      <c r="I295" s="173" t="str">
        <f t="shared" si="27"/>
        <v/>
      </c>
      <c r="J295" s="32">
        <f t="shared" si="29"/>
        <v>0</v>
      </c>
      <c r="K295" s="43" t="str">
        <f>IFERROR(VLOOKUP(M295,EMPLOI!A:S,2,0),"")</f>
        <v/>
      </c>
      <c r="L295" s="32" t="str">
        <f t="shared" ca="1" si="31"/>
        <v/>
      </c>
      <c r="M295" s="26" t="str">
        <f t="array" ref="M295">IF(OR($K$2&gt;J295),"",IFERROR(INDEX(Tableau1[],MATCH(1,('2017'!B295&gt;=Tableau1[[DATE DEBUT ]])*(Tableau1[DATE FIN]&gt;='2017'!B295),0),1),""))</f>
        <v/>
      </c>
      <c r="N295" s="6"/>
    </row>
    <row r="296" spans="1:14" ht="16.2" x14ac:dyDescent="0.35">
      <c r="A296" s="63">
        <f t="shared" si="30"/>
        <v>43029</v>
      </c>
      <c r="B296" s="34">
        <f t="shared" si="30"/>
        <v>43029</v>
      </c>
      <c r="E296" s="32">
        <f t="shared" si="28"/>
        <v>0</v>
      </c>
      <c r="H296" s="32">
        <f t="shared" si="32"/>
        <v>0</v>
      </c>
      <c r="I296" s="173" t="str">
        <f t="shared" si="27"/>
        <v/>
      </c>
      <c r="J296" s="32">
        <f t="shared" si="29"/>
        <v>0</v>
      </c>
      <c r="K296" s="43" t="str">
        <f>IFERROR(VLOOKUP(M296,EMPLOI!A:S,2,0),"")</f>
        <v/>
      </c>
      <c r="L296" s="32">
        <f t="shared" ca="1" si="31"/>
        <v>0</v>
      </c>
      <c r="M296" s="26" t="str">
        <f t="array" ref="M296">IF(OR($K$2&gt;J296),"",IFERROR(INDEX(Tableau1[],MATCH(1,('2017'!B296&gt;=Tableau1[[DATE DEBUT ]])*(Tableau1[DATE FIN]&gt;='2017'!B296),0),1),""))</f>
        <v/>
      </c>
      <c r="N296" s="6"/>
    </row>
    <row r="297" spans="1:14" ht="16.2" x14ac:dyDescent="0.35">
      <c r="A297" s="63">
        <f t="shared" si="30"/>
        <v>43030</v>
      </c>
      <c r="B297" s="34">
        <f t="shared" si="30"/>
        <v>43030</v>
      </c>
      <c r="E297" s="32">
        <f t="shared" si="28"/>
        <v>0</v>
      </c>
      <c r="H297" s="32">
        <f t="shared" si="32"/>
        <v>0</v>
      </c>
      <c r="I297" s="173" t="str">
        <f t="shared" si="27"/>
        <v/>
      </c>
      <c r="J297" s="32">
        <f t="shared" si="29"/>
        <v>0</v>
      </c>
      <c r="K297" s="43" t="str">
        <f>IFERROR(VLOOKUP(M297,EMPLOI!A:S,2,0),"")</f>
        <v/>
      </c>
      <c r="L297" s="32" t="str">
        <f t="shared" ca="1" si="31"/>
        <v/>
      </c>
      <c r="M297" s="26" t="str">
        <f t="array" ref="M297">IF(OR($K$2&gt;J297),"",IFERROR(INDEX(Tableau1[],MATCH(1,('2017'!B297&gt;=Tableau1[[DATE DEBUT ]])*(Tableau1[DATE FIN]&gt;='2017'!B297),0),1),""))</f>
        <v/>
      </c>
      <c r="N297" s="6"/>
    </row>
    <row r="298" spans="1:14" ht="16.2" x14ac:dyDescent="0.35">
      <c r="A298" s="63">
        <f t="shared" si="30"/>
        <v>43031</v>
      </c>
      <c r="B298" s="34">
        <f t="shared" si="30"/>
        <v>43031</v>
      </c>
      <c r="E298" s="32">
        <f t="shared" si="28"/>
        <v>0</v>
      </c>
      <c r="H298" s="32">
        <f t="shared" si="32"/>
        <v>0</v>
      </c>
      <c r="I298" s="173" t="str">
        <f t="shared" si="27"/>
        <v/>
      </c>
      <c r="J298" s="32">
        <f t="shared" si="29"/>
        <v>0</v>
      </c>
      <c r="K298" s="43" t="str">
        <f>IFERROR(VLOOKUP(M298,EMPLOI!A:S,2,0),"")</f>
        <v/>
      </c>
      <c r="L298" s="32" t="str">
        <f t="shared" ca="1" si="31"/>
        <v/>
      </c>
      <c r="M298" s="26" t="str">
        <f t="array" ref="M298">IF(OR($K$2&gt;J298),"",IFERROR(INDEX(Tableau1[],MATCH(1,('2017'!B298&gt;=Tableau1[[DATE DEBUT ]])*(Tableau1[DATE FIN]&gt;='2017'!B298),0),1),""))</f>
        <v/>
      </c>
      <c r="N298" s="6"/>
    </row>
    <row r="299" spans="1:14" ht="16.2" x14ac:dyDescent="0.35">
      <c r="A299" s="63">
        <f t="shared" si="30"/>
        <v>43032</v>
      </c>
      <c r="B299" s="34">
        <f t="shared" si="30"/>
        <v>43032</v>
      </c>
      <c r="E299" s="32">
        <f t="shared" si="28"/>
        <v>0</v>
      </c>
      <c r="H299" s="32">
        <f t="shared" si="32"/>
        <v>0</v>
      </c>
      <c r="I299" s="173" t="str">
        <f t="shared" si="27"/>
        <v/>
      </c>
      <c r="J299" s="32">
        <f t="shared" si="29"/>
        <v>0</v>
      </c>
      <c r="K299" s="43" t="str">
        <f>IFERROR(VLOOKUP(M299,EMPLOI!A:S,2,0),"")</f>
        <v/>
      </c>
      <c r="L299" s="32" t="str">
        <f t="shared" ca="1" si="31"/>
        <v/>
      </c>
      <c r="M299" s="26" t="str">
        <f t="array" ref="M299">IF(OR($K$2&gt;J299),"",IFERROR(INDEX(Tableau1[],MATCH(1,('2017'!B299&gt;=Tableau1[[DATE DEBUT ]])*(Tableau1[DATE FIN]&gt;='2017'!B299),0),1),""))</f>
        <v/>
      </c>
      <c r="N299" s="6"/>
    </row>
    <row r="300" spans="1:14" ht="16.2" x14ac:dyDescent="0.35">
      <c r="A300" s="63">
        <f t="shared" si="30"/>
        <v>43033</v>
      </c>
      <c r="B300" s="34">
        <f t="shared" si="30"/>
        <v>43033</v>
      </c>
      <c r="E300" s="32">
        <f t="shared" si="28"/>
        <v>0</v>
      </c>
      <c r="H300" s="32">
        <f t="shared" si="32"/>
        <v>0</v>
      </c>
      <c r="I300" s="173" t="str">
        <f t="shared" si="27"/>
        <v/>
      </c>
      <c r="J300" s="32">
        <f t="shared" si="29"/>
        <v>0</v>
      </c>
      <c r="K300" s="43" t="str">
        <f>IFERROR(VLOOKUP(M300,EMPLOI!A:S,2,0),"")</f>
        <v/>
      </c>
      <c r="L300" s="32" t="str">
        <f t="shared" ca="1" si="31"/>
        <v/>
      </c>
      <c r="M300" s="26" t="str">
        <f t="array" ref="M300">IF(OR($K$2&gt;J300),"",IFERROR(INDEX(Tableau1[],MATCH(1,('2017'!B300&gt;=Tableau1[[DATE DEBUT ]])*(Tableau1[DATE FIN]&gt;='2017'!B300),0),1),""))</f>
        <v/>
      </c>
      <c r="N300" s="6"/>
    </row>
    <row r="301" spans="1:14" ht="16.2" x14ac:dyDescent="0.35">
      <c r="A301" s="63">
        <f t="shared" si="30"/>
        <v>43034</v>
      </c>
      <c r="B301" s="34">
        <f t="shared" si="30"/>
        <v>43034</v>
      </c>
      <c r="E301" s="32">
        <f t="shared" si="28"/>
        <v>0</v>
      </c>
      <c r="H301" s="32">
        <f t="shared" si="32"/>
        <v>0</v>
      </c>
      <c r="I301" s="173" t="str">
        <f t="shared" si="27"/>
        <v/>
      </c>
      <c r="J301" s="32">
        <f t="shared" si="29"/>
        <v>0</v>
      </c>
      <c r="K301" s="43" t="str">
        <f>IFERROR(VLOOKUP(M301,EMPLOI!A:S,2,0),"")</f>
        <v/>
      </c>
      <c r="L301" s="32" t="str">
        <f t="shared" ca="1" si="31"/>
        <v/>
      </c>
      <c r="M301" s="26" t="str">
        <f t="array" ref="M301">IF(OR($K$2&gt;J301),"",IFERROR(INDEX(Tableau1[],MATCH(1,('2017'!B301&gt;=Tableau1[[DATE DEBUT ]])*(Tableau1[DATE FIN]&gt;='2017'!B301),0),1),""))</f>
        <v/>
      </c>
      <c r="N301" s="6"/>
    </row>
    <row r="302" spans="1:14" ht="16.2" x14ac:dyDescent="0.35">
      <c r="A302" s="63">
        <f t="shared" si="30"/>
        <v>43035</v>
      </c>
      <c r="B302" s="34">
        <f t="shared" si="30"/>
        <v>43035</v>
      </c>
      <c r="E302" s="32">
        <f t="shared" si="28"/>
        <v>0</v>
      </c>
      <c r="H302" s="32">
        <f t="shared" si="32"/>
        <v>0</v>
      </c>
      <c r="I302" s="173" t="str">
        <f t="shared" si="27"/>
        <v/>
      </c>
      <c r="J302" s="32">
        <f t="shared" si="29"/>
        <v>0</v>
      </c>
      <c r="K302" s="43" t="str">
        <f>IFERROR(VLOOKUP(M302,EMPLOI!A:S,2,0),"")</f>
        <v/>
      </c>
      <c r="L302" s="32" t="str">
        <f t="shared" ca="1" si="31"/>
        <v/>
      </c>
      <c r="M302" s="26" t="str">
        <f t="array" ref="M302">IF(OR($K$2&gt;J302),"",IFERROR(INDEX(Tableau1[],MATCH(1,('2017'!B302&gt;=Tableau1[[DATE DEBUT ]])*(Tableau1[DATE FIN]&gt;='2017'!B302),0),1),""))</f>
        <v/>
      </c>
      <c r="N302" s="6"/>
    </row>
    <row r="303" spans="1:14" ht="16.2" x14ac:dyDescent="0.35">
      <c r="A303" s="63">
        <f t="shared" si="30"/>
        <v>43036</v>
      </c>
      <c r="B303" s="34">
        <f t="shared" si="30"/>
        <v>43036</v>
      </c>
      <c r="E303" s="32">
        <f t="shared" si="28"/>
        <v>0</v>
      </c>
      <c r="H303" s="32">
        <f t="shared" si="32"/>
        <v>0</v>
      </c>
      <c r="I303" s="173" t="str">
        <f t="shared" si="27"/>
        <v/>
      </c>
      <c r="J303" s="32">
        <f t="shared" si="29"/>
        <v>0</v>
      </c>
      <c r="K303" s="43" t="str">
        <f>IFERROR(VLOOKUP(M303,EMPLOI!A:S,2,0),"")</f>
        <v/>
      </c>
      <c r="L303" s="32">
        <f t="shared" ca="1" si="31"/>
        <v>0</v>
      </c>
      <c r="M303" s="26" t="str">
        <f t="array" ref="M303">IF(OR($K$2&gt;J303),"",IFERROR(INDEX(Tableau1[],MATCH(1,('2017'!B303&gt;=Tableau1[[DATE DEBUT ]])*(Tableau1[DATE FIN]&gt;='2017'!B303),0),1),""))</f>
        <v/>
      </c>
      <c r="N303" s="6"/>
    </row>
    <row r="304" spans="1:14" ht="16.2" x14ac:dyDescent="0.35">
      <c r="A304" s="63">
        <f t="shared" si="30"/>
        <v>43037</v>
      </c>
      <c r="B304" s="34">
        <f t="shared" si="30"/>
        <v>43037</v>
      </c>
      <c r="E304" s="32">
        <f t="shared" si="28"/>
        <v>0</v>
      </c>
      <c r="H304" s="32">
        <f t="shared" si="32"/>
        <v>0</v>
      </c>
      <c r="I304" s="173" t="str">
        <f t="shared" si="27"/>
        <v/>
      </c>
      <c r="J304" s="32">
        <f t="shared" si="29"/>
        <v>0</v>
      </c>
      <c r="K304" s="43" t="str">
        <f>IFERROR(VLOOKUP(M304,EMPLOI!A:S,2,0),"")</f>
        <v/>
      </c>
      <c r="L304" s="32" t="str">
        <f t="shared" ca="1" si="31"/>
        <v/>
      </c>
      <c r="M304" s="26" t="str">
        <f t="array" ref="M304">IF(OR($K$2&gt;J304),"",IFERROR(INDEX(Tableau1[],MATCH(1,('2017'!B304&gt;=Tableau1[[DATE DEBUT ]])*(Tableau1[DATE FIN]&gt;='2017'!B304),0),1),""))</f>
        <v/>
      </c>
      <c r="N304" s="6"/>
    </row>
    <row r="305" spans="1:14" ht="16.2" x14ac:dyDescent="0.35">
      <c r="A305" s="63">
        <f t="shared" si="30"/>
        <v>43038</v>
      </c>
      <c r="B305" s="34">
        <f t="shared" si="30"/>
        <v>43038</v>
      </c>
      <c r="E305" s="32">
        <f t="shared" si="28"/>
        <v>0</v>
      </c>
      <c r="H305" s="32">
        <f t="shared" si="32"/>
        <v>0</v>
      </c>
      <c r="I305" s="173" t="str">
        <f t="shared" si="27"/>
        <v/>
      </c>
      <c r="J305" s="32">
        <f t="shared" si="29"/>
        <v>0</v>
      </c>
      <c r="K305" s="43" t="str">
        <f>IFERROR(VLOOKUP(M305,EMPLOI!A:S,2,0),"")</f>
        <v/>
      </c>
      <c r="L305" s="32" t="str">
        <f t="shared" ca="1" si="31"/>
        <v/>
      </c>
      <c r="M305" s="26" t="str">
        <f t="array" ref="M305">IF(OR($K$2&gt;J305),"",IFERROR(INDEX(Tableau1[],MATCH(1,('2017'!B305&gt;=Tableau1[[DATE DEBUT ]])*(Tableau1[DATE FIN]&gt;='2017'!B305),0),1),""))</f>
        <v/>
      </c>
      <c r="N305" s="6"/>
    </row>
    <row r="306" spans="1:14" ht="16.2" x14ac:dyDescent="0.35">
      <c r="A306" s="63">
        <f t="shared" si="30"/>
        <v>43039</v>
      </c>
      <c r="B306" s="34">
        <f t="shared" si="30"/>
        <v>43039</v>
      </c>
      <c r="C306" s="261"/>
      <c r="D306" s="261"/>
      <c r="E306" s="32">
        <f t="shared" si="28"/>
        <v>0</v>
      </c>
      <c r="H306" s="32">
        <f t="shared" si="32"/>
        <v>0</v>
      </c>
      <c r="I306" s="173" t="str">
        <f t="shared" si="27"/>
        <v/>
      </c>
      <c r="J306" s="32">
        <f t="shared" si="29"/>
        <v>0</v>
      </c>
      <c r="K306" s="43" t="str">
        <f>IFERROR(VLOOKUP(M306,EMPLOI!A:S,2,0),"")</f>
        <v/>
      </c>
      <c r="L306" s="32" t="str">
        <f t="shared" ca="1" si="31"/>
        <v/>
      </c>
      <c r="M306" s="26" t="str">
        <f t="array" ref="M306">IF(OR($K$2&gt;J306),"",IFERROR(INDEX(Tableau1[],MATCH(1,('2017'!B306&gt;=Tableau1[[DATE DEBUT ]])*(Tableau1[DATE FIN]&gt;='2017'!B306),0),1),""))</f>
        <v/>
      </c>
      <c r="N306" s="6"/>
    </row>
    <row r="307" spans="1:14" ht="16.2" x14ac:dyDescent="0.35">
      <c r="A307" s="63">
        <f t="shared" si="30"/>
        <v>43040</v>
      </c>
      <c r="B307" s="34">
        <f t="shared" si="30"/>
        <v>43040</v>
      </c>
      <c r="C307" s="261"/>
      <c r="D307" s="261"/>
      <c r="E307" s="32">
        <f t="shared" si="28"/>
        <v>0</v>
      </c>
      <c r="H307" s="32">
        <f t="shared" si="32"/>
        <v>0</v>
      </c>
      <c r="I307" s="173" t="str">
        <f t="shared" si="27"/>
        <v/>
      </c>
      <c r="J307" s="32">
        <f t="shared" si="29"/>
        <v>0</v>
      </c>
      <c r="K307" s="43" t="str">
        <f>IFERROR(VLOOKUP(M307,EMPLOI!A:S,2,0),"")</f>
        <v/>
      </c>
      <c r="L307" s="32" t="str">
        <f t="shared" ca="1" si="31"/>
        <v/>
      </c>
      <c r="M307" s="26" t="str">
        <f t="array" ref="M307">IF(OR($K$2&gt;J307),"",IFERROR(INDEX(Tableau1[],MATCH(1,('2017'!B307&gt;=Tableau1[[DATE DEBUT ]])*(Tableau1[DATE FIN]&gt;='2017'!B307),0),1),""))</f>
        <v/>
      </c>
      <c r="N307" s="6"/>
    </row>
    <row r="308" spans="1:14" ht="16.2" x14ac:dyDescent="0.35">
      <c r="A308" s="63">
        <f t="shared" si="30"/>
        <v>43041</v>
      </c>
      <c r="B308" s="34">
        <f t="shared" si="30"/>
        <v>43041</v>
      </c>
      <c r="C308" s="261"/>
      <c r="D308" s="261"/>
      <c r="E308" s="32">
        <f t="shared" si="28"/>
        <v>0</v>
      </c>
      <c r="H308" s="32">
        <f t="shared" si="32"/>
        <v>0</v>
      </c>
      <c r="I308" s="173" t="str">
        <f t="shared" ref="I308:I368" si="33">IF(J308&gt;0.00069444,"SITE","")</f>
        <v/>
      </c>
      <c r="J308" s="32">
        <f t="shared" si="29"/>
        <v>0</v>
      </c>
      <c r="K308" s="43" t="str">
        <f>IFERROR(VLOOKUP(M308,EMPLOI!A:S,2,0),"")</f>
        <v/>
      </c>
      <c r="L308" s="32" t="str">
        <f t="shared" ca="1" si="31"/>
        <v/>
      </c>
      <c r="M308" s="26" t="str">
        <f t="array" ref="M308">IF(OR($K$2&gt;J308),"",IFERROR(INDEX(Tableau1[],MATCH(1,('2017'!B308&gt;=Tableau1[[DATE DEBUT ]])*(Tableau1[DATE FIN]&gt;='2017'!B308),0),1),""))</f>
        <v/>
      </c>
      <c r="N308" s="6"/>
    </row>
    <row r="309" spans="1:14" ht="16.2" x14ac:dyDescent="0.35">
      <c r="A309" s="63">
        <f t="shared" si="30"/>
        <v>43042</v>
      </c>
      <c r="B309" s="34">
        <f t="shared" si="30"/>
        <v>43042</v>
      </c>
      <c r="C309" s="261"/>
      <c r="D309" s="261"/>
      <c r="E309" s="32">
        <f t="shared" si="28"/>
        <v>0</v>
      </c>
      <c r="H309" s="32">
        <f t="shared" si="32"/>
        <v>0</v>
      </c>
      <c r="I309" s="173" t="str">
        <f t="shared" si="33"/>
        <v/>
      </c>
      <c r="J309" s="32">
        <f t="shared" si="29"/>
        <v>0</v>
      </c>
      <c r="K309" s="43" t="str">
        <f>IFERROR(VLOOKUP(M309,EMPLOI!A:S,2,0),"")</f>
        <v/>
      </c>
      <c r="L309" s="32" t="str">
        <f t="shared" ca="1" si="31"/>
        <v/>
      </c>
      <c r="M309" s="26" t="str">
        <f t="array" ref="M309">IF(OR($K$2&gt;J309),"",IFERROR(INDEX(Tableau1[],MATCH(1,('2017'!B309&gt;=Tableau1[[DATE DEBUT ]])*(Tableau1[DATE FIN]&gt;='2017'!B309),0),1),""))</f>
        <v/>
      </c>
      <c r="N309" s="6"/>
    </row>
    <row r="310" spans="1:14" ht="16.2" x14ac:dyDescent="0.35">
      <c r="A310" s="63">
        <f t="shared" si="30"/>
        <v>43043</v>
      </c>
      <c r="B310" s="34">
        <f t="shared" si="30"/>
        <v>43043</v>
      </c>
      <c r="E310" s="32">
        <f t="shared" si="28"/>
        <v>0</v>
      </c>
      <c r="H310" s="32">
        <f t="shared" si="32"/>
        <v>0</v>
      </c>
      <c r="I310" s="173" t="str">
        <f t="shared" si="33"/>
        <v/>
      </c>
      <c r="J310" s="32">
        <f t="shared" si="29"/>
        <v>0</v>
      </c>
      <c r="K310" s="43" t="str">
        <f>IFERROR(VLOOKUP(M310,EMPLOI!A:S,2,0),"")</f>
        <v/>
      </c>
      <c r="L310" s="32">
        <f t="shared" ca="1" si="31"/>
        <v>0</v>
      </c>
      <c r="M310" s="26" t="str">
        <f t="array" ref="M310">IF(OR($K$2&gt;J310),"",IFERROR(INDEX(Tableau1[],MATCH(1,('2017'!B310&gt;=Tableau1[[DATE DEBUT ]])*(Tableau1[DATE FIN]&gt;='2017'!B310),0),1),""))</f>
        <v/>
      </c>
      <c r="N310" s="6"/>
    </row>
    <row r="311" spans="1:14" ht="16.2" x14ac:dyDescent="0.35">
      <c r="A311" s="63">
        <f t="shared" si="30"/>
        <v>43044</v>
      </c>
      <c r="B311" s="34">
        <f t="shared" si="30"/>
        <v>43044</v>
      </c>
      <c r="E311" s="32">
        <f t="shared" si="28"/>
        <v>0</v>
      </c>
      <c r="H311" s="32">
        <f t="shared" si="32"/>
        <v>0</v>
      </c>
      <c r="I311" s="173" t="str">
        <f t="shared" si="33"/>
        <v/>
      </c>
      <c r="J311" s="32">
        <f t="shared" si="29"/>
        <v>0</v>
      </c>
      <c r="K311" s="43" t="str">
        <f>IFERROR(VLOOKUP(M311,EMPLOI!A:S,2,0),"")</f>
        <v/>
      </c>
      <c r="L311" s="32" t="str">
        <f t="shared" ca="1" si="31"/>
        <v/>
      </c>
      <c r="M311" s="26" t="str">
        <f t="array" ref="M311">IF(OR($K$2&gt;J311),"",IFERROR(INDEX(Tableau1[],MATCH(1,('2017'!B311&gt;=Tableau1[[DATE DEBUT ]])*(Tableau1[DATE FIN]&gt;='2017'!B311),0),1),""))</f>
        <v/>
      </c>
      <c r="N311" s="6"/>
    </row>
    <row r="312" spans="1:14" ht="16.2" x14ac:dyDescent="0.35">
      <c r="A312" s="63">
        <f t="shared" si="30"/>
        <v>43045</v>
      </c>
      <c r="B312" s="34">
        <f t="shared" si="30"/>
        <v>43045</v>
      </c>
      <c r="E312" s="32">
        <f t="shared" si="28"/>
        <v>0</v>
      </c>
      <c r="H312" s="32">
        <f t="shared" si="32"/>
        <v>0</v>
      </c>
      <c r="I312" s="173" t="str">
        <f t="shared" si="33"/>
        <v/>
      </c>
      <c r="J312" s="32">
        <f t="shared" si="29"/>
        <v>0</v>
      </c>
      <c r="K312" s="43" t="str">
        <f>IFERROR(VLOOKUP(M312,EMPLOI!A:S,2,0),"")</f>
        <v/>
      </c>
      <c r="L312" s="32" t="str">
        <f t="shared" ca="1" si="31"/>
        <v/>
      </c>
      <c r="M312" s="26" t="str">
        <f t="array" ref="M312">IF(OR($K$2&gt;J312),"",IFERROR(INDEX(Tableau1[],MATCH(1,('2017'!B312&gt;=Tableau1[[DATE DEBUT ]])*(Tableau1[DATE FIN]&gt;='2017'!B312),0),1),""))</f>
        <v/>
      </c>
      <c r="N312" s="6"/>
    </row>
    <row r="313" spans="1:14" ht="16.2" x14ac:dyDescent="0.35">
      <c r="A313" s="63">
        <f t="shared" si="30"/>
        <v>43046</v>
      </c>
      <c r="B313" s="34">
        <f t="shared" si="30"/>
        <v>43046</v>
      </c>
      <c r="E313" s="32">
        <f t="shared" si="28"/>
        <v>0</v>
      </c>
      <c r="H313" s="32">
        <f t="shared" si="32"/>
        <v>0</v>
      </c>
      <c r="I313" s="173" t="str">
        <f t="shared" si="33"/>
        <v/>
      </c>
      <c r="J313" s="32">
        <f t="shared" si="29"/>
        <v>0</v>
      </c>
      <c r="K313" s="43" t="str">
        <f>IFERROR(VLOOKUP(M313,EMPLOI!A:S,2,0),"")</f>
        <v/>
      </c>
      <c r="L313" s="32" t="str">
        <f t="shared" ca="1" si="31"/>
        <v/>
      </c>
      <c r="M313" s="26" t="str">
        <f t="array" ref="M313">IF(OR($K$2&gt;J313),"",IFERROR(INDEX(Tableau1[],MATCH(1,('2017'!B313&gt;=Tableau1[[DATE DEBUT ]])*(Tableau1[DATE FIN]&gt;='2017'!B313),0),1),""))</f>
        <v/>
      </c>
      <c r="N313" s="6"/>
    </row>
    <row r="314" spans="1:14" ht="16.2" x14ac:dyDescent="0.35">
      <c r="A314" s="63">
        <f t="shared" si="30"/>
        <v>43047</v>
      </c>
      <c r="B314" s="34">
        <f t="shared" si="30"/>
        <v>43047</v>
      </c>
      <c r="E314" s="32">
        <f t="shared" si="28"/>
        <v>0</v>
      </c>
      <c r="H314" s="32">
        <f t="shared" si="32"/>
        <v>0</v>
      </c>
      <c r="I314" s="173" t="str">
        <f t="shared" si="33"/>
        <v/>
      </c>
      <c r="J314" s="32">
        <f t="shared" si="29"/>
        <v>0</v>
      </c>
      <c r="K314" s="43" t="str">
        <f>IFERROR(VLOOKUP(M314,EMPLOI!A:S,2,0),"")</f>
        <v/>
      </c>
      <c r="L314" s="32" t="str">
        <f t="shared" ca="1" si="31"/>
        <v/>
      </c>
      <c r="M314" s="26" t="str">
        <f t="array" ref="M314">IF(OR($K$2&gt;J314),"",IFERROR(INDEX(Tableau1[],MATCH(1,('2017'!B314&gt;=Tableau1[[DATE DEBUT ]])*(Tableau1[DATE FIN]&gt;='2017'!B314),0),1),""))</f>
        <v/>
      </c>
      <c r="N314" s="6"/>
    </row>
    <row r="315" spans="1:14" ht="16.2" x14ac:dyDescent="0.35">
      <c r="A315" s="63">
        <f t="shared" si="30"/>
        <v>43048</v>
      </c>
      <c r="B315" s="34">
        <f t="shared" si="30"/>
        <v>43048</v>
      </c>
      <c r="E315" s="32">
        <f t="shared" si="28"/>
        <v>0</v>
      </c>
      <c r="H315" s="32">
        <f t="shared" si="32"/>
        <v>0</v>
      </c>
      <c r="I315" s="173" t="str">
        <f t="shared" si="33"/>
        <v/>
      </c>
      <c r="J315" s="32">
        <f t="shared" si="29"/>
        <v>0</v>
      </c>
      <c r="K315" s="43" t="str">
        <f>IFERROR(VLOOKUP(M315,EMPLOI!A:S,2,0),"")</f>
        <v/>
      </c>
      <c r="L315" s="32" t="str">
        <f t="shared" ca="1" si="31"/>
        <v/>
      </c>
      <c r="M315" s="26" t="str">
        <f t="array" ref="M315">IF(OR($K$2&gt;J315),"",IFERROR(INDEX(Tableau1[],MATCH(1,('2017'!B315&gt;=Tableau1[[DATE DEBUT ]])*(Tableau1[DATE FIN]&gt;='2017'!B315),0),1),""))</f>
        <v/>
      </c>
      <c r="N315" s="6"/>
    </row>
    <row r="316" spans="1:14" ht="16.2" x14ac:dyDescent="0.35">
      <c r="A316" s="63">
        <f t="shared" si="30"/>
        <v>43049</v>
      </c>
      <c r="B316" s="34">
        <f t="shared" si="30"/>
        <v>43049</v>
      </c>
      <c r="E316" s="32">
        <f t="shared" si="28"/>
        <v>0</v>
      </c>
      <c r="H316" s="32">
        <f t="shared" si="32"/>
        <v>0</v>
      </c>
      <c r="I316" s="173" t="str">
        <f t="shared" si="33"/>
        <v/>
      </c>
      <c r="J316" s="32">
        <f t="shared" si="29"/>
        <v>0</v>
      </c>
      <c r="K316" s="43" t="str">
        <f>IFERROR(VLOOKUP(M316,EMPLOI!A:S,2,0),"")</f>
        <v/>
      </c>
      <c r="L316" s="32" t="str">
        <f t="shared" ca="1" si="31"/>
        <v/>
      </c>
      <c r="M316" s="26" t="str">
        <f t="array" ref="M316">IF(OR($K$2&gt;J316),"",IFERROR(INDEX(Tableau1[],MATCH(1,('2017'!B316&gt;=Tableau1[[DATE DEBUT ]])*(Tableau1[DATE FIN]&gt;='2017'!B316),0),1),""))</f>
        <v/>
      </c>
      <c r="N316" s="6"/>
    </row>
    <row r="317" spans="1:14" ht="16.2" x14ac:dyDescent="0.35">
      <c r="A317" s="63">
        <f t="shared" si="30"/>
        <v>43050</v>
      </c>
      <c r="B317" s="34">
        <f t="shared" si="30"/>
        <v>43050</v>
      </c>
      <c r="E317" s="32">
        <f t="shared" si="28"/>
        <v>0</v>
      </c>
      <c r="H317" s="32">
        <f t="shared" si="32"/>
        <v>0</v>
      </c>
      <c r="I317" s="173" t="str">
        <f t="shared" si="33"/>
        <v/>
      </c>
      <c r="J317" s="32">
        <f t="shared" si="29"/>
        <v>0</v>
      </c>
      <c r="K317" s="43" t="str">
        <f>IFERROR(VLOOKUP(M317,EMPLOI!A:S,2,0),"")</f>
        <v/>
      </c>
      <c r="L317" s="32">
        <f t="shared" ca="1" si="31"/>
        <v>0</v>
      </c>
      <c r="M317" s="26" t="str">
        <f t="array" ref="M317">IF(OR($K$2&gt;J317),"",IFERROR(INDEX(Tableau1[],MATCH(1,('2017'!B317&gt;=Tableau1[[DATE DEBUT ]])*(Tableau1[DATE FIN]&gt;='2017'!B317),0),1),""))</f>
        <v/>
      </c>
      <c r="N317" s="6"/>
    </row>
    <row r="318" spans="1:14" ht="16.2" x14ac:dyDescent="0.35">
      <c r="A318" s="63">
        <f t="shared" si="30"/>
        <v>43051</v>
      </c>
      <c r="B318" s="34">
        <f t="shared" si="30"/>
        <v>43051</v>
      </c>
      <c r="E318" s="32">
        <f t="shared" si="28"/>
        <v>0</v>
      </c>
      <c r="H318" s="32">
        <f t="shared" si="32"/>
        <v>0</v>
      </c>
      <c r="I318" s="173" t="str">
        <f t="shared" si="33"/>
        <v/>
      </c>
      <c r="J318" s="32">
        <f t="shared" si="29"/>
        <v>0</v>
      </c>
      <c r="K318" s="43" t="str">
        <f>IFERROR(VLOOKUP(M318,EMPLOI!A:S,2,0),"")</f>
        <v/>
      </c>
      <c r="L318" s="32" t="str">
        <f t="shared" ca="1" si="31"/>
        <v/>
      </c>
      <c r="M318" s="26" t="str">
        <f t="array" ref="M318">IF(OR($K$2&gt;J318),"",IFERROR(INDEX(Tableau1[],MATCH(1,('2017'!B318&gt;=Tableau1[[DATE DEBUT ]])*(Tableau1[DATE FIN]&gt;='2017'!B318),0),1),""))</f>
        <v/>
      </c>
      <c r="N318" s="6"/>
    </row>
    <row r="319" spans="1:14" ht="16.2" x14ac:dyDescent="0.35">
      <c r="A319" s="63">
        <f t="shared" si="30"/>
        <v>43052</v>
      </c>
      <c r="B319" s="34">
        <f t="shared" si="30"/>
        <v>43052</v>
      </c>
      <c r="E319" s="32">
        <f t="shared" si="28"/>
        <v>0</v>
      </c>
      <c r="H319" s="32">
        <f t="shared" si="32"/>
        <v>0</v>
      </c>
      <c r="I319" s="173" t="str">
        <f t="shared" si="33"/>
        <v/>
      </c>
      <c r="J319" s="32">
        <f t="shared" si="29"/>
        <v>0</v>
      </c>
      <c r="K319" s="43" t="str">
        <f>IFERROR(VLOOKUP(M319,EMPLOI!A:S,2,0),"")</f>
        <v/>
      </c>
      <c r="L319" s="32" t="str">
        <f t="shared" ca="1" si="31"/>
        <v/>
      </c>
      <c r="M319" s="26" t="str">
        <f t="array" ref="M319">IF(OR($K$2&gt;J319),"",IFERROR(INDEX(Tableau1[],MATCH(1,('2017'!B319&gt;=Tableau1[[DATE DEBUT ]])*(Tableau1[DATE FIN]&gt;='2017'!B319),0),1),""))</f>
        <v/>
      </c>
      <c r="N319" s="6"/>
    </row>
    <row r="320" spans="1:14" ht="16.2" x14ac:dyDescent="0.35">
      <c r="A320" s="63">
        <f t="shared" si="30"/>
        <v>43053</v>
      </c>
      <c r="B320" s="34">
        <f t="shared" si="30"/>
        <v>43053</v>
      </c>
      <c r="E320" s="32">
        <f t="shared" si="28"/>
        <v>0</v>
      </c>
      <c r="H320" s="32">
        <f t="shared" si="32"/>
        <v>0</v>
      </c>
      <c r="I320" s="173" t="str">
        <f t="shared" si="33"/>
        <v/>
      </c>
      <c r="J320" s="32">
        <f t="shared" si="29"/>
        <v>0</v>
      </c>
      <c r="K320" s="43" t="str">
        <f>IFERROR(VLOOKUP(M320,EMPLOI!A:S,2,0),"")</f>
        <v/>
      </c>
      <c r="L320" s="32" t="str">
        <f t="shared" ca="1" si="31"/>
        <v/>
      </c>
      <c r="M320" s="26" t="str">
        <f t="array" ref="M320">IF(OR($K$2&gt;J320),"",IFERROR(INDEX(Tableau1[],MATCH(1,('2017'!B320&gt;=Tableau1[[DATE DEBUT ]])*(Tableau1[DATE FIN]&gt;='2017'!B320),0),1),""))</f>
        <v/>
      </c>
      <c r="N320" s="6"/>
    </row>
    <row r="321" spans="1:14" ht="16.2" x14ac:dyDescent="0.35">
      <c r="A321" s="63">
        <f t="shared" si="30"/>
        <v>43054</v>
      </c>
      <c r="B321" s="34">
        <f t="shared" si="30"/>
        <v>43054</v>
      </c>
      <c r="E321" s="32">
        <f t="shared" si="28"/>
        <v>0</v>
      </c>
      <c r="H321" s="32">
        <f t="shared" si="32"/>
        <v>0</v>
      </c>
      <c r="I321" s="173" t="str">
        <f t="shared" si="33"/>
        <v/>
      </c>
      <c r="J321" s="32">
        <f t="shared" si="29"/>
        <v>0</v>
      </c>
      <c r="K321" s="43" t="str">
        <f>IFERROR(VLOOKUP(M321,EMPLOI!A:S,2,0),"")</f>
        <v/>
      </c>
      <c r="L321" s="32" t="str">
        <f t="shared" ca="1" si="31"/>
        <v/>
      </c>
      <c r="M321" s="26" t="str">
        <f t="array" ref="M321">IF(OR($K$2&gt;J321),"",IFERROR(INDEX(Tableau1[],MATCH(1,('2017'!B321&gt;=Tableau1[[DATE DEBUT ]])*(Tableau1[DATE FIN]&gt;='2017'!B321),0),1),""))</f>
        <v/>
      </c>
      <c r="N321" s="6"/>
    </row>
    <row r="322" spans="1:14" ht="16.2" x14ac:dyDescent="0.35">
      <c r="A322" s="63">
        <f t="shared" si="30"/>
        <v>43055</v>
      </c>
      <c r="B322" s="34">
        <f t="shared" si="30"/>
        <v>43055</v>
      </c>
      <c r="E322" s="32">
        <f t="shared" si="28"/>
        <v>0</v>
      </c>
      <c r="H322" s="32">
        <f t="shared" si="32"/>
        <v>0</v>
      </c>
      <c r="I322" s="173" t="str">
        <f t="shared" si="33"/>
        <v/>
      </c>
      <c r="J322" s="32">
        <f t="shared" si="29"/>
        <v>0</v>
      </c>
      <c r="K322" s="43" t="str">
        <f>IFERROR(VLOOKUP(M322,EMPLOI!A:S,2,0),"")</f>
        <v/>
      </c>
      <c r="L322" s="32" t="str">
        <f t="shared" ca="1" si="31"/>
        <v/>
      </c>
      <c r="M322" s="26" t="str">
        <f t="array" ref="M322">IF(OR($K$2&gt;J322),"",IFERROR(INDEX(Tableau1[],MATCH(1,('2017'!B322&gt;=Tableau1[[DATE DEBUT ]])*(Tableau1[DATE FIN]&gt;='2017'!B322),0),1),""))</f>
        <v/>
      </c>
      <c r="N322" s="6"/>
    </row>
    <row r="323" spans="1:14" ht="16.2" x14ac:dyDescent="0.35">
      <c r="A323" s="63">
        <f t="shared" si="30"/>
        <v>43056</v>
      </c>
      <c r="B323" s="34">
        <f t="shared" si="30"/>
        <v>43056</v>
      </c>
      <c r="E323" s="32">
        <f t="shared" si="28"/>
        <v>0</v>
      </c>
      <c r="H323" s="32">
        <f t="shared" si="32"/>
        <v>0</v>
      </c>
      <c r="I323" s="173" t="str">
        <f t="shared" si="33"/>
        <v/>
      </c>
      <c r="J323" s="32">
        <f t="shared" si="29"/>
        <v>0</v>
      </c>
      <c r="K323" s="43" t="str">
        <f>IFERROR(VLOOKUP(M323,EMPLOI!A:S,2,0),"")</f>
        <v/>
      </c>
      <c r="L323" s="32" t="str">
        <f t="shared" ca="1" si="31"/>
        <v/>
      </c>
      <c r="M323" s="26" t="str">
        <f t="array" ref="M323">IF(OR($K$2&gt;J323),"",IFERROR(INDEX(Tableau1[],MATCH(1,('2017'!B323&gt;=Tableau1[[DATE DEBUT ]])*(Tableau1[DATE FIN]&gt;='2017'!B323),0),1),""))</f>
        <v/>
      </c>
      <c r="N323" s="6"/>
    </row>
    <row r="324" spans="1:14" ht="16.2" x14ac:dyDescent="0.35">
      <c r="A324" s="63">
        <f t="shared" si="30"/>
        <v>43057</v>
      </c>
      <c r="B324" s="34">
        <f t="shared" si="30"/>
        <v>43057</v>
      </c>
      <c r="E324" s="32">
        <f t="shared" ref="E324:E368" si="34">MOD(D324-C324,1)</f>
        <v>0</v>
      </c>
      <c r="H324" s="32">
        <f t="shared" si="32"/>
        <v>0</v>
      </c>
      <c r="I324" s="173" t="str">
        <f t="shared" si="33"/>
        <v/>
      </c>
      <c r="J324" s="32">
        <f t="shared" si="29"/>
        <v>0</v>
      </c>
      <c r="K324" s="43" t="str">
        <f>IFERROR(VLOOKUP(M324,EMPLOI!A:S,2,0),"")</f>
        <v/>
      </c>
      <c r="L324" s="32">
        <f t="shared" ca="1" si="31"/>
        <v>0</v>
      </c>
      <c r="M324" s="26" t="str">
        <f t="array" ref="M324">IF(OR($K$2&gt;J324),"",IFERROR(INDEX(Tableau1[],MATCH(1,('2017'!B324&gt;=Tableau1[[DATE DEBUT ]])*(Tableau1[DATE FIN]&gt;='2017'!B324),0),1),""))</f>
        <v/>
      </c>
      <c r="N324" s="6"/>
    </row>
    <row r="325" spans="1:14" ht="16.2" x14ac:dyDescent="0.35">
      <c r="A325" s="63">
        <f t="shared" si="30"/>
        <v>43058</v>
      </c>
      <c r="B325" s="34">
        <f t="shared" si="30"/>
        <v>43058</v>
      </c>
      <c r="E325" s="32">
        <f t="shared" si="34"/>
        <v>0</v>
      </c>
      <c r="H325" s="32">
        <f t="shared" si="32"/>
        <v>0</v>
      </c>
      <c r="I325" s="173" t="str">
        <f t="shared" si="33"/>
        <v/>
      </c>
      <c r="J325" s="32">
        <f t="shared" ref="J325:J368" si="35">SUM(E325+H325)</f>
        <v>0</v>
      </c>
      <c r="K325" s="43" t="str">
        <f>IFERROR(VLOOKUP(M325,EMPLOI!A:S,2,0),"")</f>
        <v/>
      </c>
      <c r="L325" s="32" t="str">
        <f t="shared" ca="1" si="31"/>
        <v/>
      </c>
      <c r="M325" s="26" t="str">
        <f t="array" ref="M325">IF(OR($K$2&gt;J325),"",IFERROR(INDEX(Tableau1[],MATCH(1,('2017'!B325&gt;=Tableau1[[DATE DEBUT ]])*(Tableau1[DATE FIN]&gt;='2017'!B325),0),1),""))</f>
        <v/>
      </c>
      <c r="N325" s="6"/>
    </row>
    <row r="326" spans="1:14" ht="16.2" x14ac:dyDescent="0.35">
      <c r="A326" s="63">
        <f t="shared" ref="A326:B368" si="36">A325+1</f>
        <v>43059</v>
      </c>
      <c r="B326" s="34">
        <f t="shared" si="36"/>
        <v>43059</v>
      </c>
      <c r="E326" s="32">
        <f t="shared" si="34"/>
        <v>0</v>
      </c>
      <c r="H326" s="32">
        <f t="shared" si="32"/>
        <v>0</v>
      </c>
      <c r="I326" s="173" t="str">
        <f t="shared" si="33"/>
        <v/>
      </c>
      <c r="J326" s="32">
        <f t="shared" si="35"/>
        <v>0</v>
      </c>
      <c r="K326" s="43" t="str">
        <f>IFERROR(VLOOKUP(M326,EMPLOI!A:S,2,0),"")</f>
        <v/>
      </c>
      <c r="L326" s="32" t="str">
        <f t="shared" ca="1" si="31"/>
        <v/>
      </c>
      <c r="M326" s="26" t="str">
        <f t="array" ref="M326">IF(OR($K$2&gt;J326),"",IFERROR(INDEX(Tableau1[],MATCH(1,('2017'!B326&gt;=Tableau1[[DATE DEBUT ]])*(Tableau1[DATE FIN]&gt;='2017'!B326),0),1),""))</f>
        <v/>
      </c>
      <c r="N326" s="6"/>
    </row>
    <row r="327" spans="1:14" ht="16.2" x14ac:dyDescent="0.35">
      <c r="A327" s="63">
        <f t="shared" si="36"/>
        <v>43060</v>
      </c>
      <c r="B327" s="34">
        <f t="shared" si="36"/>
        <v>43060</v>
      </c>
      <c r="E327" s="32">
        <f t="shared" si="34"/>
        <v>0</v>
      </c>
      <c r="H327" s="32">
        <f t="shared" si="32"/>
        <v>0</v>
      </c>
      <c r="I327" s="173" t="str">
        <f t="shared" si="33"/>
        <v/>
      </c>
      <c r="J327" s="32">
        <f t="shared" si="35"/>
        <v>0</v>
      </c>
      <c r="K327" s="43" t="str">
        <f>IFERROR(VLOOKUP(M327,EMPLOI!A:S,2,0),"")</f>
        <v/>
      </c>
      <c r="L327" s="32" t="str">
        <f t="shared" ca="1" si="31"/>
        <v/>
      </c>
      <c r="M327" s="26" t="str">
        <f t="array" ref="M327">IF(OR($K$2&gt;J327),"",IFERROR(INDEX(Tableau1[],MATCH(1,('2017'!B327&gt;=Tableau1[[DATE DEBUT ]])*(Tableau1[DATE FIN]&gt;='2017'!B327),0),1),""))</f>
        <v/>
      </c>
      <c r="N327" s="6"/>
    </row>
    <row r="328" spans="1:14" ht="16.2" x14ac:dyDescent="0.35">
      <c r="A328" s="63">
        <f t="shared" si="36"/>
        <v>43061</v>
      </c>
      <c r="B328" s="34">
        <f t="shared" si="36"/>
        <v>43061</v>
      </c>
      <c r="E328" s="32">
        <f t="shared" si="34"/>
        <v>0</v>
      </c>
      <c r="H328" s="32">
        <f t="shared" si="32"/>
        <v>0</v>
      </c>
      <c r="I328" s="173" t="str">
        <f t="shared" si="33"/>
        <v/>
      </c>
      <c r="J328" s="32">
        <f t="shared" si="35"/>
        <v>0</v>
      </c>
      <c r="K328" s="43" t="str">
        <f>IFERROR(VLOOKUP(M328,EMPLOI!A:S,2,0),"")</f>
        <v/>
      </c>
      <c r="L328" s="32" t="str">
        <f ca="1">IF(WEEKDAY(B328)=7,SUM(OFFSET(B328,0,8,-7,1)),"")</f>
        <v/>
      </c>
      <c r="M328" s="26" t="str">
        <f t="array" ref="M328">IF(OR($K$2&gt;J328),"",IFERROR(INDEX(Tableau1[],MATCH(1,('2017'!B328&gt;=Tableau1[[DATE DEBUT ]])*(Tableau1[DATE FIN]&gt;='2017'!B328),0),1),""))</f>
        <v/>
      </c>
      <c r="N328" s="6"/>
    </row>
    <row r="329" spans="1:14" ht="16.2" x14ac:dyDescent="0.35">
      <c r="A329" s="63">
        <f t="shared" si="36"/>
        <v>43062</v>
      </c>
      <c r="B329" s="34">
        <f t="shared" si="36"/>
        <v>43062</v>
      </c>
      <c r="E329" s="32">
        <f t="shared" si="34"/>
        <v>0</v>
      </c>
      <c r="H329" s="32">
        <f t="shared" si="32"/>
        <v>0</v>
      </c>
      <c r="I329" s="173" t="str">
        <f t="shared" si="33"/>
        <v/>
      </c>
      <c r="J329" s="32">
        <f t="shared" si="35"/>
        <v>0</v>
      </c>
      <c r="K329" s="43" t="str">
        <f>IFERROR(VLOOKUP(M329,EMPLOI!A:S,2,0),"")</f>
        <v/>
      </c>
      <c r="L329" s="32" t="str">
        <f ca="1">IF(WEEKDAY(B329)=7,SUM(OFFSET(B329,0,8,-7,1)),"")</f>
        <v/>
      </c>
      <c r="M329" s="26" t="str">
        <f t="array" ref="M329">IF(OR($K$2&gt;J329),"",IFERROR(INDEX(Tableau1[],MATCH(1,('2017'!B329&gt;=Tableau1[[DATE DEBUT ]])*(Tableau1[DATE FIN]&gt;='2017'!B329),0),1),""))</f>
        <v/>
      </c>
      <c r="N329" s="6"/>
    </row>
    <row r="330" spans="1:14" ht="16.2" x14ac:dyDescent="0.35">
      <c r="A330" s="63">
        <f t="shared" si="36"/>
        <v>43063</v>
      </c>
      <c r="B330" s="34">
        <f t="shared" si="36"/>
        <v>43063</v>
      </c>
      <c r="E330" s="32">
        <f t="shared" si="34"/>
        <v>0</v>
      </c>
      <c r="H330" s="32">
        <f t="shared" si="32"/>
        <v>0</v>
      </c>
      <c r="I330" s="173" t="str">
        <f t="shared" si="33"/>
        <v/>
      </c>
      <c r="J330" s="32">
        <f t="shared" si="35"/>
        <v>0</v>
      </c>
      <c r="K330" s="43" t="str">
        <f>IFERROR(VLOOKUP(M330,EMPLOI!A:S,2,0),"")</f>
        <v/>
      </c>
      <c r="L330" s="32" t="str">
        <f ca="1">IF(WEEKDAY(B330)=7,SUM(OFFSET(B330,0,8,-7,1)),"")</f>
        <v/>
      </c>
      <c r="M330" s="26" t="str">
        <f t="array" ref="M330">IF(OR($K$2&gt;J330),"",IFERROR(INDEX(Tableau1[],MATCH(1,('2017'!B330&gt;=Tableau1[[DATE DEBUT ]])*(Tableau1[DATE FIN]&gt;='2017'!B330),0),1),""))</f>
        <v/>
      </c>
      <c r="N330" s="6"/>
    </row>
    <row r="331" spans="1:14" ht="16.2" x14ac:dyDescent="0.35">
      <c r="A331" s="63">
        <f t="shared" si="36"/>
        <v>43064</v>
      </c>
      <c r="B331" s="34">
        <f t="shared" si="36"/>
        <v>43064</v>
      </c>
      <c r="E331" s="32">
        <f t="shared" si="34"/>
        <v>0</v>
      </c>
      <c r="H331" s="32">
        <f t="shared" si="32"/>
        <v>0</v>
      </c>
      <c r="I331" s="173" t="str">
        <f t="shared" si="33"/>
        <v/>
      </c>
      <c r="J331" s="32">
        <f t="shared" si="35"/>
        <v>0</v>
      </c>
      <c r="K331" s="43" t="str">
        <f>IFERROR(VLOOKUP(M331,EMPLOI!A:S,2,0),"")</f>
        <v/>
      </c>
      <c r="L331" s="32">
        <f ca="1">IF(WEEKDAY(B331)=7,SUM(OFFSET(B331,0,8,-7,1)),"")</f>
        <v>0</v>
      </c>
      <c r="M331" s="26" t="str">
        <f t="array" ref="M331">IF(OR($K$2&gt;J331),"",IFERROR(INDEX(Tableau1[],MATCH(1,('2017'!B331&gt;=Tableau1[[DATE DEBUT ]])*(Tableau1[DATE FIN]&gt;='2017'!B331),0),1),""))</f>
        <v/>
      </c>
      <c r="N331" s="6"/>
    </row>
    <row r="332" spans="1:14" ht="16.2" x14ac:dyDescent="0.35">
      <c r="A332" s="63">
        <f t="shared" si="36"/>
        <v>43065</v>
      </c>
      <c r="B332" s="34">
        <f t="shared" si="36"/>
        <v>43065</v>
      </c>
      <c r="E332" s="32">
        <f t="shared" si="34"/>
        <v>0</v>
      </c>
      <c r="H332" s="32">
        <f t="shared" si="32"/>
        <v>0</v>
      </c>
      <c r="I332" s="173" t="str">
        <f t="shared" si="33"/>
        <v/>
      </c>
      <c r="J332" s="32">
        <f t="shared" si="35"/>
        <v>0</v>
      </c>
      <c r="K332" s="43" t="str">
        <f>IFERROR(VLOOKUP(M332,EMPLOI!A:S,2,0),"")</f>
        <v/>
      </c>
      <c r="L332" s="32" t="str">
        <f ca="1">IF(WEEKDAY(B332)=7,SUM(OFFSET(B332,0,8,-7,1)),"")</f>
        <v/>
      </c>
      <c r="M332" s="26" t="str">
        <f t="array" ref="M332">IF(OR($K$2&gt;J332),"",IFERROR(INDEX(Tableau1[],MATCH(1,('2017'!B332&gt;=Tableau1[[DATE DEBUT ]])*(Tableau1[DATE FIN]&gt;='2017'!B332),0),1),""))</f>
        <v/>
      </c>
      <c r="N332" s="6"/>
    </row>
    <row r="333" spans="1:14" ht="16.2" x14ac:dyDescent="0.35">
      <c r="A333" s="63">
        <f t="shared" si="36"/>
        <v>43066</v>
      </c>
      <c r="B333" s="34">
        <f t="shared" si="36"/>
        <v>43066</v>
      </c>
      <c r="E333" s="32">
        <f t="shared" si="34"/>
        <v>0</v>
      </c>
      <c r="H333" s="32">
        <f t="shared" si="32"/>
        <v>0</v>
      </c>
      <c r="I333" s="173" t="str">
        <f t="shared" si="33"/>
        <v/>
      </c>
      <c r="J333" s="32">
        <f t="shared" si="35"/>
        <v>0</v>
      </c>
      <c r="K333" s="43" t="str">
        <f>IFERROR(VLOOKUP(M333,EMPLOI!A:S,2,0),"")</f>
        <v/>
      </c>
      <c r="L333" s="32" t="str">
        <f t="shared" ref="L333:L368" ca="1" si="37">IF(WEEKDAY(B333)=7,SUM(OFFSET(B333,0,8,-7,1)),"")</f>
        <v/>
      </c>
      <c r="M333" s="26" t="str">
        <f t="array" ref="M333">IF(OR($K$2&gt;J333),"",IFERROR(INDEX(Tableau1[],MATCH(1,('2017'!B333&gt;=Tableau1[[DATE DEBUT ]])*(Tableau1[DATE FIN]&gt;='2017'!B333),0),1),""))</f>
        <v/>
      </c>
      <c r="N333" s="6"/>
    </row>
    <row r="334" spans="1:14" ht="16.2" x14ac:dyDescent="0.35">
      <c r="A334" s="63">
        <f t="shared" si="36"/>
        <v>43067</v>
      </c>
      <c r="B334" s="34">
        <f t="shared" si="36"/>
        <v>43067</v>
      </c>
      <c r="E334" s="32">
        <f t="shared" si="34"/>
        <v>0</v>
      </c>
      <c r="H334" s="32">
        <f t="shared" si="32"/>
        <v>0</v>
      </c>
      <c r="I334" s="173" t="str">
        <f t="shared" si="33"/>
        <v/>
      </c>
      <c r="J334" s="32">
        <f t="shared" si="35"/>
        <v>0</v>
      </c>
      <c r="K334" s="43" t="str">
        <f>IFERROR(VLOOKUP(M334,EMPLOI!A:S,2,0),"")</f>
        <v/>
      </c>
      <c r="L334" s="32" t="str">
        <f t="shared" ca="1" si="37"/>
        <v/>
      </c>
      <c r="M334" s="26" t="str">
        <f t="array" ref="M334">IF(OR($K$2&gt;J334),"",IFERROR(INDEX(Tableau1[],MATCH(1,('2017'!B334&gt;=Tableau1[[DATE DEBUT ]])*(Tableau1[DATE FIN]&gt;='2017'!B334),0),1),""))</f>
        <v/>
      </c>
      <c r="N334" s="6"/>
    </row>
    <row r="335" spans="1:14" ht="16.2" x14ac:dyDescent="0.35">
      <c r="A335" s="63">
        <f t="shared" si="36"/>
        <v>43068</v>
      </c>
      <c r="B335" s="34">
        <f t="shared" si="36"/>
        <v>43068</v>
      </c>
      <c r="E335" s="32">
        <f t="shared" si="34"/>
        <v>0</v>
      </c>
      <c r="H335" s="32">
        <f t="shared" si="32"/>
        <v>0</v>
      </c>
      <c r="I335" s="173" t="str">
        <f t="shared" si="33"/>
        <v/>
      </c>
      <c r="J335" s="32">
        <f t="shared" si="35"/>
        <v>0</v>
      </c>
      <c r="K335" s="43" t="str">
        <f>IFERROR(VLOOKUP(M335,EMPLOI!A:S,2,0),"")</f>
        <v/>
      </c>
      <c r="L335" s="32" t="str">
        <f t="shared" ca="1" si="37"/>
        <v/>
      </c>
      <c r="M335" s="26" t="str">
        <f t="array" ref="M335">IF(OR($K$2&gt;J335),"",IFERROR(INDEX(Tableau1[],MATCH(1,('2017'!B335&gt;=Tableau1[[DATE DEBUT ]])*(Tableau1[DATE FIN]&gt;='2017'!B335),0),1),""))</f>
        <v/>
      </c>
      <c r="N335" s="6"/>
    </row>
    <row r="336" spans="1:14" ht="16.2" x14ac:dyDescent="0.35">
      <c r="A336" s="63">
        <f t="shared" si="36"/>
        <v>43069</v>
      </c>
      <c r="B336" s="34">
        <f t="shared" si="36"/>
        <v>43069</v>
      </c>
      <c r="C336" s="261"/>
      <c r="D336" s="261"/>
      <c r="E336" s="32">
        <f t="shared" si="34"/>
        <v>0</v>
      </c>
      <c r="H336" s="32">
        <f t="shared" si="32"/>
        <v>0</v>
      </c>
      <c r="I336" s="173" t="str">
        <f t="shared" si="33"/>
        <v/>
      </c>
      <c r="J336" s="32">
        <f t="shared" si="35"/>
        <v>0</v>
      </c>
      <c r="K336" s="43" t="str">
        <f>IFERROR(VLOOKUP(M336,EMPLOI!A:S,2,0),"")</f>
        <v/>
      </c>
      <c r="L336" s="32" t="str">
        <f t="shared" ca="1" si="37"/>
        <v/>
      </c>
      <c r="M336" s="26" t="str">
        <f t="array" ref="M336">IF(OR($K$2&gt;J336),"",IFERROR(INDEX(Tableau1[],MATCH(1,('2017'!B336&gt;=Tableau1[[DATE DEBUT ]])*(Tableau1[DATE FIN]&gt;='2017'!B336),0),1),""))</f>
        <v/>
      </c>
      <c r="N336" s="6"/>
    </row>
    <row r="337" spans="1:14" ht="16.2" x14ac:dyDescent="0.35">
      <c r="A337" s="63">
        <f t="shared" si="36"/>
        <v>43070</v>
      </c>
      <c r="B337" s="34">
        <f t="shared" si="36"/>
        <v>43070</v>
      </c>
      <c r="C337" s="261"/>
      <c r="D337" s="261"/>
      <c r="E337" s="32">
        <f t="shared" si="34"/>
        <v>0</v>
      </c>
      <c r="H337" s="32">
        <f t="shared" si="32"/>
        <v>0</v>
      </c>
      <c r="I337" s="173" t="str">
        <f t="shared" si="33"/>
        <v/>
      </c>
      <c r="J337" s="32">
        <f t="shared" si="35"/>
        <v>0</v>
      </c>
      <c r="K337" s="43" t="str">
        <f>IFERROR(VLOOKUP(M337,EMPLOI!A:S,2,0),"")</f>
        <v/>
      </c>
      <c r="L337" s="32" t="str">
        <f t="shared" ca="1" si="37"/>
        <v/>
      </c>
      <c r="M337" s="26" t="str">
        <f t="array" ref="M337">IF(OR($K$2&gt;J337),"",IFERROR(INDEX(Tableau1[],MATCH(1,('2017'!B337&gt;=Tableau1[[DATE DEBUT ]])*(Tableau1[DATE FIN]&gt;='2017'!B337),0),1),""))</f>
        <v/>
      </c>
      <c r="N337" s="6"/>
    </row>
    <row r="338" spans="1:14" ht="16.2" x14ac:dyDescent="0.35">
      <c r="A338" s="63">
        <f t="shared" si="36"/>
        <v>43071</v>
      </c>
      <c r="B338" s="34">
        <f t="shared" si="36"/>
        <v>43071</v>
      </c>
      <c r="C338" s="261"/>
      <c r="D338" s="261"/>
      <c r="E338" s="32">
        <f t="shared" si="34"/>
        <v>0</v>
      </c>
      <c r="H338" s="32">
        <f t="shared" si="32"/>
        <v>0</v>
      </c>
      <c r="I338" s="173" t="str">
        <f t="shared" si="33"/>
        <v/>
      </c>
      <c r="J338" s="32">
        <f t="shared" si="35"/>
        <v>0</v>
      </c>
      <c r="K338" s="43" t="str">
        <f>IFERROR(VLOOKUP(M338,EMPLOI!A:S,2,0),"")</f>
        <v/>
      </c>
      <c r="L338" s="32">
        <f t="shared" ca="1" si="37"/>
        <v>0</v>
      </c>
      <c r="M338" s="26" t="str">
        <f t="array" ref="M338">IF(OR($K$2&gt;J338),"",IFERROR(INDEX(Tableau1[],MATCH(1,('2017'!B338&gt;=Tableau1[[DATE DEBUT ]])*(Tableau1[DATE FIN]&gt;='2017'!B338),0),1),""))</f>
        <v/>
      </c>
      <c r="N338" s="6"/>
    </row>
    <row r="339" spans="1:14" ht="16.2" x14ac:dyDescent="0.35">
      <c r="A339" s="63">
        <f t="shared" si="36"/>
        <v>43072</v>
      </c>
      <c r="B339" s="34">
        <f t="shared" si="36"/>
        <v>43072</v>
      </c>
      <c r="C339" s="261"/>
      <c r="D339" s="261"/>
      <c r="E339" s="32">
        <f t="shared" si="34"/>
        <v>0</v>
      </c>
      <c r="H339" s="32">
        <f t="shared" si="32"/>
        <v>0</v>
      </c>
      <c r="I339" s="173" t="str">
        <f t="shared" si="33"/>
        <v/>
      </c>
      <c r="J339" s="32">
        <f t="shared" si="35"/>
        <v>0</v>
      </c>
      <c r="K339" s="43" t="str">
        <f>IFERROR(VLOOKUP(M339,EMPLOI!A:S,2,0),"")</f>
        <v/>
      </c>
      <c r="L339" s="32" t="str">
        <f t="shared" ca="1" si="37"/>
        <v/>
      </c>
      <c r="M339" s="26" t="str">
        <f t="array" ref="M339">IF(OR($K$2&gt;J339),"",IFERROR(INDEX(Tableau1[],MATCH(1,('2017'!B339&gt;=Tableau1[[DATE DEBUT ]])*(Tableau1[DATE FIN]&gt;='2017'!B339),0),1),""))</f>
        <v/>
      </c>
      <c r="N339" s="6"/>
    </row>
    <row r="340" spans="1:14" ht="16.2" x14ac:dyDescent="0.35">
      <c r="A340" s="63">
        <f t="shared" si="36"/>
        <v>43073</v>
      </c>
      <c r="B340" s="34">
        <f t="shared" si="36"/>
        <v>43073</v>
      </c>
      <c r="E340" s="32">
        <f t="shared" si="34"/>
        <v>0</v>
      </c>
      <c r="H340" s="32">
        <f t="shared" si="32"/>
        <v>0</v>
      </c>
      <c r="I340" s="173" t="str">
        <f t="shared" si="33"/>
        <v/>
      </c>
      <c r="J340" s="32">
        <f t="shared" si="35"/>
        <v>0</v>
      </c>
      <c r="K340" s="43" t="str">
        <f>IFERROR(VLOOKUP(M340,EMPLOI!A:S,2,0),"")</f>
        <v/>
      </c>
      <c r="L340" s="32" t="str">
        <f t="shared" ca="1" si="37"/>
        <v/>
      </c>
      <c r="M340" s="26" t="str">
        <f t="array" ref="M340">IF(OR($K$2&gt;J340),"",IFERROR(INDEX(Tableau1[],MATCH(1,('2017'!B340&gt;=Tableau1[[DATE DEBUT ]])*(Tableau1[DATE FIN]&gt;='2017'!B340),0),1),""))</f>
        <v/>
      </c>
      <c r="N340" s="6"/>
    </row>
    <row r="341" spans="1:14" ht="16.2" x14ac:dyDescent="0.35">
      <c r="A341" s="63">
        <f t="shared" si="36"/>
        <v>43074</v>
      </c>
      <c r="B341" s="34">
        <f t="shared" si="36"/>
        <v>43074</v>
      </c>
      <c r="E341" s="32">
        <f t="shared" si="34"/>
        <v>0</v>
      </c>
      <c r="H341" s="32">
        <f t="shared" si="32"/>
        <v>0</v>
      </c>
      <c r="I341" s="173" t="str">
        <f t="shared" si="33"/>
        <v/>
      </c>
      <c r="J341" s="32">
        <f t="shared" si="35"/>
        <v>0</v>
      </c>
      <c r="K341" s="43" t="str">
        <f>IFERROR(VLOOKUP(M341,EMPLOI!A:S,2,0),"")</f>
        <v/>
      </c>
      <c r="L341" s="32" t="str">
        <f t="shared" ca="1" si="37"/>
        <v/>
      </c>
      <c r="M341" s="26" t="str">
        <f t="array" ref="M341">IF(OR($K$2&gt;J341),"",IFERROR(INDEX(Tableau1[],MATCH(1,('2017'!B341&gt;=Tableau1[[DATE DEBUT ]])*(Tableau1[DATE FIN]&gt;='2017'!B341),0),1),""))</f>
        <v/>
      </c>
      <c r="N341" s="6"/>
    </row>
    <row r="342" spans="1:14" ht="16.2" x14ac:dyDescent="0.35">
      <c r="A342" s="63">
        <f t="shared" si="36"/>
        <v>43075</v>
      </c>
      <c r="B342" s="34">
        <f t="shared" si="36"/>
        <v>43075</v>
      </c>
      <c r="E342" s="32">
        <f t="shared" si="34"/>
        <v>0</v>
      </c>
      <c r="H342" s="32">
        <f t="shared" si="32"/>
        <v>0</v>
      </c>
      <c r="I342" s="173" t="str">
        <f t="shared" si="33"/>
        <v/>
      </c>
      <c r="J342" s="32">
        <f t="shared" si="35"/>
        <v>0</v>
      </c>
      <c r="K342" s="43" t="str">
        <f>IFERROR(VLOOKUP(M342,EMPLOI!A:S,2,0),"")</f>
        <v/>
      </c>
      <c r="L342" s="32" t="str">
        <f t="shared" ca="1" si="37"/>
        <v/>
      </c>
      <c r="M342" s="26" t="str">
        <f t="array" ref="M342">IF(OR($K$2&gt;J342),"",IFERROR(INDEX(Tableau1[],MATCH(1,('2017'!B342&gt;=Tableau1[[DATE DEBUT ]])*(Tableau1[DATE FIN]&gt;='2017'!B342),0),1),""))</f>
        <v/>
      </c>
      <c r="N342" s="6"/>
    </row>
    <row r="343" spans="1:14" ht="16.2" x14ac:dyDescent="0.35">
      <c r="A343" s="63">
        <f t="shared" si="36"/>
        <v>43076</v>
      </c>
      <c r="B343" s="34">
        <f t="shared" si="36"/>
        <v>43076</v>
      </c>
      <c r="E343" s="32">
        <f t="shared" si="34"/>
        <v>0</v>
      </c>
      <c r="H343" s="32">
        <f t="shared" si="32"/>
        <v>0</v>
      </c>
      <c r="I343" s="173" t="str">
        <f t="shared" si="33"/>
        <v/>
      </c>
      <c r="J343" s="32">
        <f t="shared" si="35"/>
        <v>0</v>
      </c>
      <c r="K343" s="43" t="str">
        <f>IFERROR(VLOOKUP(M343,EMPLOI!A:S,2,0),"")</f>
        <v/>
      </c>
      <c r="L343" s="32" t="str">
        <f t="shared" ca="1" si="37"/>
        <v/>
      </c>
      <c r="M343" s="26" t="str">
        <f t="array" ref="M343">IF(OR($K$2&gt;J343),"",IFERROR(INDEX(Tableau1[],MATCH(1,('2017'!B343&gt;=Tableau1[[DATE DEBUT ]])*(Tableau1[DATE FIN]&gt;='2017'!B343),0),1),""))</f>
        <v/>
      </c>
      <c r="N343" s="6"/>
    </row>
    <row r="344" spans="1:14" ht="16.2" x14ac:dyDescent="0.35">
      <c r="A344" s="63">
        <f t="shared" si="36"/>
        <v>43077</v>
      </c>
      <c r="B344" s="34">
        <f t="shared" si="36"/>
        <v>43077</v>
      </c>
      <c r="E344" s="32">
        <f t="shared" si="34"/>
        <v>0</v>
      </c>
      <c r="H344" s="32">
        <f t="shared" si="32"/>
        <v>0</v>
      </c>
      <c r="I344" s="173" t="str">
        <f t="shared" si="33"/>
        <v/>
      </c>
      <c r="J344" s="32">
        <f t="shared" si="35"/>
        <v>0</v>
      </c>
      <c r="K344" s="43" t="str">
        <f>IFERROR(VLOOKUP(M344,EMPLOI!A:S,2,0),"")</f>
        <v/>
      </c>
      <c r="L344" s="32" t="str">
        <f t="shared" ca="1" si="37"/>
        <v/>
      </c>
      <c r="M344" s="26" t="str">
        <f t="array" ref="M344">IF(OR($K$2&gt;J344),"",IFERROR(INDEX(Tableau1[],MATCH(1,('2017'!B344&gt;=Tableau1[[DATE DEBUT ]])*(Tableau1[DATE FIN]&gt;='2017'!B344),0),1),""))</f>
        <v/>
      </c>
      <c r="N344" s="6"/>
    </row>
    <row r="345" spans="1:14" ht="16.2" x14ac:dyDescent="0.35">
      <c r="A345" s="63">
        <f t="shared" si="36"/>
        <v>43078</v>
      </c>
      <c r="B345" s="34">
        <f t="shared" si="36"/>
        <v>43078</v>
      </c>
      <c r="E345" s="32">
        <f t="shared" si="34"/>
        <v>0</v>
      </c>
      <c r="H345" s="32">
        <f t="shared" si="32"/>
        <v>0</v>
      </c>
      <c r="I345" s="173" t="str">
        <f t="shared" si="33"/>
        <v/>
      </c>
      <c r="J345" s="32">
        <f t="shared" si="35"/>
        <v>0</v>
      </c>
      <c r="K345" s="43" t="str">
        <f>IFERROR(VLOOKUP(M345,EMPLOI!A:S,2,0),"")</f>
        <v/>
      </c>
      <c r="L345" s="32">
        <f t="shared" ca="1" si="37"/>
        <v>0</v>
      </c>
      <c r="M345" s="26" t="str">
        <f t="array" ref="M345">IF(OR($K$2&gt;J345),"",IFERROR(INDEX(Tableau1[],MATCH(1,('2017'!B345&gt;=Tableau1[[DATE DEBUT ]])*(Tableau1[DATE FIN]&gt;='2017'!B345),0),1),""))</f>
        <v/>
      </c>
      <c r="N345" s="6"/>
    </row>
    <row r="346" spans="1:14" ht="16.2" x14ac:dyDescent="0.35">
      <c r="A346" s="63">
        <f t="shared" si="36"/>
        <v>43079</v>
      </c>
      <c r="B346" s="34">
        <f t="shared" si="36"/>
        <v>43079</v>
      </c>
      <c r="E346" s="32">
        <f t="shared" si="34"/>
        <v>0</v>
      </c>
      <c r="H346" s="32">
        <f t="shared" si="32"/>
        <v>0</v>
      </c>
      <c r="I346" s="173" t="str">
        <f t="shared" si="33"/>
        <v/>
      </c>
      <c r="J346" s="32">
        <f t="shared" si="35"/>
        <v>0</v>
      </c>
      <c r="K346" s="43" t="str">
        <f>IFERROR(VLOOKUP(M346,EMPLOI!A:S,2,0),"")</f>
        <v/>
      </c>
      <c r="L346" s="32" t="str">
        <f t="shared" ca="1" si="37"/>
        <v/>
      </c>
      <c r="M346" s="26" t="str">
        <f t="array" ref="M346">IF(OR($K$2&gt;J346),"",IFERROR(INDEX(Tableau1[],MATCH(1,('2017'!B346&gt;=Tableau1[[DATE DEBUT ]])*(Tableau1[DATE FIN]&gt;='2017'!B346),0),1),""))</f>
        <v/>
      </c>
      <c r="N346" s="6"/>
    </row>
    <row r="347" spans="1:14" ht="16.2" x14ac:dyDescent="0.35">
      <c r="A347" s="63">
        <f t="shared" si="36"/>
        <v>43080</v>
      </c>
      <c r="B347" s="34">
        <f t="shared" si="36"/>
        <v>43080</v>
      </c>
      <c r="E347" s="32">
        <f t="shared" si="34"/>
        <v>0</v>
      </c>
      <c r="H347" s="32">
        <f t="shared" si="32"/>
        <v>0</v>
      </c>
      <c r="I347" s="173" t="str">
        <f t="shared" si="33"/>
        <v/>
      </c>
      <c r="J347" s="32">
        <f t="shared" si="35"/>
        <v>0</v>
      </c>
      <c r="K347" s="43" t="str">
        <f>IFERROR(VLOOKUP(M347,EMPLOI!A:S,2,0),"")</f>
        <v/>
      </c>
      <c r="L347" s="32" t="str">
        <f t="shared" ca="1" si="37"/>
        <v/>
      </c>
      <c r="M347" s="26" t="str">
        <f t="array" ref="M347">IF(OR($K$2&gt;J347),"",IFERROR(INDEX(Tableau1[],MATCH(1,('2017'!B347&gt;=Tableau1[[DATE DEBUT ]])*(Tableau1[DATE FIN]&gt;='2017'!B347),0),1),""))</f>
        <v/>
      </c>
      <c r="N347" s="6"/>
    </row>
    <row r="348" spans="1:14" ht="16.2" x14ac:dyDescent="0.35">
      <c r="A348" s="63">
        <f t="shared" si="36"/>
        <v>43081</v>
      </c>
      <c r="B348" s="34">
        <f t="shared" si="36"/>
        <v>43081</v>
      </c>
      <c r="E348" s="32">
        <f t="shared" si="34"/>
        <v>0</v>
      </c>
      <c r="H348" s="32">
        <f t="shared" si="32"/>
        <v>0</v>
      </c>
      <c r="I348" s="173" t="str">
        <f t="shared" si="33"/>
        <v/>
      </c>
      <c r="J348" s="32">
        <f t="shared" si="35"/>
        <v>0</v>
      </c>
      <c r="K348" s="43" t="str">
        <f>IFERROR(VLOOKUP(M348,EMPLOI!A:S,2,0),"")</f>
        <v/>
      </c>
      <c r="L348" s="32" t="str">
        <f t="shared" ca="1" si="37"/>
        <v/>
      </c>
      <c r="M348" s="26" t="str">
        <f t="array" ref="M348">IF(OR($K$2&gt;J348),"",IFERROR(INDEX(Tableau1[],MATCH(1,('2017'!B348&gt;=Tableau1[[DATE DEBUT ]])*(Tableau1[DATE FIN]&gt;='2017'!B348),0),1),""))</f>
        <v/>
      </c>
      <c r="N348" s="6"/>
    </row>
    <row r="349" spans="1:14" ht="16.2" x14ac:dyDescent="0.35">
      <c r="A349" s="63">
        <f t="shared" si="36"/>
        <v>43082</v>
      </c>
      <c r="B349" s="34">
        <f t="shared" si="36"/>
        <v>43082</v>
      </c>
      <c r="E349" s="32">
        <f t="shared" si="34"/>
        <v>0</v>
      </c>
      <c r="H349" s="32">
        <f t="shared" si="32"/>
        <v>0</v>
      </c>
      <c r="I349" s="173" t="str">
        <f t="shared" si="33"/>
        <v/>
      </c>
      <c r="J349" s="32">
        <f t="shared" si="35"/>
        <v>0</v>
      </c>
      <c r="K349" s="43" t="str">
        <f>IFERROR(VLOOKUP(M349,EMPLOI!A:S,2,0),"")</f>
        <v/>
      </c>
      <c r="L349" s="32" t="str">
        <f t="shared" ca="1" si="37"/>
        <v/>
      </c>
      <c r="M349" s="26" t="str">
        <f t="array" ref="M349">IF(OR($K$2&gt;J349),"",IFERROR(INDEX(Tableau1[],MATCH(1,('2017'!B349&gt;=Tableau1[[DATE DEBUT ]])*(Tableau1[DATE FIN]&gt;='2017'!B349),0),1),""))</f>
        <v/>
      </c>
      <c r="N349" s="6"/>
    </row>
    <row r="350" spans="1:14" ht="16.2" x14ac:dyDescent="0.35">
      <c r="A350" s="63">
        <f t="shared" si="36"/>
        <v>43083</v>
      </c>
      <c r="B350" s="34">
        <f t="shared" si="36"/>
        <v>43083</v>
      </c>
      <c r="E350" s="32">
        <f t="shared" si="34"/>
        <v>0</v>
      </c>
      <c r="H350" s="32">
        <f t="shared" si="32"/>
        <v>0</v>
      </c>
      <c r="I350" s="173" t="str">
        <f t="shared" si="33"/>
        <v/>
      </c>
      <c r="J350" s="32">
        <f t="shared" si="35"/>
        <v>0</v>
      </c>
      <c r="K350" s="43" t="str">
        <f>IFERROR(VLOOKUP(M350,EMPLOI!A:S,2,0),"")</f>
        <v/>
      </c>
      <c r="L350" s="32" t="str">
        <f t="shared" ca="1" si="37"/>
        <v/>
      </c>
      <c r="M350" s="26" t="str">
        <f t="array" ref="M350">IF(OR($K$2&gt;J350),"",IFERROR(INDEX(Tableau1[],MATCH(1,('2017'!B350&gt;=Tableau1[[DATE DEBUT ]])*(Tableau1[DATE FIN]&gt;='2017'!B350),0),1),""))</f>
        <v/>
      </c>
      <c r="N350" s="6"/>
    </row>
    <row r="351" spans="1:14" ht="16.2" x14ac:dyDescent="0.35">
      <c r="A351" s="63">
        <f t="shared" si="36"/>
        <v>43084</v>
      </c>
      <c r="B351" s="34">
        <f t="shared" si="36"/>
        <v>43084</v>
      </c>
      <c r="E351" s="32">
        <f t="shared" si="34"/>
        <v>0</v>
      </c>
      <c r="H351" s="32">
        <f t="shared" si="32"/>
        <v>0</v>
      </c>
      <c r="I351" s="173" t="str">
        <f t="shared" si="33"/>
        <v/>
      </c>
      <c r="J351" s="32">
        <f t="shared" si="35"/>
        <v>0</v>
      </c>
      <c r="K351" s="43" t="str">
        <f>IFERROR(VLOOKUP(M351,EMPLOI!A:S,2,0),"")</f>
        <v/>
      </c>
      <c r="L351" s="32" t="str">
        <f t="shared" ca="1" si="37"/>
        <v/>
      </c>
      <c r="M351" s="26" t="str">
        <f t="array" ref="M351">IF(OR($K$2&gt;J351),"",IFERROR(INDEX(Tableau1[],MATCH(1,('2017'!B351&gt;=Tableau1[[DATE DEBUT ]])*(Tableau1[DATE FIN]&gt;='2017'!B351),0),1),""))</f>
        <v/>
      </c>
      <c r="N351" s="6"/>
    </row>
    <row r="352" spans="1:14" ht="16.2" x14ac:dyDescent="0.35">
      <c r="A352" s="63">
        <f t="shared" si="36"/>
        <v>43085</v>
      </c>
      <c r="B352" s="34">
        <f t="shared" si="36"/>
        <v>43085</v>
      </c>
      <c r="E352" s="32">
        <f t="shared" si="34"/>
        <v>0</v>
      </c>
      <c r="H352" s="32">
        <f t="shared" si="32"/>
        <v>0</v>
      </c>
      <c r="I352" s="173" t="str">
        <f t="shared" si="33"/>
        <v/>
      </c>
      <c r="J352" s="32">
        <f t="shared" si="35"/>
        <v>0</v>
      </c>
      <c r="K352" s="43" t="str">
        <f>IFERROR(VLOOKUP(M352,EMPLOI!A:S,2,0),"")</f>
        <v/>
      </c>
      <c r="L352" s="32">
        <f t="shared" ca="1" si="37"/>
        <v>0</v>
      </c>
      <c r="M352" s="26" t="str">
        <f t="array" ref="M352">IF(OR($K$2&gt;J352),"",IFERROR(INDEX(Tableau1[],MATCH(1,('2017'!B352&gt;=Tableau1[[DATE DEBUT ]])*(Tableau1[DATE FIN]&gt;='2017'!B352),0),1),""))</f>
        <v/>
      </c>
      <c r="N352" s="6"/>
    </row>
    <row r="353" spans="1:14" ht="16.2" x14ac:dyDescent="0.35">
      <c r="A353" s="63">
        <f t="shared" si="36"/>
        <v>43086</v>
      </c>
      <c r="B353" s="34">
        <f t="shared" si="36"/>
        <v>43086</v>
      </c>
      <c r="E353" s="32">
        <f t="shared" si="34"/>
        <v>0</v>
      </c>
      <c r="H353" s="32">
        <f t="shared" si="32"/>
        <v>0</v>
      </c>
      <c r="I353" s="173" t="str">
        <f t="shared" si="33"/>
        <v/>
      </c>
      <c r="J353" s="32">
        <f t="shared" si="35"/>
        <v>0</v>
      </c>
      <c r="K353" s="43" t="str">
        <f>IFERROR(VLOOKUP(M353,EMPLOI!A:S,2,0),"")</f>
        <v/>
      </c>
      <c r="L353" s="32" t="str">
        <f t="shared" ca="1" si="37"/>
        <v/>
      </c>
      <c r="M353" s="26" t="str">
        <f t="array" ref="M353">IF(OR($K$2&gt;J353),"",IFERROR(INDEX(Tableau1[],MATCH(1,('2017'!B353&gt;=Tableau1[[DATE DEBUT ]])*(Tableau1[DATE FIN]&gt;='2017'!B353),0),1),""))</f>
        <v/>
      </c>
      <c r="N353" s="6"/>
    </row>
    <row r="354" spans="1:14" ht="16.2" x14ac:dyDescent="0.35">
      <c r="A354" s="63">
        <f t="shared" si="36"/>
        <v>43087</v>
      </c>
      <c r="B354" s="34">
        <f t="shared" si="36"/>
        <v>43087</v>
      </c>
      <c r="E354" s="32">
        <f t="shared" si="34"/>
        <v>0</v>
      </c>
      <c r="H354" s="32">
        <f t="shared" si="32"/>
        <v>0</v>
      </c>
      <c r="I354" s="173" t="str">
        <f t="shared" si="33"/>
        <v/>
      </c>
      <c r="J354" s="32">
        <f t="shared" si="35"/>
        <v>0</v>
      </c>
      <c r="K354" s="43" t="str">
        <f>IFERROR(VLOOKUP(M354,EMPLOI!A:S,2,0),"")</f>
        <v/>
      </c>
      <c r="L354" s="32" t="str">
        <f t="shared" ca="1" si="37"/>
        <v/>
      </c>
      <c r="M354" s="26" t="str">
        <f t="array" ref="M354">IF(OR($K$2&gt;J354),"",IFERROR(INDEX(Tableau1[],MATCH(1,('2017'!B354&gt;=Tableau1[[DATE DEBUT ]])*(Tableau1[DATE FIN]&gt;='2017'!B354),0),1),""))</f>
        <v/>
      </c>
      <c r="N354" s="6"/>
    </row>
    <row r="355" spans="1:14" ht="16.2" x14ac:dyDescent="0.35">
      <c r="A355" s="63">
        <f t="shared" si="36"/>
        <v>43088</v>
      </c>
      <c r="B355" s="34">
        <f t="shared" si="36"/>
        <v>43088</v>
      </c>
      <c r="E355" s="32">
        <f t="shared" si="34"/>
        <v>0</v>
      </c>
      <c r="H355" s="32">
        <f t="shared" si="32"/>
        <v>0</v>
      </c>
      <c r="I355" s="173" t="str">
        <f t="shared" si="33"/>
        <v/>
      </c>
      <c r="J355" s="32">
        <f t="shared" si="35"/>
        <v>0</v>
      </c>
      <c r="K355" s="43" t="str">
        <f>IFERROR(VLOOKUP(M355,EMPLOI!A:S,2,0),"")</f>
        <v/>
      </c>
      <c r="L355" s="32" t="str">
        <f t="shared" ca="1" si="37"/>
        <v/>
      </c>
      <c r="M355" s="26" t="str">
        <f t="array" ref="M355">IF(OR($K$2&gt;J355),"",IFERROR(INDEX(Tableau1[],MATCH(1,('2017'!B355&gt;=Tableau1[[DATE DEBUT ]])*(Tableau1[DATE FIN]&gt;='2017'!B355),0),1),""))</f>
        <v/>
      </c>
      <c r="N355" s="6"/>
    </row>
    <row r="356" spans="1:14" ht="16.2" x14ac:dyDescent="0.35">
      <c r="A356" s="63">
        <f t="shared" si="36"/>
        <v>43089</v>
      </c>
      <c r="B356" s="34">
        <f t="shared" si="36"/>
        <v>43089</v>
      </c>
      <c r="E356" s="32">
        <f t="shared" si="34"/>
        <v>0</v>
      </c>
      <c r="H356" s="32">
        <f t="shared" si="32"/>
        <v>0</v>
      </c>
      <c r="I356" s="173" t="str">
        <f t="shared" si="33"/>
        <v/>
      </c>
      <c r="J356" s="32">
        <f t="shared" si="35"/>
        <v>0</v>
      </c>
      <c r="K356" s="43" t="str">
        <f>IFERROR(VLOOKUP(M356,EMPLOI!A:S,2,0),"")</f>
        <v/>
      </c>
      <c r="L356" s="32" t="str">
        <f t="shared" ca="1" si="37"/>
        <v/>
      </c>
      <c r="M356" s="26" t="str">
        <f t="array" ref="M356">IF(OR($K$2&gt;J356),"",IFERROR(INDEX(Tableau1[],MATCH(1,('2017'!B356&gt;=Tableau1[[DATE DEBUT ]])*(Tableau1[DATE FIN]&gt;='2017'!B356),0),1),""))</f>
        <v/>
      </c>
      <c r="N356" s="6"/>
    </row>
    <row r="357" spans="1:14" ht="16.2" x14ac:dyDescent="0.35">
      <c r="A357" s="63">
        <f t="shared" si="36"/>
        <v>43090</v>
      </c>
      <c r="B357" s="34">
        <f t="shared" si="36"/>
        <v>43090</v>
      </c>
      <c r="E357" s="32">
        <f t="shared" si="34"/>
        <v>0</v>
      </c>
      <c r="H357" s="32">
        <f t="shared" ref="H357:H368" si="38">MOD(G357-F357,1)</f>
        <v>0</v>
      </c>
      <c r="I357" s="173" t="str">
        <f t="shared" si="33"/>
        <v/>
      </c>
      <c r="J357" s="32">
        <f t="shared" si="35"/>
        <v>0</v>
      </c>
      <c r="K357" s="43" t="str">
        <f>IFERROR(VLOOKUP(M357,EMPLOI!A:S,2,0),"")</f>
        <v/>
      </c>
      <c r="L357" s="32" t="str">
        <f t="shared" ca="1" si="37"/>
        <v/>
      </c>
      <c r="M357" s="26" t="str">
        <f t="array" ref="M357">IF(OR($K$2&gt;J357),"",IFERROR(INDEX(Tableau1[],MATCH(1,('2017'!B357&gt;=Tableau1[[DATE DEBUT ]])*(Tableau1[DATE FIN]&gt;='2017'!B357),0),1),""))</f>
        <v/>
      </c>
      <c r="N357" s="6"/>
    </row>
    <row r="358" spans="1:14" ht="16.2" x14ac:dyDescent="0.35">
      <c r="A358" s="63">
        <f t="shared" si="36"/>
        <v>43091</v>
      </c>
      <c r="B358" s="34">
        <f t="shared" si="36"/>
        <v>43091</v>
      </c>
      <c r="E358" s="32">
        <f t="shared" si="34"/>
        <v>0</v>
      </c>
      <c r="H358" s="32">
        <f t="shared" si="38"/>
        <v>0</v>
      </c>
      <c r="I358" s="173" t="str">
        <f t="shared" si="33"/>
        <v/>
      </c>
      <c r="J358" s="32">
        <f t="shared" si="35"/>
        <v>0</v>
      </c>
      <c r="K358" s="43" t="str">
        <f>IFERROR(VLOOKUP(M358,EMPLOI!A:S,2,0),"")</f>
        <v/>
      </c>
      <c r="L358" s="32" t="str">
        <f t="shared" ca="1" si="37"/>
        <v/>
      </c>
      <c r="M358" s="26" t="str">
        <f t="array" ref="M358">IF(OR($K$2&gt;J358),"",IFERROR(INDEX(Tableau1[],MATCH(1,('2017'!B358&gt;=Tableau1[[DATE DEBUT ]])*(Tableau1[DATE FIN]&gt;='2017'!B358),0),1),""))</f>
        <v/>
      </c>
      <c r="N358" s="6"/>
    </row>
    <row r="359" spans="1:14" ht="16.2" x14ac:dyDescent="0.35">
      <c r="A359" s="63">
        <f t="shared" si="36"/>
        <v>43092</v>
      </c>
      <c r="B359" s="34">
        <f t="shared" si="36"/>
        <v>43092</v>
      </c>
      <c r="E359" s="32">
        <f t="shared" si="34"/>
        <v>0</v>
      </c>
      <c r="H359" s="32">
        <f t="shared" si="38"/>
        <v>0</v>
      </c>
      <c r="I359" s="173" t="str">
        <f t="shared" si="33"/>
        <v/>
      </c>
      <c r="J359" s="32">
        <f t="shared" si="35"/>
        <v>0</v>
      </c>
      <c r="K359" s="43" t="str">
        <f>IFERROR(VLOOKUP(M359,EMPLOI!A:S,2,0),"")</f>
        <v/>
      </c>
      <c r="L359" s="32">
        <f t="shared" ca="1" si="37"/>
        <v>0</v>
      </c>
      <c r="M359" s="26" t="str">
        <f t="array" ref="M359">IF(OR($K$2&gt;J359),"",IFERROR(INDEX(Tableau1[],MATCH(1,('2017'!B359&gt;=Tableau1[[DATE DEBUT ]])*(Tableau1[DATE FIN]&gt;='2017'!B359),0),1),""))</f>
        <v/>
      </c>
      <c r="N359" s="6"/>
    </row>
    <row r="360" spans="1:14" ht="16.2" x14ac:dyDescent="0.35">
      <c r="A360" s="63">
        <f t="shared" si="36"/>
        <v>43093</v>
      </c>
      <c r="B360" s="34">
        <f t="shared" si="36"/>
        <v>43093</v>
      </c>
      <c r="E360" s="32">
        <f t="shared" si="34"/>
        <v>0</v>
      </c>
      <c r="H360" s="32">
        <f t="shared" si="38"/>
        <v>0</v>
      </c>
      <c r="I360" s="173" t="str">
        <f t="shared" si="33"/>
        <v/>
      </c>
      <c r="J360" s="32">
        <f t="shared" si="35"/>
        <v>0</v>
      </c>
      <c r="K360" s="43" t="str">
        <f>IFERROR(VLOOKUP(M360,EMPLOI!A:S,2,0),"")</f>
        <v/>
      </c>
      <c r="L360" s="32" t="str">
        <f t="shared" ca="1" si="37"/>
        <v/>
      </c>
      <c r="M360" s="26" t="str">
        <f t="array" ref="M360">IF(OR($K$2&gt;J360),"",IFERROR(INDEX(Tableau1[],MATCH(1,('2017'!B360&gt;=Tableau1[[DATE DEBUT ]])*(Tableau1[DATE FIN]&gt;='2017'!B360),0),1),""))</f>
        <v/>
      </c>
      <c r="N360" s="6"/>
    </row>
    <row r="361" spans="1:14" ht="16.2" x14ac:dyDescent="0.35">
      <c r="A361" s="63">
        <f t="shared" si="36"/>
        <v>43094</v>
      </c>
      <c r="B361" s="34">
        <f t="shared" si="36"/>
        <v>43094</v>
      </c>
      <c r="E361" s="32">
        <f t="shared" si="34"/>
        <v>0</v>
      </c>
      <c r="H361" s="32">
        <f t="shared" si="38"/>
        <v>0</v>
      </c>
      <c r="I361" s="173" t="str">
        <f t="shared" si="33"/>
        <v/>
      </c>
      <c r="J361" s="32">
        <f t="shared" si="35"/>
        <v>0</v>
      </c>
      <c r="K361" s="43" t="str">
        <f>IFERROR(VLOOKUP(M361,EMPLOI!A:S,2,0),"")</f>
        <v/>
      </c>
      <c r="L361" s="32" t="str">
        <f t="shared" ca="1" si="37"/>
        <v/>
      </c>
      <c r="M361" s="26" t="str">
        <f t="array" ref="M361">IF(OR($K$2&gt;J361),"",IFERROR(INDEX(Tableau1[],MATCH(1,('2017'!B361&gt;=Tableau1[[DATE DEBUT ]])*(Tableau1[DATE FIN]&gt;='2017'!B361),0),1),""))</f>
        <v/>
      </c>
      <c r="N361" s="6"/>
    </row>
    <row r="362" spans="1:14" ht="16.2" x14ac:dyDescent="0.35">
      <c r="A362" s="63">
        <f t="shared" si="36"/>
        <v>43095</v>
      </c>
      <c r="B362" s="34">
        <f t="shared" si="36"/>
        <v>43095</v>
      </c>
      <c r="E362" s="32">
        <f t="shared" si="34"/>
        <v>0</v>
      </c>
      <c r="H362" s="32">
        <f t="shared" si="38"/>
        <v>0</v>
      </c>
      <c r="I362" s="173" t="str">
        <f t="shared" si="33"/>
        <v/>
      </c>
      <c r="J362" s="32">
        <f t="shared" si="35"/>
        <v>0</v>
      </c>
      <c r="K362" s="43" t="str">
        <f>IFERROR(VLOOKUP(M362,EMPLOI!A:S,2,0),"")</f>
        <v/>
      </c>
      <c r="L362" s="32" t="str">
        <f t="shared" ca="1" si="37"/>
        <v/>
      </c>
      <c r="M362" s="26" t="str">
        <f t="array" ref="M362">IF(OR($K$2&gt;J362),"",IFERROR(INDEX(Tableau1[],MATCH(1,('2017'!B362&gt;=Tableau1[[DATE DEBUT ]])*(Tableau1[DATE FIN]&gt;='2017'!B362),0),1),""))</f>
        <v/>
      </c>
      <c r="N362" s="6"/>
    </row>
    <row r="363" spans="1:14" ht="16.2" x14ac:dyDescent="0.35">
      <c r="A363" s="63">
        <f t="shared" si="36"/>
        <v>43096</v>
      </c>
      <c r="B363" s="34">
        <f t="shared" si="36"/>
        <v>43096</v>
      </c>
      <c r="E363" s="32">
        <f t="shared" si="34"/>
        <v>0</v>
      </c>
      <c r="H363" s="32">
        <f t="shared" si="38"/>
        <v>0</v>
      </c>
      <c r="I363" s="173" t="str">
        <f t="shared" si="33"/>
        <v/>
      </c>
      <c r="J363" s="32">
        <f t="shared" si="35"/>
        <v>0</v>
      </c>
      <c r="K363" s="43" t="str">
        <f>IFERROR(VLOOKUP(M363,EMPLOI!A:S,2,0),"")</f>
        <v/>
      </c>
      <c r="L363" s="32" t="str">
        <f t="shared" ca="1" si="37"/>
        <v/>
      </c>
      <c r="M363" s="26" t="str">
        <f t="array" ref="M363">IF(OR($K$2&gt;J363),"",IFERROR(INDEX(Tableau1[],MATCH(1,('2017'!B363&gt;=Tableau1[[DATE DEBUT ]])*(Tableau1[DATE FIN]&gt;='2017'!B363),0),1),""))</f>
        <v/>
      </c>
      <c r="N363" s="6"/>
    </row>
    <row r="364" spans="1:14" ht="16.2" x14ac:dyDescent="0.35">
      <c r="A364" s="63">
        <f t="shared" si="36"/>
        <v>43097</v>
      </c>
      <c r="B364" s="34">
        <f t="shared" si="36"/>
        <v>43097</v>
      </c>
      <c r="E364" s="32">
        <f t="shared" si="34"/>
        <v>0</v>
      </c>
      <c r="H364" s="32">
        <f t="shared" si="38"/>
        <v>0</v>
      </c>
      <c r="I364" s="173" t="str">
        <f t="shared" si="33"/>
        <v/>
      </c>
      <c r="J364" s="32">
        <f t="shared" si="35"/>
        <v>0</v>
      </c>
      <c r="K364" s="43" t="str">
        <f>IFERROR(VLOOKUP(M364,EMPLOI!A:S,2,0),"")</f>
        <v/>
      </c>
      <c r="L364" s="32" t="str">
        <f t="shared" ca="1" si="37"/>
        <v/>
      </c>
      <c r="M364" s="26" t="str">
        <f t="array" ref="M364">IF(OR($K$2&gt;J364),"",IFERROR(INDEX(Tableau1[],MATCH(1,('2017'!B364&gt;=Tableau1[[DATE DEBUT ]])*(Tableau1[DATE FIN]&gt;='2017'!B364),0),1),""))</f>
        <v/>
      </c>
      <c r="N364" s="6"/>
    </row>
    <row r="365" spans="1:14" ht="16.2" x14ac:dyDescent="0.35">
      <c r="A365" s="63">
        <f t="shared" si="36"/>
        <v>43098</v>
      </c>
      <c r="B365" s="34">
        <f t="shared" si="36"/>
        <v>43098</v>
      </c>
      <c r="C365" s="261"/>
      <c r="D365" s="261"/>
      <c r="E365" s="32">
        <f t="shared" si="34"/>
        <v>0</v>
      </c>
      <c r="H365" s="32">
        <f t="shared" si="38"/>
        <v>0</v>
      </c>
      <c r="I365" s="173" t="str">
        <f t="shared" si="33"/>
        <v/>
      </c>
      <c r="J365" s="32">
        <f t="shared" si="35"/>
        <v>0</v>
      </c>
      <c r="K365" s="43" t="str">
        <f>IFERROR(VLOOKUP(M365,EMPLOI!A:S,2,0),"")</f>
        <v/>
      </c>
      <c r="L365" s="32" t="str">
        <f t="shared" ca="1" si="37"/>
        <v/>
      </c>
      <c r="M365" s="26" t="str">
        <f t="array" ref="M365">IF(OR($K$2&gt;J365),"",IFERROR(INDEX(Tableau1[],MATCH(1,('2017'!B365&gt;=Tableau1[[DATE DEBUT ]])*(Tableau1[DATE FIN]&gt;='2017'!B365),0),1),""))</f>
        <v/>
      </c>
      <c r="N365" s="6"/>
    </row>
    <row r="366" spans="1:14" ht="16.2" x14ac:dyDescent="0.35">
      <c r="A366" s="63">
        <f t="shared" si="36"/>
        <v>43099</v>
      </c>
      <c r="B366" s="34">
        <f t="shared" si="36"/>
        <v>43099</v>
      </c>
      <c r="C366" s="261"/>
      <c r="D366" s="261"/>
      <c r="E366" s="32">
        <f t="shared" si="34"/>
        <v>0</v>
      </c>
      <c r="H366" s="32">
        <f t="shared" si="38"/>
        <v>0</v>
      </c>
      <c r="I366" s="173" t="str">
        <f t="shared" si="33"/>
        <v/>
      </c>
      <c r="J366" s="32">
        <f t="shared" si="35"/>
        <v>0</v>
      </c>
      <c r="K366" s="43" t="str">
        <f>IFERROR(VLOOKUP(M366,EMPLOI!A:S,2,0),"")</f>
        <v/>
      </c>
      <c r="L366" s="32">
        <f t="shared" ca="1" si="37"/>
        <v>0</v>
      </c>
      <c r="M366" s="26" t="str">
        <f t="array" ref="M366">IF(OR($K$2&gt;J366),"",IFERROR(INDEX(Tableau1[],MATCH(1,('2017'!B366&gt;=Tableau1[[DATE DEBUT ]])*(Tableau1[DATE FIN]&gt;='2017'!B366),0),1),""))</f>
        <v/>
      </c>
      <c r="N366" s="6"/>
    </row>
    <row r="367" spans="1:14" ht="16.2" x14ac:dyDescent="0.35">
      <c r="A367" s="63">
        <f t="shared" si="36"/>
        <v>43100</v>
      </c>
      <c r="B367" s="34">
        <f t="shared" si="36"/>
        <v>43100</v>
      </c>
      <c r="C367" s="261"/>
      <c r="D367" s="261"/>
      <c r="E367" s="32">
        <f t="shared" si="34"/>
        <v>0</v>
      </c>
      <c r="H367" s="32">
        <f t="shared" si="38"/>
        <v>0</v>
      </c>
      <c r="I367" s="173" t="str">
        <f t="shared" si="33"/>
        <v/>
      </c>
      <c r="J367" s="32">
        <f t="shared" si="35"/>
        <v>0</v>
      </c>
      <c r="K367" s="43" t="str">
        <f>IFERROR(VLOOKUP(M367,EMPLOI!A:S,2,0),"")</f>
        <v/>
      </c>
      <c r="L367" s="32" t="str">
        <f t="shared" ca="1" si="37"/>
        <v/>
      </c>
      <c r="M367" s="26" t="str">
        <f t="array" ref="M367">IF(OR($K$2&gt;J367),"",IFERROR(INDEX(Tableau1[],MATCH(1,('2017'!B367&gt;=Tableau1[[DATE DEBUT ]])*(Tableau1[DATE FIN]&gt;='2017'!B367),0),1),""))</f>
        <v/>
      </c>
      <c r="N367" s="6"/>
    </row>
    <row r="368" spans="1:14" ht="16.2" x14ac:dyDescent="0.35">
      <c r="A368" s="63">
        <f t="shared" si="36"/>
        <v>43101</v>
      </c>
      <c r="B368" s="34">
        <f t="shared" si="36"/>
        <v>43101</v>
      </c>
      <c r="C368" s="261"/>
      <c r="D368" s="261"/>
      <c r="E368" s="32">
        <f t="shared" si="34"/>
        <v>0</v>
      </c>
      <c r="H368" s="32">
        <f t="shared" si="38"/>
        <v>0</v>
      </c>
      <c r="I368" s="173" t="str">
        <f t="shared" si="33"/>
        <v/>
      </c>
      <c r="J368" s="32">
        <f t="shared" si="35"/>
        <v>0</v>
      </c>
      <c r="K368" s="43" t="str">
        <f>IFERROR(VLOOKUP(M368,EMPLOI!A:S,2,0),"")</f>
        <v/>
      </c>
      <c r="L368" s="32" t="str">
        <f t="shared" ca="1" si="37"/>
        <v/>
      </c>
      <c r="M368" s="26" t="str">
        <f t="array" ref="M368">IF(OR($K$2&gt;J368),"",IFERROR(INDEX(Tableau1[],MATCH(1,('2017'!B368&gt;=Tableau1[[DATE DEBUT ]])*(Tableau1[DATE FIN]&gt;='2017'!B368),0),1),""))</f>
        <v/>
      </c>
      <c r="N368" s="6"/>
    </row>
    <row r="369" spans="12:12" x14ac:dyDescent="0.35">
      <c r="L369" s="44"/>
    </row>
  </sheetData>
  <mergeCells count="2">
    <mergeCell ref="Q2:R2"/>
    <mergeCell ref="Q3:R3"/>
  </mergeCells>
  <conditionalFormatting sqref="K95:K96 K273:K274 K289:K290">
    <cfRule type="expression" dxfId="86" priority="10">
      <formula>COUNTIF(Férié,$B95)&gt;0</formula>
    </cfRule>
    <cfRule type="expression" dxfId="85" priority="11">
      <formula>COUNTIF(Fêtes,$B95)&gt;0</formula>
    </cfRule>
    <cfRule type="expression" dxfId="84" priority="12">
      <formula>WEEKDAY($B95,2)=7</formula>
    </cfRule>
    <cfRule type="expression" dxfId="83" priority="13">
      <formula>WEEKDAY($B95,2)=6</formula>
    </cfRule>
  </conditionalFormatting>
  <conditionalFormatting sqref="A3:P368">
    <cfRule type="expression" dxfId="82" priority="1">
      <formula>$I3="PANNE"</formula>
    </cfRule>
    <cfRule type="expression" dxfId="81" priority="2">
      <formula>$I3="REPOS"</formula>
    </cfRule>
    <cfRule type="expression" dxfId="80" priority="3">
      <formula>$I3="MIGRAINE"</formula>
    </cfRule>
    <cfRule type="expression" dxfId="79" priority="4">
      <formula>$I3="VACANCE"</formula>
    </cfRule>
    <cfRule type="expression" dxfId="78" priority="22">
      <formula>COUNTIF($R$4:$R$16,$B3)&gt;0</formula>
    </cfRule>
    <cfRule type="expression" dxfId="77" priority="23">
      <formula>COUNTIF($R$18:$R$22,$B3)&gt;0</formula>
    </cfRule>
    <cfRule type="expression" dxfId="76" priority="24">
      <formula>WEEKDAY($B3,2)=7</formula>
    </cfRule>
    <cfRule type="expression" dxfId="75" priority="25">
      <formula>WEEKDAY($B3,2)=6</formula>
    </cfRule>
  </conditionalFormatting>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R369"/>
  <sheetViews>
    <sheetView topLeftCell="A124" zoomScale="75" zoomScaleNormal="75" workbookViewId="0">
      <selection activeCell="O124" sqref="O1:O1048576"/>
    </sheetView>
  </sheetViews>
  <sheetFormatPr baseColWidth="10" defaultColWidth="10.90625" defaultRowHeight="15.6" x14ac:dyDescent="0.35"/>
  <cols>
    <col min="1" max="1" width="5.36328125" style="233" customWidth="1"/>
    <col min="2" max="2" width="22.54296875" style="31" customWidth="1"/>
    <col min="3" max="4" width="10.90625" style="39"/>
    <col min="5" max="5" width="10.90625" style="32" hidden="1" customWidth="1"/>
    <col min="6" max="7" width="10.90625" style="39"/>
    <col min="8" max="8" width="10.90625" style="26" hidden="1" customWidth="1"/>
    <col min="9" max="9" width="12.453125" style="174" customWidth="1"/>
    <col min="10" max="10" width="10.90625" style="32"/>
    <col min="11" max="11" width="10.90625" style="43" customWidth="1"/>
    <col min="12" max="12" width="10.1796875" style="6" customWidth="1"/>
    <col min="13" max="13" width="17.36328125" style="26" customWidth="1"/>
    <col min="14" max="14" width="9.81640625" style="26" customWidth="1"/>
    <col min="15" max="15" width="36" style="26" customWidth="1"/>
    <col min="16" max="16" width="10.90625" style="26"/>
    <col min="17" max="17" width="29" style="26" customWidth="1"/>
    <col min="18" max="18" width="24.453125" style="26" customWidth="1"/>
    <col min="19" max="16384" width="10.90625" style="26"/>
  </cols>
  <sheetData>
    <row r="1" spans="1:18" x14ac:dyDescent="0.35">
      <c r="C1" s="134">
        <f ca="1">COUNTIF(L:M,B1)</f>
        <v>40</v>
      </c>
      <c r="D1" s="6">
        <f>COUNTIF('2018'!$I$3:$I$368,"Repos")</f>
        <v>27</v>
      </c>
      <c r="F1" s="6"/>
      <c r="G1" s="6"/>
      <c r="I1" s="173"/>
    </row>
    <row r="2" spans="1:18" x14ac:dyDescent="0.35">
      <c r="C2" s="27" t="s">
        <v>11</v>
      </c>
      <c r="D2" s="27" t="s">
        <v>12</v>
      </c>
      <c r="E2" s="28" t="s">
        <v>48</v>
      </c>
      <c r="F2" s="27" t="s">
        <v>11</v>
      </c>
      <c r="G2" s="27" t="s">
        <v>12</v>
      </c>
      <c r="H2" s="27" t="s">
        <v>49</v>
      </c>
      <c r="I2" s="29" t="s">
        <v>13</v>
      </c>
      <c r="J2" s="28" t="s">
        <v>14</v>
      </c>
      <c r="K2" s="45">
        <v>1.1574074074074073E-5</v>
      </c>
      <c r="L2" s="27"/>
      <c r="M2" s="27" t="s">
        <v>43</v>
      </c>
      <c r="N2" s="27"/>
      <c r="O2" s="27" t="s">
        <v>15</v>
      </c>
      <c r="P2" s="30" t="s">
        <v>16</v>
      </c>
      <c r="Q2" s="294">
        <f>YEAR(B3)</f>
        <v>2018</v>
      </c>
      <c r="R2" s="295"/>
    </row>
    <row r="3" spans="1:18" ht="16.2" x14ac:dyDescent="0.35">
      <c r="A3" s="233">
        <f>DATE(2018,1,1)</f>
        <v>43101</v>
      </c>
      <c r="B3" s="34">
        <f>A3</f>
        <v>43101</v>
      </c>
      <c r="C3" s="38"/>
      <c r="D3" s="38"/>
      <c r="E3" s="32">
        <f>MOD(D3-C3,1)</f>
        <v>0</v>
      </c>
      <c r="F3" s="35"/>
      <c r="G3" s="35"/>
      <c r="H3" s="32">
        <f>MOD(G3-F3,1)</f>
        <v>0</v>
      </c>
      <c r="I3" s="174" t="str">
        <f>IF(J3&gt;0.00069444,"SITE","")</f>
        <v/>
      </c>
      <c r="J3" s="32">
        <f>SUM(E3+H3)</f>
        <v>0</v>
      </c>
      <c r="K3" s="43" t="str">
        <f ca="1">IFERROR(OFFSET(Km!$A$1,MATCH(M3,Km!$A$2:$A$11,0),MATCH(I3,Km!$B$1:$AC$1,0)),"")</f>
        <v/>
      </c>
      <c r="L3" s="32" t="str">
        <f t="shared" ref="L3:L66" ca="1" si="0">IF(WEEKDAY(B3)=7,SUM(OFFSET(B3,0,8,-7,1)),"")</f>
        <v/>
      </c>
      <c r="M3" s="26" t="str">
        <f t="array" ref="M3">IF(OR($K$2&gt;J3),"",IFERROR(INDEX(Tableau1[],MATCH(1,('2018'!B3&gt;=Tableau1[[DATE DEBUT ]])*(Tableau1[DATE FIN]&gt;='2018'!B3),0),1),""))</f>
        <v/>
      </c>
      <c r="N3" s="6"/>
      <c r="Q3" s="296" t="s">
        <v>17</v>
      </c>
      <c r="R3" s="297"/>
    </row>
    <row r="4" spans="1:18" ht="16.2" x14ac:dyDescent="0.35">
      <c r="A4" s="233">
        <f>A3+1</f>
        <v>43102</v>
      </c>
      <c r="B4" s="34">
        <f>B3+1</f>
        <v>43102</v>
      </c>
      <c r="C4" s="38"/>
      <c r="D4" s="38"/>
      <c r="E4" s="32">
        <f t="shared" ref="E4:E21" si="1">MOD(D4-C4,1)</f>
        <v>0</v>
      </c>
      <c r="F4" s="35"/>
      <c r="G4" s="35"/>
      <c r="H4" s="32">
        <f t="shared" ref="H4:H67" si="2">MOD(G4-F4,1)</f>
        <v>0</v>
      </c>
      <c r="I4" s="174" t="str">
        <f t="shared" ref="I4:I67" si="3">IF(J4&gt;0.00069444,"SITE","")</f>
        <v/>
      </c>
      <c r="J4" s="32">
        <f>SUM(E4+H4)</f>
        <v>0</v>
      </c>
      <c r="K4" s="43" t="str">
        <f ca="1">IFERROR(OFFSET(Km!$A$1,MATCH(M4,Km!$A$2:$A$11,0),MATCH(I4,Km!$B$1:$AC$1,0)),"")</f>
        <v/>
      </c>
      <c r="L4" s="32" t="str">
        <f t="shared" ca="1" si="0"/>
        <v/>
      </c>
      <c r="M4" s="26" t="str">
        <f t="array" ref="M4">IF(OR($K$2&gt;J4),"",IFERROR(INDEX(Tableau1[],MATCH(1,('2018'!B4&gt;=Tableau1[[DATE DEBUT ]])*(Tableau1[DATE FIN]&gt;='2018'!B4),0),1),""))</f>
        <v/>
      </c>
      <c r="N4" s="6"/>
      <c r="Q4" s="1" t="s">
        <v>18</v>
      </c>
      <c r="R4" s="42">
        <f>DATE(Q2,1,1)</f>
        <v>43101</v>
      </c>
    </row>
    <row r="5" spans="1:18" ht="16.2" x14ac:dyDescent="0.35">
      <c r="A5" s="233">
        <f>A4+1</f>
        <v>43103</v>
      </c>
      <c r="B5" s="34">
        <f>B4+1</f>
        <v>43103</v>
      </c>
      <c r="C5" s="38"/>
      <c r="D5" s="38"/>
      <c r="E5" s="32">
        <f t="shared" si="1"/>
        <v>0</v>
      </c>
      <c r="F5" s="35"/>
      <c r="G5" s="35"/>
      <c r="H5" s="32">
        <f t="shared" si="2"/>
        <v>0</v>
      </c>
      <c r="I5" s="174" t="str">
        <f t="shared" si="3"/>
        <v/>
      </c>
      <c r="J5" s="32">
        <f>IFERROR(SUM(E5,H5),"")</f>
        <v>0</v>
      </c>
      <c r="K5" s="43" t="str">
        <f ca="1">IFERROR(OFFSET(Km!$A$1,MATCH(M5,Km!$A$2:$A$11,0),MATCH(I5,Km!$B$1:$AC$1,0)),"")</f>
        <v/>
      </c>
      <c r="L5" s="32" t="str">
        <f t="shared" ca="1" si="0"/>
        <v/>
      </c>
      <c r="M5" s="26" t="str">
        <f t="array" ref="M5">IF(OR($K$2&gt;J5),"",IFERROR(INDEX(Tableau1[],MATCH(1,('2018'!B5&gt;=Tableau1[[DATE DEBUT ]])*(Tableau1[DATE FIN]&gt;='2018'!B5),0),1),""))</f>
        <v/>
      </c>
      <c r="N5" s="6"/>
      <c r="Q5" s="2" t="s">
        <v>19</v>
      </c>
      <c r="R5" s="42">
        <f>FLOOR(DATE(Q2,5,DAY(MINUTE(Q2/38)/2+56)),7)-34+7*(Q2=2079)</f>
        <v>43191</v>
      </c>
    </row>
    <row r="6" spans="1:18" ht="16.2" x14ac:dyDescent="0.35">
      <c r="A6" s="233">
        <f t="shared" ref="A6:B21" si="4">A5+1</f>
        <v>43104</v>
      </c>
      <c r="B6" s="34">
        <f t="shared" si="4"/>
        <v>43104</v>
      </c>
      <c r="C6" s="38"/>
      <c r="D6" s="38"/>
      <c r="E6" s="32">
        <f t="shared" si="1"/>
        <v>0</v>
      </c>
      <c r="F6" s="35"/>
      <c r="G6" s="35"/>
      <c r="H6" s="32">
        <f t="shared" si="2"/>
        <v>0</v>
      </c>
      <c r="I6" s="174" t="str">
        <f t="shared" si="3"/>
        <v/>
      </c>
      <c r="J6" s="32">
        <f t="shared" ref="J6:J68" si="5">SUM(E6+H6)</f>
        <v>0</v>
      </c>
      <c r="K6" s="43" t="str">
        <f ca="1">IFERROR(OFFSET(Km!$A$1,MATCH(M6,Km!$A$2:$A$11,0),MATCH(I6,Km!$B$1:$AC$1,0)),"")</f>
        <v/>
      </c>
      <c r="L6" s="32" t="str">
        <f t="shared" ca="1" si="0"/>
        <v/>
      </c>
      <c r="M6" s="26" t="str">
        <f t="array" ref="M6">IF(OR($K$2&gt;J6),"",IFERROR(INDEX(Tableau1[],MATCH(1,('2018'!B6&gt;=Tableau1[[DATE DEBUT ]])*(Tableau1[DATE FIN]&gt;='2018'!B6),0),1),""))</f>
        <v/>
      </c>
      <c r="N6" s="6"/>
      <c r="Q6" s="40" t="s">
        <v>20</v>
      </c>
      <c r="R6" s="42">
        <f>R5+1</f>
        <v>43192</v>
      </c>
    </row>
    <row r="7" spans="1:18" ht="16.2" x14ac:dyDescent="0.35">
      <c r="A7" s="233">
        <f t="shared" si="4"/>
        <v>43105</v>
      </c>
      <c r="B7" s="34">
        <f t="shared" si="4"/>
        <v>43105</v>
      </c>
      <c r="C7" s="38"/>
      <c r="D7" s="38"/>
      <c r="E7" s="32">
        <f t="shared" si="1"/>
        <v>0</v>
      </c>
      <c r="F7" s="35"/>
      <c r="G7" s="35"/>
      <c r="H7" s="32">
        <f t="shared" si="2"/>
        <v>0</v>
      </c>
      <c r="I7" s="174" t="str">
        <f t="shared" si="3"/>
        <v/>
      </c>
      <c r="J7" s="32">
        <f t="shared" si="5"/>
        <v>0</v>
      </c>
      <c r="K7" s="43" t="str">
        <f ca="1">IFERROR(OFFSET(Km!$A$1,MATCH(M7,Km!$A$2:$A$11,0),MATCH(I7,Km!$B$1:$AC$1,0)),"")</f>
        <v/>
      </c>
      <c r="L7" s="32" t="str">
        <f t="shared" ca="1" si="0"/>
        <v/>
      </c>
      <c r="M7" s="26" t="str">
        <f t="array" ref="M7">IF(OR($K$2&gt;J7),"",IFERROR(INDEX(Tableau1[],MATCH(1,('2018'!B7&gt;=Tableau1[[DATE DEBUT ]])*(Tableau1[DATE FIN]&gt;='2018'!B7),0),1),""))</f>
        <v/>
      </c>
      <c r="N7" s="6"/>
      <c r="Q7" s="1" t="s">
        <v>21</v>
      </c>
      <c r="R7" s="42">
        <f>DATE(Année!A3,5,1)</f>
        <v>43221</v>
      </c>
    </row>
    <row r="8" spans="1:18" ht="16.2" x14ac:dyDescent="0.35">
      <c r="A8" s="233">
        <f t="shared" si="4"/>
        <v>43106</v>
      </c>
      <c r="B8" s="34">
        <f t="shared" si="4"/>
        <v>43106</v>
      </c>
      <c r="C8" s="38"/>
      <c r="D8" s="38"/>
      <c r="E8" s="32">
        <f t="shared" si="1"/>
        <v>0</v>
      </c>
      <c r="F8" s="35"/>
      <c r="G8" s="35"/>
      <c r="H8" s="32">
        <f t="shared" si="2"/>
        <v>0</v>
      </c>
      <c r="I8" s="174" t="str">
        <f t="shared" si="3"/>
        <v/>
      </c>
      <c r="J8" s="32">
        <f t="shared" si="5"/>
        <v>0</v>
      </c>
      <c r="K8" s="43" t="str">
        <f ca="1">IFERROR(OFFSET(Km!$A$1,MATCH(M8,Km!$A$2:$A$11,0),MATCH(I8,Km!$B$1:$AC$1,0)),"")</f>
        <v/>
      </c>
      <c r="L8" s="32">
        <f t="shared" ca="1" si="0"/>
        <v>0</v>
      </c>
      <c r="M8" s="26" t="str">
        <f t="array" ref="M8">IF(OR($K$2&gt;J8),"",IFERROR(INDEX(Tableau1[],MATCH(1,('2018'!B8&gt;=Tableau1[[DATE DEBUT ]])*(Tableau1[DATE FIN]&gt;='2018'!B8),0),1),""))</f>
        <v/>
      </c>
      <c r="N8" s="6"/>
      <c r="Q8" s="1" t="s">
        <v>22</v>
      </c>
      <c r="R8" s="42">
        <f>R5+39</f>
        <v>43230</v>
      </c>
    </row>
    <row r="9" spans="1:18" ht="16.2" x14ac:dyDescent="0.35">
      <c r="A9" s="233">
        <f t="shared" si="4"/>
        <v>43107</v>
      </c>
      <c r="B9" s="34">
        <f t="shared" si="4"/>
        <v>43107</v>
      </c>
      <c r="C9" s="38"/>
      <c r="D9" s="38"/>
      <c r="E9" s="32">
        <f t="shared" si="1"/>
        <v>0</v>
      </c>
      <c r="F9" s="35"/>
      <c r="G9" s="35"/>
      <c r="H9" s="32">
        <f t="shared" si="2"/>
        <v>0</v>
      </c>
      <c r="I9" s="174" t="str">
        <f t="shared" si="3"/>
        <v/>
      </c>
      <c r="J9" s="32">
        <f t="shared" si="5"/>
        <v>0</v>
      </c>
      <c r="K9" s="43" t="str">
        <f ca="1">IFERROR(OFFSET(Km!$A$1,MATCH(M9,Km!$A$2:$A$11,0),MATCH(I9,Km!$B$1:$AC$1,0)),"")</f>
        <v/>
      </c>
      <c r="L9" s="32" t="str">
        <f t="shared" ca="1" si="0"/>
        <v/>
      </c>
      <c r="M9" s="26" t="str">
        <f t="array" ref="M9">IF(OR($K$2&gt;J9),"",IFERROR(INDEX(Tableau1[],MATCH(1,('2018'!B9&gt;=Tableau1[[DATE DEBUT ]])*(Tableau1[DATE FIN]&gt;='2018'!B9),0),1),""))</f>
        <v/>
      </c>
      <c r="N9" s="6"/>
      <c r="Q9" s="40" t="s">
        <v>23</v>
      </c>
      <c r="R9" s="42">
        <f>DATE(Q2,5,8)</f>
        <v>43228</v>
      </c>
    </row>
    <row r="10" spans="1:18" ht="16.2" x14ac:dyDescent="0.35">
      <c r="A10" s="233">
        <f t="shared" si="4"/>
        <v>43108</v>
      </c>
      <c r="B10" s="34">
        <f t="shared" si="4"/>
        <v>43108</v>
      </c>
      <c r="C10" s="38"/>
      <c r="D10" s="38"/>
      <c r="E10" s="32">
        <f t="shared" si="1"/>
        <v>0</v>
      </c>
      <c r="F10" s="35"/>
      <c r="G10" s="35"/>
      <c r="H10" s="32">
        <f t="shared" si="2"/>
        <v>0</v>
      </c>
      <c r="I10" s="174" t="str">
        <f t="shared" si="3"/>
        <v/>
      </c>
      <c r="J10" s="32">
        <f t="shared" si="5"/>
        <v>0</v>
      </c>
      <c r="K10" s="43" t="str">
        <f ca="1">IFERROR(OFFSET(Km!$A$1,MATCH(M10,Km!$A$2:$A$11,0),MATCH(I10,Km!$B$1:$AC$1,0)),"")</f>
        <v/>
      </c>
      <c r="L10" s="32" t="str">
        <f t="shared" ca="1" si="0"/>
        <v/>
      </c>
      <c r="M10" s="26" t="str">
        <f t="array" ref="M10">IF(OR($K$2&gt;J10),"",IFERROR(INDEX(Tableau1[],MATCH(1,('2018'!B10&gt;=Tableau1[[DATE DEBUT ]])*(Tableau1[DATE FIN]&gt;='2018'!B10),0),1),""))</f>
        <v/>
      </c>
      <c r="N10" s="6"/>
      <c r="Q10" s="1" t="s">
        <v>24</v>
      </c>
      <c r="R10" s="42">
        <f>R5+49</f>
        <v>43240</v>
      </c>
    </row>
    <row r="11" spans="1:18" ht="16.2" x14ac:dyDescent="0.35">
      <c r="A11" s="233">
        <f t="shared" si="4"/>
        <v>43109</v>
      </c>
      <c r="B11" s="34">
        <f t="shared" si="4"/>
        <v>43109</v>
      </c>
      <c r="C11" s="38"/>
      <c r="D11" s="38"/>
      <c r="E11" s="32">
        <f t="shared" si="1"/>
        <v>0</v>
      </c>
      <c r="F11" s="35"/>
      <c r="G11" s="35"/>
      <c r="H11" s="32">
        <f t="shared" si="2"/>
        <v>0</v>
      </c>
      <c r="I11" s="174" t="str">
        <f t="shared" si="3"/>
        <v/>
      </c>
      <c r="J11" s="32">
        <f t="shared" si="5"/>
        <v>0</v>
      </c>
      <c r="K11" s="43" t="str">
        <f ca="1">IFERROR(OFFSET(Km!$A$1,MATCH(M11,Km!$A$2:$A$11,0),MATCH(I11,Km!$B$1:$AC$1,0)),"")</f>
        <v/>
      </c>
      <c r="L11" s="32" t="str">
        <f t="shared" ca="1" si="0"/>
        <v/>
      </c>
      <c r="M11" s="26" t="str">
        <f t="array" ref="M11">IF(OR($K$2&gt;J11),"",IFERROR(INDEX(Tableau1[],MATCH(1,('2018'!B11&gt;=Tableau1[[DATE DEBUT ]])*(Tableau1[DATE FIN]&gt;='2018'!B11),0),1),""))</f>
        <v/>
      </c>
      <c r="N11" s="6"/>
      <c r="Q11" s="1" t="s">
        <v>25</v>
      </c>
      <c r="R11" s="42">
        <f>R5+50</f>
        <v>43241</v>
      </c>
    </row>
    <row r="12" spans="1:18" ht="16.2" x14ac:dyDescent="0.35">
      <c r="A12" s="233">
        <f t="shared" si="4"/>
        <v>43110</v>
      </c>
      <c r="B12" s="34">
        <f t="shared" si="4"/>
        <v>43110</v>
      </c>
      <c r="C12" s="38"/>
      <c r="D12" s="38"/>
      <c r="E12" s="32">
        <f t="shared" si="1"/>
        <v>0</v>
      </c>
      <c r="F12" s="35"/>
      <c r="G12" s="35"/>
      <c r="H12" s="32">
        <f t="shared" si="2"/>
        <v>0</v>
      </c>
      <c r="I12" s="174" t="str">
        <f t="shared" si="3"/>
        <v/>
      </c>
      <c r="J12" s="32">
        <f t="shared" si="5"/>
        <v>0</v>
      </c>
      <c r="K12" s="43" t="str">
        <f ca="1">IFERROR(OFFSET(Km!$A$1,MATCH(M12,Km!$A$2:$A$11,0),MATCH(I12,Km!$B$1:$AC$1,0)),"")</f>
        <v/>
      </c>
      <c r="L12" s="32" t="str">
        <f t="shared" ca="1" si="0"/>
        <v/>
      </c>
      <c r="M12" s="26" t="str">
        <f t="array" ref="M12">IF(OR($K$2&gt;J12),"",IFERROR(INDEX(Tableau1[],MATCH(1,('2018'!B12&gt;=Tableau1[[DATE DEBUT ]])*(Tableau1[DATE FIN]&gt;='2018'!B12),0),1),""))</f>
        <v/>
      </c>
      <c r="N12" s="6"/>
      <c r="Q12" s="40" t="s">
        <v>26</v>
      </c>
      <c r="R12" s="42">
        <f>DATE(Q2,7,14)</f>
        <v>43295</v>
      </c>
    </row>
    <row r="13" spans="1:18" ht="16.2" x14ac:dyDescent="0.35">
      <c r="A13" s="233">
        <f t="shared" si="4"/>
        <v>43111</v>
      </c>
      <c r="B13" s="34">
        <f t="shared" si="4"/>
        <v>43111</v>
      </c>
      <c r="C13" s="38"/>
      <c r="D13" s="38"/>
      <c r="E13" s="32">
        <f t="shared" si="1"/>
        <v>0</v>
      </c>
      <c r="F13" s="35"/>
      <c r="G13" s="35"/>
      <c r="H13" s="32">
        <f t="shared" si="2"/>
        <v>0</v>
      </c>
      <c r="I13" s="174" t="str">
        <f t="shared" si="3"/>
        <v/>
      </c>
      <c r="J13" s="32">
        <f t="shared" si="5"/>
        <v>0</v>
      </c>
      <c r="K13" s="43" t="str">
        <f ca="1">IFERROR(OFFSET(Km!$A$1,MATCH(M13,Km!$A$2:$A$11,0),MATCH(I13,Km!$B$1:$AC$1,0)),"")</f>
        <v/>
      </c>
      <c r="L13" s="32" t="str">
        <f t="shared" ca="1" si="0"/>
        <v/>
      </c>
      <c r="M13" s="26" t="str">
        <f t="array" ref="M13">IF(OR($K$2&gt;J13),"",IFERROR(INDEX(Tableau1[],MATCH(1,('2018'!B13&gt;=Tableau1[[DATE DEBUT ]])*(Tableau1[DATE FIN]&gt;='2018'!B13),0),1),""))</f>
        <v/>
      </c>
      <c r="N13" s="6"/>
      <c r="Q13" s="1" t="s">
        <v>27</v>
      </c>
      <c r="R13" s="42">
        <f>DATE(Q2,8,15)</f>
        <v>43327</v>
      </c>
    </row>
    <row r="14" spans="1:18" ht="16.2" x14ac:dyDescent="0.35">
      <c r="A14" s="233">
        <f t="shared" si="4"/>
        <v>43112</v>
      </c>
      <c r="B14" s="34">
        <f t="shared" si="4"/>
        <v>43112</v>
      </c>
      <c r="C14" s="38"/>
      <c r="D14" s="38"/>
      <c r="E14" s="32">
        <f t="shared" si="1"/>
        <v>0</v>
      </c>
      <c r="F14" s="35"/>
      <c r="G14" s="35"/>
      <c r="H14" s="32">
        <f t="shared" si="2"/>
        <v>0</v>
      </c>
      <c r="I14" s="174" t="str">
        <f t="shared" si="3"/>
        <v/>
      </c>
      <c r="J14" s="32">
        <f t="shared" si="5"/>
        <v>0</v>
      </c>
      <c r="K14" s="43" t="str">
        <f ca="1">IFERROR(OFFSET(Km!$A$1,MATCH(M14,Km!$A$2:$A$11,0),MATCH(I14,Km!$B$1:$AC$1,0)),"")</f>
        <v/>
      </c>
      <c r="L14" s="32" t="str">
        <f t="shared" ca="1" si="0"/>
        <v/>
      </c>
      <c r="M14" s="26" t="str">
        <f t="array" ref="M14">IF(OR($K$2&gt;J14),"",IFERROR(INDEX(Tableau1[],MATCH(1,('2018'!B14&gt;=Tableau1[[DATE DEBUT ]])*(Tableau1[DATE FIN]&gt;='2018'!B14),0),1),""))</f>
        <v/>
      </c>
      <c r="N14" s="6"/>
      <c r="Q14" s="1" t="s">
        <v>28</v>
      </c>
      <c r="R14" s="42">
        <f>DATE(Q2,11,1)</f>
        <v>43405</v>
      </c>
    </row>
    <row r="15" spans="1:18" ht="16.2" x14ac:dyDescent="0.35">
      <c r="A15" s="233">
        <f t="shared" si="4"/>
        <v>43113</v>
      </c>
      <c r="B15" s="34">
        <f t="shared" si="4"/>
        <v>43113</v>
      </c>
      <c r="C15" s="38"/>
      <c r="D15" s="38"/>
      <c r="E15" s="32">
        <f t="shared" si="1"/>
        <v>0</v>
      </c>
      <c r="F15" s="35"/>
      <c r="G15" s="35"/>
      <c r="H15" s="32">
        <f t="shared" si="2"/>
        <v>0</v>
      </c>
      <c r="I15" s="174" t="str">
        <f t="shared" si="3"/>
        <v/>
      </c>
      <c r="J15" s="32">
        <f t="shared" si="5"/>
        <v>0</v>
      </c>
      <c r="K15" s="43" t="str">
        <f ca="1">IFERROR(OFFSET(Km!$A$1,MATCH(M15,Km!$A$2:$A$11,0),MATCH(I15,Km!$B$1:$AC$1,0)),"")</f>
        <v/>
      </c>
      <c r="L15" s="32">
        <f t="shared" ca="1" si="0"/>
        <v>0</v>
      </c>
      <c r="M15" s="26" t="str">
        <f t="array" ref="M15">IF(OR($K$2&gt;J15),"",IFERROR(INDEX(Tableau1[],MATCH(1,('2018'!B15&gt;=Tableau1[[DATE DEBUT ]])*(Tableau1[DATE FIN]&gt;='2018'!B15),0),1),""))</f>
        <v/>
      </c>
      <c r="N15" s="6"/>
      <c r="Q15" s="40" t="s">
        <v>29</v>
      </c>
      <c r="R15" s="42">
        <f>DATE(Q2,11,11)</f>
        <v>43415</v>
      </c>
    </row>
    <row r="16" spans="1:18" ht="16.2" x14ac:dyDescent="0.35">
      <c r="A16" s="233">
        <f t="shared" si="4"/>
        <v>43114</v>
      </c>
      <c r="B16" s="34">
        <f t="shared" si="4"/>
        <v>43114</v>
      </c>
      <c r="C16" s="38"/>
      <c r="D16" s="38"/>
      <c r="E16" s="32">
        <f t="shared" si="1"/>
        <v>0</v>
      </c>
      <c r="F16" s="35"/>
      <c r="G16" s="35"/>
      <c r="H16" s="32">
        <f t="shared" si="2"/>
        <v>0</v>
      </c>
      <c r="I16" s="174" t="str">
        <f t="shared" si="3"/>
        <v/>
      </c>
      <c r="J16" s="32">
        <f t="shared" si="5"/>
        <v>0</v>
      </c>
      <c r="K16" s="43" t="str">
        <f ca="1">IFERROR(OFFSET(Km!$A$1,MATCH(M16,Km!$A$2:$A$11,0),MATCH(I16,Km!$B$1:$AC$1,0)),"")</f>
        <v/>
      </c>
      <c r="L16" s="32" t="str">
        <f t="shared" ca="1" si="0"/>
        <v/>
      </c>
      <c r="M16" s="26" t="str">
        <f t="array" ref="M16">IF(OR($K$2&gt;J16),"",IFERROR(INDEX(Tableau1[],MATCH(1,('2018'!B16&gt;=Tableau1[[DATE DEBUT ]])*(Tableau1[DATE FIN]&gt;='2018'!B16),0),1),""))</f>
        <v/>
      </c>
      <c r="N16" s="6"/>
      <c r="Q16" s="1" t="s">
        <v>30</v>
      </c>
      <c r="R16" s="42">
        <f>DATE(Q2,12,25)</f>
        <v>43459</v>
      </c>
    </row>
    <row r="17" spans="1:18" ht="16.2" x14ac:dyDescent="0.35">
      <c r="A17" s="233">
        <f t="shared" si="4"/>
        <v>43115</v>
      </c>
      <c r="B17" s="34">
        <f t="shared" si="4"/>
        <v>43115</v>
      </c>
      <c r="C17" s="38"/>
      <c r="D17" s="38"/>
      <c r="E17" s="32">
        <f t="shared" si="1"/>
        <v>0</v>
      </c>
      <c r="F17" s="35"/>
      <c r="G17" s="35"/>
      <c r="H17" s="32">
        <f t="shared" si="2"/>
        <v>0</v>
      </c>
      <c r="I17" s="174" t="str">
        <f t="shared" si="3"/>
        <v/>
      </c>
      <c r="J17" s="32">
        <f t="shared" si="5"/>
        <v>0</v>
      </c>
      <c r="K17" s="43" t="str">
        <f ca="1">IFERROR(OFFSET(Km!$A$1,MATCH(M17,Km!$A$2:$A$11,0),MATCH(I17,Km!$B$1:$AC$1,0)),"")</f>
        <v/>
      </c>
      <c r="L17" s="32" t="str">
        <f t="shared" ca="1" si="0"/>
        <v/>
      </c>
      <c r="M17" s="26" t="str">
        <f t="array" ref="M17">IF(OR($K$2&gt;J17),"",IFERROR(INDEX(Tableau1[],MATCH(1,('2018'!B17&gt;=Tableau1[[DATE DEBUT ]])*(Tableau1[DATE FIN]&gt;='2018'!B17),0),1),""))</f>
        <v/>
      </c>
      <c r="N17" s="6"/>
      <c r="Q17" s="1"/>
      <c r="R17" s="42"/>
    </row>
    <row r="18" spans="1:18" ht="16.2" x14ac:dyDescent="0.35">
      <c r="A18" s="233">
        <f t="shared" si="4"/>
        <v>43116</v>
      </c>
      <c r="B18" s="34">
        <f t="shared" si="4"/>
        <v>43116</v>
      </c>
      <c r="C18" s="38"/>
      <c r="D18" s="38"/>
      <c r="E18" s="32">
        <f t="shared" si="1"/>
        <v>0</v>
      </c>
      <c r="F18" s="35"/>
      <c r="G18" s="35"/>
      <c r="H18" s="32">
        <f t="shared" si="2"/>
        <v>0</v>
      </c>
      <c r="I18" s="174" t="str">
        <f t="shared" si="3"/>
        <v/>
      </c>
      <c r="J18" s="32">
        <f t="shared" si="5"/>
        <v>0</v>
      </c>
      <c r="K18" s="43" t="str">
        <f ca="1">IFERROR(OFFSET(Km!$A$1,MATCH(M18,Km!$A$2:$A$11,0),MATCH(I18,Km!$B$1:$AC$1,0)),"")</f>
        <v/>
      </c>
      <c r="L18" s="32" t="str">
        <f t="shared" ca="1" si="0"/>
        <v/>
      </c>
      <c r="M18" s="26" t="str">
        <f t="array" ref="M18">IF(OR($K$2&gt;J18),"",IFERROR(INDEX(Tableau1[],MATCH(1,('2018'!B18&gt;=Tableau1[[DATE DEBUT ]])*(Tableau1[DATE FIN]&gt;='2018'!B18),0),1),""))</f>
        <v/>
      </c>
      <c r="N18" s="6"/>
      <c r="Q18" s="40" t="s">
        <v>31</v>
      </c>
      <c r="R18" s="42">
        <f>R5-47</f>
        <v>43144</v>
      </c>
    </row>
    <row r="19" spans="1:18" ht="16.2" x14ac:dyDescent="0.35">
      <c r="A19" s="233">
        <f t="shared" si="4"/>
        <v>43117</v>
      </c>
      <c r="B19" s="34">
        <f t="shared" si="4"/>
        <v>43117</v>
      </c>
      <c r="C19" s="38"/>
      <c r="D19" s="38"/>
      <c r="E19" s="32">
        <f t="shared" si="1"/>
        <v>0</v>
      </c>
      <c r="F19" s="35"/>
      <c r="G19" s="35"/>
      <c r="H19" s="32">
        <f t="shared" si="2"/>
        <v>0</v>
      </c>
      <c r="I19" s="174" t="str">
        <f t="shared" si="3"/>
        <v/>
      </c>
      <c r="J19" s="32">
        <f t="shared" si="5"/>
        <v>0</v>
      </c>
      <c r="K19" s="43" t="str">
        <f ca="1">IFERROR(OFFSET(Km!$A$1,MATCH(M19,Km!$A$2:$A$11,0),MATCH(I19,Km!$B$1:$AC$1,0)),"")</f>
        <v/>
      </c>
      <c r="L19" s="32" t="str">
        <f t="shared" ca="1" si="0"/>
        <v/>
      </c>
      <c r="M19" s="26" t="str">
        <f t="array" ref="M19">IF(OR($K$2&gt;J19),"",IFERROR(INDEX(Tableau1[],MATCH(1,('2018'!B19&gt;=Tableau1[[DATE DEBUT ]])*(Tableau1[DATE FIN]&gt;='2018'!B19),0),1),""))</f>
        <v/>
      </c>
      <c r="N19" s="6"/>
      <c r="Q19" s="3" t="s">
        <v>32</v>
      </c>
      <c r="R19" s="42">
        <f>R5-46</f>
        <v>43145</v>
      </c>
    </row>
    <row r="20" spans="1:18" ht="16.2" x14ac:dyDescent="0.35">
      <c r="A20" s="233">
        <f t="shared" si="4"/>
        <v>43118</v>
      </c>
      <c r="B20" s="34">
        <f t="shared" si="4"/>
        <v>43118</v>
      </c>
      <c r="C20" s="38"/>
      <c r="D20" s="38"/>
      <c r="E20" s="32">
        <f t="shared" si="1"/>
        <v>0</v>
      </c>
      <c r="F20" s="35"/>
      <c r="G20" s="35"/>
      <c r="H20" s="32">
        <f t="shared" si="2"/>
        <v>0</v>
      </c>
      <c r="I20" s="174" t="str">
        <f t="shared" si="3"/>
        <v/>
      </c>
      <c r="J20" s="32">
        <f t="shared" si="5"/>
        <v>0</v>
      </c>
      <c r="K20" s="43" t="str">
        <f ca="1">IFERROR(OFFSET(Km!$A$1,MATCH(M20,Km!$A$2:$A$11,0),MATCH(I20,Km!$B$1:$AC$1,0)),"")</f>
        <v/>
      </c>
      <c r="L20" s="32" t="str">
        <f t="shared" ca="1" si="0"/>
        <v/>
      </c>
      <c r="M20" s="26" t="str">
        <f t="array" ref="M20">IF(OR($K$2&gt;J20),"",IFERROR(INDEX(Tableau1[],MATCH(1,('2018'!B20&gt;=Tableau1[[DATE DEBUT ]])*(Tableau1[DATE FIN]&gt;='2018'!B20),0),1),""))</f>
        <v/>
      </c>
      <c r="N20" s="6"/>
      <c r="Q20" s="3" t="s">
        <v>33</v>
      </c>
      <c r="R20" s="42">
        <f>R5-7</f>
        <v>43184</v>
      </c>
    </row>
    <row r="21" spans="1:18" ht="16.2" x14ac:dyDescent="0.35">
      <c r="A21" s="233">
        <f t="shared" si="4"/>
        <v>43119</v>
      </c>
      <c r="B21" s="34">
        <f t="shared" si="4"/>
        <v>43119</v>
      </c>
      <c r="C21" s="38"/>
      <c r="D21" s="38"/>
      <c r="E21" s="32">
        <f t="shared" si="1"/>
        <v>0</v>
      </c>
      <c r="F21" s="35"/>
      <c r="G21" s="35"/>
      <c r="H21" s="32">
        <f t="shared" si="2"/>
        <v>0</v>
      </c>
      <c r="I21" s="174" t="str">
        <f t="shared" si="3"/>
        <v/>
      </c>
      <c r="J21" s="32">
        <f t="shared" si="5"/>
        <v>0</v>
      </c>
      <c r="K21" s="43" t="str">
        <f ca="1">IFERROR(OFFSET(Km!$A$1,MATCH(M21,Km!$A$2:$A$11,0),MATCH(I21,Km!$B$1:$AC$1,0)),"")</f>
        <v/>
      </c>
      <c r="L21" s="32" t="str">
        <f t="shared" ca="1" si="0"/>
        <v/>
      </c>
      <c r="M21" s="26" t="str">
        <f t="array" ref="M21">IF(OR($K$2&gt;J21),"",IFERROR(INDEX(Tableau1[],MATCH(1,('2018'!B21&gt;=Tableau1[[DATE DEBUT ]])*(Tableau1[DATE FIN]&gt;='2018'!B21),0),1),""))</f>
        <v/>
      </c>
      <c r="N21" s="6"/>
      <c r="Q21" s="3"/>
      <c r="R21" s="42"/>
    </row>
    <row r="22" spans="1:18" ht="16.2" x14ac:dyDescent="0.35">
      <c r="A22" s="233">
        <f t="shared" ref="A22:B37" si="6">A21+1</f>
        <v>43120</v>
      </c>
      <c r="B22" s="34">
        <f t="shared" si="6"/>
        <v>43120</v>
      </c>
      <c r="C22" s="38"/>
      <c r="D22" s="38"/>
      <c r="E22" s="32">
        <f t="shared" ref="E22:E85" si="7">MOD(D22-C22,1)</f>
        <v>0</v>
      </c>
      <c r="F22" s="35"/>
      <c r="G22" s="35"/>
      <c r="H22" s="32">
        <f t="shared" si="2"/>
        <v>0</v>
      </c>
      <c r="I22" s="174" t="str">
        <f t="shared" si="3"/>
        <v/>
      </c>
      <c r="J22" s="32">
        <f t="shared" si="5"/>
        <v>0</v>
      </c>
      <c r="K22" s="43" t="str">
        <f ca="1">IFERROR(OFFSET(Km!$A$1,MATCH(M22,Km!$A$2:$A$11,0),MATCH(I22,Km!$B$1:$AC$1,0)),"")</f>
        <v/>
      </c>
      <c r="L22" s="32">
        <f t="shared" ca="1" si="0"/>
        <v>0</v>
      </c>
      <c r="M22" s="26" t="str">
        <f t="array" ref="M22">IF(OR($K$2&gt;J22),"",IFERROR(INDEX(Tableau1[],MATCH(1,('2018'!B22&gt;=Tableau1[[DATE DEBUT ]])*(Tableau1[DATE FIN]&gt;='2018'!B22),0),1),""))</f>
        <v/>
      </c>
      <c r="N22" s="6"/>
      <c r="Q22" s="3" t="s">
        <v>35</v>
      </c>
      <c r="R22" s="42">
        <f>DATE(Q2,1,1)+7-WEEKDAY(DATE(Q2,1,1),2)</f>
        <v>43107</v>
      </c>
    </row>
    <row r="23" spans="1:18" ht="16.2" x14ac:dyDescent="0.35">
      <c r="A23" s="233">
        <f t="shared" si="6"/>
        <v>43121</v>
      </c>
      <c r="B23" s="34">
        <f t="shared" si="6"/>
        <v>43121</v>
      </c>
      <c r="C23" s="38"/>
      <c r="D23" s="38"/>
      <c r="E23" s="32">
        <f t="shared" si="7"/>
        <v>0</v>
      </c>
      <c r="F23" s="35"/>
      <c r="G23" s="35"/>
      <c r="H23" s="32">
        <f t="shared" si="2"/>
        <v>0</v>
      </c>
      <c r="I23" s="174" t="str">
        <f t="shared" si="3"/>
        <v/>
      </c>
      <c r="J23" s="32">
        <f t="shared" si="5"/>
        <v>0</v>
      </c>
      <c r="K23" s="43" t="str">
        <f ca="1">IFERROR(OFFSET(Km!$A$1,MATCH(M23,Km!$A$2:$A$11,0),MATCH(I23,Km!$B$1:$AC$1,0)),"")</f>
        <v/>
      </c>
      <c r="L23" s="32" t="str">
        <f t="shared" ca="1" si="0"/>
        <v/>
      </c>
      <c r="M23" s="26" t="str">
        <f t="array" ref="M23">IF(OR($K$2&gt;J23),"",IFERROR(INDEX(Tableau1[],MATCH(1,('2018'!B23&gt;=Tableau1[[DATE DEBUT ]])*(Tableau1[DATE FIN]&gt;='2018'!B23),0),1),""))</f>
        <v/>
      </c>
      <c r="N23" s="6"/>
      <c r="Q23" s="1"/>
      <c r="R23" s="42"/>
    </row>
    <row r="24" spans="1:18" ht="16.2" x14ac:dyDescent="0.35">
      <c r="A24" s="233">
        <f t="shared" si="6"/>
        <v>43122</v>
      </c>
      <c r="B24" s="34">
        <f t="shared" si="6"/>
        <v>43122</v>
      </c>
      <c r="C24" s="38"/>
      <c r="D24" s="38"/>
      <c r="E24" s="32">
        <f t="shared" si="7"/>
        <v>0</v>
      </c>
      <c r="F24" s="35"/>
      <c r="G24" s="35"/>
      <c r="H24" s="32">
        <f t="shared" si="2"/>
        <v>0</v>
      </c>
      <c r="I24" s="174" t="str">
        <f t="shared" si="3"/>
        <v/>
      </c>
      <c r="J24" s="32">
        <f t="shared" si="5"/>
        <v>0</v>
      </c>
      <c r="K24" s="43" t="str">
        <f ca="1">IFERROR(OFFSET(Km!$A$1,MATCH(M24,Km!$A$2:$A$11,0),MATCH(I24,Km!$B$1:$AC$1,0)),"")</f>
        <v/>
      </c>
      <c r="L24" s="32" t="str">
        <f t="shared" ca="1" si="0"/>
        <v/>
      </c>
      <c r="M24" s="26" t="str">
        <f t="array" ref="M24">IF(OR($K$2&gt;J24),"",IFERROR(INDEX(Tableau1[],MATCH(1,('2018'!B24&gt;=Tableau1[[DATE DEBUT ]])*(Tableau1[DATE FIN]&gt;='2018'!B24),0),1),""))</f>
        <v/>
      </c>
      <c r="N24" s="6"/>
      <c r="Q24" s="40" t="s">
        <v>34</v>
      </c>
      <c r="R24" s="42">
        <f>R5+63</f>
        <v>43254</v>
      </c>
    </row>
    <row r="25" spans="1:18" ht="16.2" x14ac:dyDescent="0.35">
      <c r="A25" s="233">
        <f t="shared" si="6"/>
        <v>43123</v>
      </c>
      <c r="B25" s="34">
        <f t="shared" si="6"/>
        <v>43123</v>
      </c>
      <c r="C25" s="38"/>
      <c r="D25" s="38"/>
      <c r="E25" s="32">
        <f t="shared" si="7"/>
        <v>0</v>
      </c>
      <c r="F25" s="35"/>
      <c r="G25" s="35"/>
      <c r="H25" s="32">
        <f t="shared" si="2"/>
        <v>0</v>
      </c>
      <c r="I25" s="174" t="str">
        <f t="shared" si="3"/>
        <v/>
      </c>
      <c r="J25" s="32">
        <f t="shared" si="5"/>
        <v>0</v>
      </c>
      <c r="K25" s="43" t="str">
        <f ca="1">IFERROR(OFFSET(Km!$A$1,MATCH(M25,Km!$A$2:$A$11,0),MATCH(I25,Km!$B$1:$AC$1,0)),"")</f>
        <v/>
      </c>
      <c r="L25" s="32" t="str">
        <f t="shared" ca="1" si="0"/>
        <v/>
      </c>
      <c r="M25" s="26" t="str">
        <f t="array" ref="M25">IF(OR($K$2&gt;J25),"",IFERROR(INDEX(Tableau1[],MATCH(1,('2018'!B25&gt;=Tableau1[[DATE DEBUT ]])*(Tableau1[DATE FIN]&gt;='2018'!B25),0),1),""))</f>
        <v/>
      </c>
      <c r="N25" s="6"/>
      <c r="Q25" s="1"/>
      <c r="R25" s="42"/>
    </row>
    <row r="26" spans="1:18" ht="16.2" x14ac:dyDescent="0.35">
      <c r="A26" s="233">
        <f t="shared" si="6"/>
        <v>43124</v>
      </c>
      <c r="B26" s="34">
        <f t="shared" si="6"/>
        <v>43124</v>
      </c>
      <c r="C26" s="38"/>
      <c r="D26" s="38"/>
      <c r="E26" s="32">
        <f t="shared" si="7"/>
        <v>0</v>
      </c>
      <c r="F26" s="35"/>
      <c r="G26" s="35"/>
      <c r="H26" s="32">
        <f t="shared" si="2"/>
        <v>0</v>
      </c>
      <c r="I26" s="174" t="str">
        <f t="shared" si="3"/>
        <v/>
      </c>
      <c r="J26" s="32">
        <f t="shared" si="5"/>
        <v>0</v>
      </c>
      <c r="K26" s="43" t="str">
        <f ca="1">IFERROR(OFFSET(Km!$A$1,MATCH(M26,Km!$A$2:$A$11,0),MATCH(I26,Km!$B$1:$AC$1,0)),"")</f>
        <v/>
      </c>
      <c r="L26" s="32" t="str">
        <f t="shared" ca="1" si="0"/>
        <v/>
      </c>
      <c r="M26" s="26" t="str">
        <f t="array" ref="M26">IF(OR($K$2&gt;J26),"",IFERROR(INDEX(Tableau1[],MATCH(1,('2018'!B26&gt;=Tableau1[[DATE DEBUT ]])*(Tableau1[DATE FIN]&gt;='2018'!B26),0),1),""))</f>
        <v/>
      </c>
      <c r="N26" s="6"/>
      <c r="Q26" s="1"/>
      <c r="R26" s="42"/>
    </row>
    <row r="27" spans="1:18" ht="16.2" x14ac:dyDescent="0.35">
      <c r="A27" s="233">
        <f t="shared" si="6"/>
        <v>43125</v>
      </c>
      <c r="B27" s="34">
        <f t="shared" si="6"/>
        <v>43125</v>
      </c>
      <c r="C27" s="38"/>
      <c r="D27" s="38"/>
      <c r="E27" s="32">
        <f t="shared" si="7"/>
        <v>0</v>
      </c>
      <c r="F27" s="35"/>
      <c r="G27" s="35"/>
      <c r="H27" s="32">
        <f t="shared" si="2"/>
        <v>0</v>
      </c>
      <c r="I27" s="174" t="str">
        <f t="shared" si="3"/>
        <v/>
      </c>
      <c r="J27" s="32">
        <f t="shared" si="5"/>
        <v>0</v>
      </c>
      <c r="K27" s="43" t="str">
        <f ca="1">IFERROR(OFFSET(Km!$A$1,MATCH(M27,Km!$A$2:$A$11,0),MATCH(I27,Km!$B$1:$AC$1,0)),"")</f>
        <v/>
      </c>
      <c r="L27" s="32" t="str">
        <f t="shared" ca="1" si="0"/>
        <v/>
      </c>
      <c r="M27" s="26" t="str">
        <f t="array" ref="M27">IF(OR($K$2&gt;J27),"",IFERROR(INDEX(Tableau1[],MATCH(1,('2018'!B27&gt;=Tableau1[[DATE DEBUT ]])*(Tableau1[DATE FIN]&gt;='2018'!B27),0),1),""))</f>
        <v/>
      </c>
      <c r="N27" s="6"/>
      <c r="Q27" s="40"/>
      <c r="R27" s="42"/>
    </row>
    <row r="28" spans="1:18" ht="16.2" x14ac:dyDescent="0.35">
      <c r="A28" s="233">
        <f t="shared" si="6"/>
        <v>43126</v>
      </c>
      <c r="B28" s="34">
        <f t="shared" si="6"/>
        <v>43126</v>
      </c>
      <c r="C28" s="38"/>
      <c r="D28" s="38"/>
      <c r="E28" s="32">
        <f t="shared" si="7"/>
        <v>0</v>
      </c>
      <c r="F28" s="35"/>
      <c r="G28" s="35"/>
      <c r="H28" s="32">
        <f t="shared" si="2"/>
        <v>0</v>
      </c>
      <c r="I28" s="174" t="str">
        <f t="shared" si="3"/>
        <v/>
      </c>
      <c r="J28" s="32">
        <f t="shared" si="5"/>
        <v>0</v>
      </c>
      <c r="K28" s="43" t="str">
        <f ca="1">IFERROR(OFFSET(Km!$A$1,MATCH(M28,Km!$A$2:$A$11,0),MATCH(I28,Km!$B$1:$AC$1,0)),"")</f>
        <v/>
      </c>
      <c r="L28" s="32" t="str">
        <f t="shared" ca="1" si="0"/>
        <v/>
      </c>
      <c r="M28" s="26" t="str">
        <f t="array" ref="M28">IF(OR($K$2&gt;J28),"",IFERROR(INDEX(Tableau1[],MATCH(1,('2018'!B28&gt;=Tableau1[[DATE DEBUT ]])*(Tableau1[DATE FIN]&gt;='2018'!B28),0),1),""))</f>
        <v/>
      </c>
      <c r="N28" s="6"/>
      <c r="Q28" s="46"/>
      <c r="R28" s="47"/>
    </row>
    <row r="29" spans="1:18" ht="16.2" x14ac:dyDescent="0.35">
      <c r="A29" s="233">
        <f t="shared" si="6"/>
        <v>43127</v>
      </c>
      <c r="B29" s="34">
        <f t="shared" si="6"/>
        <v>43127</v>
      </c>
      <c r="C29" s="38"/>
      <c r="D29" s="38"/>
      <c r="E29" s="32">
        <f t="shared" si="7"/>
        <v>0</v>
      </c>
      <c r="F29" s="35"/>
      <c r="G29" s="35"/>
      <c r="H29" s="32">
        <f t="shared" si="2"/>
        <v>0</v>
      </c>
      <c r="I29" s="174" t="str">
        <f t="shared" si="3"/>
        <v/>
      </c>
      <c r="J29" s="32">
        <f t="shared" si="5"/>
        <v>0</v>
      </c>
      <c r="K29" s="43" t="str">
        <f ca="1">IFERROR(OFFSET(Km!$A$1,MATCH(M29,Km!$A$2:$A$11,0),MATCH(I29,Km!$B$1:$AC$1,0)),"")</f>
        <v/>
      </c>
      <c r="L29" s="32">
        <f t="shared" ca="1" si="0"/>
        <v>0</v>
      </c>
      <c r="M29" s="26" t="str">
        <f t="array" ref="M29">IF(OR($K$2&gt;J29),"",IFERROR(INDEX(Tableau1[],MATCH(1,('2018'!B29&gt;=Tableau1[[DATE DEBUT ]])*(Tableau1[DATE FIN]&gt;='2018'!B29),0),1),""))</f>
        <v/>
      </c>
      <c r="N29" s="6"/>
      <c r="Q29" s="3"/>
      <c r="R29" s="42"/>
    </row>
    <row r="30" spans="1:18" ht="16.2" x14ac:dyDescent="0.35">
      <c r="A30" s="233">
        <f t="shared" si="6"/>
        <v>43128</v>
      </c>
      <c r="B30" s="34">
        <f t="shared" si="6"/>
        <v>43128</v>
      </c>
      <c r="C30" s="38"/>
      <c r="D30" s="38"/>
      <c r="E30" s="32">
        <f t="shared" si="7"/>
        <v>0</v>
      </c>
      <c r="F30" s="35"/>
      <c r="G30" s="35"/>
      <c r="H30" s="32">
        <f t="shared" si="2"/>
        <v>0</v>
      </c>
      <c r="I30" s="174" t="str">
        <f t="shared" si="3"/>
        <v/>
      </c>
      <c r="J30" s="32">
        <f t="shared" si="5"/>
        <v>0</v>
      </c>
      <c r="K30" s="43" t="str">
        <f ca="1">IFERROR(OFFSET(Km!$A$1,MATCH(M30,Km!$A$2:$A$11,0),MATCH(I30,Km!$B$1:$AC$1,0)),"")</f>
        <v/>
      </c>
      <c r="L30" s="32" t="str">
        <f t="shared" ca="1" si="0"/>
        <v/>
      </c>
      <c r="M30" s="26" t="str">
        <f t="array" ref="M30">IF(OR($K$2&gt;J30),"",IFERROR(INDEX(Tableau1[],MATCH(1,('2018'!B30&gt;=Tableau1[[DATE DEBUT ]])*(Tableau1[DATE FIN]&gt;='2018'!B30),0),1),""))</f>
        <v/>
      </c>
      <c r="N30" s="6"/>
      <c r="Q30" s="41"/>
      <c r="R30" s="42"/>
    </row>
    <row r="31" spans="1:18" ht="16.2" x14ac:dyDescent="0.35">
      <c r="A31" s="233">
        <f t="shared" si="6"/>
        <v>43129</v>
      </c>
      <c r="B31" s="34">
        <f t="shared" si="6"/>
        <v>43129</v>
      </c>
      <c r="C31" s="38"/>
      <c r="D31" s="38"/>
      <c r="E31" s="32">
        <f t="shared" si="7"/>
        <v>0</v>
      </c>
      <c r="F31" s="35"/>
      <c r="G31" s="35"/>
      <c r="H31" s="32">
        <f t="shared" si="2"/>
        <v>0</v>
      </c>
      <c r="I31" s="174" t="str">
        <f t="shared" si="3"/>
        <v/>
      </c>
      <c r="J31" s="32">
        <f t="shared" si="5"/>
        <v>0</v>
      </c>
      <c r="K31" s="43" t="str">
        <f ca="1">IFERROR(OFFSET(Km!$A$1,MATCH(M31,Km!$A$2:$A$11,0),MATCH(I31,Km!$B$1:$AC$1,0)),"")</f>
        <v/>
      </c>
      <c r="L31" s="32" t="str">
        <f t="shared" ca="1" si="0"/>
        <v/>
      </c>
      <c r="M31" s="26" t="str">
        <f t="array" ref="M31">IF(OR($K$2&gt;J31),"",IFERROR(INDEX(Tableau1[],MATCH(1,('2018'!B31&gt;=Tableau1[[DATE DEBUT ]])*(Tableau1[DATE FIN]&gt;='2018'!B31),0),1),""))</f>
        <v/>
      </c>
      <c r="N31" s="6"/>
    </row>
    <row r="32" spans="1:18" ht="16.2" x14ac:dyDescent="0.35">
      <c r="A32" s="233">
        <f t="shared" si="6"/>
        <v>43130</v>
      </c>
      <c r="B32" s="34">
        <f t="shared" si="6"/>
        <v>43130</v>
      </c>
      <c r="C32" s="38"/>
      <c r="D32" s="38"/>
      <c r="E32" s="32">
        <f t="shared" si="7"/>
        <v>0</v>
      </c>
      <c r="F32" s="35"/>
      <c r="G32" s="35"/>
      <c r="H32" s="32">
        <f t="shared" si="2"/>
        <v>0</v>
      </c>
      <c r="I32" s="174" t="str">
        <f t="shared" si="3"/>
        <v/>
      </c>
      <c r="J32" s="32">
        <f t="shared" si="5"/>
        <v>0</v>
      </c>
      <c r="K32" s="43" t="str">
        <f ca="1">IFERROR(OFFSET(Km!$A$1,MATCH(M32,Km!$A$2:$A$11,0),MATCH(I32,Km!$B$1:$AC$1,0)),"")</f>
        <v/>
      </c>
      <c r="L32" s="32" t="str">
        <f t="shared" ca="1" si="0"/>
        <v/>
      </c>
      <c r="M32" s="26" t="str">
        <f t="array" ref="M32">IF(OR($K$2&gt;J32),"",IFERROR(INDEX(Tableau1[],MATCH(1,('2018'!B32&gt;=Tableau1[[DATE DEBUT ]])*(Tableau1[DATE FIN]&gt;='2018'!B32),0),1),""))</f>
        <v/>
      </c>
      <c r="N32" s="6"/>
    </row>
    <row r="33" spans="1:14" ht="16.2" x14ac:dyDescent="0.35">
      <c r="A33" s="233">
        <f t="shared" si="6"/>
        <v>43131</v>
      </c>
      <c r="B33" s="34">
        <f t="shared" si="6"/>
        <v>43131</v>
      </c>
      <c r="C33" s="38"/>
      <c r="D33" s="38"/>
      <c r="E33" s="32">
        <f t="shared" si="7"/>
        <v>0</v>
      </c>
      <c r="F33" s="35"/>
      <c r="G33" s="35"/>
      <c r="H33" s="32">
        <f t="shared" si="2"/>
        <v>0</v>
      </c>
      <c r="I33" s="174" t="str">
        <f t="shared" si="3"/>
        <v/>
      </c>
      <c r="J33" s="32">
        <f t="shared" si="5"/>
        <v>0</v>
      </c>
      <c r="K33" s="43" t="str">
        <f ca="1">IFERROR(OFFSET(Km!$A$1,MATCH(M33,Km!$A$2:$A$11,0),MATCH(I33,Km!$B$1:$AC$1,0)),"")</f>
        <v/>
      </c>
      <c r="L33" s="32" t="str">
        <f t="shared" ca="1" si="0"/>
        <v/>
      </c>
      <c r="M33" s="26" t="str">
        <f t="array" ref="M33">IF(OR($K$2&gt;J33),"",IFERROR(INDEX(Tableau1[],MATCH(1,('2018'!B33&gt;=Tableau1[[DATE DEBUT ]])*(Tableau1[DATE FIN]&gt;='2018'!B33),0),1),""))</f>
        <v/>
      </c>
      <c r="N33" s="6"/>
    </row>
    <row r="34" spans="1:14" ht="16.2" x14ac:dyDescent="0.35">
      <c r="A34" s="233">
        <f t="shared" si="6"/>
        <v>43132</v>
      </c>
      <c r="B34" s="34">
        <f t="shared" si="6"/>
        <v>43132</v>
      </c>
      <c r="C34" s="38"/>
      <c r="D34" s="38"/>
      <c r="E34" s="32">
        <f t="shared" si="7"/>
        <v>0</v>
      </c>
      <c r="F34" s="35"/>
      <c r="G34" s="35"/>
      <c r="H34" s="32">
        <f t="shared" si="2"/>
        <v>0</v>
      </c>
      <c r="I34" s="174" t="str">
        <f t="shared" si="3"/>
        <v/>
      </c>
      <c r="J34" s="32">
        <f t="shared" si="5"/>
        <v>0</v>
      </c>
      <c r="K34" s="43" t="str">
        <f ca="1">IFERROR(OFFSET(Km!$A$1,MATCH(M34,Km!$A$2:$A$11,0),MATCH(I34,Km!$B$1:$AC$1,0)),"")</f>
        <v/>
      </c>
      <c r="L34" s="32" t="str">
        <f t="shared" ca="1" si="0"/>
        <v/>
      </c>
      <c r="M34" s="26" t="str">
        <f t="array" ref="M34">IF(OR($K$2&gt;J34),"",IFERROR(INDEX(Tableau1[],MATCH(1,('2018'!B34&gt;=Tableau1[[DATE DEBUT ]])*(Tableau1[DATE FIN]&gt;='2018'!B34),0),1),""))</f>
        <v/>
      </c>
      <c r="N34" s="6"/>
    </row>
    <row r="35" spans="1:14" ht="16.2" x14ac:dyDescent="0.35">
      <c r="A35" s="233">
        <f t="shared" si="6"/>
        <v>43133</v>
      </c>
      <c r="B35" s="34">
        <f t="shared" si="6"/>
        <v>43133</v>
      </c>
      <c r="C35" s="38"/>
      <c r="D35" s="38"/>
      <c r="E35" s="32">
        <f t="shared" si="7"/>
        <v>0</v>
      </c>
      <c r="F35" s="35"/>
      <c r="G35" s="35"/>
      <c r="H35" s="32">
        <f t="shared" si="2"/>
        <v>0</v>
      </c>
      <c r="I35" s="174" t="str">
        <f t="shared" si="3"/>
        <v/>
      </c>
      <c r="J35" s="32">
        <f t="shared" si="5"/>
        <v>0</v>
      </c>
      <c r="K35" s="43" t="str">
        <f ca="1">IFERROR(OFFSET(Km!$A$1,MATCH(M35,Km!$A$2:$A$11,0),MATCH(I35,Km!$B$1:$AC$1,0)),"")</f>
        <v/>
      </c>
      <c r="L35" s="32" t="str">
        <f t="shared" ca="1" si="0"/>
        <v/>
      </c>
      <c r="M35" s="26" t="str">
        <f t="array" ref="M35">IF(OR($K$2&gt;J35),"",IFERROR(INDEX(Tableau1[],MATCH(1,('2018'!B35&gt;=Tableau1[[DATE DEBUT ]])*(Tableau1[DATE FIN]&gt;='2018'!B35),0),1),""))</f>
        <v/>
      </c>
      <c r="N35" s="6"/>
    </row>
    <row r="36" spans="1:14" ht="16.2" x14ac:dyDescent="0.35">
      <c r="A36" s="233">
        <f t="shared" si="6"/>
        <v>43134</v>
      </c>
      <c r="B36" s="34">
        <f t="shared" si="6"/>
        <v>43134</v>
      </c>
      <c r="C36" s="38"/>
      <c r="D36" s="38"/>
      <c r="E36" s="32">
        <f t="shared" si="7"/>
        <v>0</v>
      </c>
      <c r="F36" s="35"/>
      <c r="G36" s="35"/>
      <c r="H36" s="32">
        <f t="shared" si="2"/>
        <v>0</v>
      </c>
      <c r="I36" s="174" t="str">
        <f t="shared" si="3"/>
        <v/>
      </c>
      <c r="J36" s="32">
        <f t="shared" si="5"/>
        <v>0</v>
      </c>
      <c r="K36" s="43" t="str">
        <f ca="1">IFERROR(OFFSET(Km!$A$1,MATCH(M36,Km!$A$2:$A$11,0),MATCH(I36,Km!$B$1:$AC$1,0)),"")</f>
        <v/>
      </c>
      <c r="L36" s="32">
        <f t="shared" ca="1" si="0"/>
        <v>0</v>
      </c>
      <c r="M36" s="26" t="str">
        <f t="array" ref="M36">IF(OR($K$2&gt;J36),"",IFERROR(INDEX(Tableau1[],MATCH(1,('2018'!B36&gt;=Tableau1[[DATE DEBUT ]])*(Tableau1[DATE FIN]&gt;='2018'!B36),0),1),""))</f>
        <v/>
      </c>
      <c r="N36" s="6"/>
    </row>
    <row r="37" spans="1:14" ht="16.2" x14ac:dyDescent="0.35">
      <c r="A37" s="233">
        <f t="shared" si="6"/>
        <v>43135</v>
      </c>
      <c r="B37" s="34">
        <f t="shared" si="6"/>
        <v>43135</v>
      </c>
      <c r="C37" s="38"/>
      <c r="D37" s="38"/>
      <c r="E37" s="32">
        <f t="shared" si="7"/>
        <v>0</v>
      </c>
      <c r="F37" s="35"/>
      <c r="G37" s="35"/>
      <c r="H37" s="32">
        <f t="shared" si="2"/>
        <v>0</v>
      </c>
      <c r="I37" s="174" t="str">
        <f t="shared" si="3"/>
        <v/>
      </c>
      <c r="J37" s="32">
        <f t="shared" si="5"/>
        <v>0</v>
      </c>
      <c r="K37" s="43" t="str">
        <f ca="1">IFERROR(OFFSET(Km!$A$1,MATCH(M37,Km!$A$2:$A$11,0),MATCH(I37,Km!$B$1:$AC$1,0)),"")</f>
        <v/>
      </c>
      <c r="L37" s="32" t="str">
        <f t="shared" ca="1" si="0"/>
        <v/>
      </c>
      <c r="M37" s="26" t="str">
        <f t="array" ref="M37">IF(OR($K$2&gt;J37),"",IFERROR(INDEX(Tableau1[],MATCH(1,('2018'!B37&gt;=Tableau1[[DATE DEBUT ]])*(Tableau1[DATE FIN]&gt;='2018'!B37),0),1),""))</f>
        <v/>
      </c>
      <c r="N37" s="6"/>
    </row>
    <row r="38" spans="1:14" ht="16.2" x14ac:dyDescent="0.35">
      <c r="A38" s="233">
        <f t="shared" ref="A38:B53" si="8">A37+1</f>
        <v>43136</v>
      </c>
      <c r="B38" s="34">
        <f t="shared" si="8"/>
        <v>43136</v>
      </c>
      <c r="C38" s="38"/>
      <c r="D38" s="38"/>
      <c r="E38" s="32">
        <f t="shared" si="7"/>
        <v>0</v>
      </c>
      <c r="F38" s="35"/>
      <c r="G38" s="35"/>
      <c r="H38" s="32">
        <f t="shared" si="2"/>
        <v>0</v>
      </c>
      <c r="I38" s="174" t="str">
        <f t="shared" si="3"/>
        <v/>
      </c>
      <c r="J38" s="32">
        <f t="shared" si="5"/>
        <v>0</v>
      </c>
      <c r="K38" s="43" t="str">
        <f ca="1">IFERROR(OFFSET(Km!$A$1,MATCH(M38,Km!$A$2:$A$11,0),MATCH(I38,Km!$B$1:$AC$1,0)),"")</f>
        <v/>
      </c>
      <c r="L38" s="32" t="str">
        <f t="shared" ca="1" si="0"/>
        <v/>
      </c>
      <c r="M38" s="26" t="str">
        <f t="array" ref="M38">IF(OR($K$2&gt;J38),"",IFERROR(INDEX(Tableau1[],MATCH(1,('2018'!B38&gt;=Tableau1[[DATE DEBUT ]])*(Tableau1[DATE FIN]&gt;='2018'!B38),0),1),""))</f>
        <v/>
      </c>
      <c r="N38" s="6"/>
    </row>
    <row r="39" spans="1:14" ht="16.2" x14ac:dyDescent="0.35">
      <c r="A39" s="233">
        <f t="shared" si="8"/>
        <v>43137</v>
      </c>
      <c r="B39" s="34">
        <f t="shared" si="8"/>
        <v>43137</v>
      </c>
      <c r="C39" s="38"/>
      <c r="D39" s="38"/>
      <c r="E39" s="32">
        <f t="shared" si="7"/>
        <v>0</v>
      </c>
      <c r="F39" s="35"/>
      <c r="G39" s="35"/>
      <c r="H39" s="32">
        <f t="shared" si="2"/>
        <v>0</v>
      </c>
      <c r="I39" s="174" t="str">
        <f t="shared" si="3"/>
        <v/>
      </c>
      <c r="J39" s="32">
        <f t="shared" si="5"/>
        <v>0</v>
      </c>
      <c r="K39" s="43" t="str">
        <f ca="1">IFERROR(OFFSET(Km!$A$1,MATCH(M39,Km!$A$2:$A$11,0),MATCH(I39,Km!$B$1:$AC$1,0)),"")</f>
        <v/>
      </c>
      <c r="L39" s="32" t="str">
        <f t="shared" ca="1" si="0"/>
        <v/>
      </c>
      <c r="M39" s="26" t="str">
        <f t="array" ref="M39">IF(OR($K$2&gt;J39),"",IFERROR(INDEX(Tableau1[],MATCH(1,('2018'!B39&gt;=Tableau1[[DATE DEBUT ]])*(Tableau1[DATE FIN]&gt;='2018'!B39),0),1),""))</f>
        <v/>
      </c>
      <c r="N39" s="6"/>
    </row>
    <row r="40" spans="1:14" ht="16.8" thickBot="1" x14ac:dyDescent="0.4">
      <c r="A40" s="233">
        <f t="shared" si="8"/>
        <v>43138</v>
      </c>
      <c r="B40" s="34">
        <f t="shared" si="8"/>
        <v>43138</v>
      </c>
      <c r="C40" s="38"/>
      <c r="D40" s="38"/>
      <c r="E40" s="32">
        <f t="shared" si="7"/>
        <v>0</v>
      </c>
      <c r="F40" s="35"/>
      <c r="G40" s="35"/>
      <c r="H40" s="32">
        <f t="shared" si="2"/>
        <v>0</v>
      </c>
      <c r="I40" s="174" t="str">
        <f t="shared" si="3"/>
        <v/>
      </c>
      <c r="J40" s="32">
        <f t="shared" si="5"/>
        <v>0</v>
      </c>
      <c r="K40" s="43" t="str">
        <f ca="1">IFERROR(OFFSET(Km!$A$1,MATCH(M40,Km!$A$2:$A$11,0),MATCH(I40,Km!$B$1:$AC$1,0)),"")</f>
        <v/>
      </c>
      <c r="L40" s="32" t="str">
        <f t="shared" ca="1" si="0"/>
        <v/>
      </c>
      <c r="M40" s="26" t="str">
        <f t="array" ref="M40">IF(OR($K$2&gt;J40),"",IFERROR(INDEX(Tableau1[],MATCH(1,('2018'!B40&gt;=Tableau1[[DATE DEBUT ]])*(Tableau1[DATE FIN]&gt;='2018'!B40),0),1),""))</f>
        <v/>
      </c>
      <c r="N40" s="6"/>
    </row>
    <row r="41" spans="1:14" ht="16.8" thickBot="1" x14ac:dyDescent="0.4">
      <c r="A41" s="233">
        <f t="shared" si="8"/>
        <v>43139</v>
      </c>
      <c r="B41" s="34">
        <f t="shared" si="8"/>
        <v>43139</v>
      </c>
      <c r="C41" s="38"/>
      <c r="D41" s="38"/>
      <c r="E41" s="32">
        <f t="shared" si="7"/>
        <v>0</v>
      </c>
      <c r="F41" s="35"/>
      <c r="G41" s="35"/>
      <c r="H41" s="32">
        <f t="shared" si="2"/>
        <v>0</v>
      </c>
      <c r="I41" s="174" t="str">
        <f t="shared" si="3"/>
        <v/>
      </c>
      <c r="J41" s="32">
        <f t="shared" si="5"/>
        <v>0</v>
      </c>
      <c r="K41" s="43" t="str">
        <f ca="1">IFERROR(OFFSET(Km!$A$1,MATCH(M41,Km!$A$2:$A$11,0),MATCH(I41,Km!$B$1:$AC$1,0)),"")</f>
        <v/>
      </c>
      <c r="L41" s="32" t="str">
        <f t="shared" ca="1" si="0"/>
        <v/>
      </c>
      <c r="M41" s="26" t="str">
        <f t="array" ref="M41">IF(OR($K$2&gt;J41),"",IFERROR(INDEX(Tableau1[],MATCH(1,('2018'!B41&gt;=Tableau1[[DATE DEBUT ]])*(Tableau1[DATE FIN]&gt;='2018'!B41),0),1),""))</f>
        <v/>
      </c>
      <c r="N41" s="68"/>
    </row>
    <row r="42" spans="1:14" ht="16.8" thickTop="1" x14ac:dyDescent="0.35">
      <c r="A42" s="233">
        <f t="shared" si="8"/>
        <v>43140</v>
      </c>
      <c r="B42" s="34">
        <f t="shared" si="8"/>
        <v>43140</v>
      </c>
      <c r="C42" s="38"/>
      <c r="D42" s="38"/>
      <c r="E42" s="32">
        <f t="shared" si="7"/>
        <v>0</v>
      </c>
      <c r="F42" s="35"/>
      <c r="G42" s="35"/>
      <c r="H42" s="32">
        <f t="shared" si="2"/>
        <v>0</v>
      </c>
      <c r="I42" s="174" t="str">
        <f t="shared" si="3"/>
        <v/>
      </c>
      <c r="J42" s="32">
        <f t="shared" si="5"/>
        <v>0</v>
      </c>
      <c r="K42" s="43" t="str">
        <f ca="1">IFERROR(OFFSET(Km!$A$1,MATCH(M42,Km!$A$2:$A$11,0),MATCH(I42,Km!$B$1:$AC$1,0)),"")</f>
        <v/>
      </c>
      <c r="L42" s="32" t="str">
        <f t="shared" ca="1" si="0"/>
        <v/>
      </c>
      <c r="M42" s="26" t="str">
        <f t="array" ref="M42">IF(OR($K$2&gt;J42),"",IFERROR(INDEX(Tableau1[],MATCH(1,('2018'!B42&gt;=Tableau1[[DATE DEBUT ]])*(Tableau1[DATE FIN]&gt;='2018'!B42),0),1),""))</f>
        <v/>
      </c>
      <c r="N42" s="6"/>
    </row>
    <row r="43" spans="1:14" ht="16.2" x14ac:dyDescent="0.35">
      <c r="A43" s="233">
        <f t="shared" si="8"/>
        <v>43141</v>
      </c>
      <c r="B43" s="34">
        <f t="shared" si="8"/>
        <v>43141</v>
      </c>
      <c r="C43" s="38"/>
      <c r="D43" s="38"/>
      <c r="E43" s="32">
        <f t="shared" si="7"/>
        <v>0</v>
      </c>
      <c r="F43" s="35"/>
      <c r="G43" s="35"/>
      <c r="H43" s="32">
        <f t="shared" si="2"/>
        <v>0</v>
      </c>
      <c r="I43" s="174" t="str">
        <f t="shared" si="3"/>
        <v/>
      </c>
      <c r="J43" s="32">
        <f t="shared" si="5"/>
        <v>0</v>
      </c>
      <c r="K43" s="43" t="str">
        <f ca="1">IFERROR(OFFSET(Km!$A$1,MATCH(M43,Km!$A$2:$A$11,0),MATCH(I43,Km!$B$1:$AC$1,0)),"")</f>
        <v/>
      </c>
      <c r="L43" s="32">
        <f t="shared" ca="1" si="0"/>
        <v>0</v>
      </c>
      <c r="M43" s="26" t="str">
        <f t="array" ref="M43">IF(OR($K$2&gt;J43),"",IFERROR(INDEX(Tableau1[],MATCH(1,('2018'!B43&gt;=Tableau1[[DATE DEBUT ]])*(Tableau1[DATE FIN]&gt;='2018'!B43),0),1),""))</f>
        <v/>
      </c>
      <c r="N43" s="6"/>
    </row>
    <row r="44" spans="1:14" ht="16.2" x14ac:dyDescent="0.35">
      <c r="A44" s="233">
        <f t="shared" si="8"/>
        <v>43142</v>
      </c>
      <c r="B44" s="34">
        <f t="shared" si="8"/>
        <v>43142</v>
      </c>
      <c r="C44" s="38"/>
      <c r="D44" s="38"/>
      <c r="E44" s="32">
        <f t="shared" si="7"/>
        <v>0</v>
      </c>
      <c r="F44" s="35"/>
      <c r="G44" s="35"/>
      <c r="H44" s="32">
        <f t="shared" si="2"/>
        <v>0</v>
      </c>
      <c r="I44" s="174" t="str">
        <f t="shared" si="3"/>
        <v/>
      </c>
      <c r="J44" s="32">
        <f t="shared" si="5"/>
        <v>0</v>
      </c>
      <c r="K44" s="43" t="str">
        <f ca="1">IFERROR(OFFSET(Km!$A$1,MATCH(M44,Km!$A$2:$A$11,0),MATCH(I44,Km!$B$1:$AC$1,0)),"")</f>
        <v/>
      </c>
      <c r="L44" s="32" t="str">
        <f t="shared" ca="1" si="0"/>
        <v/>
      </c>
      <c r="M44" s="26" t="str">
        <f t="array" ref="M44">IF(OR($K$2&gt;J44),"",IFERROR(INDEX(Tableau1[],MATCH(1,('2018'!B44&gt;=Tableau1[[DATE DEBUT ]])*(Tableau1[DATE FIN]&gt;='2018'!B44),0),1),""))</f>
        <v/>
      </c>
      <c r="N44" s="6"/>
    </row>
    <row r="45" spans="1:14" ht="16.2" x14ac:dyDescent="0.35">
      <c r="A45" s="233">
        <f t="shared" si="8"/>
        <v>43143</v>
      </c>
      <c r="B45" s="34">
        <f t="shared" si="8"/>
        <v>43143</v>
      </c>
      <c r="C45" s="38"/>
      <c r="D45" s="38"/>
      <c r="E45" s="32">
        <f t="shared" si="7"/>
        <v>0</v>
      </c>
      <c r="F45" s="35"/>
      <c r="G45" s="35"/>
      <c r="H45" s="32">
        <f t="shared" si="2"/>
        <v>0</v>
      </c>
      <c r="I45" s="174" t="str">
        <f t="shared" si="3"/>
        <v/>
      </c>
      <c r="J45" s="32">
        <f t="shared" si="5"/>
        <v>0</v>
      </c>
      <c r="K45" s="43" t="str">
        <f ca="1">IFERROR(OFFSET(Km!$A$1,MATCH(M45,Km!$A$2:$A$11,0),MATCH(I45,Km!$B$1:$AC$1,0)),"")</f>
        <v/>
      </c>
      <c r="L45" s="32" t="str">
        <f t="shared" ca="1" si="0"/>
        <v/>
      </c>
      <c r="M45" s="26" t="str">
        <f t="array" ref="M45">IF(OR($K$2&gt;J45),"",IFERROR(INDEX(Tableau1[],MATCH(1,('2018'!B45&gt;=Tableau1[[DATE DEBUT ]])*(Tableau1[DATE FIN]&gt;='2018'!B45),0),1),""))</f>
        <v/>
      </c>
      <c r="N45" s="6"/>
    </row>
    <row r="46" spans="1:14" ht="16.2" x14ac:dyDescent="0.35">
      <c r="A46" s="233">
        <f t="shared" si="8"/>
        <v>43144</v>
      </c>
      <c r="B46" s="34">
        <f t="shared" si="8"/>
        <v>43144</v>
      </c>
      <c r="C46" s="38"/>
      <c r="D46" s="38"/>
      <c r="E46" s="32">
        <f t="shared" si="7"/>
        <v>0</v>
      </c>
      <c r="F46" s="35"/>
      <c r="G46" s="35"/>
      <c r="H46" s="32">
        <f t="shared" si="2"/>
        <v>0</v>
      </c>
      <c r="I46" s="174" t="str">
        <f t="shared" si="3"/>
        <v/>
      </c>
      <c r="J46" s="32">
        <f t="shared" si="5"/>
        <v>0</v>
      </c>
      <c r="K46" s="43" t="str">
        <f ca="1">IFERROR(OFFSET(Km!$A$1,MATCH(M46,Km!$A$2:$A$11,0),MATCH(I46,Km!$B$1:$AC$1,0)),"")</f>
        <v/>
      </c>
      <c r="L46" s="32" t="str">
        <f t="shared" ca="1" si="0"/>
        <v/>
      </c>
      <c r="M46" s="26" t="str">
        <f t="array" ref="M46">IF(OR($K$2&gt;J46),"",IFERROR(INDEX(Tableau1[],MATCH(1,('2018'!B46&gt;=Tableau1[[DATE DEBUT ]])*(Tableau1[DATE FIN]&gt;='2018'!B46),0),1),""))</f>
        <v/>
      </c>
      <c r="N46" s="6"/>
    </row>
    <row r="47" spans="1:14" ht="16.2" x14ac:dyDescent="0.35">
      <c r="A47" s="233">
        <f t="shared" si="8"/>
        <v>43145</v>
      </c>
      <c r="B47" s="34">
        <f t="shared" si="8"/>
        <v>43145</v>
      </c>
      <c r="C47" s="38"/>
      <c r="D47" s="38"/>
      <c r="E47" s="32">
        <f t="shared" si="7"/>
        <v>0</v>
      </c>
      <c r="F47" s="35"/>
      <c r="G47" s="35"/>
      <c r="H47" s="32">
        <f t="shared" si="2"/>
        <v>0</v>
      </c>
      <c r="I47" s="174" t="str">
        <f t="shared" si="3"/>
        <v/>
      </c>
      <c r="J47" s="32">
        <f t="shared" si="5"/>
        <v>0</v>
      </c>
      <c r="K47" s="43" t="str">
        <f ca="1">IFERROR(OFFSET(Km!$A$1,MATCH(M47,Km!$A$2:$A$11,0),MATCH(I47,Km!$B$1:$AC$1,0)),"")</f>
        <v/>
      </c>
      <c r="L47" s="32" t="str">
        <f t="shared" ca="1" si="0"/>
        <v/>
      </c>
      <c r="M47" s="26" t="str">
        <f t="array" ref="M47">IF(OR($K$2&gt;J47),"",IFERROR(INDEX(Tableau1[],MATCH(1,('2018'!B47&gt;=Tableau1[[DATE DEBUT ]])*(Tableau1[DATE FIN]&gt;='2018'!B47),0),1),""))</f>
        <v/>
      </c>
      <c r="N47" s="6"/>
    </row>
    <row r="48" spans="1:14" ht="16.2" x14ac:dyDescent="0.35">
      <c r="A48" s="233">
        <f t="shared" si="8"/>
        <v>43146</v>
      </c>
      <c r="B48" s="34">
        <f t="shared" si="8"/>
        <v>43146</v>
      </c>
      <c r="C48" s="38"/>
      <c r="D48" s="38"/>
      <c r="E48" s="32">
        <f t="shared" si="7"/>
        <v>0</v>
      </c>
      <c r="F48" s="35"/>
      <c r="G48" s="35"/>
      <c r="H48" s="32">
        <f t="shared" si="2"/>
        <v>0</v>
      </c>
      <c r="I48" s="174" t="str">
        <f t="shared" si="3"/>
        <v/>
      </c>
      <c r="J48" s="32">
        <f t="shared" si="5"/>
        <v>0</v>
      </c>
      <c r="K48" s="43" t="str">
        <f ca="1">IFERROR(OFFSET(Km!$A$1,MATCH(M48,Km!$A$2:$A$11,0),MATCH(I48,Km!$B$1:$AC$1,0)),"")</f>
        <v/>
      </c>
      <c r="L48" s="32" t="str">
        <f t="shared" ca="1" si="0"/>
        <v/>
      </c>
      <c r="M48" s="26" t="str">
        <f t="array" ref="M48">IF(OR($K$2&gt;J48),"",IFERROR(INDEX(Tableau1[],MATCH(1,('2018'!B48&gt;=Tableau1[[DATE DEBUT ]])*(Tableau1[DATE FIN]&gt;='2018'!B48),0),1),""))</f>
        <v/>
      </c>
      <c r="N48" s="6"/>
    </row>
    <row r="49" spans="1:14" ht="16.2" x14ac:dyDescent="0.35">
      <c r="A49" s="233">
        <f t="shared" si="8"/>
        <v>43147</v>
      </c>
      <c r="B49" s="34">
        <f t="shared" si="8"/>
        <v>43147</v>
      </c>
      <c r="C49" s="38"/>
      <c r="D49" s="38"/>
      <c r="E49" s="32">
        <f t="shared" si="7"/>
        <v>0</v>
      </c>
      <c r="F49" s="35"/>
      <c r="G49" s="35"/>
      <c r="H49" s="32">
        <f t="shared" si="2"/>
        <v>0</v>
      </c>
      <c r="I49" s="174" t="str">
        <f t="shared" si="3"/>
        <v/>
      </c>
      <c r="J49" s="32">
        <f t="shared" si="5"/>
        <v>0</v>
      </c>
      <c r="K49" s="43" t="str">
        <f ca="1">IFERROR(OFFSET(Km!$A$1,MATCH(M49,Km!$A$2:$A$11,0),MATCH(I49,Km!$B$1:$AC$1,0)),"")</f>
        <v/>
      </c>
      <c r="L49" s="32" t="str">
        <f t="shared" ca="1" si="0"/>
        <v/>
      </c>
      <c r="M49" s="26" t="str">
        <f t="array" ref="M49">IF(OR($K$2&gt;J49),"",IFERROR(INDEX(Tableau1[],MATCH(1,('2018'!B49&gt;=Tableau1[[DATE DEBUT ]])*(Tableau1[DATE FIN]&gt;='2018'!B49),0),1),""))</f>
        <v/>
      </c>
      <c r="N49" s="6"/>
    </row>
    <row r="50" spans="1:14" ht="16.2" x14ac:dyDescent="0.35">
      <c r="A50" s="233">
        <f t="shared" si="8"/>
        <v>43148</v>
      </c>
      <c r="B50" s="34">
        <f t="shared" si="8"/>
        <v>43148</v>
      </c>
      <c r="C50" s="38"/>
      <c r="D50" s="38"/>
      <c r="E50" s="32">
        <f t="shared" si="7"/>
        <v>0</v>
      </c>
      <c r="F50" s="35"/>
      <c r="G50" s="35"/>
      <c r="H50" s="32">
        <f t="shared" si="2"/>
        <v>0</v>
      </c>
      <c r="I50" s="174" t="str">
        <f t="shared" si="3"/>
        <v/>
      </c>
      <c r="J50" s="32">
        <f t="shared" si="5"/>
        <v>0</v>
      </c>
      <c r="K50" s="43" t="str">
        <f ca="1">IFERROR(OFFSET(Km!$A$1,MATCH(M50,Km!$A$2:$A$11,0),MATCH(I50,Km!$B$1:$AC$1,0)),"")</f>
        <v/>
      </c>
      <c r="L50" s="32">
        <f t="shared" ca="1" si="0"/>
        <v>0</v>
      </c>
      <c r="M50" s="26" t="str">
        <f t="array" ref="M50">IF(OR($K$2&gt;J50),"",IFERROR(INDEX(Tableau1[],MATCH(1,('2018'!B50&gt;=Tableau1[[DATE DEBUT ]])*(Tableau1[DATE FIN]&gt;='2018'!B50),0),1),""))</f>
        <v/>
      </c>
      <c r="N50" s="6"/>
    </row>
    <row r="51" spans="1:14" ht="16.2" x14ac:dyDescent="0.35">
      <c r="A51" s="233">
        <f t="shared" si="8"/>
        <v>43149</v>
      </c>
      <c r="B51" s="34">
        <f t="shared" si="8"/>
        <v>43149</v>
      </c>
      <c r="C51" s="38"/>
      <c r="D51" s="38"/>
      <c r="E51" s="32">
        <f t="shared" si="7"/>
        <v>0</v>
      </c>
      <c r="F51" s="35"/>
      <c r="G51" s="35"/>
      <c r="H51" s="32">
        <f t="shared" si="2"/>
        <v>0</v>
      </c>
      <c r="I51" s="174" t="str">
        <f t="shared" si="3"/>
        <v/>
      </c>
      <c r="J51" s="32">
        <f t="shared" si="5"/>
        <v>0</v>
      </c>
      <c r="K51" s="43" t="str">
        <f ca="1">IFERROR(OFFSET(Km!$A$1,MATCH(M51,Km!$A$2:$A$11,0),MATCH(I51,Km!$B$1:$AC$1,0)),"")</f>
        <v/>
      </c>
      <c r="L51" s="32" t="str">
        <f t="shared" ca="1" si="0"/>
        <v/>
      </c>
      <c r="M51" s="26" t="str">
        <f t="array" ref="M51">IF(OR($K$2&gt;J51),"",IFERROR(INDEX(Tableau1[],MATCH(1,('2018'!B51&gt;=Tableau1[[DATE DEBUT ]])*(Tableau1[DATE FIN]&gt;='2018'!B51),0),1),""))</f>
        <v/>
      </c>
      <c r="N51" s="6"/>
    </row>
    <row r="52" spans="1:14" ht="16.2" x14ac:dyDescent="0.35">
      <c r="A52" s="233">
        <f t="shared" si="8"/>
        <v>43150</v>
      </c>
      <c r="B52" s="34">
        <f t="shared" si="8"/>
        <v>43150</v>
      </c>
      <c r="C52" s="38"/>
      <c r="D52" s="38"/>
      <c r="E52" s="32">
        <f t="shared" si="7"/>
        <v>0</v>
      </c>
      <c r="F52" s="35"/>
      <c r="G52" s="35"/>
      <c r="H52" s="32">
        <f t="shared" si="2"/>
        <v>0</v>
      </c>
      <c r="I52" s="174" t="str">
        <f t="shared" si="3"/>
        <v/>
      </c>
      <c r="J52" s="32">
        <f t="shared" si="5"/>
        <v>0</v>
      </c>
      <c r="K52" s="43" t="str">
        <f ca="1">IFERROR(OFFSET(Km!$A$1,MATCH(M52,Km!$A$2:$A$11,0),MATCH(I52,Km!$B$1:$AC$1,0)),"")</f>
        <v/>
      </c>
      <c r="L52" s="32" t="str">
        <f t="shared" ca="1" si="0"/>
        <v/>
      </c>
      <c r="M52" s="26" t="str">
        <f t="array" ref="M52">IF(OR($K$2&gt;J52),"",IFERROR(INDEX(Tableau1[],MATCH(1,('2018'!B52&gt;=Tableau1[[DATE DEBUT ]])*(Tableau1[DATE FIN]&gt;='2018'!B52),0),1),""))</f>
        <v/>
      </c>
      <c r="N52" s="6"/>
    </row>
    <row r="53" spans="1:14" ht="16.2" x14ac:dyDescent="0.35">
      <c r="A53" s="233">
        <f t="shared" si="8"/>
        <v>43151</v>
      </c>
      <c r="B53" s="34">
        <f t="shared" si="8"/>
        <v>43151</v>
      </c>
      <c r="C53" s="38"/>
      <c r="D53" s="38"/>
      <c r="E53" s="32">
        <f t="shared" si="7"/>
        <v>0</v>
      </c>
      <c r="F53" s="35"/>
      <c r="G53" s="35"/>
      <c r="H53" s="32">
        <f t="shared" si="2"/>
        <v>0</v>
      </c>
      <c r="I53" s="174" t="str">
        <f t="shared" si="3"/>
        <v/>
      </c>
      <c r="J53" s="32">
        <f t="shared" si="5"/>
        <v>0</v>
      </c>
      <c r="K53" s="43" t="str">
        <f ca="1">IFERROR(OFFSET(Km!$A$1,MATCH(M53,Km!$A$2:$A$11,0),MATCH(I53,Km!$B$1:$AC$1,0)),"")</f>
        <v/>
      </c>
      <c r="L53" s="32" t="str">
        <f t="shared" ca="1" si="0"/>
        <v/>
      </c>
      <c r="M53" s="26" t="str">
        <f t="array" ref="M53">IF(OR($K$2&gt;J53),"",IFERROR(INDEX(Tableau1[],MATCH(1,('2018'!B53&gt;=Tableau1[[DATE DEBUT ]])*(Tableau1[DATE FIN]&gt;='2018'!B53),0),1),""))</f>
        <v/>
      </c>
      <c r="N53" s="6"/>
    </row>
    <row r="54" spans="1:14" ht="16.2" x14ac:dyDescent="0.35">
      <c r="A54" s="233">
        <f t="shared" ref="A54:B69" si="9">A53+1</f>
        <v>43152</v>
      </c>
      <c r="B54" s="34">
        <f t="shared" si="9"/>
        <v>43152</v>
      </c>
      <c r="C54" s="38"/>
      <c r="D54" s="38"/>
      <c r="E54" s="32">
        <f t="shared" si="7"/>
        <v>0</v>
      </c>
      <c r="F54" s="35"/>
      <c r="G54" s="35"/>
      <c r="H54" s="32">
        <f t="shared" si="2"/>
        <v>0</v>
      </c>
      <c r="I54" s="174" t="str">
        <f t="shared" si="3"/>
        <v/>
      </c>
      <c r="J54" s="32">
        <f t="shared" si="5"/>
        <v>0</v>
      </c>
      <c r="K54" s="43" t="str">
        <f ca="1">IFERROR(OFFSET(Km!$A$1,MATCH(M54,Km!$A$2:$A$11,0),MATCH(I54,Km!$B$1:$AC$1,0)),"")</f>
        <v/>
      </c>
      <c r="L54" s="32" t="str">
        <f t="shared" ca="1" si="0"/>
        <v/>
      </c>
      <c r="M54" s="26" t="str">
        <f t="array" ref="M54">IF(OR($K$2&gt;J54),"",IFERROR(INDEX(Tableau1[],MATCH(1,('2018'!B54&gt;=Tableau1[[DATE DEBUT ]])*(Tableau1[DATE FIN]&gt;='2018'!B54),0),1),""))</f>
        <v/>
      </c>
      <c r="N54" s="6"/>
    </row>
    <row r="55" spans="1:14" ht="16.2" x14ac:dyDescent="0.35">
      <c r="A55" s="233">
        <f t="shared" si="9"/>
        <v>43153</v>
      </c>
      <c r="B55" s="34">
        <f t="shared" si="9"/>
        <v>43153</v>
      </c>
      <c r="C55" s="38"/>
      <c r="D55" s="38"/>
      <c r="E55" s="32">
        <f t="shared" si="7"/>
        <v>0</v>
      </c>
      <c r="F55" s="35"/>
      <c r="G55" s="35"/>
      <c r="H55" s="32">
        <f t="shared" si="2"/>
        <v>0</v>
      </c>
      <c r="I55" s="174" t="str">
        <f t="shared" si="3"/>
        <v/>
      </c>
      <c r="J55" s="32">
        <f t="shared" si="5"/>
        <v>0</v>
      </c>
      <c r="K55" s="43" t="str">
        <f ca="1">IFERROR(OFFSET(Km!$A$1,MATCH(M55,Km!$A$2:$A$11,0),MATCH(I55,Km!$B$1:$AC$1,0)),"")</f>
        <v/>
      </c>
      <c r="L55" s="32" t="str">
        <f t="shared" ca="1" si="0"/>
        <v/>
      </c>
      <c r="M55" s="26" t="str">
        <f t="array" ref="M55">IF(OR($K$2&gt;J55),"",IFERROR(INDEX(Tableau1[],MATCH(1,('2018'!B55&gt;=Tableau1[[DATE DEBUT ]])*(Tableau1[DATE FIN]&gt;='2018'!B55),0),1),""))</f>
        <v/>
      </c>
      <c r="N55" s="6"/>
    </row>
    <row r="56" spans="1:14" ht="16.2" x14ac:dyDescent="0.35">
      <c r="A56" s="233">
        <f t="shared" si="9"/>
        <v>43154</v>
      </c>
      <c r="B56" s="34">
        <f t="shared" si="9"/>
        <v>43154</v>
      </c>
      <c r="C56" s="38"/>
      <c r="D56" s="38"/>
      <c r="E56" s="32">
        <f t="shared" si="7"/>
        <v>0</v>
      </c>
      <c r="F56" s="35"/>
      <c r="G56" s="35"/>
      <c r="H56" s="32">
        <f t="shared" si="2"/>
        <v>0</v>
      </c>
      <c r="I56" s="174" t="str">
        <f t="shared" si="3"/>
        <v/>
      </c>
      <c r="J56" s="32">
        <f t="shared" si="5"/>
        <v>0</v>
      </c>
      <c r="K56" s="43" t="str">
        <f ca="1">IFERROR(OFFSET(Km!$A$1,MATCH(M56,Km!$A$2:$A$11,0),MATCH(I56,Km!$B$1:$AC$1,0)),"")</f>
        <v/>
      </c>
      <c r="L56" s="32" t="str">
        <f t="shared" ca="1" si="0"/>
        <v/>
      </c>
      <c r="M56" s="26" t="str">
        <f t="array" ref="M56">IF(OR($K$2&gt;J56),"",IFERROR(INDEX(Tableau1[],MATCH(1,('2018'!B56&gt;=Tableau1[[DATE DEBUT ]])*(Tableau1[DATE FIN]&gt;='2018'!B56),0),1),""))</f>
        <v/>
      </c>
      <c r="N56" s="6"/>
    </row>
    <row r="57" spans="1:14" ht="16.2" x14ac:dyDescent="0.35">
      <c r="A57" s="233">
        <f t="shared" si="9"/>
        <v>43155</v>
      </c>
      <c r="B57" s="34">
        <f t="shared" si="9"/>
        <v>43155</v>
      </c>
      <c r="C57" s="38"/>
      <c r="D57" s="38"/>
      <c r="E57" s="32">
        <f t="shared" si="7"/>
        <v>0</v>
      </c>
      <c r="F57" s="35"/>
      <c r="G57" s="35"/>
      <c r="H57" s="32">
        <f t="shared" si="2"/>
        <v>0</v>
      </c>
      <c r="I57" s="174" t="str">
        <f t="shared" si="3"/>
        <v/>
      </c>
      <c r="J57" s="32">
        <f t="shared" si="5"/>
        <v>0</v>
      </c>
      <c r="K57" s="43" t="str">
        <f ca="1">IFERROR(OFFSET(Km!$A$1,MATCH(M57,Km!$A$2:$A$11,0),MATCH(I57,Km!$B$1:$AC$1,0)),"")</f>
        <v/>
      </c>
      <c r="L57" s="32">
        <f t="shared" ca="1" si="0"/>
        <v>0</v>
      </c>
      <c r="M57" s="26" t="str">
        <f t="array" ref="M57">IF(OR($K$2&gt;J57),"",IFERROR(INDEX(Tableau1[],MATCH(1,('2018'!B57&gt;=Tableau1[[DATE DEBUT ]])*(Tableau1[DATE FIN]&gt;='2018'!B57),0),1),""))</f>
        <v/>
      </c>
      <c r="N57" s="6"/>
    </row>
    <row r="58" spans="1:14" ht="16.2" x14ac:dyDescent="0.35">
      <c r="A58" s="233">
        <f t="shared" si="9"/>
        <v>43156</v>
      </c>
      <c r="B58" s="34">
        <f t="shared" si="9"/>
        <v>43156</v>
      </c>
      <c r="C58" s="38"/>
      <c r="D58" s="38"/>
      <c r="E58" s="32">
        <f t="shared" si="7"/>
        <v>0</v>
      </c>
      <c r="F58" s="35"/>
      <c r="G58" s="35"/>
      <c r="H58" s="32">
        <f t="shared" si="2"/>
        <v>0</v>
      </c>
      <c r="I58" s="174" t="str">
        <f t="shared" si="3"/>
        <v/>
      </c>
      <c r="J58" s="32">
        <f t="shared" si="5"/>
        <v>0</v>
      </c>
      <c r="K58" s="43" t="str">
        <f ca="1">IFERROR(OFFSET(Km!$A$1,MATCH(M58,Km!$A$2:$A$11,0),MATCH(I58,Km!$B$1:$AC$1,0)),"")</f>
        <v/>
      </c>
      <c r="L58" s="32" t="str">
        <f t="shared" ca="1" si="0"/>
        <v/>
      </c>
      <c r="M58" s="26" t="str">
        <f t="array" ref="M58">IF(OR($K$2&gt;J58),"",IFERROR(INDEX(Tableau1[],MATCH(1,('2018'!B58&gt;=Tableau1[[DATE DEBUT ]])*(Tableau1[DATE FIN]&gt;='2018'!B58),0),1),""))</f>
        <v/>
      </c>
      <c r="N58" s="6"/>
    </row>
    <row r="59" spans="1:14" ht="16.2" x14ac:dyDescent="0.35">
      <c r="A59" s="233">
        <f t="shared" si="9"/>
        <v>43157</v>
      </c>
      <c r="B59" s="34">
        <f t="shared" si="9"/>
        <v>43157</v>
      </c>
      <c r="C59" s="38"/>
      <c r="D59" s="38"/>
      <c r="E59" s="32">
        <f t="shared" si="7"/>
        <v>0</v>
      </c>
      <c r="F59" s="35"/>
      <c r="G59" s="35"/>
      <c r="H59" s="32">
        <f t="shared" si="2"/>
        <v>0</v>
      </c>
      <c r="I59" s="174" t="str">
        <f t="shared" si="3"/>
        <v/>
      </c>
      <c r="J59" s="32">
        <f t="shared" si="5"/>
        <v>0</v>
      </c>
      <c r="K59" s="43" t="str">
        <f ca="1">IFERROR(OFFSET(Km!$A$1,MATCH(M59,Km!$A$2:$A$11,0),MATCH(I59,Km!$B$1:$AC$1,0)),"")</f>
        <v/>
      </c>
      <c r="L59" s="32" t="str">
        <f t="shared" ca="1" si="0"/>
        <v/>
      </c>
      <c r="M59" s="26" t="str">
        <f t="array" ref="M59">IF(OR($K$2&gt;J59),"",IFERROR(INDEX(Tableau1[],MATCH(1,('2018'!B59&gt;=Tableau1[[DATE DEBUT ]])*(Tableau1[DATE FIN]&gt;='2018'!B59),0),1),""))</f>
        <v/>
      </c>
      <c r="N59" s="6"/>
    </row>
    <row r="60" spans="1:14" ht="16.2" x14ac:dyDescent="0.35">
      <c r="A60" s="233">
        <f t="shared" si="9"/>
        <v>43158</v>
      </c>
      <c r="B60" s="34">
        <f t="shared" si="9"/>
        <v>43158</v>
      </c>
      <c r="C60" s="38"/>
      <c r="D60" s="38"/>
      <c r="E60" s="32">
        <f t="shared" si="7"/>
        <v>0</v>
      </c>
      <c r="F60" s="35"/>
      <c r="G60" s="35"/>
      <c r="H60" s="32">
        <f t="shared" si="2"/>
        <v>0</v>
      </c>
      <c r="I60" s="174" t="str">
        <f t="shared" si="3"/>
        <v/>
      </c>
      <c r="J60" s="32">
        <f t="shared" si="5"/>
        <v>0</v>
      </c>
      <c r="K60" s="43" t="str">
        <f ca="1">IFERROR(OFFSET(Km!$A$1,MATCH(M60,Km!$A$2:$A$11,0),MATCH(I60,Km!$B$1:$AC$1,0)),"")</f>
        <v/>
      </c>
      <c r="L60" s="32" t="str">
        <f t="shared" ca="1" si="0"/>
        <v/>
      </c>
      <c r="M60" s="26" t="str">
        <f t="array" ref="M60">IF(OR($K$2&gt;J60),"",IFERROR(INDEX(Tableau1[],MATCH(1,('2018'!B60&gt;=Tableau1[[DATE DEBUT ]])*(Tableau1[DATE FIN]&gt;='2018'!B60),0),1),""))</f>
        <v/>
      </c>
      <c r="N60" s="6"/>
    </row>
    <row r="61" spans="1:14" ht="16.2" x14ac:dyDescent="0.35">
      <c r="A61" s="233">
        <f t="shared" si="9"/>
        <v>43159</v>
      </c>
      <c r="B61" s="34">
        <f t="shared" si="9"/>
        <v>43159</v>
      </c>
      <c r="C61" s="38"/>
      <c r="D61" s="38"/>
      <c r="E61" s="32">
        <f t="shared" si="7"/>
        <v>0</v>
      </c>
      <c r="F61" s="35"/>
      <c r="G61" s="35"/>
      <c r="H61" s="32">
        <f t="shared" si="2"/>
        <v>0</v>
      </c>
      <c r="I61" s="174" t="str">
        <f t="shared" si="3"/>
        <v/>
      </c>
      <c r="J61" s="32">
        <f t="shared" si="5"/>
        <v>0</v>
      </c>
      <c r="K61" s="43" t="str">
        <f ca="1">IFERROR(OFFSET(Km!$A$1,MATCH(M61,Km!$A$2:$A$11,0),MATCH(I61,Km!$B$1:$AC$1,0)),"")</f>
        <v/>
      </c>
      <c r="L61" s="32" t="str">
        <f t="shared" ca="1" si="0"/>
        <v/>
      </c>
      <c r="M61" s="26" t="str">
        <f t="array" ref="M61">IF(OR($K$2&gt;J61),"",IFERROR(INDEX(Tableau1[],MATCH(1,('2018'!B61&gt;=Tableau1[[DATE DEBUT ]])*(Tableau1[DATE FIN]&gt;='2018'!B61),0),1),""))</f>
        <v/>
      </c>
      <c r="N61" s="6"/>
    </row>
    <row r="62" spans="1:14" ht="16.2" x14ac:dyDescent="0.35">
      <c r="A62" s="233">
        <f t="shared" si="9"/>
        <v>43160</v>
      </c>
      <c r="B62" s="34">
        <f t="shared" si="9"/>
        <v>43160</v>
      </c>
      <c r="C62" s="38"/>
      <c r="D62" s="38"/>
      <c r="E62" s="32">
        <f t="shared" si="7"/>
        <v>0</v>
      </c>
      <c r="F62" s="35"/>
      <c r="G62" s="35"/>
      <c r="H62" s="32">
        <f t="shared" si="2"/>
        <v>0</v>
      </c>
      <c r="I62" s="174" t="str">
        <f t="shared" si="3"/>
        <v/>
      </c>
      <c r="J62" s="32">
        <f t="shared" si="5"/>
        <v>0</v>
      </c>
      <c r="K62" s="43" t="str">
        <f ca="1">IFERROR(OFFSET(Km!$A$1,MATCH(M62,Km!$A$2:$A$11,0),MATCH(I62,Km!$B$1:$AC$1,0)),"")</f>
        <v/>
      </c>
      <c r="L62" s="32" t="str">
        <f t="shared" ca="1" si="0"/>
        <v/>
      </c>
      <c r="M62" s="26" t="str">
        <f t="array" ref="M62">IF(OR($K$2&gt;J62),"",IFERROR(INDEX(Tableau1[],MATCH(1,('2018'!B62&gt;=Tableau1[[DATE DEBUT ]])*(Tableau1[DATE FIN]&gt;='2018'!B62),0),1),""))</f>
        <v/>
      </c>
      <c r="N62" s="6"/>
    </row>
    <row r="63" spans="1:14" ht="16.2" x14ac:dyDescent="0.35">
      <c r="A63" s="233">
        <f t="shared" si="9"/>
        <v>43161</v>
      </c>
      <c r="B63" s="34">
        <f t="shared" si="9"/>
        <v>43161</v>
      </c>
      <c r="C63" s="38"/>
      <c r="D63" s="38"/>
      <c r="E63" s="32">
        <f t="shared" si="7"/>
        <v>0</v>
      </c>
      <c r="F63" s="35"/>
      <c r="G63" s="35"/>
      <c r="H63" s="32">
        <f t="shared" si="2"/>
        <v>0</v>
      </c>
      <c r="I63" s="174" t="str">
        <f t="shared" si="3"/>
        <v/>
      </c>
      <c r="J63" s="32">
        <f t="shared" si="5"/>
        <v>0</v>
      </c>
      <c r="K63" s="43" t="str">
        <f ca="1">IFERROR(OFFSET(Km!$A$1,MATCH(M63,Km!$A$2:$A$11,0),MATCH(I63,Km!$B$1:$AC$1,0)),"")</f>
        <v/>
      </c>
      <c r="L63" s="32" t="str">
        <f t="shared" ca="1" si="0"/>
        <v/>
      </c>
      <c r="M63" s="26" t="str">
        <f t="array" ref="M63">IF(OR($K$2&gt;J63),"",IFERROR(INDEX(Tableau1[],MATCH(1,('2018'!B63&gt;=Tableau1[[DATE DEBUT ]])*(Tableau1[DATE FIN]&gt;='2018'!B63),0),1),""))</f>
        <v/>
      </c>
      <c r="N63" s="6"/>
    </row>
    <row r="64" spans="1:14" ht="16.2" x14ac:dyDescent="0.35">
      <c r="A64" s="233">
        <f t="shared" si="9"/>
        <v>43162</v>
      </c>
      <c r="B64" s="34">
        <f t="shared" si="9"/>
        <v>43162</v>
      </c>
      <c r="C64" s="38"/>
      <c r="D64" s="38"/>
      <c r="E64" s="32">
        <f t="shared" si="7"/>
        <v>0</v>
      </c>
      <c r="F64" s="35"/>
      <c r="G64" s="35"/>
      <c r="H64" s="32">
        <f t="shared" si="2"/>
        <v>0</v>
      </c>
      <c r="I64" s="174" t="str">
        <f t="shared" si="3"/>
        <v/>
      </c>
      <c r="J64" s="32">
        <f t="shared" si="5"/>
        <v>0</v>
      </c>
      <c r="K64" s="43" t="str">
        <f ca="1">IFERROR(OFFSET(Km!$A$1,MATCH(M64,Km!$A$2:$A$11,0),MATCH(I64,Km!$B$1:$AC$1,0)),"")</f>
        <v/>
      </c>
      <c r="L64" s="32">
        <f t="shared" ca="1" si="0"/>
        <v>0</v>
      </c>
      <c r="M64" s="26" t="str">
        <f t="array" ref="M64">IF(OR($K$2&gt;J64),"",IFERROR(INDEX(Tableau1[],MATCH(1,('2018'!B64&gt;=Tableau1[[DATE DEBUT ]])*(Tableau1[DATE FIN]&gt;='2018'!B64),0),1),""))</f>
        <v/>
      </c>
      <c r="N64" s="6"/>
    </row>
    <row r="65" spans="1:14" ht="16.2" x14ac:dyDescent="0.35">
      <c r="A65" s="233">
        <f t="shared" si="9"/>
        <v>43163</v>
      </c>
      <c r="B65" s="34">
        <f t="shared" si="9"/>
        <v>43163</v>
      </c>
      <c r="C65" s="38"/>
      <c r="D65" s="38"/>
      <c r="E65" s="32">
        <f t="shared" si="7"/>
        <v>0</v>
      </c>
      <c r="F65" s="35"/>
      <c r="G65" s="35"/>
      <c r="H65" s="32">
        <f t="shared" si="2"/>
        <v>0</v>
      </c>
      <c r="I65" s="174" t="str">
        <f t="shared" si="3"/>
        <v/>
      </c>
      <c r="J65" s="32">
        <f t="shared" si="5"/>
        <v>0</v>
      </c>
      <c r="K65" s="43" t="str">
        <f ca="1">IFERROR(OFFSET(Km!$A$1,MATCH(M65,Km!$A$2:$A$11,0),MATCH(I65,Km!$B$1:$AC$1,0)),"")</f>
        <v/>
      </c>
      <c r="L65" s="32" t="str">
        <f t="shared" ca="1" si="0"/>
        <v/>
      </c>
      <c r="M65" s="26" t="str">
        <f t="array" ref="M65">IF(OR($K$2&gt;J65),"",IFERROR(INDEX(Tableau1[],MATCH(1,('2018'!B65&gt;=Tableau1[[DATE DEBUT ]])*(Tableau1[DATE FIN]&gt;='2018'!B65),0),1),""))</f>
        <v/>
      </c>
      <c r="N65" s="6"/>
    </row>
    <row r="66" spans="1:14" ht="16.2" x14ac:dyDescent="0.35">
      <c r="A66" s="233">
        <f t="shared" si="9"/>
        <v>43164</v>
      </c>
      <c r="B66" s="34">
        <f t="shared" si="9"/>
        <v>43164</v>
      </c>
      <c r="C66" s="38"/>
      <c r="D66" s="38"/>
      <c r="E66" s="32">
        <f t="shared" si="7"/>
        <v>0</v>
      </c>
      <c r="F66" s="35"/>
      <c r="G66" s="35"/>
      <c r="H66" s="32">
        <f t="shared" si="2"/>
        <v>0</v>
      </c>
      <c r="I66" s="174" t="str">
        <f t="shared" si="3"/>
        <v/>
      </c>
      <c r="J66" s="32">
        <f t="shared" si="5"/>
        <v>0</v>
      </c>
      <c r="K66" s="43" t="str">
        <f ca="1">IFERROR(OFFSET(Km!$A$1,MATCH(M66,Km!$A$2:$A$11,0),MATCH(I66,Km!$B$1:$AC$1,0)),"")</f>
        <v/>
      </c>
      <c r="L66" s="32" t="str">
        <f t="shared" ca="1" si="0"/>
        <v/>
      </c>
      <c r="M66" s="26" t="str">
        <f t="array" ref="M66">IF(OR($K$2&gt;J66),"",IFERROR(INDEX(Tableau1[],MATCH(1,('2018'!B66&gt;=Tableau1[[DATE DEBUT ]])*(Tableau1[DATE FIN]&gt;='2018'!B66),0),1),""))</f>
        <v/>
      </c>
      <c r="N66" s="6"/>
    </row>
    <row r="67" spans="1:14" ht="16.2" x14ac:dyDescent="0.35">
      <c r="A67" s="233">
        <f t="shared" si="9"/>
        <v>43165</v>
      </c>
      <c r="B67" s="34">
        <f t="shared" si="9"/>
        <v>43165</v>
      </c>
      <c r="C67" s="38"/>
      <c r="D67" s="38"/>
      <c r="E67" s="32">
        <f t="shared" si="7"/>
        <v>0</v>
      </c>
      <c r="F67" s="35"/>
      <c r="G67" s="35"/>
      <c r="H67" s="32">
        <f t="shared" si="2"/>
        <v>0</v>
      </c>
      <c r="I67" s="174" t="str">
        <f t="shared" si="3"/>
        <v/>
      </c>
      <c r="J67" s="32">
        <f t="shared" si="5"/>
        <v>0</v>
      </c>
      <c r="K67" s="43" t="str">
        <f ca="1">IFERROR(OFFSET(Km!$A$1,MATCH(M67,Km!$A$2:$A$11,0),MATCH(I67,Km!$B$1:$AC$1,0)),"")</f>
        <v/>
      </c>
      <c r="L67" s="32" t="str">
        <f t="shared" ref="L67:L130" ca="1" si="10">IF(WEEKDAY(B67)=7,SUM(OFFSET(B67,0,8,-7,1)),"")</f>
        <v/>
      </c>
      <c r="M67" s="26" t="str">
        <f t="array" ref="M67">IF(OR($K$2&gt;J67),"",IFERROR(INDEX(Tableau1[],MATCH(1,('2018'!B67&gt;=Tableau1[[DATE DEBUT ]])*(Tableau1[DATE FIN]&gt;='2018'!B67),0),1),""))</f>
        <v/>
      </c>
      <c r="N67" s="6"/>
    </row>
    <row r="68" spans="1:14" ht="16.2" x14ac:dyDescent="0.35">
      <c r="A68" s="233">
        <f t="shared" si="9"/>
        <v>43166</v>
      </c>
      <c r="B68" s="34">
        <f t="shared" si="9"/>
        <v>43166</v>
      </c>
      <c r="C68" s="38"/>
      <c r="D68" s="38"/>
      <c r="E68" s="32">
        <f t="shared" si="7"/>
        <v>0</v>
      </c>
      <c r="F68" s="35"/>
      <c r="G68" s="35"/>
      <c r="H68" s="32">
        <f t="shared" ref="H68:H99" si="11">MOD(G68-F68,1)</f>
        <v>0</v>
      </c>
      <c r="I68" s="174" t="str">
        <f t="shared" ref="I68:I131" si="12">IF(J68&gt;0.00069444,"SITE","")</f>
        <v/>
      </c>
      <c r="J68" s="32">
        <f t="shared" si="5"/>
        <v>0</v>
      </c>
      <c r="K68" s="43" t="str">
        <f ca="1">IFERROR(OFFSET(Km!$A$1,MATCH(M68,Km!$A$2:$A$11,0),MATCH(I68,Km!$B$1:$AC$1,0)),"")</f>
        <v/>
      </c>
      <c r="L68" s="32" t="str">
        <f t="shared" ca="1" si="10"/>
        <v/>
      </c>
      <c r="M68" s="26" t="str">
        <f t="array" ref="M68">IF(OR($K$2&gt;J68),"",IFERROR(INDEX(Tableau1[],MATCH(1,('2018'!B68&gt;=Tableau1[[DATE DEBUT ]])*(Tableau1[DATE FIN]&gt;='2018'!B68),0),1),""))</f>
        <v/>
      </c>
      <c r="N68" s="6"/>
    </row>
    <row r="69" spans="1:14" ht="16.2" x14ac:dyDescent="0.35">
      <c r="A69" s="233">
        <f t="shared" si="9"/>
        <v>43167</v>
      </c>
      <c r="B69" s="34">
        <f t="shared" si="9"/>
        <v>43167</v>
      </c>
      <c r="C69" s="38"/>
      <c r="D69" s="38"/>
      <c r="E69" s="32">
        <f t="shared" si="7"/>
        <v>0</v>
      </c>
      <c r="F69" s="35"/>
      <c r="G69" s="35"/>
      <c r="H69" s="32">
        <f t="shared" si="11"/>
        <v>0</v>
      </c>
      <c r="I69" s="174" t="str">
        <f t="shared" si="12"/>
        <v/>
      </c>
      <c r="J69" s="32">
        <f t="shared" ref="J69:J132" si="13">SUM(E69+H69)</f>
        <v>0</v>
      </c>
      <c r="K69" s="43" t="str">
        <f ca="1">IFERROR(OFFSET(Km!$A$1,MATCH(M69,Km!$A$2:$A$11,0),MATCH(I69,Km!$B$1:$AC$1,0)),"")</f>
        <v/>
      </c>
      <c r="L69" s="32" t="str">
        <f t="shared" ca="1" si="10"/>
        <v/>
      </c>
      <c r="M69" s="26" t="str">
        <f t="array" ref="M69">IF(OR($K$2&gt;J69),"",IFERROR(INDEX(Tableau1[],MATCH(1,('2018'!B69&gt;=Tableau1[[DATE DEBUT ]])*(Tableau1[DATE FIN]&gt;='2018'!B69),0),1),""))</f>
        <v/>
      </c>
      <c r="N69" s="6"/>
    </row>
    <row r="70" spans="1:14" ht="16.2" x14ac:dyDescent="0.35">
      <c r="A70" s="233">
        <f t="shared" ref="A70:B85" si="14">A69+1</f>
        <v>43168</v>
      </c>
      <c r="B70" s="34">
        <f t="shared" si="14"/>
        <v>43168</v>
      </c>
      <c r="C70" s="38"/>
      <c r="D70" s="38"/>
      <c r="E70" s="32">
        <f t="shared" si="7"/>
        <v>0</v>
      </c>
      <c r="F70" s="35"/>
      <c r="G70" s="35"/>
      <c r="H70" s="32">
        <f t="shared" si="11"/>
        <v>0</v>
      </c>
      <c r="I70" s="174" t="str">
        <f t="shared" si="12"/>
        <v/>
      </c>
      <c r="J70" s="32">
        <f t="shared" si="13"/>
        <v>0</v>
      </c>
      <c r="K70" s="43" t="str">
        <f ca="1">IFERROR(OFFSET(Km!$A$1,MATCH(M70,Km!$A$2:$A$11,0),MATCH(I70,Km!$B$1:$AC$1,0)),"")</f>
        <v/>
      </c>
      <c r="L70" s="32" t="str">
        <f t="shared" ca="1" si="10"/>
        <v/>
      </c>
      <c r="M70" s="26" t="str">
        <f t="array" ref="M70">IF(OR($K$2&gt;J70),"",IFERROR(INDEX(Tableau1[],MATCH(1,('2018'!B70&gt;=Tableau1[[DATE DEBUT ]])*(Tableau1[DATE FIN]&gt;='2018'!B70),0),1),""))</f>
        <v/>
      </c>
      <c r="N70" s="6"/>
    </row>
    <row r="71" spans="1:14" ht="16.2" x14ac:dyDescent="0.35">
      <c r="A71" s="233">
        <f t="shared" si="14"/>
        <v>43169</v>
      </c>
      <c r="B71" s="34">
        <f t="shared" si="14"/>
        <v>43169</v>
      </c>
      <c r="C71" s="38"/>
      <c r="D71" s="38"/>
      <c r="E71" s="32">
        <f t="shared" si="7"/>
        <v>0</v>
      </c>
      <c r="F71" s="35"/>
      <c r="G71" s="35"/>
      <c r="H71" s="32">
        <f t="shared" si="11"/>
        <v>0</v>
      </c>
      <c r="I71" s="174" t="str">
        <f t="shared" si="12"/>
        <v/>
      </c>
      <c r="J71" s="32">
        <f t="shared" si="13"/>
        <v>0</v>
      </c>
      <c r="K71" s="43" t="str">
        <f ca="1">IFERROR(OFFSET(Km!$A$1,MATCH(M71,Km!$A$2:$A$11,0),MATCH(I71,Km!$B$1:$AC$1,0)),"")</f>
        <v/>
      </c>
      <c r="L71" s="32">
        <f t="shared" ca="1" si="10"/>
        <v>0</v>
      </c>
      <c r="M71" s="26" t="str">
        <f t="array" ref="M71">IF(OR($K$2&gt;J71),"",IFERROR(INDEX(Tableau1[],MATCH(1,('2018'!B71&gt;=Tableau1[[DATE DEBUT ]])*(Tableau1[DATE FIN]&gt;='2018'!B71),0),1),""))</f>
        <v/>
      </c>
      <c r="N71" s="6"/>
    </row>
    <row r="72" spans="1:14" ht="16.2" x14ac:dyDescent="0.35">
      <c r="A72" s="233">
        <f t="shared" si="14"/>
        <v>43170</v>
      </c>
      <c r="B72" s="34">
        <f t="shared" si="14"/>
        <v>43170</v>
      </c>
      <c r="C72" s="38"/>
      <c r="D72" s="38"/>
      <c r="E72" s="32">
        <f t="shared" si="7"/>
        <v>0</v>
      </c>
      <c r="F72" s="35"/>
      <c r="G72" s="35"/>
      <c r="H72" s="32">
        <f t="shared" si="11"/>
        <v>0</v>
      </c>
      <c r="I72" s="174" t="str">
        <f t="shared" si="12"/>
        <v/>
      </c>
      <c r="J72" s="32">
        <f t="shared" si="13"/>
        <v>0</v>
      </c>
      <c r="K72" s="43" t="str">
        <f ca="1">IFERROR(OFFSET(Km!$A$1,MATCH(M72,Km!$A$2:$A$11,0),MATCH(I72,Km!$B$1:$AC$1,0)),"")</f>
        <v/>
      </c>
      <c r="L72" s="32" t="str">
        <f t="shared" ca="1" si="10"/>
        <v/>
      </c>
      <c r="M72" s="26" t="str">
        <f t="array" ref="M72">IF(OR($K$2&gt;J72),"",IFERROR(INDEX(Tableau1[],MATCH(1,('2018'!B72&gt;=Tableau1[[DATE DEBUT ]])*(Tableau1[DATE FIN]&gt;='2018'!B72),0),1),""))</f>
        <v/>
      </c>
      <c r="N72" s="6"/>
    </row>
    <row r="73" spans="1:14" ht="16.2" x14ac:dyDescent="0.35">
      <c r="A73" s="233">
        <f t="shared" si="14"/>
        <v>43171</v>
      </c>
      <c r="B73" s="34">
        <f t="shared" si="14"/>
        <v>43171</v>
      </c>
      <c r="C73" s="38"/>
      <c r="D73" s="38"/>
      <c r="E73" s="32">
        <f t="shared" si="7"/>
        <v>0</v>
      </c>
      <c r="F73" s="35"/>
      <c r="G73" s="35"/>
      <c r="H73" s="32">
        <f t="shared" si="11"/>
        <v>0</v>
      </c>
      <c r="I73" s="174" t="str">
        <f t="shared" si="12"/>
        <v/>
      </c>
      <c r="J73" s="32">
        <f t="shared" si="13"/>
        <v>0</v>
      </c>
      <c r="K73" s="43" t="str">
        <f ca="1">IFERROR(OFFSET(Km!$A$1,MATCH(M73,Km!$A$2:$A$11,0),MATCH(I73,Km!$B$1:$AC$1,0)),"")</f>
        <v/>
      </c>
      <c r="L73" s="32" t="str">
        <f t="shared" ca="1" si="10"/>
        <v/>
      </c>
      <c r="M73" s="26" t="str">
        <f t="array" ref="M73">IF(OR($K$2&gt;J73),"",IFERROR(INDEX(Tableau1[],MATCH(1,('2018'!B73&gt;=Tableau1[[DATE DEBUT ]])*(Tableau1[DATE FIN]&gt;='2018'!B73),0),1),""))</f>
        <v/>
      </c>
      <c r="N73" s="6"/>
    </row>
    <row r="74" spans="1:14" ht="16.2" x14ac:dyDescent="0.35">
      <c r="A74" s="233">
        <f t="shared" si="14"/>
        <v>43172</v>
      </c>
      <c r="B74" s="34">
        <f t="shared" si="14"/>
        <v>43172</v>
      </c>
      <c r="C74" s="38"/>
      <c r="D74" s="38"/>
      <c r="E74" s="32">
        <f t="shared" si="7"/>
        <v>0</v>
      </c>
      <c r="F74" s="35"/>
      <c r="G74" s="35"/>
      <c r="H74" s="32">
        <f t="shared" si="11"/>
        <v>0</v>
      </c>
      <c r="I74" s="174" t="str">
        <f t="shared" si="12"/>
        <v/>
      </c>
      <c r="J74" s="32">
        <f t="shared" si="13"/>
        <v>0</v>
      </c>
      <c r="K74" s="43" t="str">
        <f ca="1">IFERROR(OFFSET(Km!$A$1,MATCH(M74,Km!$A$2:$A$11,0),MATCH(I74,Km!$B$1:$AC$1,0)),"")</f>
        <v/>
      </c>
      <c r="L74" s="32" t="str">
        <f t="shared" ca="1" si="10"/>
        <v/>
      </c>
      <c r="M74" s="26" t="str">
        <f t="array" ref="M74">IF(OR($K$2&gt;J74),"",IFERROR(INDEX(Tableau1[],MATCH(1,('2018'!B74&gt;=Tableau1[[DATE DEBUT ]])*(Tableau1[DATE FIN]&gt;='2018'!B74),0),1),""))</f>
        <v/>
      </c>
      <c r="N74" s="6"/>
    </row>
    <row r="75" spans="1:14" ht="16.2" x14ac:dyDescent="0.35">
      <c r="A75" s="233">
        <f t="shared" si="14"/>
        <v>43173</v>
      </c>
      <c r="B75" s="34">
        <f t="shared" si="14"/>
        <v>43173</v>
      </c>
      <c r="C75" s="38"/>
      <c r="D75" s="38"/>
      <c r="E75" s="32">
        <f t="shared" si="7"/>
        <v>0</v>
      </c>
      <c r="F75" s="35"/>
      <c r="G75" s="35"/>
      <c r="H75" s="32">
        <f t="shared" si="11"/>
        <v>0</v>
      </c>
      <c r="I75" s="174" t="str">
        <f t="shared" si="12"/>
        <v/>
      </c>
      <c r="J75" s="32">
        <f t="shared" si="13"/>
        <v>0</v>
      </c>
      <c r="K75" s="43" t="str">
        <f ca="1">IFERROR(OFFSET(Km!$A$1,MATCH(M75,Km!$A$2:$A$11,0),MATCH(I75,Km!$B$1:$AC$1,0)),"")</f>
        <v/>
      </c>
      <c r="L75" s="32" t="str">
        <f t="shared" ca="1" si="10"/>
        <v/>
      </c>
      <c r="M75" s="26" t="str">
        <f t="array" ref="M75">IF(OR($K$2&gt;J75),"",IFERROR(INDEX(Tableau1[],MATCH(1,('2018'!B75&gt;=Tableau1[[DATE DEBUT ]])*(Tableau1[DATE FIN]&gt;='2018'!B75),0),1),""))</f>
        <v/>
      </c>
      <c r="N75" s="6"/>
    </row>
    <row r="76" spans="1:14" ht="16.2" x14ac:dyDescent="0.35">
      <c r="A76" s="233">
        <f t="shared" si="14"/>
        <v>43174</v>
      </c>
      <c r="B76" s="34">
        <f t="shared" si="14"/>
        <v>43174</v>
      </c>
      <c r="C76" s="38"/>
      <c r="D76" s="38"/>
      <c r="E76" s="32">
        <f t="shared" si="7"/>
        <v>0</v>
      </c>
      <c r="F76" s="35"/>
      <c r="G76" s="35"/>
      <c r="H76" s="32">
        <f t="shared" si="11"/>
        <v>0</v>
      </c>
      <c r="I76" s="174" t="str">
        <f t="shared" si="12"/>
        <v/>
      </c>
      <c r="J76" s="32">
        <f t="shared" si="13"/>
        <v>0</v>
      </c>
      <c r="K76" s="43" t="str">
        <f ca="1">IFERROR(OFFSET(Km!$A$1,MATCH(M76,Km!$A$2:$A$11,0),MATCH(I76,Km!$B$1:$AC$1,0)),"")</f>
        <v/>
      </c>
      <c r="L76" s="32" t="str">
        <f t="shared" ca="1" si="10"/>
        <v/>
      </c>
      <c r="M76" s="26" t="str">
        <f t="array" ref="M76">IF(OR($K$2&gt;J76),"",IFERROR(INDEX(Tableau1[],MATCH(1,('2018'!B76&gt;=Tableau1[[DATE DEBUT ]])*(Tableau1[DATE FIN]&gt;='2018'!B76),0),1),""))</f>
        <v/>
      </c>
      <c r="N76" s="6"/>
    </row>
    <row r="77" spans="1:14" ht="16.2" x14ac:dyDescent="0.35">
      <c r="A77" s="233">
        <f t="shared" si="14"/>
        <v>43175</v>
      </c>
      <c r="B77" s="34">
        <f t="shared" si="14"/>
        <v>43175</v>
      </c>
      <c r="C77" s="38"/>
      <c r="D77" s="38"/>
      <c r="E77" s="32">
        <f t="shared" si="7"/>
        <v>0</v>
      </c>
      <c r="F77" s="35"/>
      <c r="G77" s="35"/>
      <c r="H77" s="32">
        <f t="shared" si="11"/>
        <v>0</v>
      </c>
      <c r="I77" s="174" t="str">
        <f t="shared" si="12"/>
        <v/>
      </c>
      <c r="J77" s="32">
        <f t="shared" si="13"/>
        <v>0</v>
      </c>
      <c r="K77" s="43" t="str">
        <f ca="1">IFERROR(OFFSET(Km!$A$1,MATCH(M77,Km!$A$2:$A$11,0),MATCH(I77,Km!$B$1:$AC$1,0)),"")</f>
        <v/>
      </c>
      <c r="L77" s="32" t="str">
        <f t="shared" ca="1" si="10"/>
        <v/>
      </c>
      <c r="M77" s="26" t="str">
        <f t="array" ref="M77">IF(OR($K$2&gt;J77),"",IFERROR(INDEX(Tableau1[],MATCH(1,('2018'!B77&gt;=Tableau1[[DATE DEBUT ]])*(Tableau1[DATE FIN]&gt;='2018'!B77),0),1),""))</f>
        <v/>
      </c>
      <c r="N77" s="6"/>
    </row>
    <row r="78" spans="1:14" ht="16.2" x14ac:dyDescent="0.35">
      <c r="A78" s="233">
        <f t="shared" si="14"/>
        <v>43176</v>
      </c>
      <c r="B78" s="34">
        <f t="shared" si="14"/>
        <v>43176</v>
      </c>
      <c r="C78" s="38"/>
      <c r="D78" s="38"/>
      <c r="E78" s="32">
        <f t="shared" si="7"/>
        <v>0</v>
      </c>
      <c r="F78" s="35"/>
      <c r="G78" s="35"/>
      <c r="H78" s="32">
        <f t="shared" si="11"/>
        <v>0</v>
      </c>
      <c r="I78" s="174" t="str">
        <f t="shared" si="12"/>
        <v/>
      </c>
      <c r="J78" s="32">
        <f t="shared" si="13"/>
        <v>0</v>
      </c>
      <c r="K78" s="43" t="str">
        <f ca="1">IFERROR(OFFSET(Km!$A$1,MATCH(M78,Km!$A$2:$A$11,0),MATCH(I78,Km!$B$1:$AC$1,0)),"")</f>
        <v/>
      </c>
      <c r="L78" s="32">
        <f t="shared" ca="1" si="10"/>
        <v>0</v>
      </c>
      <c r="M78" s="26" t="str">
        <f t="array" ref="M78">IF(OR($K$2&gt;J78),"",IFERROR(INDEX(Tableau1[],MATCH(1,('2018'!B78&gt;=Tableau1[[DATE DEBUT ]])*(Tableau1[DATE FIN]&gt;='2018'!B78),0),1),""))</f>
        <v/>
      </c>
      <c r="N78" s="6"/>
    </row>
    <row r="79" spans="1:14" ht="16.2" x14ac:dyDescent="0.35">
      <c r="A79" s="233">
        <f t="shared" si="14"/>
        <v>43177</v>
      </c>
      <c r="B79" s="34">
        <f t="shared" si="14"/>
        <v>43177</v>
      </c>
      <c r="C79" s="38"/>
      <c r="D79" s="38"/>
      <c r="E79" s="32">
        <f t="shared" si="7"/>
        <v>0</v>
      </c>
      <c r="F79" s="35"/>
      <c r="G79" s="35"/>
      <c r="H79" s="32">
        <f t="shared" si="11"/>
        <v>0</v>
      </c>
      <c r="I79" s="174" t="str">
        <f t="shared" si="12"/>
        <v/>
      </c>
      <c r="J79" s="32">
        <f t="shared" si="13"/>
        <v>0</v>
      </c>
      <c r="K79" s="43" t="str">
        <f ca="1">IFERROR(OFFSET(Km!$A$1,MATCH(M79,Km!$A$2:$A$11,0),MATCH(I79,Km!$B$1:$AC$1,0)),"")</f>
        <v/>
      </c>
      <c r="L79" s="32" t="str">
        <f t="shared" ca="1" si="10"/>
        <v/>
      </c>
      <c r="M79" s="26" t="str">
        <f t="array" ref="M79">IF(OR($K$2&gt;J79),"",IFERROR(INDEX(Tableau1[],MATCH(1,('2018'!B79&gt;=Tableau1[[DATE DEBUT ]])*(Tableau1[DATE FIN]&gt;='2018'!B79),0),1),""))</f>
        <v/>
      </c>
      <c r="N79" s="6"/>
    </row>
    <row r="80" spans="1:14" ht="16.2" x14ac:dyDescent="0.35">
      <c r="A80" s="233">
        <f t="shared" si="14"/>
        <v>43178</v>
      </c>
      <c r="B80" s="34">
        <f t="shared" si="14"/>
        <v>43178</v>
      </c>
      <c r="C80" s="38"/>
      <c r="D80" s="38"/>
      <c r="E80" s="32">
        <f t="shared" si="7"/>
        <v>0</v>
      </c>
      <c r="F80" s="35"/>
      <c r="G80" s="35"/>
      <c r="H80" s="32">
        <f t="shared" si="11"/>
        <v>0</v>
      </c>
      <c r="I80" s="174" t="str">
        <f t="shared" si="12"/>
        <v/>
      </c>
      <c r="J80" s="32">
        <f t="shared" si="13"/>
        <v>0</v>
      </c>
      <c r="K80" s="43" t="str">
        <f ca="1">IFERROR(OFFSET(Km!$A$1,MATCH(M80,Km!$A$2:$A$11,0),MATCH(I80,Km!$B$1:$AC$1,0)),"")</f>
        <v/>
      </c>
      <c r="L80" s="32" t="str">
        <f t="shared" ca="1" si="10"/>
        <v/>
      </c>
      <c r="M80" s="26" t="str">
        <f t="array" ref="M80">IF(OR($K$2&gt;J80),"",IFERROR(INDEX(Tableau1[],MATCH(1,('2018'!B80&gt;=Tableau1[[DATE DEBUT ]])*(Tableau1[DATE FIN]&gt;='2018'!B80),0),1),""))</f>
        <v/>
      </c>
      <c r="N80" s="6"/>
    </row>
    <row r="81" spans="1:14" ht="16.2" x14ac:dyDescent="0.35">
      <c r="A81" s="233">
        <f t="shared" si="14"/>
        <v>43179</v>
      </c>
      <c r="B81" s="34">
        <f t="shared" si="14"/>
        <v>43179</v>
      </c>
      <c r="C81" s="38"/>
      <c r="D81" s="38"/>
      <c r="E81" s="32">
        <f t="shared" si="7"/>
        <v>0</v>
      </c>
      <c r="F81" s="35"/>
      <c r="G81" s="35"/>
      <c r="H81" s="32">
        <f t="shared" si="11"/>
        <v>0</v>
      </c>
      <c r="I81" s="174" t="str">
        <f t="shared" si="12"/>
        <v/>
      </c>
      <c r="J81" s="32">
        <f t="shared" si="13"/>
        <v>0</v>
      </c>
      <c r="K81" s="43" t="str">
        <f ca="1">IFERROR(OFFSET(Km!$A$1,MATCH(M81,Km!$A$2:$A$11,0),MATCH(I81,Km!$B$1:$AC$1,0)),"")</f>
        <v/>
      </c>
      <c r="L81" s="32" t="str">
        <f t="shared" ca="1" si="10"/>
        <v/>
      </c>
      <c r="M81" s="26" t="str">
        <f t="array" ref="M81">IF(OR($K$2&gt;J81),"",IFERROR(INDEX(Tableau1[],MATCH(1,('2018'!B81&gt;=Tableau1[[DATE DEBUT ]])*(Tableau1[DATE FIN]&gt;='2018'!B81),0),1),""))</f>
        <v/>
      </c>
      <c r="N81" s="6"/>
    </row>
    <row r="82" spans="1:14" ht="16.2" x14ac:dyDescent="0.35">
      <c r="A82" s="233">
        <f t="shared" si="14"/>
        <v>43180</v>
      </c>
      <c r="B82" s="34">
        <f t="shared" si="14"/>
        <v>43180</v>
      </c>
      <c r="C82" s="38"/>
      <c r="D82" s="38"/>
      <c r="E82" s="32">
        <f t="shared" si="7"/>
        <v>0</v>
      </c>
      <c r="F82" s="35"/>
      <c r="G82" s="35"/>
      <c r="H82" s="32">
        <f t="shared" si="11"/>
        <v>0</v>
      </c>
      <c r="I82" s="174" t="str">
        <f t="shared" si="12"/>
        <v/>
      </c>
      <c r="J82" s="32">
        <f t="shared" si="13"/>
        <v>0</v>
      </c>
      <c r="K82" s="43" t="str">
        <f ca="1">IFERROR(OFFSET(Km!$A$1,MATCH(M82,Km!$A$2:$A$11,0),MATCH(I82,Km!$B$1:$AC$1,0)),"")</f>
        <v/>
      </c>
      <c r="L82" s="32" t="str">
        <f t="shared" ca="1" si="10"/>
        <v/>
      </c>
      <c r="M82" s="26" t="str">
        <f t="array" ref="M82">IF(OR($K$2&gt;J82),"",IFERROR(INDEX(Tableau1[],MATCH(1,('2018'!B82&gt;=Tableau1[[DATE DEBUT ]])*(Tableau1[DATE FIN]&gt;='2018'!B82),0),1),""))</f>
        <v/>
      </c>
      <c r="N82" s="6"/>
    </row>
    <row r="83" spans="1:14" ht="16.2" x14ac:dyDescent="0.35">
      <c r="A83" s="233">
        <f t="shared" si="14"/>
        <v>43181</v>
      </c>
      <c r="B83" s="34">
        <f t="shared" si="14"/>
        <v>43181</v>
      </c>
      <c r="C83" s="38"/>
      <c r="D83" s="38"/>
      <c r="E83" s="32">
        <f t="shared" si="7"/>
        <v>0</v>
      </c>
      <c r="F83" s="35"/>
      <c r="G83" s="35"/>
      <c r="H83" s="32">
        <f t="shared" si="11"/>
        <v>0</v>
      </c>
      <c r="I83" s="174" t="str">
        <f t="shared" si="12"/>
        <v/>
      </c>
      <c r="J83" s="32">
        <f t="shared" si="13"/>
        <v>0</v>
      </c>
      <c r="K83" s="43" t="str">
        <f ca="1">IFERROR(OFFSET(Km!$A$1,MATCH(M83,Km!$A$2:$A$11,0),MATCH(I83,Km!$B$1:$AC$1,0)),"")</f>
        <v/>
      </c>
      <c r="L83" s="32" t="str">
        <f t="shared" ca="1" si="10"/>
        <v/>
      </c>
      <c r="M83" s="26" t="str">
        <f t="array" ref="M83">IF(OR($K$2&gt;J83),"",IFERROR(INDEX(Tableau1[],MATCH(1,('2018'!B83&gt;=Tableau1[[DATE DEBUT ]])*(Tableau1[DATE FIN]&gt;='2018'!B83),0),1),""))</f>
        <v/>
      </c>
      <c r="N83" s="6"/>
    </row>
    <row r="84" spans="1:14" ht="16.2" x14ac:dyDescent="0.35">
      <c r="A84" s="233">
        <f t="shared" si="14"/>
        <v>43182</v>
      </c>
      <c r="B84" s="34">
        <f t="shared" si="14"/>
        <v>43182</v>
      </c>
      <c r="C84" s="38"/>
      <c r="D84" s="38"/>
      <c r="E84" s="32">
        <f t="shared" si="7"/>
        <v>0</v>
      </c>
      <c r="F84" s="35"/>
      <c r="G84" s="35"/>
      <c r="H84" s="32">
        <f t="shared" si="11"/>
        <v>0</v>
      </c>
      <c r="I84" s="174" t="str">
        <f t="shared" si="12"/>
        <v/>
      </c>
      <c r="J84" s="32">
        <f t="shared" si="13"/>
        <v>0</v>
      </c>
      <c r="K84" s="43" t="str">
        <f ca="1">IFERROR(OFFSET(Km!$A$1,MATCH(M84,Km!$A$2:$A$11,0),MATCH(I84,Km!$B$1:$AC$1,0)),"")</f>
        <v/>
      </c>
      <c r="L84" s="32" t="str">
        <f t="shared" ca="1" si="10"/>
        <v/>
      </c>
      <c r="M84" s="26" t="str">
        <f t="array" ref="M84">IF(OR($K$2&gt;J84),"",IFERROR(INDEX(Tableau1[],MATCH(1,('2018'!B84&gt;=Tableau1[[DATE DEBUT ]])*(Tableau1[DATE FIN]&gt;='2018'!B84),0),1),""))</f>
        <v/>
      </c>
      <c r="N84" s="6"/>
    </row>
    <row r="85" spans="1:14" ht="16.2" x14ac:dyDescent="0.35">
      <c r="A85" s="233">
        <f t="shared" si="14"/>
        <v>43183</v>
      </c>
      <c r="B85" s="34">
        <f t="shared" si="14"/>
        <v>43183</v>
      </c>
      <c r="C85" s="38"/>
      <c r="D85" s="38"/>
      <c r="E85" s="32">
        <f t="shared" si="7"/>
        <v>0</v>
      </c>
      <c r="F85" s="35"/>
      <c r="G85" s="35"/>
      <c r="H85" s="32">
        <f t="shared" si="11"/>
        <v>0</v>
      </c>
      <c r="I85" s="174" t="str">
        <f t="shared" si="12"/>
        <v/>
      </c>
      <c r="J85" s="32">
        <f t="shared" si="13"/>
        <v>0</v>
      </c>
      <c r="K85" s="43" t="str">
        <f ca="1">IFERROR(OFFSET(Km!$A$1,MATCH(M85,Km!$A$2:$A$11,0),MATCH(I85,Km!$B$1:$AC$1,0)),"")</f>
        <v/>
      </c>
      <c r="L85" s="32">
        <f t="shared" ca="1" si="10"/>
        <v>0</v>
      </c>
      <c r="M85" s="26" t="str">
        <f t="array" ref="M85">IF(OR($K$2&gt;J85),"",IFERROR(INDEX(Tableau1[],MATCH(1,('2018'!B85&gt;=Tableau1[[DATE DEBUT ]])*(Tableau1[DATE FIN]&gt;='2018'!B85),0),1),""))</f>
        <v/>
      </c>
      <c r="N85" s="6"/>
    </row>
    <row r="86" spans="1:14" ht="16.2" x14ac:dyDescent="0.35">
      <c r="A86" s="233">
        <f t="shared" ref="A86:B101" si="15">A85+1</f>
        <v>43184</v>
      </c>
      <c r="B86" s="34">
        <f t="shared" si="15"/>
        <v>43184</v>
      </c>
      <c r="C86" s="38"/>
      <c r="D86" s="38"/>
      <c r="E86" s="32">
        <f t="shared" ref="E86:E149" si="16">MOD(D86-C86,1)</f>
        <v>0</v>
      </c>
      <c r="F86" s="35"/>
      <c r="G86" s="35"/>
      <c r="H86" s="32">
        <f t="shared" si="11"/>
        <v>0</v>
      </c>
      <c r="I86" s="174" t="str">
        <f t="shared" si="12"/>
        <v/>
      </c>
      <c r="J86" s="32">
        <f t="shared" si="13"/>
        <v>0</v>
      </c>
      <c r="K86" s="43" t="str">
        <f ca="1">IFERROR(OFFSET(Km!$A$1,MATCH(M86,Km!$A$2:$A$11,0),MATCH(I86,Km!$B$1:$AC$1,0)),"")</f>
        <v/>
      </c>
      <c r="L86" s="32" t="str">
        <f t="shared" ca="1" si="10"/>
        <v/>
      </c>
      <c r="M86" s="26" t="str">
        <f t="array" ref="M86">IF(OR($K$2&gt;J86),"",IFERROR(INDEX(Tableau1[],MATCH(1,('2018'!B86&gt;=Tableau1[[DATE DEBUT ]])*(Tableau1[DATE FIN]&gt;='2018'!B86),0),1),""))</f>
        <v/>
      </c>
      <c r="N86" s="6"/>
    </row>
    <row r="87" spans="1:14" ht="16.2" x14ac:dyDescent="0.35">
      <c r="A87" s="233">
        <f t="shared" si="15"/>
        <v>43185</v>
      </c>
      <c r="B87" s="34">
        <f t="shared" si="15"/>
        <v>43185</v>
      </c>
      <c r="C87" s="38"/>
      <c r="D87" s="38"/>
      <c r="E87" s="32">
        <f t="shared" si="16"/>
        <v>0</v>
      </c>
      <c r="F87" s="35"/>
      <c r="G87" s="35"/>
      <c r="H87" s="32">
        <f t="shared" si="11"/>
        <v>0</v>
      </c>
      <c r="I87" s="174" t="str">
        <f t="shared" si="12"/>
        <v/>
      </c>
      <c r="J87" s="32">
        <f t="shared" si="13"/>
        <v>0</v>
      </c>
      <c r="K87" s="43" t="str">
        <f ca="1">IFERROR(OFFSET(Km!$A$1,MATCH(M87,Km!$A$2:$A$11,0),MATCH(I87,Km!$B$1:$AC$1,0)),"")</f>
        <v/>
      </c>
      <c r="L87" s="32" t="str">
        <f t="shared" ca="1" si="10"/>
        <v/>
      </c>
      <c r="M87" s="26" t="str">
        <f t="array" ref="M87">IF(OR($K$2&gt;J87),"",IFERROR(INDEX(Tableau1[],MATCH(1,('2018'!B87&gt;=Tableau1[[DATE DEBUT ]])*(Tableau1[DATE FIN]&gt;='2018'!B87),0),1),""))</f>
        <v/>
      </c>
      <c r="N87" s="6"/>
    </row>
    <row r="88" spans="1:14" ht="16.2" x14ac:dyDescent="0.35">
      <c r="A88" s="233">
        <f t="shared" si="15"/>
        <v>43186</v>
      </c>
      <c r="B88" s="34">
        <f t="shared" si="15"/>
        <v>43186</v>
      </c>
      <c r="C88" s="38"/>
      <c r="D88" s="38"/>
      <c r="E88" s="32">
        <f t="shared" si="16"/>
        <v>0</v>
      </c>
      <c r="F88" s="35"/>
      <c r="G88" s="35"/>
      <c r="H88" s="32">
        <f t="shared" si="11"/>
        <v>0</v>
      </c>
      <c r="I88" s="174" t="str">
        <f t="shared" si="12"/>
        <v/>
      </c>
      <c r="J88" s="32">
        <f t="shared" si="13"/>
        <v>0</v>
      </c>
      <c r="K88" s="43" t="str">
        <f ca="1">IFERROR(OFFSET(Km!$A$1,MATCH(M88,Km!$A$2:$A$11,0),MATCH(I88,Km!$B$1:$AC$1,0)),"")</f>
        <v/>
      </c>
      <c r="L88" s="32" t="str">
        <f t="shared" ca="1" si="10"/>
        <v/>
      </c>
      <c r="M88" s="26" t="str">
        <f t="array" ref="M88">IF(OR($K$2&gt;J88),"",IFERROR(INDEX(Tableau1[],MATCH(1,('2018'!B88&gt;=Tableau1[[DATE DEBUT ]])*(Tableau1[DATE FIN]&gt;='2018'!B88),0),1),""))</f>
        <v/>
      </c>
      <c r="N88" s="6"/>
    </row>
    <row r="89" spans="1:14" ht="16.2" x14ac:dyDescent="0.35">
      <c r="A89" s="233">
        <f t="shared" si="15"/>
        <v>43187</v>
      </c>
      <c r="B89" s="34">
        <f t="shared" si="15"/>
        <v>43187</v>
      </c>
      <c r="C89" s="38"/>
      <c r="D89" s="38"/>
      <c r="E89" s="32">
        <f t="shared" si="16"/>
        <v>0</v>
      </c>
      <c r="F89" s="35"/>
      <c r="G89" s="35"/>
      <c r="H89" s="32">
        <f t="shared" si="11"/>
        <v>0</v>
      </c>
      <c r="I89" s="174" t="str">
        <f t="shared" si="12"/>
        <v/>
      </c>
      <c r="J89" s="32">
        <f t="shared" si="13"/>
        <v>0</v>
      </c>
      <c r="K89" s="43" t="str">
        <f ca="1">IFERROR(OFFSET(Km!$A$1,MATCH(M89,Km!$A$2:$A$11,0),MATCH(I89,Km!$B$1:$AC$1,0)),"")</f>
        <v/>
      </c>
      <c r="L89" s="32" t="str">
        <f t="shared" ca="1" si="10"/>
        <v/>
      </c>
      <c r="M89" s="26" t="str">
        <f t="array" ref="M89">IF(OR($K$2&gt;J89),"",IFERROR(INDEX(Tableau1[],MATCH(1,('2018'!B89&gt;=Tableau1[[DATE DEBUT ]])*(Tableau1[DATE FIN]&gt;='2018'!B89),0),1),""))</f>
        <v/>
      </c>
      <c r="N89" s="6"/>
    </row>
    <row r="90" spans="1:14" ht="16.2" x14ac:dyDescent="0.35">
      <c r="A90" s="233">
        <f t="shared" si="15"/>
        <v>43188</v>
      </c>
      <c r="B90" s="34">
        <f t="shared" si="15"/>
        <v>43188</v>
      </c>
      <c r="C90" s="38"/>
      <c r="D90" s="38"/>
      <c r="E90" s="32">
        <f t="shared" si="16"/>
        <v>0</v>
      </c>
      <c r="F90" s="35"/>
      <c r="G90" s="35"/>
      <c r="H90" s="32">
        <f t="shared" si="11"/>
        <v>0</v>
      </c>
      <c r="I90" s="174" t="str">
        <f t="shared" si="12"/>
        <v/>
      </c>
      <c r="J90" s="32">
        <f t="shared" si="13"/>
        <v>0</v>
      </c>
      <c r="K90" s="43" t="str">
        <f ca="1">IFERROR(OFFSET(Km!$A$1,MATCH(M90,Km!$A$2:$A$11,0),MATCH(I90,Km!$B$1:$AC$1,0)),"")</f>
        <v/>
      </c>
      <c r="L90" s="32" t="str">
        <f t="shared" ca="1" si="10"/>
        <v/>
      </c>
      <c r="M90" s="26" t="str">
        <f t="array" ref="M90">IF(OR($K$2&gt;J90),"",IFERROR(INDEX(Tableau1[],MATCH(1,('2018'!B90&gt;=Tableau1[[DATE DEBUT ]])*(Tableau1[DATE FIN]&gt;='2018'!B90),0),1),""))</f>
        <v/>
      </c>
      <c r="N90" s="6"/>
    </row>
    <row r="91" spans="1:14" ht="16.2" x14ac:dyDescent="0.35">
      <c r="A91" s="233">
        <f t="shared" si="15"/>
        <v>43189</v>
      </c>
      <c r="B91" s="34">
        <f t="shared" si="15"/>
        <v>43189</v>
      </c>
      <c r="C91" s="38"/>
      <c r="D91" s="38"/>
      <c r="E91" s="32">
        <f t="shared" si="16"/>
        <v>0</v>
      </c>
      <c r="F91" s="35"/>
      <c r="G91" s="35"/>
      <c r="H91" s="32">
        <f t="shared" si="11"/>
        <v>0</v>
      </c>
      <c r="I91" s="174" t="str">
        <f t="shared" si="12"/>
        <v/>
      </c>
      <c r="J91" s="32">
        <f t="shared" si="13"/>
        <v>0</v>
      </c>
      <c r="K91" s="43" t="str">
        <f ca="1">IFERROR(OFFSET(Km!$A$1,MATCH(M91,Km!$A$2:$A$11,0),MATCH(I91,Km!$B$1:$AC$1,0)),"")</f>
        <v/>
      </c>
      <c r="L91" s="32" t="str">
        <f t="shared" ca="1" si="10"/>
        <v/>
      </c>
      <c r="M91" s="26" t="str">
        <f t="array" ref="M91">IF(OR($K$2&gt;J91),"",IFERROR(INDEX(Tableau1[],MATCH(1,('2018'!B91&gt;=Tableau1[[DATE DEBUT ]])*(Tableau1[DATE FIN]&gt;='2018'!B91),0),1),""))</f>
        <v/>
      </c>
      <c r="N91" s="6"/>
    </row>
    <row r="92" spans="1:14" ht="16.2" x14ac:dyDescent="0.35">
      <c r="A92" s="233">
        <f t="shared" si="15"/>
        <v>43190</v>
      </c>
      <c r="B92" s="34">
        <f t="shared" si="15"/>
        <v>43190</v>
      </c>
      <c r="C92" s="38"/>
      <c r="D92" s="38"/>
      <c r="E92" s="32">
        <f t="shared" si="16"/>
        <v>0</v>
      </c>
      <c r="F92" s="35"/>
      <c r="G92" s="35"/>
      <c r="H92" s="32">
        <f t="shared" si="11"/>
        <v>0</v>
      </c>
      <c r="I92" s="174" t="str">
        <f t="shared" si="12"/>
        <v/>
      </c>
      <c r="J92" s="32">
        <f t="shared" si="13"/>
        <v>0</v>
      </c>
      <c r="K92" s="43" t="str">
        <f ca="1">IFERROR(OFFSET(Km!$A$1,MATCH(M92,Km!$A$2:$A$11,0),MATCH(I92,Km!$B$1:$AC$1,0)),"")</f>
        <v/>
      </c>
      <c r="L92" s="32">
        <f t="shared" ca="1" si="10"/>
        <v>0</v>
      </c>
      <c r="M92" s="26" t="str">
        <f t="array" ref="M92">IF(OR($K$2&gt;J92),"",IFERROR(INDEX(Tableau1[],MATCH(1,('2018'!B92&gt;=Tableau1[[DATE DEBUT ]])*(Tableau1[DATE FIN]&gt;='2018'!B92),0),1),""))</f>
        <v/>
      </c>
      <c r="N92" s="6"/>
    </row>
    <row r="93" spans="1:14" ht="16.2" x14ac:dyDescent="0.35">
      <c r="A93" s="233">
        <f t="shared" si="15"/>
        <v>43191</v>
      </c>
      <c r="B93" s="34">
        <f t="shared" si="15"/>
        <v>43191</v>
      </c>
      <c r="C93" s="38"/>
      <c r="D93" s="38"/>
      <c r="E93" s="32">
        <f t="shared" si="16"/>
        <v>0</v>
      </c>
      <c r="F93" s="35"/>
      <c r="G93" s="35"/>
      <c r="H93" s="32">
        <f t="shared" si="11"/>
        <v>0</v>
      </c>
      <c r="I93" s="174" t="str">
        <f t="shared" si="12"/>
        <v/>
      </c>
      <c r="J93" s="32">
        <f t="shared" si="13"/>
        <v>0</v>
      </c>
      <c r="K93" s="43" t="str">
        <f ca="1">IFERROR(OFFSET(Km!$A$1,MATCH(M93,Km!$A$2:$A$11,0),MATCH(I93,Km!$B$1:$AC$1,0)),"")</f>
        <v/>
      </c>
      <c r="L93" s="32" t="str">
        <f t="shared" ca="1" si="10"/>
        <v/>
      </c>
      <c r="M93" s="26" t="str">
        <f t="array" ref="M93">IF(OR($K$2&gt;J93),"",IFERROR(INDEX(Tableau1[],MATCH(1,('2018'!B93&gt;=Tableau1[[DATE DEBUT ]])*(Tableau1[DATE FIN]&gt;='2018'!B93),0),1),""))</f>
        <v/>
      </c>
      <c r="N93" s="6"/>
    </row>
    <row r="94" spans="1:14" ht="16.2" x14ac:dyDescent="0.35">
      <c r="A94" s="233">
        <f t="shared" si="15"/>
        <v>43192</v>
      </c>
      <c r="B94" s="34">
        <f t="shared" si="15"/>
        <v>43192</v>
      </c>
      <c r="C94" s="38"/>
      <c r="D94" s="38"/>
      <c r="E94" s="32">
        <f t="shared" si="16"/>
        <v>0</v>
      </c>
      <c r="F94" s="35"/>
      <c r="G94" s="35"/>
      <c r="H94" s="32">
        <f t="shared" si="11"/>
        <v>0</v>
      </c>
      <c r="I94" s="174" t="str">
        <f t="shared" si="12"/>
        <v/>
      </c>
      <c r="J94" s="32">
        <f t="shared" si="13"/>
        <v>0</v>
      </c>
      <c r="K94" s="43" t="str">
        <f ca="1">IFERROR(OFFSET(Km!$A$1,MATCH(M94,Km!$A$2:$A$11,0),MATCH(I94,Km!$B$1:$AC$1,0)),"")</f>
        <v/>
      </c>
      <c r="L94" s="32" t="str">
        <f t="shared" ca="1" si="10"/>
        <v/>
      </c>
      <c r="M94" s="26" t="str">
        <f t="array" ref="M94">IF(OR($K$2&gt;J94),"",IFERROR(INDEX(Tableau1[],MATCH(1,('2018'!B94&gt;=Tableau1[[DATE DEBUT ]])*(Tableau1[DATE FIN]&gt;='2018'!B94),0),1),""))</f>
        <v/>
      </c>
      <c r="N94" s="6"/>
    </row>
    <row r="95" spans="1:14" ht="16.2" x14ac:dyDescent="0.35">
      <c r="A95" s="233">
        <f t="shared" si="15"/>
        <v>43193</v>
      </c>
      <c r="B95" s="34">
        <f t="shared" si="15"/>
        <v>43193</v>
      </c>
      <c r="C95" s="38"/>
      <c r="D95" s="38"/>
      <c r="E95" s="32">
        <f t="shared" si="16"/>
        <v>0</v>
      </c>
      <c r="F95" s="35"/>
      <c r="G95" s="35"/>
      <c r="H95" s="32">
        <f t="shared" si="11"/>
        <v>0</v>
      </c>
      <c r="I95" s="174" t="str">
        <f t="shared" si="12"/>
        <v/>
      </c>
      <c r="J95" s="32">
        <f t="shared" si="13"/>
        <v>0</v>
      </c>
      <c r="K95" s="43" t="str">
        <f ca="1">IFERROR(OFFSET(Km!$A$1,MATCH(M95,Km!$A$2:$A$11,0),MATCH(I95,Km!$B$1:$AC$1,0)),"")</f>
        <v/>
      </c>
      <c r="L95" s="32" t="str">
        <f t="shared" ca="1" si="10"/>
        <v/>
      </c>
      <c r="M95" s="26" t="str">
        <f t="array" ref="M95">IF(OR($K$2&gt;J95),"",IFERROR(INDEX(Tableau1[],MATCH(1,('2018'!B95&gt;=Tableau1[[DATE DEBUT ]])*(Tableau1[DATE FIN]&gt;='2018'!B95),0),1),""))</f>
        <v/>
      </c>
      <c r="N95" s="6"/>
    </row>
    <row r="96" spans="1:14" ht="16.2" x14ac:dyDescent="0.35">
      <c r="A96" s="233">
        <f t="shared" si="15"/>
        <v>43194</v>
      </c>
      <c r="B96" s="34">
        <f t="shared" si="15"/>
        <v>43194</v>
      </c>
      <c r="C96" s="38"/>
      <c r="D96" s="38"/>
      <c r="E96" s="32">
        <f t="shared" si="16"/>
        <v>0</v>
      </c>
      <c r="F96" s="35"/>
      <c r="G96" s="35"/>
      <c r="H96" s="32">
        <f t="shared" si="11"/>
        <v>0</v>
      </c>
      <c r="I96" s="174" t="str">
        <f t="shared" si="12"/>
        <v/>
      </c>
      <c r="J96" s="32">
        <f t="shared" si="13"/>
        <v>0</v>
      </c>
      <c r="K96" s="43" t="str">
        <f ca="1">IFERROR(OFFSET(Km!$A$1,MATCH(M96,Km!$A$2:$A$11,0),MATCH(I96,Km!$B$1:$AC$1,0)),"")</f>
        <v/>
      </c>
      <c r="L96" s="32" t="str">
        <f t="shared" ca="1" si="10"/>
        <v/>
      </c>
      <c r="M96" s="26" t="str">
        <f t="array" ref="M96">IF(OR($K$2&gt;J96),"",IFERROR(INDEX(Tableau1[],MATCH(1,('2018'!B96&gt;=Tableau1[[DATE DEBUT ]])*(Tableau1[DATE FIN]&gt;='2018'!B96),0),1),""))</f>
        <v/>
      </c>
      <c r="N96" s="6"/>
    </row>
    <row r="97" spans="1:14" ht="16.2" x14ac:dyDescent="0.35">
      <c r="A97" s="233">
        <f t="shared" si="15"/>
        <v>43195</v>
      </c>
      <c r="B97" s="34">
        <f t="shared" si="15"/>
        <v>43195</v>
      </c>
      <c r="C97" s="38"/>
      <c r="D97" s="38"/>
      <c r="E97" s="32">
        <f t="shared" si="16"/>
        <v>0</v>
      </c>
      <c r="F97" s="35"/>
      <c r="G97" s="35"/>
      <c r="H97" s="32">
        <f t="shared" si="11"/>
        <v>0</v>
      </c>
      <c r="I97" s="174" t="str">
        <f t="shared" si="12"/>
        <v/>
      </c>
      <c r="J97" s="32">
        <f t="shared" si="13"/>
        <v>0</v>
      </c>
      <c r="K97" s="43" t="str">
        <f ca="1">IFERROR(OFFSET(Km!$A$1,MATCH(M97,Km!$A$2:$A$11,0),MATCH(I97,Km!$B$1:$AC$1,0)),"")</f>
        <v/>
      </c>
      <c r="L97" s="32" t="str">
        <f t="shared" ca="1" si="10"/>
        <v/>
      </c>
      <c r="M97" s="26" t="str">
        <f t="array" ref="M97">IF(OR($K$2&gt;J97),"",IFERROR(INDEX(Tableau1[],MATCH(1,('2018'!B97&gt;=Tableau1[[DATE DEBUT ]])*(Tableau1[DATE FIN]&gt;='2018'!B97),0),1),""))</f>
        <v/>
      </c>
      <c r="N97" s="6"/>
    </row>
    <row r="98" spans="1:14" ht="16.2" x14ac:dyDescent="0.35">
      <c r="A98" s="233">
        <f t="shared" si="15"/>
        <v>43196</v>
      </c>
      <c r="B98" s="34">
        <f t="shared" si="15"/>
        <v>43196</v>
      </c>
      <c r="C98" s="38"/>
      <c r="D98" s="38"/>
      <c r="E98" s="32">
        <f t="shared" si="16"/>
        <v>0</v>
      </c>
      <c r="F98" s="35"/>
      <c r="G98" s="35"/>
      <c r="H98" s="32">
        <f t="shared" si="11"/>
        <v>0</v>
      </c>
      <c r="I98" s="174" t="str">
        <f t="shared" si="12"/>
        <v/>
      </c>
      <c r="J98" s="32">
        <f t="shared" si="13"/>
        <v>0</v>
      </c>
      <c r="K98" s="43" t="str">
        <f ca="1">IFERROR(OFFSET(Km!$A$1,MATCH(M98,Km!$A$2:$A$11,0),MATCH(I98,Km!$B$1:$AC$1,0)),"")</f>
        <v/>
      </c>
      <c r="L98" s="32" t="str">
        <f t="shared" ca="1" si="10"/>
        <v/>
      </c>
      <c r="M98" s="26" t="str">
        <f t="array" ref="M98">IF(OR($K$2&gt;J98),"",IFERROR(INDEX(Tableau1[],MATCH(1,('2018'!B98&gt;=Tableau1[[DATE DEBUT ]])*(Tableau1[DATE FIN]&gt;='2018'!B98),0),1),""))</f>
        <v/>
      </c>
      <c r="N98" s="6"/>
    </row>
    <row r="99" spans="1:14" ht="16.2" x14ac:dyDescent="0.35">
      <c r="A99" s="233">
        <f t="shared" si="15"/>
        <v>43197</v>
      </c>
      <c r="B99" s="34">
        <f t="shared" si="15"/>
        <v>43197</v>
      </c>
      <c r="C99" s="38"/>
      <c r="D99" s="38"/>
      <c r="E99" s="32">
        <f t="shared" si="16"/>
        <v>0</v>
      </c>
      <c r="F99" s="35"/>
      <c r="G99" s="35"/>
      <c r="H99" s="32">
        <f t="shared" si="11"/>
        <v>0</v>
      </c>
      <c r="I99" s="174" t="str">
        <f t="shared" si="12"/>
        <v/>
      </c>
      <c r="J99" s="32">
        <f t="shared" si="13"/>
        <v>0</v>
      </c>
      <c r="K99" s="43" t="str">
        <f ca="1">IFERROR(OFFSET(Km!$A$1,MATCH(M99,Km!$A$2:$A$11,0),MATCH(I99,Km!$B$1:$AC$1,0)),"")</f>
        <v/>
      </c>
      <c r="L99" s="32">
        <f t="shared" ca="1" si="10"/>
        <v>0</v>
      </c>
      <c r="M99" s="26" t="str">
        <f t="array" ref="M99">IF(OR($K$2&gt;J99),"",IFERROR(INDEX(Tableau1[],MATCH(1,('2018'!B99&gt;=Tableau1[[DATE DEBUT ]])*(Tableau1[DATE FIN]&gt;='2018'!B99),0),1),""))</f>
        <v/>
      </c>
      <c r="N99" s="6"/>
    </row>
    <row r="100" spans="1:14" ht="16.2" x14ac:dyDescent="0.35">
      <c r="A100" s="233">
        <f t="shared" si="15"/>
        <v>43198</v>
      </c>
      <c r="B100" s="34">
        <f t="shared" si="15"/>
        <v>43198</v>
      </c>
      <c r="C100" s="38"/>
      <c r="D100" s="38"/>
      <c r="E100" s="32">
        <f t="shared" si="16"/>
        <v>0</v>
      </c>
      <c r="F100" s="35"/>
      <c r="G100" s="35"/>
      <c r="H100" s="32">
        <f>MOD(G100-F100,1)</f>
        <v>0</v>
      </c>
      <c r="I100" s="174" t="str">
        <f t="shared" si="12"/>
        <v/>
      </c>
      <c r="J100" s="32">
        <f t="shared" si="13"/>
        <v>0</v>
      </c>
      <c r="K100" s="43" t="str">
        <f ca="1">IFERROR(OFFSET(Km!$A$1,MATCH(M100,Km!$A$2:$A$11,0),MATCH(I100,Km!$B$1:$AC$1,0)),"")</f>
        <v/>
      </c>
      <c r="L100" s="32" t="str">
        <f t="shared" ca="1" si="10"/>
        <v/>
      </c>
      <c r="M100" s="26" t="str">
        <f t="array" ref="M100">IF(OR($K$2&gt;J100),"",IFERROR(INDEX(Tableau1[],MATCH(1,('2018'!B100&gt;=Tableau1[[DATE DEBUT ]])*(Tableau1[DATE FIN]&gt;='2018'!B100),0),1),""))</f>
        <v/>
      </c>
      <c r="N100" s="6"/>
    </row>
    <row r="101" spans="1:14" ht="16.2" x14ac:dyDescent="0.35">
      <c r="A101" s="233">
        <f t="shared" si="15"/>
        <v>43199</v>
      </c>
      <c r="B101" s="34">
        <f t="shared" si="15"/>
        <v>43199</v>
      </c>
      <c r="C101" s="38"/>
      <c r="D101" s="38"/>
      <c r="E101" s="32">
        <f t="shared" si="16"/>
        <v>0</v>
      </c>
      <c r="F101" s="35"/>
      <c r="G101" s="35"/>
      <c r="H101" s="32">
        <f t="shared" ref="H101:H164" si="17">MOD(G101-F101,1)</f>
        <v>0</v>
      </c>
      <c r="I101" s="174" t="str">
        <f t="shared" si="12"/>
        <v/>
      </c>
      <c r="J101" s="32">
        <f t="shared" si="13"/>
        <v>0</v>
      </c>
      <c r="K101" s="43" t="str">
        <f ca="1">IFERROR(OFFSET(Km!$A$1,MATCH(M101,Km!$A$2:$A$11,0),MATCH(I101,Km!$B$1:$AC$1,0)),"")</f>
        <v/>
      </c>
      <c r="L101" s="32" t="str">
        <f t="shared" ca="1" si="10"/>
        <v/>
      </c>
      <c r="M101" s="26" t="str">
        <f t="array" ref="M101">IF(OR($K$2&gt;J101),"",IFERROR(INDEX(Tableau1[],MATCH(1,('2018'!B101&gt;=Tableau1[[DATE DEBUT ]])*(Tableau1[DATE FIN]&gt;='2018'!B101),0),1),""))</f>
        <v/>
      </c>
      <c r="N101" s="6"/>
    </row>
    <row r="102" spans="1:14" ht="16.2" x14ac:dyDescent="0.35">
      <c r="A102" s="233">
        <f t="shared" ref="A102:B117" si="18">A101+1</f>
        <v>43200</v>
      </c>
      <c r="B102" s="34">
        <f t="shared" si="18"/>
        <v>43200</v>
      </c>
      <c r="C102" s="38"/>
      <c r="D102" s="38"/>
      <c r="E102" s="32">
        <f t="shared" si="16"/>
        <v>0</v>
      </c>
      <c r="F102" s="35"/>
      <c r="G102" s="35"/>
      <c r="H102" s="32">
        <f t="shared" si="17"/>
        <v>0</v>
      </c>
      <c r="I102" s="174" t="str">
        <f t="shared" si="12"/>
        <v/>
      </c>
      <c r="J102" s="32">
        <f t="shared" si="13"/>
        <v>0</v>
      </c>
      <c r="K102" s="43" t="str">
        <f ca="1">IFERROR(OFFSET(Km!$A$1,MATCH(M102,Km!$A$2:$A$11,0),MATCH(I102,Km!$B$1:$AC$1,0)),"")</f>
        <v/>
      </c>
      <c r="L102" s="32" t="str">
        <f t="shared" ca="1" si="10"/>
        <v/>
      </c>
      <c r="M102" s="26" t="str">
        <f t="array" ref="M102">IF(OR($K$2&gt;J102),"",IFERROR(INDEX(Tableau1[],MATCH(1,('2018'!B102&gt;=Tableau1[[DATE DEBUT ]])*(Tableau1[DATE FIN]&gt;='2018'!B102),0),1),""))</f>
        <v/>
      </c>
      <c r="N102" s="6"/>
    </row>
    <row r="103" spans="1:14" ht="16.2" x14ac:dyDescent="0.35">
      <c r="A103" s="233">
        <f t="shared" si="18"/>
        <v>43201</v>
      </c>
      <c r="B103" s="34">
        <f t="shared" si="18"/>
        <v>43201</v>
      </c>
      <c r="C103" s="38"/>
      <c r="D103" s="38"/>
      <c r="E103" s="32">
        <f t="shared" si="16"/>
        <v>0</v>
      </c>
      <c r="F103" s="35"/>
      <c r="G103" s="35"/>
      <c r="H103" s="32">
        <f t="shared" si="17"/>
        <v>0</v>
      </c>
      <c r="I103" s="174" t="str">
        <f t="shared" si="12"/>
        <v/>
      </c>
      <c r="J103" s="32">
        <f t="shared" si="13"/>
        <v>0</v>
      </c>
      <c r="K103" s="43" t="str">
        <f ca="1">IFERROR(OFFSET(Km!$A$1,MATCH(M103,Km!$A$2:$A$11,0),MATCH(I103,Km!$B$1:$AC$1,0)),"")</f>
        <v/>
      </c>
      <c r="L103" s="32" t="str">
        <f t="shared" ca="1" si="10"/>
        <v/>
      </c>
      <c r="M103" s="26" t="str">
        <f t="array" ref="M103">IF(OR($K$2&gt;J103),"",IFERROR(INDEX(Tableau1[],MATCH(1,('2018'!B103&gt;=Tableau1[[DATE DEBUT ]])*(Tableau1[DATE FIN]&gt;='2018'!B103),0),1),""))</f>
        <v/>
      </c>
      <c r="N103" s="6"/>
    </row>
    <row r="104" spans="1:14" ht="16.2" x14ac:dyDescent="0.35">
      <c r="A104" s="233">
        <f t="shared" si="18"/>
        <v>43202</v>
      </c>
      <c r="B104" s="34">
        <f t="shared" si="18"/>
        <v>43202</v>
      </c>
      <c r="C104" s="38"/>
      <c r="D104" s="38"/>
      <c r="E104" s="32">
        <f t="shared" si="16"/>
        <v>0</v>
      </c>
      <c r="F104" s="35"/>
      <c r="G104" s="35"/>
      <c r="H104" s="32">
        <f t="shared" si="17"/>
        <v>0</v>
      </c>
      <c r="I104" s="174" t="str">
        <f t="shared" si="12"/>
        <v/>
      </c>
      <c r="J104" s="32">
        <f t="shared" si="13"/>
        <v>0</v>
      </c>
      <c r="K104" s="43" t="str">
        <f ca="1">IFERROR(OFFSET(Km!$A$1,MATCH(M104,Km!$A$2:$A$11,0),MATCH(I104,Km!$B$1:$AC$1,0)),"")</f>
        <v/>
      </c>
      <c r="L104" s="32" t="str">
        <f t="shared" ca="1" si="10"/>
        <v/>
      </c>
      <c r="M104" s="26" t="str">
        <f t="array" ref="M104">IF(OR($K$2&gt;J104),"",IFERROR(INDEX(Tableau1[],MATCH(1,('2018'!B104&gt;=Tableau1[[DATE DEBUT ]])*(Tableau1[DATE FIN]&gt;='2018'!B104),0),1),""))</f>
        <v/>
      </c>
      <c r="N104" s="6"/>
    </row>
    <row r="105" spans="1:14" ht="16.2" x14ac:dyDescent="0.35">
      <c r="A105" s="233">
        <f t="shared" si="18"/>
        <v>43203</v>
      </c>
      <c r="B105" s="34">
        <f t="shared" si="18"/>
        <v>43203</v>
      </c>
      <c r="C105" s="38"/>
      <c r="D105" s="38"/>
      <c r="E105" s="32">
        <f t="shared" si="16"/>
        <v>0</v>
      </c>
      <c r="F105" s="35"/>
      <c r="G105" s="35"/>
      <c r="H105" s="32">
        <f t="shared" si="17"/>
        <v>0</v>
      </c>
      <c r="I105" s="174" t="str">
        <f t="shared" si="12"/>
        <v/>
      </c>
      <c r="J105" s="32">
        <f t="shared" si="13"/>
        <v>0</v>
      </c>
      <c r="K105" s="43" t="str">
        <f ca="1">IFERROR(OFFSET(Km!$A$1,MATCH(M105,Km!$A$2:$A$11,0),MATCH(I105,Km!$B$1:$AC$1,0)),"")</f>
        <v/>
      </c>
      <c r="L105" s="32" t="str">
        <f t="shared" ca="1" si="10"/>
        <v/>
      </c>
      <c r="M105" s="26" t="str">
        <f t="array" ref="M105">IF(OR($K$2&gt;J105),"",IFERROR(INDEX(Tableau1[],MATCH(1,('2018'!B105&gt;=Tableau1[[DATE DEBUT ]])*(Tableau1[DATE FIN]&gt;='2018'!B105),0),1),""))</f>
        <v/>
      </c>
      <c r="N105" s="6"/>
    </row>
    <row r="106" spans="1:14" ht="16.2" x14ac:dyDescent="0.35">
      <c r="A106" s="233">
        <f t="shared" si="18"/>
        <v>43204</v>
      </c>
      <c r="B106" s="34">
        <f t="shared" si="18"/>
        <v>43204</v>
      </c>
      <c r="C106" s="38"/>
      <c r="D106" s="38"/>
      <c r="E106" s="32">
        <f t="shared" si="16"/>
        <v>0</v>
      </c>
      <c r="F106" s="35"/>
      <c r="G106" s="35"/>
      <c r="H106" s="32">
        <f t="shared" si="17"/>
        <v>0</v>
      </c>
      <c r="I106" s="174" t="str">
        <f t="shared" si="12"/>
        <v/>
      </c>
      <c r="J106" s="32">
        <f t="shared" si="13"/>
        <v>0</v>
      </c>
      <c r="K106" s="43" t="str">
        <f ca="1">IFERROR(OFFSET(Km!$A$1,MATCH(M106,Km!$A$2:$A$11,0),MATCH(I106,Km!$B$1:$AC$1,0)),"")</f>
        <v/>
      </c>
      <c r="L106" s="32">
        <f t="shared" ca="1" si="10"/>
        <v>0</v>
      </c>
      <c r="M106" s="26" t="str">
        <f t="array" ref="M106">IF(OR($K$2&gt;J106),"",IFERROR(INDEX(Tableau1[],MATCH(1,('2018'!B106&gt;=Tableau1[[DATE DEBUT ]])*(Tableau1[DATE FIN]&gt;='2018'!B106),0),1),""))</f>
        <v/>
      </c>
      <c r="N106" s="6"/>
    </row>
    <row r="107" spans="1:14" ht="16.2" x14ac:dyDescent="0.35">
      <c r="A107" s="233">
        <f t="shared" si="18"/>
        <v>43205</v>
      </c>
      <c r="B107" s="34">
        <f t="shared" si="18"/>
        <v>43205</v>
      </c>
      <c r="C107" s="38"/>
      <c r="D107" s="38"/>
      <c r="E107" s="32">
        <f t="shared" si="16"/>
        <v>0</v>
      </c>
      <c r="F107" s="35"/>
      <c r="G107" s="35"/>
      <c r="H107" s="32">
        <f t="shared" si="17"/>
        <v>0</v>
      </c>
      <c r="I107" s="174" t="str">
        <f t="shared" si="12"/>
        <v/>
      </c>
      <c r="J107" s="32">
        <f t="shared" si="13"/>
        <v>0</v>
      </c>
      <c r="K107" s="43" t="str">
        <f ca="1">IFERROR(OFFSET(Km!$A$1,MATCH(M107,Km!$A$2:$A$11,0),MATCH(I107,Km!$B$1:$AC$1,0)),"")</f>
        <v/>
      </c>
      <c r="L107" s="32" t="str">
        <f t="shared" ca="1" si="10"/>
        <v/>
      </c>
      <c r="M107" s="26" t="str">
        <f t="array" ref="M107">IF(OR($K$2&gt;J107),"",IFERROR(INDEX(Tableau1[],MATCH(1,('2018'!B107&gt;=Tableau1[[DATE DEBUT ]])*(Tableau1[DATE FIN]&gt;='2018'!B107),0),1),""))</f>
        <v/>
      </c>
      <c r="N107" s="6"/>
    </row>
    <row r="108" spans="1:14" ht="16.2" x14ac:dyDescent="0.35">
      <c r="A108" s="233">
        <f t="shared" si="18"/>
        <v>43206</v>
      </c>
      <c r="B108" s="34">
        <f t="shared" si="18"/>
        <v>43206</v>
      </c>
      <c r="C108" s="38"/>
      <c r="D108" s="38"/>
      <c r="E108" s="32">
        <f t="shared" si="16"/>
        <v>0</v>
      </c>
      <c r="F108" s="35"/>
      <c r="G108" s="35"/>
      <c r="H108" s="32">
        <f t="shared" si="17"/>
        <v>0</v>
      </c>
      <c r="I108" s="174" t="str">
        <f t="shared" si="12"/>
        <v/>
      </c>
      <c r="J108" s="32">
        <f t="shared" si="13"/>
        <v>0</v>
      </c>
      <c r="K108" s="43" t="str">
        <f ca="1">IFERROR(OFFSET(Km!$A$1,MATCH(M108,Km!$A$2:$A$11,0),MATCH(I108,Km!$B$1:$AC$1,0)),"")</f>
        <v/>
      </c>
      <c r="L108" s="32" t="str">
        <f t="shared" ca="1" si="10"/>
        <v/>
      </c>
      <c r="M108" s="26" t="str">
        <f t="array" ref="M108">IF(OR($K$2&gt;J108),"",IFERROR(INDEX(Tableau1[],MATCH(1,('2018'!B108&gt;=Tableau1[[DATE DEBUT ]])*(Tableau1[DATE FIN]&gt;='2018'!B108),0),1),""))</f>
        <v/>
      </c>
      <c r="N108" s="6"/>
    </row>
    <row r="109" spans="1:14" ht="16.2" x14ac:dyDescent="0.35">
      <c r="A109" s="233">
        <f t="shared" si="18"/>
        <v>43207</v>
      </c>
      <c r="B109" s="34">
        <f t="shared" si="18"/>
        <v>43207</v>
      </c>
      <c r="C109" s="38"/>
      <c r="D109" s="38"/>
      <c r="E109" s="32">
        <f t="shared" si="16"/>
        <v>0</v>
      </c>
      <c r="F109" s="35"/>
      <c r="G109" s="35"/>
      <c r="H109" s="32">
        <f t="shared" si="17"/>
        <v>0</v>
      </c>
      <c r="I109" s="174" t="str">
        <f t="shared" si="12"/>
        <v/>
      </c>
      <c r="J109" s="32">
        <f t="shared" si="13"/>
        <v>0</v>
      </c>
      <c r="K109" s="43" t="str">
        <f ca="1">IFERROR(OFFSET(Km!$A$1,MATCH(M109,Km!$A$2:$A$11,0),MATCH(I109,Km!$B$1:$AC$1,0)),"")</f>
        <v/>
      </c>
      <c r="L109" s="32" t="str">
        <f t="shared" ca="1" si="10"/>
        <v/>
      </c>
      <c r="M109" s="26" t="str">
        <f t="array" ref="M109">IF(OR($K$2&gt;J109),"",IFERROR(INDEX(Tableau1[],MATCH(1,('2018'!B109&gt;=Tableau1[[DATE DEBUT ]])*(Tableau1[DATE FIN]&gt;='2018'!B109),0),1),""))</f>
        <v/>
      </c>
      <c r="N109" s="6"/>
    </row>
    <row r="110" spans="1:14" ht="16.2" x14ac:dyDescent="0.35">
      <c r="A110" s="233">
        <f t="shared" si="18"/>
        <v>43208</v>
      </c>
      <c r="B110" s="34">
        <f t="shared" si="18"/>
        <v>43208</v>
      </c>
      <c r="C110" s="38"/>
      <c r="D110" s="38"/>
      <c r="E110" s="32">
        <f t="shared" si="16"/>
        <v>0</v>
      </c>
      <c r="F110" s="35"/>
      <c r="G110" s="35"/>
      <c r="H110" s="32">
        <f t="shared" si="17"/>
        <v>0</v>
      </c>
      <c r="I110" s="174" t="str">
        <f t="shared" si="12"/>
        <v/>
      </c>
      <c r="J110" s="32">
        <f t="shared" si="13"/>
        <v>0</v>
      </c>
      <c r="K110" s="43" t="str">
        <f ca="1">IFERROR(OFFSET(Km!$A$1,MATCH(M110,Km!$A$2:$A$11,0),MATCH(I110,Km!$B$1:$AC$1,0)),"")</f>
        <v/>
      </c>
      <c r="L110" s="32" t="str">
        <f t="shared" ca="1" si="10"/>
        <v/>
      </c>
      <c r="M110" s="26" t="str">
        <f t="array" ref="M110">IF(OR($K$2&gt;J110),"",IFERROR(INDEX(Tableau1[],MATCH(1,('2018'!B110&gt;=Tableau1[[DATE DEBUT ]])*(Tableau1[DATE FIN]&gt;='2018'!B110),0),1),""))</f>
        <v/>
      </c>
      <c r="N110" s="6"/>
    </row>
    <row r="111" spans="1:14" ht="16.2" x14ac:dyDescent="0.35">
      <c r="A111" s="233">
        <f t="shared" si="18"/>
        <v>43209</v>
      </c>
      <c r="B111" s="34">
        <f t="shared" si="18"/>
        <v>43209</v>
      </c>
      <c r="C111" s="38"/>
      <c r="D111" s="38"/>
      <c r="E111" s="32">
        <f t="shared" si="16"/>
        <v>0</v>
      </c>
      <c r="F111" s="35"/>
      <c r="G111" s="35"/>
      <c r="H111" s="32">
        <f t="shared" si="17"/>
        <v>0</v>
      </c>
      <c r="I111" s="174" t="str">
        <f t="shared" si="12"/>
        <v/>
      </c>
      <c r="J111" s="32">
        <f t="shared" si="13"/>
        <v>0</v>
      </c>
      <c r="K111" s="43" t="str">
        <f ca="1">IFERROR(OFFSET(Km!$A$1,MATCH(M111,Km!$A$2:$A$11,0),MATCH(I111,Km!$B$1:$AC$1,0)),"")</f>
        <v/>
      </c>
      <c r="L111" s="32" t="str">
        <f t="shared" ca="1" si="10"/>
        <v/>
      </c>
      <c r="M111" s="26" t="str">
        <f t="array" ref="M111">IF(OR($K$2&gt;J111),"",IFERROR(INDEX(Tableau1[],MATCH(1,('2018'!B111&gt;=Tableau1[[DATE DEBUT ]])*(Tableau1[DATE FIN]&gt;='2018'!B111),0),1),""))</f>
        <v/>
      </c>
      <c r="N111" s="6"/>
    </row>
    <row r="112" spans="1:14" ht="16.2" x14ac:dyDescent="0.35">
      <c r="A112" s="233">
        <f t="shared" si="18"/>
        <v>43210</v>
      </c>
      <c r="B112" s="34">
        <f t="shared" si="18"/>
        <v>43210</v>
      </c>
      <c r="C112" s="38"/>
      <c r="D112" s="38"/>
      <c r="E112" s="32">
        <f t="shared" si="16"/>
        <v>0</v>
      </c>
      <c r="F112" s="35"/>
      <c r="G112" s="35"/>
      <c r="H112" s="32">
        <f t="shared" si="17"/>
        <v>0</v>
      </c>
      <c r="I112" s="174" t="str">
        <f t="shared" si="12"/>
        <v/>
      </c>
      <c r="J112" s="32">
        <f t="shared" si="13"/>
        <v>0</v>
      </c>
      <c r="K112" s="43" t="str">
        <f ca="1">IFERROR(OFFSET(Km!$A$1,MATCH(M112,Km!$A$2:$A$11,0),MATCH(I112,Km!$B$1:$AC$1,0)),"")</f>
        <v/>
      </c>
      <c r="L112" s="32" t="str">
        <f t="shared" ca="1" si="10"/>
        <v/>
      </c>
      <c r="M112" s="26" t="str">
        <f t="array" ref="M112">IF(OR($K$2&gt;J112),"",IFERROR(INDEX(Tableau1[],MATCH(1,('2018'!B112&gt;=Tableau1[[DATE DEBUT ]])*(Tableau1[DATE FIN]&gt;='2018'!B112),0),1),""))</f>
        <v/>
      </c>
      <c r="N112" s="6"/>
    </row>
    <row r="113" spans="1:14" ht="16.2" x14ac:dyDescent="0.35">
      <c r="A113" s="233">
        <f t="shared" si="18"/>
        <v>43211</v>
      </c>
      <c r="B113" s="34">
        <f t="shared" si="18"/>
        <v>43211</v>
      </c>
      <c r="C113" s="38"/>
      <c r="D113" s="38"/>
      <c r="E113" s="32">
        <f t="shared" si="16"/>
        <v>0</v>
      </c>
      <c r="F113" s="35"/>
      <c r="G113" s="35"/>
      <c r="H113" s="32">
        <f t="shared" si="17"/>
        <v>0</v>
      </c>
      <c r="I113" s="174" t="str">
        <f t="shared" si="12"/>
        <v/>
      </c>
      <c r="J113" s="32">
        <f t="shared" si="13"/>
        <v>0</v>
      </c>
      <c r="K113" s="43" t="str">
        <f ca="1">IFERROR(OFFSET(Km!$A$1,MATCH(M113,Km!$A$2:$A$11,0),MATCH(I113,Km!$B$1:$AC$1,0)),"")</f>
        <v/>
      </c>
      <c r="L113" s="32">
        <f t="shared" ca="1" si="10"/>
        <v>0</v>
      </c>
      <c r="M113" s="26" t="str">
        <f t="array" ref="M113">IF(OR($K$2&gt;J113),"",IFERROR(INDEX(Tableau1[],MATCH(1,('2018'!B113&gt;=Tableau1[[DATE DEBUT ]])*(Tableau1[DATE FIN]&gt;='2018'!B113),0),1),""))</f>
        <v/>
      </c>
      <c r="N113" s="6"/>
    </row>
    <row r="114" spans="1:14" ht="16.2" x14ac:dyDescent="0.35">
      <c r="A114" s="233">
        <f t="shared" si="18"/>
        <v>43212</v>
      </c>
      <c r="B114" s="34">
        <f t="shared" si="18"/>
        <v>43212</v>
      </c>
      <c r="C114" s="38"/>
      <c r="D114" s="38"/>
      <c r="E114" s="32">
        <f t="shared" si="16"/>
        <v>0</v>
      </c>
      <c r="F114" s="35"/>
      <c r="G114" s="35"/>
      <c r="H114" s="32">
        <f t="shared" si="17"/>
        <v>0</v>
      </c>
      <c r="I114" s="174" t="str">
        <f t="shared" si="12"/>
        <v/>
      </c>
      <c r="J114" s="32">
        <f t="shared" si="13"/>
        <v>0</v>
      </c>
      <c r="K114" s="43" t="str">
        <f ca="1">IFERROR(OFFSET(Km!$A$1,MATCH(M114,Km!$A$2:$A$11,0),MATCH(I114,Km!$B$1:$AC$1,0)),"")</f>
        <v/>
      </c>
      <c r="L114" s="32" t="str">
        <f t="shared" ca="1" si="10"/>
        <v/>
      </c>
      <c r="M114" s="26" t="str">
        <f t="array" ref="M114">IF(OR($K$2&gt;J114),"",IFERROR(INDEX(Tableau1[],MATCH(1,('2018'!B114&gt;=Tableau1[[DATE DEBUT ]])*(Tableau1[DATE FIN]&gt;='2018'!B114),0),1),""))</f>
        <v/>
      </c>
      <c r="N114" s="6"/>
    </row>
    <row r="115" spans="1:14" ht="16.2" x14ac:dyDescent="0.35">
      <c r="A115" s="233">
        <f t="shared" si="18"/>
        <v>43213</v>
      </c>
      <c r="B115" s="34">
        <f t="shared" si="18"/>
        <v>43213</v>
      </c>
      <c r="C115" s="38"/>
      <c r="D115" s="38"/>
      <c r="E115" s="32">
        <f t="shared" si="16"/>
        <v>0</v>
      </c>
      <c r="F115" s="35"/>
      <c r="G115" s="35"/>
      <c r="H115" s="32">
        <f t="shared" si="17"/>
        <v>0</v>
      </c>
      <c r="I115" s="174" t="str">
        <f t="shared" si="12"/>
        <v/>
      </c>
      <c r="J115" s="32">
        <f t="shared" si="13"/>
        <v>0</v>
      </c>
      <c r="K115" s="43" t="str">
        <f ca="1">IFERROR(OFFSET(Km!$A$1,MATCH(M115,Km!$A$2:$A$11,0),MATCH(I115,Km!$B$1:$AC$1,0)),"")</f>
        <v/>
      </c>
      <c r="L115" s="32" t="str">
        <f t="shared" ca="1" si="10"/>
        <v/>
      </c>
      <c r="M115" s="26" t="str">
        <f t="array" ref="M115">IF(OR($K$2&gt;J115),"",IFERROR(INDEX(Tableau1[],MATCH(1,('2018'!B115&gt;=Tableau1[[DATE DEBUT ]])*(Tableau1[DATE FIN]&gt;='2018'!B115),0),1),""))</f>
        <v/>
      </c>
      <c r="N115" s="6"/>
    </row>
    <row r="116" spans="1:14" ht="16.2" x14ac:dyDescent="0.35">
      <c r="A116" s="233">
        <f t="shared" si="18"/>
        <v>43214</v>
      </c>
      <c r="B116" s="34">
        <f t="shared" si="18"/>
        <v>43214</v>
      </c>
      <c r="C116" s="38"/>
      <c r="D116" s="38"/>
      <c r="E116" s="32">
        <f t="shared" si="16"/>
        <v>0</v>
      </c>
      <c r="F116" s="35"/>
      <c r="G116" s="35"/>
      <c r="H116" s="32">
        <f t="shared" si="17"/>
        <v>0</v>
      </c>
      <c r="I116" s="174" t="str">
        <f t="shared" si="12"/>
        <v/>
      </c>
      <c r="J116" s="32">
        <f t="shared" si="13"/>
        <v>0</v>
      </c>
      <c r="K116" s="43" t="str">
        <f ca="1">IFERROR(OFFSET(Km!$A$1,MATCH(M116,Km!$A$2:$A$11,0),MATCH(I116,Km!$B$1:$AC$1,0)),"")</f>
        <v/>
      </c>
      <c r="L116" s="32" t="str">
        <f t="shared" ca="1" si="10"/>
        <v/>
      </c>
      <c r="M116" s="26" t="str">
        <f t="array" ref="M116">IF(OR($K$2&gt;J116),"",IFERROR(INDEX(Tableau1[],MATCH(1,('2018'!B116&gt;=Tableau1[[DATE DEBUT ]])*(Tableau1[DATE FIN]&gt;='2018'!B116),0),1),""))</f>
        <v/>
      </c>
      <c r="N116" s="6"/>
    </row>
    <row r="117" spans="1:14" ht="16.2" x14ac:dyDescent="0.35">
      <c r="A117" s="233">
        <f t="shared" si="18"/>
        <v>43215</v>
      </c>
      <c r="B117" s="34">
        <f t="shared" si="18"/>
        <v>43215</v>
      </c>
      <c r="C117" s="38"/>
      <c r="D117" s="38"/>
      <c r="E117" s="32">
        <f t="shared" si="16"/>
        <v>0</v>
      </c>
      <c r="F117" s="35"/>
      <c r="G117" s="35"/>
      <c r="H117" s="32">
        <f t="shared" si="17"/>
        <v>0</v>
      </c>
      <c r="I117" s="174" t="str">
        <f t="shared" si="12"/>
        <v/>
      </c>
      <c r="J117" s="32">
        <f t="shared" si="13"/>
        <v>0</v>
      </c>
      <c r="K117" s="43" t="str">
        <f ca="1">IFERROR(OFFSET(Km!$A$1,MATCH(M117,Km!$A$2:$A$11,0),MATCH(I117,Km!$B$1:$AC$1,0)),"")</f>
        <v/>
      </c>
      <c r="L117" s="32" t="str">
        <f t="shared" ca="1" si="10"/>
        <v/>
      </c>
      <c r="M117" s="26" t="str">
        <f t="array" ref="M117">IF(OR($K$2&gt;J117),"",IFERROR(INDEX(Tableau1[],MATCH(1,('2018'!B117&gt;=Tableau1[[DATE DEBUT ]])*(Tableau1[DATE FIN]&gt;='2018'!B117),0),1),""))</f>
        <v/>
      </c>
      <c r="N117" s="6"/>
    </row>
    <row r="118" spans="1:14" ht="16.2" x14ac:dyDescent="0.35">
      <c r="A118" s="233">
        <f t="shared" ref="A118:B133" si="19">A117+1</f>
        <v>43216</v>
      </c>
      <c r="B118" s="34">
        <f t="shared" si="19"/>
        <v>43216</v>
      </c>
      <c r="C118" s="38"/>
      <c r="D118" s="38"/>
      <c r="E118" s="32">
        <f t="shared" si="16"/>
        <v>0</v>
      </c>
      <c r="F118" s="35"/>
      <c r="G118" s="35"/>
      <c r="H118" s="32">
        <f t="shared" si="17"/>
        <v>0</v>
      </c>
      <c r="I118" s="174" t="str">
        <f t="shared" si="12"/>
        <v/>
      </c>
      <c r="J118" s="32">
        <f t="shared" si="13"/>
        <v>0</v>
      </c>
      <c r="K118" s="43" t="str">
        <f ca="1">IFERROR(OFFSET(Km!$A$1,MATCH(M118,Km!$A$2:$A$11,0),MATCH(I118,Km!$B$1:$AC$1,0)),"")</f>
        <v/>
      </c>
      <c r="L118" s="32" t="str">
        <f t="shared" ca="1" si="10"/>
        <v/>
      </c>
      <c r="M118" s="26" t="str">
        <f t="array" ref="M118">IF(OR($K$2&gt;J118),"",IFERROR(INDEX(Tableau1[],MATCH(1,('2018'!B118&gt;=Tableau1[[DATE DEBUT ]])*(Tableau1[DATE FIN]&gt;='2018'!B118),0),1),""))</f>
        <v/>
      </c>
      <c r="N118" s="6"/>
    </row>
    <row r="119" spans="1:14" ht="16.2" x14ac:dyDescent="0.35">
      <c r="A119" s="233">
        <f t="shared" si="19"/>
        <v>43217</v>
      </c>
      <c r="B119" s="34">
        <f t="shared" si="19"/>
        <v>43217</v>
      </c>
      <c r="C119" s="38"/>
      <c r="D119" s="38"/>
      <c r="E119" s="32">
        <f t="shared" si="16"/>
        <v>0</v>
      </c>
      <c r="F119" s="35"/>
      <c r="G119" s="35"/>
      <c r="H119" s="32">
        <f t="shared" si="17"/>
        <v>0</v>
      </c>
      <c r="I119" s="174" t="str">
        <f t="shared" si="12"/>
        <v/>
      </c>
      <c r="J119" s="32">
        <f t="shared" si="13"/>
        <v>0</v>
      </c>
      <c r="K119" s="43" t="str">
        <f ca="1">IFERROR(OFFSET(Km!$A$1,MATCH(M119,Km!$A$2:$A$11,0),MATCH(I119,Km!$B$1:$AC$1,0)),"")</f>
        <v/>
      </c>
      <c r="L119" s="32" t="str">
        <f t="shared" ca="1" si="10"/>
        <v/>
      </c>
      <c r="M119" s="26" t="str">
        <f t="array" ref="M119">IF(OR($K$2&gt;J119),"",IFERROR(INDEX(Tableau1[],MATCH(1,('2018'!B119&gt;=Tableau1[[DATE DEBUT ]])*(Tableau1[DATE FIN]&gt;='2018'!B119),0),1),""))</f>
        <v/>
      </c>
      <c r="N119" s="6"/>
    </row>
    <row r="120" spans="1:14" ht="16.2" x14ac:dyDescent="0.35">
      <c r="A120" s="233">
        <f t="shared" si="19"/>
        <v>43218</v>
      </c>
      <c r="B120" s="34">
        <f t="shared" si="19"/>
        <v>43218</v>
      </c>
      <c r="C120" s="38"/>
      <c r="D120" s="38"/>
      <c r="E120" s="32">
        <f t="shared" si="16"/>
        <v>0</v>
      </c>
      <c r="F120" s="35"/>
      <c r="G120" s="35"/>
      <c r="H120" s="32">
        <f t="shared" si="17"/>
        <v>0</v>
      </c>
      <c r="I120" s="174" t="str">
        <f t="shared" si="12"/>
        <v/>
      </c>
      <c r="J120" s="32">
        <f t="shared" si="13"/>
        <v>0</v>
      </c>
      <c r="K120" s="43" t="str">
        <f ca="1">IFERROR(OFFSET(Km!$A$1,MATCH(M120,Km!$A$2:$A$11,0),MATCH(I120,Km!$B$1:$AC$1,0)),"")</f>
        <v/>
      </c>
      <c r="L120" s="32">
        <f t="shared" ca="1" si="10"/>
        <v>0</v>
      </c>
      <c r="M120" s="26" t="str">
        <f t="array" ref="M120">IF(OR($K$2&gt;J120),"",IFERROR(INDEX(Tableau1[],MATCH(1,('2018'!B120&gt;=Tableau1[[DATE DEBUT ]])*(Tableau1[DATE FIN]&gt;='2018'!B120),0),1),""))</f>
        <v/>
      </c>
      <c r="N120" s="6"/>
    </row>
    <row r="121" spans="1:14" ht="16.2" x14ac:dyDescent="0.35">
      <c r="A121" s="233">
        <f t="shared" si="19"/>
        <v>43219</v>
      </c>
      <c r="B121" s="34">
        <f t="shared" si="19"/>
        <v>43219</v>
      </c>
      <c r="C121" s="38"/>
      <c r="D121" s="38"/>
      <c r="E121" s="32">
        <f t="shared" si="16"/>
        <v>0</v>
      </c>
      <c r="F121" s="35"/>
      <c r="G121" s="35"/>
      <c r="H121" s="32">
        <f t="shared" si="17"/>
        <v>0</v>
      </c>
      <c r="I121" s="174" t="str">
        <f t="shared" si="12"/>
        <v/>
      </c>
      <c r="J121" s="32">
        <f t="shared" si="13"/>
        <v>0</v>
      </c>
      <c r="K121" s="43" t="str">
        <f ca="1">IFERROR(OFFSET(Km!$A$1,MATCH(M121,Km!$A$2:$A$11,0),MATCH(I121,Km!$B$1:$AC$1,0)),"")</f>
        <v/>
      </c>
      <c r="L121" s="32" t="str">
        <f t="shared" ca="1" si="10"/>
        <v/>
      </c>
      <c r="M121" s="26" t="str">
        <f t="array" ref="M121">IF(OR($K$2&gt;J121),"",IFERROR(INDEX(Tableau1[],MATCH(1,('2018'!B121&gt;=Tableau1[[DATE DEBUT ]])*(Tableau1[DATE FIN]&gt;='2018'!B121),0),1),""))</f>
        <v/>
      </c>
      <c r="N121" s="6"/>
    </row>
    <row r="122" spans="1:14" ht="16.2" x14ac:dyDescent="0.35">
      <c r="A122" s="233">
        <f t="shared" si="19"/>
        <v>43220</v>
      </c>
      <c r="B122" s="34">
        <f t="shared" si="19"/>
        <v>43220</v>
      </c>
      <c r="C122" s="38"/>
      <c r="D122" s="38"/>
      <c r="E122" s="32">
        <f t="shared" si="16"/>
        <v>0</v>
      </c>
      <c r="F122" s="35"/>
      <c r="G122" s="35"/>
      <c r="H122" s="32">
        <f t="shared" si="17"/>
        <v>0</v>
      </c>
      <c r="I122" s="174" t="str">
        <f t="shared" si="12"/>
        <v/>
      </c>
      <c r="J122" s="32">
        <f t="shared" si="13"/>
        <v>0</v>
      </c>
      <c r="K122" s="43" t="str">
        <f ca="1">IFERROR(OFFSET(Km!$A$1,MATCH(M122,Km!$A$2:$A$11,0),MATCH(I122,Km!$B$1:$AC$1,0)),"")</f>
        <v/>
      </c>
      <c r="L122" s="32" t="str">
        <f t="shared" ca="1" si="10"/>
        <v/>
      </c>
      <c r="M122" s="26" t="str">
        <f t="array" ref="M122">IF(OR($K$2&gt;J122),"",IFERROR(INDEX(Tableau1[],MATCH(1,('2018'!B122&gt;=Tableau1[[DATE DEBUT ]])*(Tableau1[DATE FIN]&gt;='2018'!B122),0),1),""))</f>
        <v/>
      </c>
      <c r="N122" s="6"/>
    </row>
    <row r="123" spans="1:14" ht="16.2" x14ac:dyDescent="0.35">
      <c r="A123" s="233">
        <f t="shared" si="19"/>
        <v>43221</v>
      </c>
      <c r="B123" s="34">
        <f t="shared" si="19"/>
        <v>43221</v>
      </c>
      <c r="C123" s="38"/>
      <c r="D123" s="38"/>
      <c r="E123" s="32">
        <f t="shared" si="16"/>
        <v>0</v>
      </c>
      <c r="F123" s="35"/>
      <c r="G123" s="35"/>
      <c r="H123" s="32">
        <f t="shared" si="17"/>
        <v>0</v>
      </c>
      <c r="I123" s="174" t="str">
        <f t="shared" si="12"/>
        <v/>
      </c>
      <c r="J123" s="32">
        <f t="shared" si="13"/>
        <v>0</v>
      </c>
      <c r="K123" s="43" t="str">
        <f ca="1">IFERROR(OFFSET(Km!$A$1,MATCH(M123,Km!$A$2:$A$11,0),MATCH(I123,Km!$B$1:$AC$1,0)),"")</f>
        <v/>
      </c>
      <c r="L123" s="32" t="str">
        <f t="shared" ca="1" si="10"/>
        <v/>
      </c>
      <c r="M123" s="26" t="str">
        <f t="array" ref="M123">IF(OR($K$2&gt;J123),"",IFERROR(INDEX(Tableau1[],MATCH(1,('2018'!B123&gt;=Tableau1[[DATE DEBUT ]])*(Tableau1[DATE FIN]&gt;='2018'!B123),0),1),""))</f>
        <v/>
      </c>
      <c r="N123" s="6"/>
    </row>
    <row r="124" spans="1:14" ht="16.2" x14ac:dyDescent="0.35">
      <c r="A124" s="233">
        <f t="shared" si="19"/>
        <v>43222</v>
      </c>
      <c r="B124" s="34">
        <f t="shared" si="19"/>
        <v>43222</v>
      </c>
      <c r="C124" s="38"/>
      <c r="D124" s="38"/>
      <c r="E124" s="32">
        <f t="shared" si="16"/>
        <v>0</v>
      </c>
      <c r="F124" s="35"/>
      <c r="G124" s="35"/>
      <c r="H124" s="32">
        <f t="shared" si="17"/>
        <v>0</v>
      </c>
      <c r="I124" s="174" t="str">
        <f t="shared" si="12"/>
        <v/>
      </c>
      <c r="J124" s="32">
        <f t="shared" si="13"/>
        <v>0</v>
      </c>
      <c r="K124" s="43" t="str">
        <f ca="1">IFERROR(OFFSET(Km!$A$1,MATCH(M124,Km!$A$2:$A$11,0),MATCH(I124,Km!$B$1:$AC$1,0)),"")</f>
        <v/>
      </c>
      <c r="L124" s="32" t="str">
        <f t="shared" ca="1" si="10"/>
        <v/>
      </c>
      <c r="M124" s="26" t="str">
        <f t="array" ref="M124">IF(OR($K$2&gt;J124),"",IFERROR(INDEX(Tableau1[],MATCH(1,('2018'!B124&gt;=Tableau1[[DATE DEBUT ]])*(Tableau1[DATE FIN]&gt;='2018'!B124),0),1),""))</f>
        <v/>
      </c>
      <c r="N124" s="6"/>
    </row>
    <row r="125" spans="1:14" ht="16.2" x14ac:dyDescent="0.35">
      <c r="A125" s="233">
        <f t="shared" si="19"/>
        <v>43223</v>
      </c>
      <c r="B125" s="34">
        <f t="shared" si="19"/>
        <v>43223</v>
      </c>
      <c r="C125" s="38"/>
      <c r="D125" s="38"/>
      <c r="E125" s="32">
        <f t="shared" si="16"/>
        <v>0</v>
      </c>
      <c r="F125" s="35"/>
      <c r="G125" s="35"/>
      <c r="H125" s="32">
        <f t="shared" si="17"/>
        <v>0</v>
      </c>
      <c r="I125" s="174" t="str">
        <f t="shared" si="12"/>
        <v/>
      </c>
      <c r="J125" s="32">
        <f t="shared" si="13"/>
        <v>0</v>
      </c>
      <c r="K125" s="43" t="str">
        <f ca="1">IFERROR(OFFSET(Km!$A$1,MATCH(M125,Km!$A$2:$A$11,0),MATCH(I125,Km!$B$1:$AC$1,0)),"")</f>
        <v/>
      </c>
      <c r="L125" s="32" t="str">
        <f t="shared" ca="1" si="10"/>
        <v/>
      </c>
      <c r="M125" s="26" t="str">
        <f t="array" ref="M125">IF(OR($K$2&gt;J125),"",IFERROR(INDEX(Tableau1[],MATCH(1,('2018'!B125&gt;=Tableau1[[DATE DEBUT ]])*(Tableau1[DATE FIN]&gt;='2018'!B125),0),1),""))</f>
        <v/>
      </c>
      <c r="N125" s="6"/>
    </row>
    <row r="126" spans="1:14" ht="16.2" x14ac:dyDescent="0.35">
      <c r="A126" s="233">
        <f t="shared" si="19"/>
        <v>43224</v>
      </c>
      <c r="B126" s="34">
        <f t="shared" si="19"/>
        <v>43224</v>
      </c>
      <c r="C126" s="38"/>
      <c r="D126" s="38"/>
      <c r="E126" s="32">
        <f t="shared" si="16"/>
        <v>0</v>
      </c>
      <c r="F126" s="35"/>
      <c r="G126" s="35"/>
      <c r="H126" s="32">
        <f t="shared" si="17"/>
        <v>0</v>
      </c>
      <c r="I126" s="174" t="str">
        <f t="shared" si="12"/>
        <v/>
      </c>
      <c r="J126" s="32">
        <f t="shared" si="13"/>
        <v>0</v>
      </c>
      <c r="K126" s="43" t="str">
        <f ca="1">IFERROR(OFFSET(Km!$A$1,MATCH(M126,Km!$A$2:$A$11,0),MATCH(I126,Km!$B$1:$AC$1,0)),"")</f>
        <v/>
      </c>
      <c r="L126" s="32" t="str">
        <f t="shared" ca="1" si="10"/>
        <v/>
      </c>
      <c r="M126" s="26" t="str">
        <f t="array" ref="M126">IF(OR($K$2&gt;J126),"",IFERROR(INDEX(Tableau1[],MATCH(1,('2018'!B126&gt;=Tableau1[[DATE DEBUT ]])*(Tableau1[DATE FIN]&gt;='2018'!B126),0),1),""))</f>
        <v/>
      </c>
      <c r="N126" s="6"/>
    </row>
    <row r="127" spans="1:14" ht="16.2" x14ac:dyDescent="0.35">
      <c r="A127" s="233">
        <f t="shared" si="19"/>
        <v>43225</v>
      </c>
      <c r="B127" s="34">
        <f t="shared" si="19"/>
        <v>43225</v>
      </c>
      <c r="C127" s="38"/>
      <c r="D127" s="38"/>
      <c r="E127" s="32">
        <f t="shared" si="16"/>
        <v>0</v>
      </c>
      <c r="F127" s="35"/>
      <c r="G127" s="35"/>
      <c r="H127" s="32">
        <f t="shared" si="17"/>
        <v>0</v>
      </c>
      <c r="I127" s="174" t="str">
        <f t="shared" si="12"/>
        <v/>
      </c>
      <c r="J127" s="32">
        <f t="shared" si="13"/>
        <v>0</v>
      </c>
      <c r="K127" s="43" t="str">
        <f ca="1">IFERROR(OFFSET(Km!$A$1,MATCH(M127,Km!$A$2:$A$11,0),MATCH(I127,Km!$B$1:$AC$1,0)),"")</f>
        <v/>
      </c>
      <c r="L127" s="32">
        <f t="shared" ca="1" si="10"/>
        <v>0</v>
      </c>
      <c r="M127" s="26" t="str">
        <f t="array" ref="M127">IF(OR($K$2&gt;J127),"",IFERROR(INDEX(Tableau1[],MATCH(1,('2018'!B127&gt;=Tableau1[[DATE DEBUT ]])*(Tableau1[DATE FIN]&gt;='2018'!B127),0),1),""))</f>
        <v/>
      </c>
      <c r="N127" s="6"/>
    </row>
    <row r="128" spans="1:14" ht="16.2" x14ac:dyDescent="0.35">
      <c r="A128" s="233">
        <f t="shared" si="19"/>
        <v>43226</v>
      </c>
      <c r="B128" s="34">
        <f t="shared" si="19"/>
        <v>43226</v>
      </c>
      <c r="C128" s="38"/>
      <c r="D128" s="38"/>
      <c r="E128" s="32">
        <f t="shared" si="16"/>
        <v>0</v>
      </c>
      <c r="F128" s="35"/>
      <c r="G128" s="35"/>
      <c r="H128" s="32">
        <f t="shared" si="17"/>
        <v>0</v>
      </c>
      <c r="I128" s="174" t="str">
        <f t="shared" si="12"/>
        <v/>
      </c>
      <c r="J128" s="32">
        <f t="shared" si="13"/>
        <v>0</v>
      </c>
      <c r="K128" s="43" t="str">
        <f ca="1">IFERROR(OFFSET(Km!$A$1,MATCH(M128,Km!$A$2:$A$11,0),MATCH(I128,Km!$B$1:$AC$1,0)),"")</f>
        <v/>
      </c>
      <c r="L128" s="32" t="str">
        <f t="shared" ca="1" si="10"/>
        <v/>
      </c>
      <c r="M128" s="26" t="str">
        <f t="array" ref="M128">IF(OR($K$2&gt;J128),"",IFERROR(INDEX(Tableau1[],MATCH(1,('2018'!B128&gt;=Tableau1[[DATE DEBUT ]])*(Tableau1[DATE FIN]&gt;='2018'!B128),0),1),""))</f>
        <v/>
      </c>
      <c r="N128" s="6"/>
    </row>
    <row r="129" spans="1:14" ht="16.2" x14ac:dyDescent="0.35">
      <c r="A129" s="233">
        <f t="shared" si="19"/>
        <v>43227</v>
      </c>
      <c r="B129" s="34">
        <f t="shared" si="19"/>
        <v>43227</v>
      </c>
      <c r="C129" s="38"/>
      <c r="D129" s="38"/>
      <c r="E129" s="32">
        <f t="shared" si="16"/>
        <v>0</v>
      </c>
      <c r="F129" s="35"/>
      <c r="G129" s="35"/>
      <c r="H129" s="32">
        <f t="shared" si="17"/>
        <v>0</v>
      </c>
      <c r="I129" s="174" t="str">
        <f t="shared" si="12"/>
        <v/>
      </c>
      <c r="J129" s="32">
        <f t="shared" si="13"/>
        <v>0</v>
      </c>
      <c r="K129" s="43" t="str">
        <f ca="1">IFERROR(OFFSET(Km!$A$1,MATCH(M129,Km!$A$2:$A$11,0),MATCH(I129,Km!$B$1:$AC$1,0)),"")</f>
        <v/>
      </c>
      <c r="L129" s="32" t="str">
        <f t="shared" ca="1" si="10"/>
        <v/>
      </c>
      <c r="M129" s="26" t="str">
        <f t="array" ref="M129">IF(OR($K$2&gt;J129),"",IFERROR(INDEX(Tableau1[],MATCH(1,('2018'!B129&gt;=Tableau1[[DATE DEBUT ]])*(Tableau1[DATE FIN]&gt;='2018'!B129),0),1),""))</f>
        <v/>
      </c>
      <c r="N129" s="6"/>
    </row>
    <row r="130" spans="1:14" ht="16.2" x14ac:dyDescent="0.35">
      <c r="A130" s="233">
        <f t="shared" si="19"/>
        <v>43228</v>
      </c>
      <c r="B130" s="34">
        <f t="shared" si="19"/>
        <v>43228</v>
      </c>
      <c r="C130" s="38"/>
      <c r="D130" s="38"/>
      <c r="E130" s="32">
        <f t="shared" si="16"/>
        <v>0</v>
      </c>
      <c r="F130" s="35"/>
      <c r="G130" s="35"/>
      <c r="H130" s="32">
        <f t="shared" si="17"/>
        <v>0</v>
      </c>
      <c r="I130" s="174" t="str">
        <f t="shared" si="12"/>
        <v/>
      </c>
      <c r="J130" s="32">
        <f t="shared" si="13"/>
        <v>0</v>
      </c>
      <c r="K130" s="43" t="str">
        <f ca="1">IFERROR(OFFSET(Km!$A$1,MATCH(M130,Km!$A$2:$A$11,0),MATCH(I130,Km!$B$1:$AC$1,0)),"")</f>
        <v/>
      </c>
      <c r="L130" s="32" t="str">
        <f t="shared" ca="1" si="10"/>
        <v/>
      </c>
      <c r="M130" s="26" t="str">
        <f t="array" ref="M130">IF(OR($K$2&gt;J130),"",IFERROR(INDEX(Tableau1[],MATCH(1,('2018'!B130&gt;=Tableau1[[DATE DEBUT ]])*(Tableau1[DATE FIN]&gt;='2018'!B130),0),1),""))</f>
        <v/>
      </c>
      <c r="N130" s="6"/>
    </row>
    <row r="131" spans="1:14" ht="16.2" x14ac:dyDescent="0.35">
      <c r="A131" s="233">
        <f t="shared" si="19"/>
        <v>43229</v>
      </c>
      <c r="B131" s="34">
        <f t="shared" si="19"/>
        <v>43229</v>
      </c>
      <c r="C131" s="38"/>
      <c r="D131" s="38"/>
      <c r="E131" s="32">
        <f t="shared" si="16"/>
        <v>0</v>
      </c>
      <c r="F131" s="35"/>
      <c r="G131" s="35"/>
      <c r="H131" s="32">
        <f t="shared" si="17"/>
        <v>0</v>
      </c>
      <c r="I131" s="174" t="str">
        <f t="shared" si="12"/>
        <v/>
      </c>
      <c r="J131" s="32">
        <f t="shared" si="13"/>
        <v>0</v>
      </c>
      <c r="K131" s="43" t="str">
        <f ca="1">IFERROR(OFFSET(Km!$A$1,MATCH(M131,Km!$A$2:$A$11,0),MATCH(I131,Km!$B$1:$AC$1,0)),"")</f>
        <v/>
      </c>
      <c r="L131" s="32" t="str">
        <f ca="1">IF(WEEKDAY(B131)=7,SUM(OFFSET(B131,0,8,-7,1)),"")</f>
        <v/>
      </c>
      <c r="M131" s="26" t="str">
        <f t="array" ref="M131">IF(OR($K$2&gt;J131),"",IFERROR(INDEX(Tableau1[],MATCH(1,('2018'!B131&gt;=Tableau1[[DATE DEBUT ]])*(Tableau1[DATE FIN]&gt;='2018'!B131),0),1),""))</f>
        <v/>
      </c>
      <c r="N131" s="6"/>
    </row>
    <row r="132" spans="1:14" ht="16.2" x14ac:dyDescent="0.35">
      <c r="A132" s="233">
        <f t="shared" si="19"/>
        <v>43230</v>
      </c>
      <c r="B132" s="34">
        <f t="shared" si="19"/>
        <v>43230</v>
      </c>
      <c r="C132" s="38"/>
      <c r="D132" s="38"/>
      <c r="E132" s="32">
        <f t="shared" si="16"/>
        <v>0</v>
      </c>
      <c r="F132" s="35"/>
      <c r="G132" s="35"/>
      <c r="H132" s="32">
        <f t="shared" si="17"/>
        <v>0</v>
      </c>
      <c r="I132" s="174" t="str">
        <f t="shared" ref="I132:I185" si="20">IF(J132&gt;0.00069444,"SITE","")</f>
        <v/>
      </c>
      <c r="J132" s="32">
        <f t="shared" si="13"/>
        <v>0</v>
      </c>
      <c r="K132" s="43" t="str">
        <f ca="1">IFERROR(OFFSET(Km!$A$1,MATCH(M132,Km!$A$2:$A$11,0),MATCH(I132,Km!$B$1:$AC$1,0)),"")</f>
        <v/>
      </c>
      <c r="L132" s="32" t="str">
        <f ca="1">IF(WEEKDAY(B132)=7,SUM(OFFSET(B132,0,8,-7,1)),"")</f>
        <v/>
      </c>
      <c r="M132" s="26" t="str">
        <f t="array" ref="M132">IF(OR($K$2&gt;J132),"",IFERROR(INDEX(Tableau1[],MATCH(1,('2018'!B132&gt;=Tableau1[[DATE DEBUT ]])*(Tableau1[DATE FIN]&gt;='2018'!B132),0),1),""))</f>
        <v/>
      </c>
      <c r="N132" s="6"/>
    </row>
    <row r="133" spans="1:14" ht="16.2" x14ac:dyDescent="0.35">
      <c r="A133" s="233">
        <f t="shared" si="19"/>
        <v>43231</v>
      </c>
      <c r="B133" s="34">
        <f t="shared" si="19"/>
        <v>43231</v>
      </c>
      <c r="C133" s="38"/>
      <c r="D133" s="38"/>
      <c r="E133" s="32">
        <f t="shared" si="16"/>
        <v>0</v>
      </c>
      <c r="F133" s="35"/>
      <c r="G133" s="35"/>
      <c r="H133" s="32">
        <f t="shared" si="17"/>
        <v>0</v>
      </c>
      <c r="I133" s="174" t="str">
        <f t="shared" si="20"/>
        <v/>
      </c>
      <c r="J133" s="32">
        <f t="shared" ref="J133:J196" si="21">SUM(E133+H133)</f>
        <v>0</v>
      </c>
      <c r="K133" s="43" t="str">
        <f ca="1">IFERROR(OFFSET(Km!$A$1,MATCH(M133,Km!$A$2:$A$11,0),MATCH(I133,Km!$B$1:$AC$1,0)),"")</f>
        <v/>
      </c>
      <c r="L133" s="32" t="str">
        <f ca="1">IF(WEEKDAY(B133)=7,SUM(OFFSET(B133,0,8,-7,1)),"")</f>
        <v/>
      </c>
      <c r="M133" s="26" t="str">
        <f t="array" ref="M133">IF(OR($K$2&gt;J133),"",IFERROR(INDEX(Tableau1[],MATCH(1,('2018'!B133&gt;=Tableau1[[DATE DEBUT ]])*(Tableau1[DATE FIN]&gt;='2018'!B133),0),1),""))</f>
        <v/>
      </c>
      <c r="N133" s="6"/>
    </row>
    <row r="134" spans="1:14" ht="16.2" x14ac:dyDescent="0.35">
      <c r="A134" s="233">
        <f t="shared" ref="A134:B149" si="22">A133+1</f>
        <v>43232</v>
      </c>
      <c r="B134" s="34">
        <f t="shared" si="22"/>
        <v>43232</v>
      </c>
      <c r="C134" s="38"/>
      <c r="D134" s="38"/>
      <c r="E134" s="32">
        <f t="shared" si="16"/>
        <v>0</v>
      </c>
      <c r="F134" s="35"/>
      <c r="G134" s="35"/>
      <c r="H134" s="32">
        <f t="shared" si="17"/>
        <v>0</v>
      </c>
      <c r="I134" s="174" t="str">
        <f t="shared" si="20"/>
        <v/>
      </c>
      <c r="J134" s="32">
        <f t="shared" si="21"/>
        <v>0</v>
      </c>
      <c r="K134" s="43" t="str">
        <f ca="1">IFERROR(OFFSET(Km!$A$1,MATCH(M134,Km!$A$2:$A$11,0),MATCH(I134,Km!$B$1:$AC$1,0)),"")</f>
        <v/>
      </c>
      <c r="L134" s="32">
        <f ca="1">IF(WEEKDAY(B134)=7,SUM(OFFSET(B134,0,8,-7,1)),"")</f>
        <v>0</v>
      </c>
      <c r="M134" s="26" t="str">
        <f t="array" ref="M134">IF(OR($K$2&gt;J134),"",IFERROR(INDEX(Tableau1[],MATCH(1,('2018'!B134&gt;=Tableau1[[DATE DEBUT ]])*(Tableau1[DATE FIN]&gt;='2018'!B134),0),1),""))</f>
        <v/>
      </c>
      <c r="N134" s="6"/>
    </row>
    <row r="135" spans="1:14" ht="16.2" x14ac:dyDescent="0.35">
      <c r="A135" s="233">
        <f t="shared" si="22"/>
        <v>43233</v>
      </c>
      <c r="B135" s="34">
        <f t="shared" si="22"/>
        <v>43233</v>
      </c>
      <c r="C135" s="38"/>
      <c r="D135" s="38"/>
      <c r="E135" s="32">
        <f t="shared" si="16"/>
        <v>0</v>
      </c>
      <c r="F135" s="35"/>
      <c r="G135" s="35"/>
      <c r="H135" s="32">
        <f t="shared" si="17"/>
        <v>0</v>
      </c>
      <c r="I135" s="174" t="str">
        <f t="shared" si="20"/>
        <v/>
      </c>
      <c r="J135" s="32">
        <f t="shared" si="21"/>
        <v>0</v>
      </c>
      <c r="K135" s="43" t="str">
        <f ca="1">IFERROR(OFFSET(Km!$A$1,MATCH(M135,Km!$A$2:$A$11,0),MATCH(I135,Km!$B$1:$AC$1,0)),"")</f>
        <v/>
      </c>
      <c r="L135" s="32" t="str">
        <f ca="1">IF(WEEKDAY(B135)=7,SUM(OFFSET(B135,0,8,-7,1)),"")</f>
        <v/>
      </c>
      <c r="M135" s="26" t="str">
        <f t="array" ref="M135">IF(OR($K$2&gt;J135),"",IFERROR(INDEX(Tableau1[],MATCH(1,('2018'!B135&gt;=Tableau1[[DATE DEBUT ]])*(Tableau1[DATE FIN]&gt;='2018'!B135),0),1),""))</f>
        <v/>
      </c>
      <c r="N135" s="6"/>
    </row>
    <row r="136" spans="1:14" ht="16.2" x14ac:dyDescent="0.35">
      <c r="A136" s="233">
        <f t="shared" si="22"/>
        <v>43234</v>
      </c>
      <c r="B136" s="34">
        <f t="shared" si="22"/>
        <v>43234</v>
      </c>
      <c r="C136" s="38"/>
      <c r="D136" s="38"/>
      <c r="E136" s="32">
        <f t="shared" si="16"/>
        <v>0</v>
      </c>
      <c r="F136" s="35"/>
      <c r="G136" s="35"/>
      <c r="H136" s="32">
        <f t="shared" si="17"/>
        <v>0</v>
      </c>
      <c r="I136" s="174" t="str">
        <f t="shared" si="20"/>
        <v/>
      </c>
      <c r="J136" s="32">
        <f t="shared" si="21"/>
        <v>0</v>
      </c>
      <c r="K136" s="43" t="str">
        <f ca="1">IFERROR(OFFSET(Km!$A$1,MATCH(M136,Km!$A$2:$A$11,0),MATCH(I136,Km!$B$1:$AC$1,0)),"")</f>
        <v/>
      </c>
      <c r="L136" s="32" t="str">
        <f t="shared" ref="L136:L199" ca="1" si="23">IF(WEEKDAY(B136)=7,SUM(OFFSET(B136,0,8,-7,1)),"")</f>
        <v/>
      </c>
      <c r="M136" s="26" t="str">
        <f t="array" ref="M136">IF(OR($K$2&gt;J136),"",IFERROR(INDEX(Tableau1[],MATCH(1,('2018'!B136&gt;=Tableau1[[DATE DEBUT ]])*(Tableau1[DATE FIN]&gt;='2018'!B136),0),1),""))</f>
        <v/>
      </c>
      <c r="N136" s="6"/>
    </row>
    <row r="137" spans="1:14" ht="16.2" x14ac:dyDescent="0.35">
      <c r="A137" s="233">
        <f t="shared" si="22"/>
        <v>43235</v>
      </c>
      <c r="B137" s="34">
        <f t="shared" si="22"/>
        <v>43235</v>
      </c>
      <c r="C137" s="38"/>
      <c r="D137" s="38"/>
      <c r="E137" s="32">
        <f t="shared" si="16"/>
        <v>0</v>
      </c>
      <c r="F137" s="35"/>
      <c r="G137" s="35"/>
      <c r="H137" s="32">
        <f t="shared" si="17"/>
        <v>0</v>
      </c>
      <c r="I137" s="174" t="str">
        <f t="shared" si="20"/>
        <v/>
      </c>
      <c r="J137" s="32">
        <f t="shared" si="21"/>
        <v>0</v>
      </c>
      <c r="K137" s="43" t="str">
        <f ca="1">IFERROR(OFFSET(Km!$A$1,MATCH(M137,Km!$A$2:$A$11,0),MATCH(I137,Km!$B$1:$AC$1,0)),"")</f>
        <v/>
      </c>
      <c r="L137" s="32" t="str">
        <f t="shared" ca="1" si="23"/>
        <v/>
      </c>
      <c r="M137" s="26" t="str">
        <f t="array" ref="M137">IF(OR($K$2&gt;J137),"",IFERROR(INDEX(Tableau1[],MATCH(1,('2018'!B137&gt;=Tableau1[[DATE DEBUT ]])*(Tableau1[DATE FIN]&gt;='2018'!B137),0),1),""))</f>
        <v/>
      </c>
      <c r="N137" s="6"/>
    </row>
    <row r="138" spans="1:14" ht="16.2" x14ac:dyDescent="0.35">
      <c r="A138" s="233">
        <f t="shared" si="22"/>
        <v>43236</v>
      </c>
      <c r="B138" s="34">
        <f t="shared" si="22"/>
        <v>43236</v>
      </c>
      <c r="C138" s="38"/>
      <c r="D138" s="38"/>
      <c r="E138" s="32">
        <f t="shared" si="16"/>
        <v>0</v>
      </c>
      <c r="F138" s="35"/>
      <c r="G138" s="35"/>
      <c r="H138" s="32">
        <f t="shared" si="17"/>
        <v>0</v>
      </c>
      <c r="I138" s="174" t="str">
        <f t="shared" si="20"/>
        <v/>
      </c>
      <c r="J138" s="32">
        <f t="shared" si="21"/>
        <v>0</v>
      </c>
      <c r="K138" s="43" t="str">
        <f ca="1">IFERROR(OFFSET(Km!$A$1,MATCH(M138,Km!$A$2:$A$11,0),MATCH(I138,Km!$B$1:$AC$1,0)),"")</f>
        <v/>
      </c>
      <c r="L138" s="32" t="str">
        <f t="shared" ca="1" si="23"/>
        <v/>
      </c>
      <c r="M138" s="26" t="str">
        <f t="array" ref="M138">IF(OR($K$2&gt;J138),"",IFERROR(INDEX(Tableau1[],MATCH(1,('2018'!B138&gt;=Tableau1[[DATE DEBUT ]])*(Tableau1[DATE FIN]&gt;='2018'!B138),0),1),""))</f>
        <v/>
      </c>
      <c r="N138" s="6"/>
    </row>
    <row r="139" spans="1:14" ht="16.2" x14ac:dyDescent="0.35">
      <c r="A139" s="233">
        <f t="shared" si="22"/>
        <v>43237</v>
      </c>
      <c r="B139" s="34">
        <f t="shared" si="22"/>
        <v>43237</v>
      </c>
      <c r="C139" s="38"/>
      <c r="D139" s="38"/>
      <c r="E139" s="32">
        <f t="shared" si="16"/>
        <v>0</v>
      </c>
      <c r="F139" s="35"/>
      <c r="G139" s="35"/>
      <c r="H139" s="32">
        <f t="shared" si="17"/>
        <v>0</v>
      </c>
      <c r="I139" s="174" t="str">
        <f t="shared" si="20"/>
        <v/>
      </c>
      <c r="J139" s="32">
        <f t="shared" si="21"/>
        <v>0</v>
      </c>
      <c r="K139" s="43" t="str">
        <f ca="1">IFERROR(OFFSET(Km!$A$1,MATCH(M139,Km!$A$2:$A$11,0),MATCH(I139,Km!$B$1:$AC$1,0)),"")</f>
        <v/>
      </c>
      <c r="L139" s="32" t="str">
        <f t="shared" ca="1" si="23"/>
        <v/>
      </c>
      <c r="M139" s="26" t="str">
        <f t="array" ref="M139">IF(OR($K$2&gt;J139),"",IFERROR(INDEX(Tableau1[],MATCH(1,('2018'!B139&gt;=Tableau1[[DATE DEBUT ]])*(Tableau1[DATE FIN]&gt;='2018'!B139),0),1),""))</f>
        <v/>
      </c>
      <c r="N139" s="6"/>
    </row>
    <row r="140" spans="1:14" ht="16.2" x14ac:dyDescent="0.35">
      <c r="A140" s="233">
        <f t="shared" si="22"/>
        <v>43238</v>
      </c>
      <c r="B140" s="34">
        <f t="shared" si="22"/>
        <v>43238</v>
      </c>
      <c r="C140" s="38"/>
      <c r="D140" s="38"/>
      <c r="E140" s="32">
        <f t="shared" si="16"/>
        <v>0</v>
      </c>
      <c r="F140" s="35"/>
      <c r="G140" s="35"/>
      <c r="H140" s="32">
        <f t="shared" si="17"/>
        <v>0</v>
      </c>
      <c r="I140" s="174" t="str">
        <f t="shared" si="20"/>
        <v/>
      </c>
      <c r="J140" s="32">
        <f t="shared" si="21"/>
        <v>0</v>
      </c>
      <c r="K140" s="43" t="str">
        <f ca="1">IFERROR(OFFSET(Km!$A$1,MATCH(M140,Km!$A$2:$A$11,0),MATCH(I140,Km!$B$1:$AC$1,0)),"")</f>
        <v/>
      </c>
      <c r="L140" s="32" t="str">
        <f t="shared" ca="1" si="23"/>
        <v/>
      </c>
      <c r="M140" s="26" t="str">
        <f t="array" ref="M140">IF(OR($K$2&gt;J140),"",IFERROR(INDEX(Tableau1[],MATCH(1,('2018'!B140&gt;=Tableau1[[DATE DEBUT ]])*(Tableau1[DATE FIN]&gt;='2018'!B140),0),1),""))</f>
        <v/>
      </c>
      <c r="N140" s="6"/>
    </row>
    <row r="141" spans="1:14" ht="16.2" x14ac:dyDescent="0.35">
      <c r="A141" s="233">
        <f t="shared" si="22"/>
        <v>43239</v>
      </c>
      <c r="B141" s="34">
        <f t="shared" si="22"/>
        <v>43239</v>
      </c>
      <c r="C141" s="38"/>
      <c r="D141" s="38"/>
      <c r="E141" s="32">
        <f t="shared" si="16"/>
        <v>0</v>
      </c>
      <c r="F141" s="35"/>
      <c r="G141" s="35"/>
      <c r="H141" s="32">
        <f t="shared" si="17"/>
        <v>0</v>
      </c>
      <c r="I141" s="174" t="str">
        <f t="shared" si="20"/>
        <v/>
      </c>
      <c r="J141" s="32">
        <f t="shared" si="21"/>
        <v>0</v>
      </c>
      <c r="K141" s="43" t="str">
        <f ca="1">IFERROR(OFFSET(Km!$A$1,MATCH(M141,Km!$A$2:$A$11,0),MATCH(I141,Km!$B$1:$AC$1,0)),"")</f>
        <v/>
      </c>
      <c r="L141" s="32">
        <f t="shared" ca="1" si="23"/>
        <v>0</v>
      </c>
      <c r="M141" s="26" t="str">
        <f t="array" ref="M141">IF(OR($K$2&gt;J141),"",IFERROR(INDEX(Tableau1[],MATCH(1,('2018'!B141&gt;=Tableau1[[DATE DEBUT ]])*(Tableau1[DATE FIN]&gt;='2018'!B141),0),1),""))</f>
        <v/>
      </c>
      <c r="N141" s="6"/>
    </row>
    <row r="142" spans="1:14" ht="16.2" x14ac:dyDescent="0.35">
      <c r="A142" s="233">
        <f t="shared" si="22"/>
        <v>43240</v>
      </c>
      <c r="B142" s="34">
        <f t="shared" si="22"/>
        <v>43240</v>
      </c>
      <c r="C142" s="38"/>
      <c r="D142" s="38"/>
      <c r="E142" s="32">
        <f t="shared" si="16"/>
        <v>0</v>
      </c>
      <c r="F142" s="35"/>
      <c r="G142" s="35"/>
      <c r="H142" s="32">
        <f t="shared" si="17"/>
        <v>0</v>
      </c>
      <c r="I142" s="174" t="str">
        <f t="shared" si="20"/>
        <v/>
      </c>
      <c r="J142" s="32">
        <f t="shared" si="21"/>
        <v>0</v>
      </c>
      <c r="K142" s="43" t="str">
        <f ca="1">IFERROR(OFFSET(Km!$A$1,MATCH(M142,Km!$A$2:$A$11,0),MATCH(I142,Km!$B$1:$AC$1,0)),"")</f>
        <v/>
      </c>
      <c r="L142" s="32" t="str">
        <f t="shared" ca="1" si="23"/>
        <v/>
      </c>
      <c r="M142" s="26" t="str">
        <f t="array" ref="M142">IF(OR($K$2&gt;J142),"",IFERROR(INDEX(Tableau1[],MATCH(1,('2018'!B142&gt;=Tableau1[[DATE DEBUT ]])*(Tableau1[DATE FIN]&gt;='2018'!B142),0),1),""))</f>
        <v/>
      </c>
      <c r="N142" s="6"/>
    </row>
    <row r="143" spans="1:14" ht="16.2" x14ac:dyDescent="0.35">
      <c r="A143" s="233">
        <f t="shared" si="22"/>
        <v>43241</v>
      </c>
      <c r="B143" s="34">
        <f t="shared" si="22"/>
        <v>43241</v>
      </c>
      <c r="C143" s="38"/>
      <c r="D143" s="38"/>
      <c r="E143" s="32">
        <f t="shared" si="16"/>
        <v>0</v>
      </c>
      <c r="F143" s="35"/>
      <c r="G143" s="35"/>
      <c r="H143" s="32">
        <f t="shared" si="17"/>
        <v>0</v>
      </c>
      <c r="I143" s="174" t="str">
        <f t="shared" si="20"/>
        <v/>
      </c>
      <c r="J143" s="32">
        <f t="shared" si="21"/>
        <v>0</v>
      </c>
      <c r="K143" s="43" t="str">
        <f ca="1">IFERROR(OFFSET(Km!$A$1,MATCH(M143,Km!$A$2:$A$11,0),MATCH(I143,Km!$B$1:$AC$1,0)),"")</f>
        <v/>
      </c>
      <c r="L143" s="32" t="str">
        <f t="shared" ca="1" si="23"/>
        <v/>
      </c>
      <c r="M143" s="26" t="str">
        <f t="array" ref="M143">IF(OR($K$2&gt;J143),"",IFERROR(INDEX(Tableau1[],MATCH(1,('2018'!B143&gt;=Tableau1[[DATE DEBUT ]])*(Tableau1[DATE FIN]&gt;='2018'!B143),0),1),""))</f>
        <v/>
      </c>
      <c r="N143" s="6"/>
    </row>
    <row r="144" spans="1:14" ht="16.2" x14ac:dyDescent="0.35">
      <c r="A144" s="233">
        <f t="shared" si="22"/>
        <v>43242</v>
      </c>
      <c r="B144" s="34">
        <f t="shared" si="22"/>
        <v>43242</v>
      </c>
      <c r="C144" s="38"/>
      <c r="D144" s="38"/>
      <c r="E144" s="32">
        <f t="shared" si="16"/>
        <v>0</v>
      </c>
      <c r="F144" s="35"/>
      <c r="G144" s="35"/>
      <c r="H144" s="32">
        <f t="shared" si="17"/>
        <v>0</v>
      </c>
      <c r="I144" s="174" t="str">
        <f t="shared" si="20"/>
        <v/>
      </c>
      <c r="J144" s="32">
        <f t="shared" si="21"/>
        <v>0</v>
      </c>
      <c r="K144" s="43" t="str">
        <f ca="1">IFERROR(OFFSET(Km!$A$1,MATCH(M144,Km!$A$2:$A$11,0),MATCH(I144,Km!$B$1:$AC$1,0)),"")</f>
        <v/>
      </c>
      <c r="L144" s="32" t="str">
        <f t="shared" ca="1" si="23"/>
        <v/>
      </c>
      <c r="M144" s="26" t="str">
        <f t="array" ref="M144">IF(OR($K$2&gt;J144),"",IFERROR(INDEX(Tableau1[],MATCH(1,('2018'!B144&gt;=Tableau1[[DATE DEBUT ]])*(Tableau1[DATE FIN]&gt;='2018'!B144),0),1),""))</f>
        <v/>
      </c>
      <c r="N144" s="6"/>
    </row>
    <row r="145" spans="1:14" ht="16.2" x14ac:dyDescent="0.35">
      <c r="A145" s="233">
        <f t="shared" si="22"/>
        <v>43243</v>
      </c>
      <c r="B145" s="34">
        <f t="shared" si="22"/>
        <v>43243</v>
      </c>
      <c r="C145" s="38"/>
      <c r="D145" s="38"/>
      <c r="E145" s="32">
        <f t="shared" si="16"/>
        <v>0</v>
      </c>
      <c r="F145" s="35"/>
      <c r="G145" s="35"/>
      <c r="H145" s="32">
        <f t="shared" si="17"/>
        <v>0</v>
      </c>
      <c r="I145" s="174" t="str">
        <f t="shared" si="20"/>
        <v/>
      </c>
      <c r="J145" s="32">
        <f t="shared" si="21"/>
        <v>0</v>
      </c>
      <c r="K145" s="43" t="str">
        <f ca="1">IFERROR(OFFSET(Km!$A$1,MATCH(M145,Km!$A$2:$A$11,0),MATCH(I145,Km!$B$1:$AC$1,0)),"")</f>
        <v/>
      </c>
      <c r="L145" s="32" t="str">
        <f t="shared" ca="1" si="23"/>
        <v/>
      </c>
      <c r="M145" s="26" t="str">
        <f t="array" ref="M145">IF(OR($K$2&gt;J145),"",IFERROR(INDEX(Tableau1[],MATCH(1,('2018'!B145&gt;=Tableau1[[DATE DEBUT ]])*(Tableau1[DATE FIN]&gt;='2018'!B145),0),1),""))</f>
        <v/>
      </c>
      <c r="N145" s="6"/>
    </row>
    <row r="146" spans="1:14" ht="16.2" x14ac:dyDescent="0.35">
      <c r="A146" s="233">
        <f t="shared" si="22"/>
        <v>43244</v>
      </c>
      <c r="B146" s="34">
        <f t="shared" si="22"/>
        <v>43244</v>
      </c>
      <c r="C146" s="38"/>
      <c r="D146" s="38"/>
      <c r="E146" s="32">
        <f t="shared" si="16"/>
        <v>0</v>
      </c>
      <c r="F146" s="35"/>
      <c r="G146" s="35"/>
      <c r="H146" s="32">
        <f t="shared" si="17"/>
        <v>0</v>
      </c>
      <c r="I146" s="174" t="str">
        <f t="shared" si="20"/>
        <v/>
      </c>
      <c r="J146" s="32">
        <f t="shared" si="21"/>
        <v>0</v>
      </c>
      <c r="K146" s="43" t="str">
        <f ca="1">IFERROR(OFFSET(Km!$A$1,MATCH(M146,Km!$A$2:$A$11,0),MATCH(I146,Km!$B$1:$AC$1,0)),"")</f>
        <v/>
      </c>
      <c r="L146" s="32" t="str">
        <f t="shared" ca="1" si="23"/>
        <v/>
      </c>
      <c r="M146" s="26" t="str">
        <f t="array" ref="M146">IF(OR($K$2&gt;J146),"",IFERROR(INDEX(Tableau1[],MATCH(1,('2018'!B146&gt;=Tableau1[[DATE DEBUT ]])*(Tableau1[DATE FIN]&gt;='2018'!B146),0),1),""))</f>
        <v/>
      </c>
      <c r="N146" s="6"/>
    </row>
    <row r="147" spans="1:14" ht="16.2" x14ac:dyDescent="0.35">
      <c r="A147" s="233">
        <f t="shared" si="22"/>
        <v>43245</v>
      </c>
      <c r="B147" s="34">
        <f t="shared" si="22"/>
        <v>43245</v>
      </c>
      <c r="C147" s="38"/>
      <c r="D147" s="38"/>
      <c r="E147" s="32">
        <f t="shared" si="16"/>
        <v>0</v>
      </c>
      <c r="F147" s="35"/>
      <c r="G147" s="35"/>
      <c r="H147" s="32">
        <f t="shared" si="17"/>
        <v>0</v>
      </c>
      <c r="I147" s="174" t="str">
        <f t="shared" si="20"/>
        <v/>
      </c>
      <c r="J147" s="32">
        <f t="shared" si="21"/>
        <v>0</v>
      </c>
      <c r="K147" s="43" t="str">
        <f ca="1">IFERROR(OFFSET(Km!$A$1,MATCH(M147,Km!$A$2:$A$11,0),MATCH(I147,Km!$B$1:$AC$1,0)),"")</f>
        <v/>
      </c>
      <c r="L147" s="32" t="str">
        <f t="shared" ca="1" si="23"/>
        <v/>
      </c>
      <c r="M147" s="26" t="str">
        <f t="array" ref="M147">IF(OR($K$2&gt;J147),"",IFERROR(INDEX(Tableau1[],MATCH(1,('2018'!B147&gt;=Tableau1[[DATE DEBUT ]])*(Tableau1[DATE FIN]&gt;='2018'!B147),0),1),""))</f>
        <v/>
      </c>
      <c r="N147" s="6"/>
    </row>
    <row r="148" spans="1:14" ht="16.2" x14ac:dyDescent="0.35">
      <c r="A148" s="233">
        <f t="shared" si="22"/>
        <v>43246</v>
      </c>
      <c r="B148" s="34">
        <f t="shared" si="22"/>
        <v>43246</v>
      </c>
      <c r="C148" s="38"/>
      <c r="D148" s="38"/>
      <c r="E148" s="32">
        <f t="shared" si="16"/>
        <v>0</v>
      </c>
      <c r="F148" s="35"/>
      <c r="G148" s="35"/>
      <c r="H148" s="32">
        <f t="shared" si="17"/>
        <v>0</v>
      </c>
      <c r="I148" s="174" t="str">
        <f t="shared" si="20"/>
        <v/>
      </c>
      <c r="J148" s="32">
        <f t="shared" si="21"/>
        <v>0</v>
      </c>
      <c r="K148" s="43" t="str">
        <f ca="1">IFERROR(OFFSET(Km!$A$1,MATCH(M148,Km!$A$2:$A$11,0),MATCH(I148,Km!$B$1:$AC$1,0)),"")</f>
        <v/>
      </c>
      <c r="L148" s="32">
        <f t="shared" ca="1" si="23"/>
        <v>0</v>
      </c>
      <c r="M148" s="26" t="str">
        <f t="array" ref="M148">IF(OR($K$2&gt;J148),"",IFERROR(INDEX(Tableau1[],MATCH(1,('2018'!B148&gt;=Tableau1[[DATE DEBUT ]])*(Tableau1[DATE FIN]&gt;='2018'!B148),0),1),""))</f>
        <v/>
      </c>
      <c r="N148" s="6"/>
    </row>
    <row r="149" spans="1:14" ht="16.2" x14ac:dyDescent="0.35">
      <c r="A149" s="233">
        <f t="shared" si="22"/>
        <v>43247</v>
      </c>
      <c r="B149" s="34">
        <f t="shared" si="22"/>
        <v>43247</v>
      </c>
      <c r="C149" s="38"/>
      <c r="D149" s="38"/>
      <c r="E149" s="32">
        <f t="shared" si="16"/>
        <v>0</v>
      </c>
      <c r="F149" s="35"/>
      <c r="G149" s="35"/>
      <c r="H149" s="32">
        <f t="shared" si="17"/>
        <v>0</v>
      </c>
      <c r="I149" s="174" t="str">
        <f t="shared" si="20"/>
        <v/>
      </c>
      <c r="J149" s="32">
        <f t="shared" si="21"/>
        <v>0</v>
      </c>
      <c r="K149" s="43" t="str">
        <f ca="1">IFERROR(OFFSET(Km!$A$1,MATCH(M149,Km!$A$2:$A$11,0),MATCH(I149,Km!$B$1:$AC$1,0)),"")</f>
        <v/>
      </c>
      <c r="L149" s="32" t="str">
        <f t="shared" ca="1" si="23"/>
        <v/>
      </c>
      <c r="M149" s="26" t="str">
        <f t="array" ref="M149">IF(OR($K$2&gt;J149),"",IFERROR(INDEX(Tableau1[],MATCH(1,('2018'!B149&gt;=Tableau1[[DATE DEBUT ]])*(Tableau1[DATE FIN]&gt;='2018'!B149),0),1),""))</f>
        <v/>
      </c>
      <c r="N149" s="6"/>
    </row>
    <row r="150" spans="1:14" ht="16.2" x14ac:dyDescent="0.35">
      <c r="A150" s="233">
        <f t="shared" ref="A150:B165" si="24">A149+1</f>
        <v>43248</v>
      </c>
      <c r="B150" s="34">
        <f t="shared" si="24"/>
        <v>43248</v>
      </c>
      <c r="C150" s="38"/>
      <c r="D150" s="38"/>
      <c r="E150" s="32">
        <f t="shared" ref="E150:E213" si="25">MOD(D150-C150,1)</f>
        <v>0</v>
      </c>
      <c r="F150" s="35"/>
      <c r="G150" s="35"/>
      <c r="H150" s="32">
        <f t="shared" si="17"/>
        <v>0</v>
      </c>
      <c r="I150" s="174" t="str">
        <f t="shared" si="20"/>
        <v/>
      </c>
      <c r="J150" s="32">
        <f t="shared" si="21"/>
        <v>0</v>
      </c>
      <c r="K150" s="43" t="str">
        <f ca="1">IFERROR(OFFSET(Km!$A$1,MATCH(M150,Km!$A$2:$A$11,0),MATCH(I150,Km!$B$1:$AC$1,0)),"")</f>
        <v/>
      </c>
      <c r="L150" s="32" t="str">
        <f t="shared" ca="1" si="23"/>
        <v/>
      </c>
      <c r="M150" s="26" t="str">
        <f t="array" ref="M150">IF(OR($K$2&gt;J150),"",IFERROR(INDEX(Tableau1[],MATCH(1,('2018'!B150&gt;=Tableau1[[DATE DEBUT ]])*(Tableau1[DATE FIN]&gt;='2018'!B150),0),1),""))</f>
        <v/>
      </c>
      <c r="N150" s="6"/>
    </row>
    <row r="151" spans="1:14" ht="16.2" x14ac:dyDescent="0.35">
      <c r="A151" s="233">
        <f t="shared" si="24"/>
        <v>43249</v>
      </c>
      <c r="B151" s="34">
        <f t="shared" si="24"/>
        <v>43249</v>
      </c>
      <c r="C151" s="38"/>
      <c r="D151" s="38"/>
      <c r="E151" s="32">
        <f t="shared" si="25"/>
        <v>0</v>
      </c>
      <c r="F151" s="35"/>
      <c r="G151" s="35"/>
      <c r="H151" s="32">
        <f t="shared" si="17"/>
        <v>0</v>
      </c>
      <c r="I151" s="174" t="str">
        <f t="shared" si="20"/>
        <v/>
      </c>
      <c r="J151" s="32">
        <f t="shared" si="21"/>
        <v>0</v>
      </c>
      <c r="K151" s="43" t="str">
        <f ca="1">IFERROR(OFFSET(Km!$A$1,MATCH(M151,Km!$A$2:$A$11,0),MATCH(I151,Km!$B$1:$AC$1,0)),"")</f>
        <v/>
      </c>
      <c r="L151" s="32" t="str">
        <f t="shared" ca="1" si="23"/>
        <v/>
      </c>
      <c r="M151" s="26" t="str">
        <f t="array" ref="M151">IF(OR($K$2&gt;J151),"",IFERROR(INDEX(Tableau1[],MATCH(1,('2018'!B151&gt;=Tableau1[[DATE DEBUT ]])*(Tableau1[DATE FIN]&gt;='2018'!B151),0),1),""))</f>
        <v/>
      </c>
      <c r="N151" s="6"/>
    </row>
    <row r="152" spans="1:14" ht="16.2" x14ac:dyDescent="0.35">
      <c r="A152" s="233">
        <f t="shared" si="24"/>
        <v>43250</v>
      </c>
      <c r="B152" s="34">
        <f t="shared" si="24"/>
        <v>43250</v>
      </c>
      <c r="C152" s="38"/>
      <c r="D152" s="38"/>
      <c r="E152" s="32">
        <f t="shared" si="25"/>
        <v>0</v>
      </c>
      <c r="F152" s="35"/>
      <c r="G152" s="35"/>
      <c r="H152" s="32">
        <f t="shared" si="17"/>
        <v>0</v>
      </c>
      <c r="I152" s="174" t="str">
        <f t="shared" si="20"/>
        <v/>
      </c>
      <c r="J152" s="32">
        <f t="shared" si="21"/>
        <v>0</v>
      </c>
      <c r="K152" s="43" t="str">
        <f ca="1">IFERROR(OFFSET(Km!$A$1,MATCH(M152,Km!$A$2:$A$11,0),MATCH(I152,Km!$B$1:$AC$1,0)),"")</f>
        <v/>
      </c>
      <c r="L152" s="32" t="str">
        <f t="shared" ca="1" si="23"/>
        <v/>
      </c>
      <c r="M152" s="26" t="str">
        <f t="array" ref="M152">IF(OR($K$2&gt;J152),"",IFERROR(INDEX(Tableau1[],MATCH(1,('2018'!B152&gt;=Tableau1[[DATE DEBUT ]])*(Tableau1[DATE FIN]&gt;='2018'!B152),0),1),""))</f>
        <v/>
      </c>
      <c r="N152" s="6"/>
    </row>
    <row r="153" spans="1:14" ht="16.2" x14ac:dyDescent="0.35">
      <c r="A153" s="233">
        <f t="shared" si="24"/>
        <v>43251</v>
      </c>
      <c r="B153" s="34">
        <f t="shared" si="24"/>
        <v>43251</v>
      </c>
      <c r="C153" s="38"/>
      <c r="D153" s="38"/>
      <c r="E153" s="32">
        <f>MOD(D153-C153,1)</f>
        <v>0</v>
      </c>
      <c r="F153" s="35"/>
      <c r="G153" s="35"/>
      <c r="H153" s="32">
        <f t="shared" si="17"/>
        <v>0</v>
      </c>
      <c r="I153" s="174" t="str">
        <f t="shared" si="20"/>
        <v/>
      </c>
      <c r="J153" s="32">
        <f t="shared" si="21"/>
        <v>0</v>
      </c>
      <c r="K153" s="43" t="str">
        <f ca="1">IFERROR(OFFSET(Km!$A$1,MATCH(M153,Km!$A$2:$A$11,0),MATCH(I153,Km!$B$1:$AC$1,0)),"")</f>
        <v/>
      </c>
      <c r="L153" s="32" t="str">
        <f t="shared" ca="1" si="23"/>
        <v/>
      </c>
      <c r="M153" s="26" t="str">
        <f t="array" ref="M153">IF(OR($K$2&gt;J153),"",IFERROR(INDEX(Tableau1[],MATCH(1,('2018'!B153&gt;=Tableau1[[DATE DEBUT ]])*(Tableau1[DATE FIN]&gt;='2018'!B153),0),1),""))</f>
        <v/>
      </c>
      <c r="N153" s="6"/>
    </row>
    <row r="154" spans="1:14" ht="16.2" x14ac:dyDescent="0.35">
      <c r="A154" s="233">
        <f t="shared" si="24"/>
        <v>43252</v>
      </c>
      <c r="B154" s="34">
        <f t="shared" si="24"/>
        <v>43252</v>
      </c>
      <c r="C154" s="38"/>
      <c r="D154" s="38"/>
      <c r="E154" s="32">
        <f>MOD(D154-C154,1)</f>
        <v>0</v>
      </c>
      <c r="F154" s="35"/>
      <c r="G154" s="35"/>
      <c r="H154" s="32">
        <f t="shared" si="17"/>
        <v>0</v>
      </c>
      <c r="I154" s="174" t="str">
        <f t="shared" si="20"/>
        <v/>
      </c>
      <c r="J154" s="32">
        <f t="shared" si="21"/>
        <v>0</v>
      </c>
      <c r="K154" s="43" t="str">
        <f ca="1">IFERROR(OFFSET(Km!$A$1,MATCH(M154,Km!$A$2:$A$11,0),MATCH(I154,Km!$B$1:$AC$1,0)),"")</f>
        <v/>
      </c>
      <c r="L154" s="32" t="str">
        <f t="shared" ca="1" si="23"/>
        <v/>
      </c>
      <c r="M154" s="26" t="str">
        <f t="array" ref="M154">IF(OR($K$2&gt;J154),"",IFERROR(INDEX(Tableau1[],MATCH(1,('2018'!B154&gt;=Tableau1[[DATE DEBUT ]])*(Tableau1[DATE FIN]&gt;='2018'!B154),0),1),""))</f>
        <v/>
      </c>
      <c r="N154" s="6"/>
    </row>
    <row r="155" spans="1:14" ht="16.2" x14ac:dyDescent="0.35">
      <c r="A155" s="233">
        <f t="shared" si="24"/>
        <v>43253</v>
      </c>
      <c r="B155" s="34">
        <f t="shared" si="24"/>
        <v>43253</v>
      </c>
      <c r="C155" s="38"/>
      <c r="D155" s="38"/>
      <c r="E155" s="32">
        <f t="shared" si="25"/>
        <v>0</v>
      </c>
      <c r="F155" s="35"/>
      <c r="G155" s="35"/>
      <c r="H155" s="32">
        <f t="shared" si="17"/>
        <v>0</v>
      </c>
      <c r="I155" s="174" t="str">
        <f t="shared" si="20"/>
        <v/>
      </c>
      <c r="J155" s="32">
        <f t="shared" si="21"/>
        <v>0</v>
      </c>
      <c r="K155" s="43" t="str">
        <f ca="1">IFERROR(OFFSET(Km!$A$1,MATCH(M155,Km!$A$2:$A$11,0),MATCH(I155,Km!$B$1:$AC$1,0)),"")</f>
        <v/>
      </c>
      <c r="L155" s="32">
        <f t="shared" ca="1" si="23"/>
        <v>0</v>
      </c>
      <c r="M155" s="26" t="str">
        <f t="array" ref="M155">IF(OR($K$2&gt;J155),"",IFERROR(INDEX(Tableau1[],MATCH(1,('2018'!B155&gt;=Tableau1[[DATE DEBUT ]])*(Tableau1[DATE FIN]&gt;='2018'!B155),0),1),""))</f>
        <v/>
      </c>
      <c r="N155" s="6"/>
    </row>
    <row r="156" spans="1:14" ht="16.2" x14ac:dyDescent="0.35">
      <c r="A156" s="233">
        <f t="shared" si="24"/>
        <v>43254</v>
      </c>
      <c r="B156" s="34">
        <f t="shared" si="24"/>
        <v>43254</v>
      </c>
      <c r="C156" s="38"/>
      <c r="D156" s="38"/>
      <c r="E156" s="32">
        <f t="shared" si="25"/>
        <v>0</v>
      </c>
      <c r="F156" s="35"/>
      <c r="G156" s="35"/>
      <c r="H156" s="32">
        <f t="shared" si="17"/>
        <v>0</v>
      </c>
      <c r="I156" s="174" t="str">
        <f t="shared" si="20"/>
        <v/>
      </c>
      <c r="J156" s="32">
        <f t="shared" si="21"/>
        <v>0</v>
      </c>
      <c r="K156" s="43" t="str">
        <f ca="1">IFERROR(OFFSET(Km!$A$1,MATCH(M156,Km!$A$2:$A$11,0),MATCH(I156,Km!$B$1:$AC$1,0)),"")</f>
        <v/>
      </c>
      <c r="L156" s="32" t="str">
        <f t="shared" ca="1" si="23"/>
        <v/>
      </c>
      <c r="M156" s="26" t="str">
        <f t="array" ref="M156">IF(OR($K$2&gt;J156),"",IFERROR(INDEX(Tableau1[],MATCH(1,('2018'!B156&gt;=Tableau1[[DATE DEBUT ]])*(Tableau1[DATE FIN]&gt;='2018'!B156),0),1),""))</f>
        <v/>
      </c>
      <c r="N156" s="6"/>
    </row>
    <row r="157" spans="1:14" ht="16.2" x14ac:dyDescent="0.35">
      <c r="A157" s="233">
        <f t="shared" si="24"/>
        <v>43255</v>
      </c>
      <c r="B157" s="34">
        <f t="shared" si="24"/>
        <v>43255</v>
      </c>
      <c r="C157" s="38"/>
      <c r="D157" s="38"/>
      <c r="E157" s="32">
        <f t="shared" si="25"/>
        <v>0</v>
      </c>
      <c r="F157" s="35"/>
      <c r="G157" s="35"/>
      <c r="H157" s="32">
        <f t="shared" si="17"/>
        <v>0</v>
      </c>
      <c r="I157" s="174" t="str">
        <f t="shared" si="20"/>
        <v/>
      </c>
      <c r="J157" s="32">
        <f t="shared" si="21"/>
        <v>0</v>
      </c>
      <c r="K157" s="43" t="str">
        <f ca="1">IFERROR(OFFSET(Km!$A$1,MATCH(M157,Km!$A$2:$A$11,0),MATCH(I157,Km!$B$1:$AC$1,0)),"")</f>
        <v/>
      </c>
      <c r="L157" s="32" t="str">
        <f t="shared" ca="1" si="23"/>
        <v/>
      </c>
      <c r="M157" s="26" t="str">
        <f t="array" ref="M157">IF(OR($K$2&gt;J157),"",IFERROR(INDEX(Tableau1[],MATCH(1,('2018'!B157&gt;=Tableau1[[DATE DEBUT ]])*(Tableau1[DATE FIN]&gt;='2018'!B157),0),1),""))</f>
        <v/>
      </c>
      <c r="N157" s="6"/>
    </row>
    <row r="158" spans="1:14" ht="16.2" x14ac:dyDescent="0.35">
      <c r="A158" s="233">
        <f t="shared" si="24"/>
        <v>43256</v>
      </c>
      <c r="B158" s="34">
        <f t="shared" si="24"/>
        <v>43256</v>
      </c>
      <c r="C158" s="38"/>
      <c r="D158" s="38"/>
      <c r="E158" s="32">
        <f t="shared" si="25"/>
        <v>0</v>
      </c>
      <c r="F158" s="35"/>
      <c r="G158" s="35"/>
      <c r="H158" s="32">
        <f t="shared" si="17"/>
        <v>0</v>
      </c>
      <c r="I158" s="174" t="str">
        <f t="shared" si="20"/>
        <v/>
      </c>
      <c r="J158" s="32">
        <f t="shared" si="21"/>
        <v>0</v>
      </c>
      <c r="K158" s="43" t="str">
        <f ca="1">IFERROR(OFFSET(Km!$A$1,MATCH(M158,Km!$A$2:$A$11,0),MATCH(I158,Km!$B$1:$AC$1,0)),"")</f>
        <v/>
      </c>
      <c r="L158" s="32" t="str">
        <f t="shared" ca="1" si="23"/>
        <v/>
      </c>
      <c r="M158" s="26" t="str">
        <f t="array" ref="M158">IF(OR($K$2&gt;J158),"",IFERROR(INDEX(Tableau1[],MATCH(1,('2018'!B158&gt;=Tableau1[[DATE DEBUT ]])*(Tableau1[DATE FIN]&gt;='2018'!B158),0),1),""))</f>
        <v/>
      </c>
      <c r="N158" s="6"/>
    </row>
    <row r="159" spans="1:14" ht="16.2" x14ac:dyDescent="0.35">
      <c r="A159" s="233">
        <f t="shared" si="24"/>
        <v>43257</v>
      </c>
      <c r="B159" s="34">
        <f t="shared" si="24"/>
        <v>43257</v>
      </c>
      <c r="C159" s="38"/>
      <c r="D159" s="38"/>
      <c r="E159" s="32">
        <f t="shared" si="25"/>
        <v>0</v>
      </c>
      <c r="F159" s="35"/>
      <c r="G159" s="35"/>
      <c r="H159" s="32">
        <f t="shared" si="17"/>
        <v>0</v>
      </c>
      <c r="I159" s="174" t="str">
        <f t="shared" si="20"/>
        <v/>
      </c>
      <c r="J159" s="32">
        <f t="shared" si="21"/>
        <v>0</v>
      </c>
      <c r="K159" s="43" t="str">
        <f ca="1">IFERROR(OFFSET(Km!$A$1,MATCH(M159,Km!$A$2:$A$11,0),MATCH(I159,Km!$B$1:$AC$1,0)),"")</f>
        <v/>
      </c>
      <c r="L159" s="32" t="str">
        <f t="shared" ca="1" si="23"/>
        <v/>
      </c>
      <c r="M159" s="26" t="str">
        <f t="array" ref="M159">IF(OR($K$2&gt;J159),"",IFERROR(INDEX(Tableau1[],MATCH(1,('2018'!B159&gt;=Tableau1[[DATE DEBUT ]])*(Tableau1[DATE FIN]&gt;='2018'!B159),0),1),""))</f>
        <v/>
      </c>
      <c r="N159" s="6"/>
    </row>
    <row r="160" spans="1:14" ht="16.2" x14ac:dyDescent="0.35">
      <c r="A160" s="233">
        <f t="shared" si="24"/>
        <v>43258</v>
      </c>
      <c r="B160" s="34">
        <f t="shared" si="24"/>
        <v>43258</v>
      </c>
      <c r="C160" s="38"/>
      <c r="D160" s="38"/>
      <c r="E160" s="32">
        <f t="shared" si="25"/>
        <v>0</v>
      </c>
      <c r="F160" s="35"/>
      <c r="G160" s="35"/>
      <c r="H160" s="32">
        <f t="shared" si="17"/>
        <v>0</v>
      </c>
      <c r="I160" s="174" t="str">
        <f t="shared" si="20"/>
        <v/>
      </c>
      <c r="J160" s="32">
        <f t="shared" si="21"/>
        <v>0</v>
      </c>
      <c r="K160" s="43" t="str">
        <f ca="1">IFERROR(OFFSET(Km!$A$1,MATCH(M160,Km!$A$2:$A$11,0),MATCH(I160,Km!$B$1:$AC$1,0)),"")</f>
        <v/>
      </c>
      <c r="L160" s="32" t="str">
        <f t="shared" ca="1" si="23"/>
        <v/>
      </c>
      <c r="M160" s="26" t="str">
        <f t="array" ref="M160">IF(OR($K$2&gt;J160),"",IFERROR(INDEX(Tableau1[],MATCH(1,('2018'!B160&gt;=Tableau1[[DATE DEBUT ]])*(Tableau1[DATE FIN]&gt;='2018'!B160),0),1),""))</f>
        <v/>
      </c>
      <c r="N160" s="6"/>
    </row>
    <row r="161" spans="1:14" ht="16.2" x14ac:dyDescent="0.35">
      <c r="A161" s="233">
        <f t="shared" si="24"/>
        <v>43259</v>
      </c>
      <c r="B161" s="34">
        <f t="shared" si="24"/>
        <v>43259</v>
      </c>
      <c r="C161" s="38"/>
      <c r="D161" s="38"/>
      <c r="E161" s="32">
        <f t="shared" si="25"/>
        <v>0</v>
      </c>
      <c r="F161" s="35"/>
      <c r="G161" s="35"/>
      <c r="H161" s="32">
        <f t="shared" si="17"/>
        <v>0</v>
      </c>
      <c r="I161" s="174" t="str">
        <f t="shared" si="20"/>
        <v/>
      </c>
      <c r="J161" s="32">
        <f t="shared" si="21"/>
        <v>0</v>
      </c>
      <c r="K161" s="43" t="str">
        <f ca="1">IFERROR(OFFSET(Km!$A$1,MATCH(M161,Km!$A$2:$A$11,0),MATCH(I161,Km!$B$1:$AC$1,0)),"")</f>
        <v/>
      </c>
      <c r="L161" s="32" t="str">
        <f t="shared" ca="1" si="23"/>
        <v/>
      </c>
      <c r="M161" s="26" t="str">
        <f t="array" ref="M161">IF(OR($K$2&gt;J161),"",IFERROR(INDEX(Tableau1[],MATCH(1,('2018'!B161&gt;=Tableau1[[DATE DEBUT ]])*(Tableau1[DATE FIN]&gt;='2018'!B161),0),1),""))</f>
        <v/>
      </c>
      <c r="N161" s="6"/>
    </row>
    <row r="162" spans="1:14" ht="16.2" x14ac:dyDescent="0.35">
      <c r="A162" s="233">
        <f t="shared" si="24"/>
        <v>43260</v>
      </c>
      <c r="B162" s="34">
        <f t="shared" si="24"/>
        <v>43260</v>
      </c>
      <c r="C162" s="38"/>
      <c r="D162" s="38"/>
      <c r="E162" s="32">
        <f t="shared" si="25"/>
        <v>0</v>
      </c>
      <c r="F162" s="35"/>
      <c r="G162" s="35"/>
      <c r="H162" s="32">
        <f t="shared" si="17"/>
        <v>0</v>
      </c>
      <c r="I162" s="174" t="str">
        <f t="shared" si="20"/>
        <v/>
      </c>
      <c r="J162" s="32">
        <f t="shared" si="21"/>
        <v>0</v>
      </c>
      <c r="K162" s="43" t="str">
        <f ca="1">IFERROR(OFFSET(Km!$A$1,MATCH(M162,Km!$A$2:$A$11,0),MATCH(I162,Km!$B$1:$AC$1,0)),"")</f>
        <v/>
      </c>
      <c r="L162" s="32">
        <f t="shared" ca="1" si="23"/>
        <v>0</v>
      </c>
      <c r="M162" s="26" t="str">
        <f t="array" ref="M162">IF(OR($K$2&gt;J162),"",IFERROR(INDEX(Tableau1[],MATCH(1,('2018'!B162&gt;=Tableau1[[DATE DEBUT ]])*(Tableau1[DATE FIN]&gt;='2018'!B162),0),1),""))</f>
        <v/>
      </c>
      <c r="N162" s="6"/>
    </row>
    <row r="163" spans="1:14" ht="16.2" x14ac:dyDescent="0.35">
      <c r="A163" s="233">
        <f t="shared" si="24"/>
        <v>43261</v>
      </c>
      <c r="B163" s="34">
        <f t="shared" si="24"/>
        <v>43261</v>
      </c>
      <c r="C163" s="38"/>
      <c r="D163" s="38"/>
      <c r="E163" s="32">
        <f t="shared" si="25"/>
        <v>0</v>
      </c>
      <c r="F163" s="35"/>
      <c r="G163" s="35"/>
      <c r="H163" s="32">
        <f t="shared" si="17"/>
        <v>0</v>
      </c>
      <c r="I163" s="174" t="str">
        <f t="shared" si="20"/>
        <v/>
      </c>
      <c r="J163" s="32">
        <f t="shared" si="21"/>
        <v>0</v>
      </c>
      <c r="K163" s="43" t="str">
        <f ca="1">IFERROR(OFFSET(Km!$A$1,MATCH(M163,Km!$A$2:$A$11,0),MATCH(I163,Km!$B$1:$AC$1,0)),"")</f>
        <v/>
      </c>
      <c r="L163" s="32" t="str">
        <f t="shared" ca="1" si="23"/>
        <v/>
      </c>
      <c r="M163" s="26" t="str">
        <f t="array" ref="M163">IF(OR($K$2&gt;J163),"",IFERROR(INDEX(Tableau1[],MATCH(1,('2018'!B163&gt;=Tableau1[[DATE DEBUT ]])*(Tableau1[DATE FIN]&gt;='2018'!B163),0),1),""))</f>
        <v/>
      </c>
      <c r="N163" s="6"/>
    </row>
    <row r="164" spans="1:14" ht="16.2" x14ac:dyDescent="0.35">
      <c r="A164" s="233">
        <f t="shared" si="24"/>
        <v>43262</v>
      </c>
      <c r="B164" s="34">
        <f t="shared" si="24"/>
        <v>43262</v>
      </c>
      <c r="C164" s="38">
        <v>0.3125</v>
      </c>
      <c r="D164" s="38">
        <v>0.5</v>
      </c>
      <c r="E164" s="32">
        <f t="shared" si="25"/>
        <v>0.1875</v>
      </c>
      <c r="F164" s="35">
        <v>0.5625</v>
      </c>
      <c r="G164" s="35">
        <v>0.69791666666666663</v>
      </c>
      <c r="H164" s="32">
        <f t="shared" si="17"/>
        <v>0.13541666666666663</v>
      </c>
      <c r="I164" s="174" t="str">
        <f t="shared" si="20"/>
        <v>SITE</v>
      </c>
      <c r="J164" s="32">
        <f t="shared" si="21"/>
        <v>0.32291666666666663</v>
      </c>
      <c r="K164" s="43">
        <f ca="1">IFERROR(OFFSET(Km!$A$1,MATCH(M164,Km!$A$2:$A$11,0),MATCH(I164,Km!$B$1:$AC$1,0)),"")</f>
        <v>76.599999999999994</v>
      </c>
      <c r="L164" s="32" t="str">
        <f t="shared" ca="1" si="23"/>
        <v/>
      </c>
      <c r="M164" s="26" t="str">
        <f t="array" ref="M164">IF(OR($K$2&gt;J164),"",IFERROR(INDEX(Tableau1[],MATCH(1,('2018'!B164&gt;=Tableau1[[DATE DEBUT ]])*(Tableau1[DATE FIN]&gt;='2018'!B164),0),1),""))</f>
        <v>Entreprise 5</v>
      </c>
      <c r="N164" s="6"/>
    </row>
    <row r="165" spans="1:14" ht="16.2" x14ac:dyDescent="0.35">
      <c r="A165" s="233">
        <f t="shared" si="24"/>
        <v>43263</v>
      </c>
      <c r="B165" s="34">
        <f t="shared" si="24"/>
        <v>43263</v>
      </c>
      <c r="C165" s="38">
        <v>0.3125</v>
      </c>
      <c r="D165" s="38">
        <v>0.5</v>
      </c>
      <c r="E165" s="32">
        <f>MOD(D165-C165,1)</f>
        <v>0.1875</v>
      </c>
      <c r="F165" s="35">
        <v>0.5625</v>
      </c>
      <c r="G165" s="35">
        <v>0.6875</v>
      </c>
      <c r="H165" s="32">
        <f t="shared" ref="H165:H228" si="26">MOD(G165-F165,1)</f>
        <v>0.125</v>
      </c>
      <c r="I165" s="174" t="str">
        <f t="shared" si="20"/>
        <v>SITE</v>
      </c>
      <c r="J165" s="32">
        <f t="shared" si="21"/>
        <v>0.3125</v>
      </c>
      <c r="K165" s="43">
        <f ca="1">IFERROR(OFFSET(Km!$A$1,MATCH(M165,Km!$A$2:$A$11,0),MATCH(I165,Km!$B$1:$AC$1,0)),"")</f>
        <v>76.599999999999994</v>
      </c>
      <c r="L165" s="32" t="str">
        <f t="shared" ca="1" si="23"/>
        <v/>
      </c>
      <c r="M165" s="26" t="str">
        <f t="array" ref="M165">IF(OR($K$2&gt;J165),"",IFERROR(INDEX(Tableau1[],MATCH(1,('2018'!B165&gt;=Tableau1[[DATE DEBUT ]])*(Tableau1[DATE FIN]&gt;='2018'!B165),0),1),""))</f>
        <v>Entreprise 5</v>
      </c>
      <c r="N165" s="6"/>
    </row>
    <row r="166" spans="1:14" ht="16.2" x14ac:dyDescent="0.35">
      <c r="A166" s="233">
        <f t="shared" ref="A166:B181" si="27">A165+1</f>
        <v>43264</v>
      </c>
      <c r="B166" s="34">
        <f t="shared" si="27"/>
        <v>43264</v>
      </c>
      <c r="C166" s="38">
        <v>0.3125</v>
      </c>
      <c r="D166" s="38">
        <v>0.5</v>
      </c>
      <c r="E166" s="32">
        <f>MOD(D166-C166,1)</f>
        <v>0.1875</v>
      </c>
      <c r="F166" s="35">
        <v>0.5625</v>
      </c>
      <c r="G166" s="35">
        <v>0.66666666666666663</v>
      </c>
      <c r="H166" s="32">
        <f t="shared" si="26"/>
        <v>0.10416666666666663</v>
      </c>
      <c r="I166" s="174" t="str">
        <f t="shared" si="20"/>
        <v>SITE</v>
      </c>
      <c r="J166" s="32">
        <f t="shared" si="21"/>
        <v>0.29166666666666663</v>
      </c>
      <c r="K166" s="43">
        <f ca="1">IFERROR(OFFSET(Km!$A$1,MATCH(M166,Km!$A$2:$A$11,0),MATCH(I166,Km!$B$1:$AC$1,0)),"")</f>
        <v>76.599999999999994</v>
      </c>
      <c r="L166" s="32" t="str">
        <f t="shared" ca="1" si="23"/>
        <v/>
      </c>
      <c r="M166" s="26" t="str">
        <f t="array" ref="M166">IF(OR($K$2&gt;J166),"",IFERROR(INDEX(Tableau1[],MATCH(1,('2018'!B166&gt;=Tableau1[[DATE DEBUT ]])*(Tableau1[DATE FIN]&gt;='2018'!B166),0),1),""))</f>
        <v>Entreprise 5</v>
      </c>
      <c r="N166" s="6"/>
    </row>
    <row r="167" spans="1:14" ht="16.2" x14ac:dyDescent="0.35">
      <c r="A167" s="233">
        <f t="shared" si="27"/>
        <v>43265</v>
      </c>
      <c r="B167" s="34">
        <f t="shared" si="27"/>
        <v>43265</v>
      </c>
      <c r="C167" s="38">
        <v>0.3125</v>
      </c>
      <c r="D167" s="38">
        <v>0.5</v>
      </c>
      <c r="E167" s="32">
        <f>MOD(D167-C167,1)</f>
        <v>0.1875</v>
      </c>
      <c r="F167" s="35">
        <v>0.5625</v>
      </c>
      <c r="G167" s="35">
        <v>0.66666666666666663</v>
      </c>
      <c r="H167" s="32">
        <f t="shared" si="26"/>
        <v>0.10416666666666663</v>
      </c>
      <c r="I167" s="174" t="str">
        <f t="shared" si="20"/>
        <v>SITE</v>
      </c>
      <c r="J167" s="32">
        <f t="shared" si="21"/>
        <v>0.29166666666666663</v>
      </c>
      <c r="K167" s="43">
        <f ca="1">IFERROR(OFFSET(Km!$A$1,MATCH(M167,Km!$A$2:$A$11,0),MATCH(I167,Km!$B$1:$AC$1,0)),"")</f>
        <v>76.599999999999994</v>
      </c>
      <c r="L167" s="32" t="str">
        <f t="shared" ca="1" si="23"/>
        <v/>
      </c>
      <c r="M167" s="26" t="str">
        <f t="array" ref="M167">IF(OR($K$2&gt;J167),"",IFERROR(INDEX(Tableau1[],MATCH(1,('2018'!B167&gt;=Tableau1[[DATE DEBUT ]])*(Tableau1[DATE FIN]&gt;='2018'!B167),0),1),""))</f>
        <v>Entreprise 5</v>
      </c>
      <c r="N167" s="6"/>
    </row>
    <row r="168" spans="1:14" ht="16.2" x14ac:dyDescent="0.35">
      <c r="A168" s="233">
        <f t="shared" si="27"/>
        <v>43266</v>
      </c>
      <c r="B168" s="34">
        <f t="shared" si="27"/>
        <v>43266</v>
      </c>
      <c r="C168" s="38">
        <v>0.3125</v>
      </c>
      <c r="D168" s="38">
        <v>0.5</v>
      </c>
      <c r="E168" s="32">
        <f>MOD(D168-C168,1)</f>
        <v>0.1875</v>
      </c>
      <c r="F168" s="35">
        <v>0.5625</v>
      </c>
      <c r="G168" s="35">
        <v>0.66666666666666663</v>
      </c>
      <c r="H168" s="32">
        <f t="shared" si="26"/>
        <v>0.10416666666666663</v>
      </c>
      <c r="I168" s="174" t="str">
        <f t="shared" si="20"/>
        <v>SITE</v>
      </c>
      <c r="J168" s="32">
        <f t="shared" si="21"/>
        <v>0.29166666666666663</v>
      </c>
      <c r="K168" s="43">
        <f ca="1">IFERROR(OFFSET(Km!$A$1,MATCH(M168,Km!$A$2:$A$11,0),MATCH(I168,Km!$B$1:$AC$1,0)),"")</f>
        <v>76.599999999999994</v>
      </c>
      <c r="L168" s="32" t="str">
        <f t="shared" ca="1" si="23"/>
        <v/>
      </c>
      <c r="M168" s="26" t="str">
        <f t="array" ref="M168">IF(OR($K$2&gt;J168),"",IFERROR(INDEX(Tableau1[],MATCH(1,('2018'!B168&gt;=Tableau1[[DATE DEBUT ]])*(Tableau1[DATE FIN]&gt;='2018'!B168),0),1),""))</f>
        <v>Entreprise 5</v>
      </c>
      <c r="N168" s="6"/>
    </row>
    <row r="169" spans="1:14" ht="16.2" x14ac:dyDescent="0.35">
      <c r="A169" s="233">
        <f t="shared" si="27"/>
        <v>43267</v>
      </c>
      <c r="B169" s="34">
        <f t="shared" si="27"/>
        <v>43267</v>
      </c>
      <c r="C169" s="38"/>
      <c r="D169" s="38"/>
      <c r="E169" s="32">
        <f t="shared" si="25"/>
        <v>0</v>
      </c>
      <c r="F169" s="35"/>
      <c r="G169" s="35"/>
      <c r="H169" s="32">
        <f t="shared" si="26"/>
        <v>0</v>
      </c>
      <c r="I169" s="174" t="str">
        <f t="shared" si="20"/>
        <v/>
      </c>
      <c r="J169" s="32">
        <f t="shared" si="21"/>
        <v>0</v>
      </c>
      <c r="K169" s="43" t="str">
        <f ca="1">IFERROR(OFFSET(Km!$A$1,MATCH(M169,Km!$A$2:$A$11,0),MATCH(I169,Km!$B$1:$AC$1,0)),"")</f>
        <v/>
      </c>
      <c r="L169" s="32">
        <f t="shared" ca="1" si="23"/>
        <v>1.5104166666666665</v>
      </c>
      <c r="M169" s="26" t="str">
        <f t="array" ref="M169">IF(OR($K$2&gt;J169),"",IFERROR(INDEX(Tableau1[],MATCH(1,('2018'!B169&gt;=Tableau1[[DATE DEBUT ]])*(Tableau1[DATE FIN]&gt;='2018'!B169),0),1),""))</f>
        <v/>
      </c>
      <c r="N169" s="6"/>
    </row>
    <row r="170" spans="1:14" ht="16.2" x14ac:dyDescent="0.35">
      <c r="A170" s="233">
        <f t="shared" si="27"/>
        <v>43268</v>
      </c>
      <c r="B170" s="34">
        <f t="shared" si="27"/>
        <v>43268</v>
      </c>
      <c r="C170" s="38"/>
      <c r="D170" s="38"/>
      <c r="E170" s="32">
        <f t="shared" si="25"/>
        <v>0</v>
      </c>
      <c r="F170" s="35"/>
      <c r="G170" s="35"/>
      <c r="H170" s="32">
        <f t="shared" si="26"/>
        <v>0</v>
      </c>
      <c r="I170" s="174" t="str">
        <f t="shared" si="20"/>
        <v/>
      </c>
      <c r="J170" s="32">
        <f t="shared" si="21"/>
        <v>0</v>
      </c>
      <c r="K170" s="43" t="str">
        <f ca="1">IFERROR(OFFSET(Km!$A$1,MATCH(M170,Km!$A$2:$A$11,0),MATCH(I170,Km!$B$1:$AC$1,0)),"")</f>
        <v/>
      </c>
      <c r="L170" s="32" t="str">
        <f t="shared" ca="1" si="23"/>
        <v/>
      </c>
      <c r="M170" s="26" t="str">
        <f t="array" ref="M170">IF(OR($K$2&gt;J170),"",IFERROR(INDEX(Tableau1[],MATCH(1,('2018'!B170&gt;=Tableau1[[DATE DEBUT ]])*(Tableau1[DATE FIN]&gt;='2018'!B170),0),1),""))</f>
        <v/>
      </c>
      <c r="N170" s="6"/>
    </row>
    <row r="171" spans="1:14" ht="16.2" x14ac:dyDescent="0.35">
      <c r="A171" s="233">
        <f t="shared" si="27"/>
        <v>43269</v>
      </c>
      <c r="B171" s="34">
        <f t="shared" si="27"/>
        <v>43269</v>
      </c>
      <c r="C171" s="38">
        <v>0.3125</v>
      </c>
      <c r="D171" s="38">
        <v>0.5</v>
      </c>
      <c r="E171" s="32">
        <f t="shared" si="25"/>
        <v>0.1875</v>
      </c>
      <c r="F171" s="35">
        <v>0.5625</v>
      </c>
      <c r="G171" s="35">
        <v>0.66666666666666663</v>
      </c>
      <c r="H171" s="32">
        <f t="shared" si="26"/>
        <v>0.10416666666666663</v>
      </c>
      <c r="I171" s="174" t="str">
        <f t="shared" si="20"/>
        <v>SITE</v>
      </c>
      <c r="J171" s="32">
        <f t="shared" si="21"/>
        <v>0.29166666666666663</v>
      </c>
      <c r="K171" s="43">
        <f ca="1">IFERROR(OFFSET(Km!$A$1,MATCH(M171,Km!$A$2:$A$11,0),MATCH(I171,Km!$B$1:$AC$1,0)),"")</f>
        <v>76.599999999999994</v>
      </c>
      <c r="L171" s="32" t="str">
        <f t="shared" ca="1" si="23"/>
        <v/>
      </c>
      <c r="M171" s="26" t="str">
        <f t="array" ref="M171">IF(OR($K$2&gt;J171),"",IFERROR(INDEX(Tableau1[],MATCH(1,('2018'!B171&gt;=Tableau1[[DATE DEBUT ]])*(Tableau1[DATE FIN]&gt;='2018'!B171),0),1),""))</f>
        <v>Entreprise 5</v>
      </c>
      <c r="N171" s="6"/>
    </row>
    <row r="172" spans="1:14" ht="16.2" x14ac:dyDescent="0.35">
      <c r="A172" s="233">
        <f t="shared" si="27"/>
        <v>43270</v>
      </c>
      <c r="B172" s="34">
        <f t="shared" si="27"/>
        <v>43270</v>
      </c>
      <c r="C172" s="38">
        <v>0.3125</v>
      </c>
      <c r="D172" s="38">
        <v>0.5</v>
      </c>
      <c r="E172" s="32">
        <f>MOD(D172-C172,1)</f>
        <v>0.1875</v>
      </c>
      <c r="F172" s="35">
        <v>0.5625</v>
      </c>
      <c r="G172" s="35">
        <v>0.66666666666666663</v>
      </c>
      <c r="H172" s="32">
        <f t="shared" si="26"/>
        <v>0.10416666666666663</v>
      </c>
      <c r="I172" s="174" t="str">
        <f t="shared" si="20"/>
        <v>SITE</v>
      </c>
      <c r="J172" s="32">
        <f t="shared" si="21"/>
        <v>0.29166666666666663</v>
      </c>
      <c r="K172" s="43">
        <f ca="1">IFERROR(OFFSET(Km!$A$1,MATCH(M172,Km!$A$2:$A$11,0),MATCH(I172,Km!$B$1:$AC$1,0)),"")</f>
        <v>76.599999999999994</v>
      </c>
      <c r="L172" s="32" t="str">
        <f t="shared" ca="1" si="23"/>
        <v/>
      </c>
      <c r="M172" s="26" t="str">
        <f t="array" ref="M172">IF(OR($K$2&gt;J172),"",IFERROR(INDEX(Tableau1[],MATCH(1,('2018'!B172&gt;=Tableau1[[DATE DEBUT ]])*(Tableau1[DATE FIN]&gt;='2018'!B172),0),1),""))</f>
        <v>Entreprise 5</v>
      </c>
      <c r="N172" s="6"/>
    </row>
    <row r="173" spans="1:14" ht="16.2" x14ac:dyDescent="0.35">
      <c r="A173" s="233">
        <f t="shared" si="27"/>
        <v>43271</v>
      </c>
      <c r="B173" s="34">
        <f t="shared" si="27"/>
        <v>43271</v>
      </c>
      <c r="C173" s="38">
        <v>0.3125</v>
      </c>
      <c r="D173" s="38">
        <v>0.5</v>
      </c>
      <c r="E173" s="32">
        <f>MOD(D173-C173,1)</f>
        <v>0.1875</v>
      </c>
      <c r="F173" s="35">
        <v>0.5625</v>
      </c>
      <c r="G173" s="35">
        <v>0.66666666666666663</v>
      </c>
      <c r="H173" s="32">
        <f t="shared" si="26"/>
        <v>0.10416666666666663</v>
      </c>
      <c r="I173" s="174" t="str">
        <f t="shared" si="20"/>
        <v>SITE</v>
      </c>
      <c r="J173" s="32">
        <f t="shared" si="21"/>
        <v>0.29166666666666663</v>
      </c>
      <c r="K173" s="43">
        <f ca="1">IFERROR(OFFSET(Km!$A$1,MATCH(M173,Km!$A$2:$A$11,0),MATCH(I173,Km!$B$1:$AC$1,0)),"")</f>
        <v>76.599999999999994</v>
      </c>
      <c r="L173" s="32" t="str">
        <f t="shared" ca="1" si="23"/>
        <v/>
      </c>
      <c r="M173" s="26" t="str">
        <f t="array" ref="M173">IF(OR($K$2&gt;J173),"",IFERROR(INDEX(Tableau1[],MATCH(1,('2018'!B173&gt;=Tableau1[[DATE DEBUT ]])*(Tableau1[DATE FIN]&gt;='2018'!B173),0),1),""))</f>
        <v>Entreprise 5</v>
      </c>
      <c r="N173" s="6"/>
    </row>
    <row r="174" spans="1:14" ht="16.2" x14ac:dyDescent="0.35">
      <c r="A174" s="233">
        <f t="shared" si="27"/>
        <v>43272</v>
      </c>
      <c r="B174" s="34">
        <f t="shared" si="27"/>
        <v>43272</v>
      </c>
      <c r="C174" s="38">
        <v>0.3125</v>
      </c>
      <c r="D174" s="38">
        <v>0.5</v>
      </c>
      <c r="E174" s="32">
        <f>MOD(D174-C174,1)</f>
        <v>0.1875</v>
      </c>
      <c r="F174" s="35">
        <v>0.5625</v>
      </c>
      <c r="G174" s="35">
        <v>0.66666666666666663</v>
      </c>
      <c r="H174" s="32">
        <f t="shared" si="26"/>
        <v>0.10416666666666663</v>
      </c>
      <c r="I174" s="174" t="str">
        <f t="shared" si="20"/>
        <v>SITE</v>
      </c>
      <c r="J174" s="32">
        <f t="shared" si="21"/>
        <v>0.29166666666666663</v>
      </c>
      <c r="K174" s="43">
        <f ca="1">IFERROR(OFFSET(Km!$A$1,MATCH(M174,Km!$A$2:$A$11,0),MATCH(I174,Km!$B$1:$AC$1,0)),"")</f>
        <v>76.599999999999994</v>
      </c>
      <c r="L174" s="32" t="str">
        <f t="shared" ca="1" si="23"/>
        <v/>
      </c>
      <c r="M174" s="26" t="str">
        <f t="array" ref="M174">IF(OR($K$2&gt;J174),"",IFERROR(INDEX(Tableau1[],MATCH(1,('2018'!B174&gt;=Tableau1[[DATE DEBUT ]])*(Tableau1[DATE FIN]&gt;='2018'!B174),0),1),""))</f>
        <v>Entreprise 5</v>
      </c>
      <c r="N174" s="6"/>
    </row>
    <row r="175" spans="1:14" ht="16.2" x14ac:dyDescent="0.35">
      <c r="A175" s="233">
        <f t="shared" si="27"/>
        <v>43273</v>
      </c>
      <c r="B175" s="34">
        <f t="shared" si="27"/>
        <v>43273</v>
      </c>
      <c r="C175" s="38">
        <v>0.3125</v>
      </c>
      <c r="D175" s="38">
        <v>0.5</v>
      </c>
      <c r="E175" s="32">
        <f>MOD(D175-C175,1)</f>
        <v>0.1875</v>
      </c>
      <c r="F175" s="35">
        <v>0.5625</v>
      </c>
      <c r="G175" s="35">
        <v>0.66666666666666663</v>
      </c>
      <c r="H175" s="32">
        <f t="shared" si="26"/>
        <v>0.10416666666666663</v>
      </c>
      <c r="I175" s="174" t="str">
        <f t="shared" si="20"/>
        <v>SITE</v>
      </c>
      <c r="J175" s="32">
        <f t="shared" si="21"/>
        <v>0.29166666666666663</v>
      </c>
      <c r="K175" s="43">
        <f ca="1">IFERROR(OFFSET(Km!$A$1,MATCH(M175,Km!$A$2:$A$11,0),MATCH(I175,Km!$B$1:$AC$1,0)),"")</f>
        <v>76.599999999999994</v>
      </c>
      <c r="L175" s="32" t="str">
        <f t="shared" ca="1" si="23"/>
        <v/>
      </c>
      <c r="M175" s="26" t="str">
        <f t="array" ref="M175">IF(OR($K$2&gt;J175),"",IFERROR(INDEX(Tableau1[],MATCH(1,('2018'!B175&gt;=Tableau1[[DATE DEBUT ]])*(Tableau1[DATE FIN]&gt;='2018'!B175),0),1),""))</f>
        <v>Entreprise 5</v>
      </c>
      <c r="N175" s="6"/>
    </row>
    <row r="176" spans="1:14" ht="16.2" x14ac:dyDescent="0.35">
      <c r="A176" s="233">
        <f t="shared" si="27"/>
        <v>43274</v>
      </c>
      <c r="B176" s="34">
        <f t="shared" si="27"/>
        <v>43274</v>
      </c>
      <c r="C176" s="38"/>
      <c r="D176" s="38"/>
      <c r="E176" s="32">
        <f t="shared" si="25"/>
        <v>0</v>
      </c>
      <c r="F176" s="35"/>
      <c r="G176" s="35"/>
      <c r="H176" s="32">
        <f t="shared" si="26"/>
        <v>0</v>
      </c>
      <c r="I176" s="174" t="str">
        <f t="shared" si="20"/>
        <v/>
      </c>
      <c r="J176" s="32">
        <f t="shared" si="21"/>
        <v>0</v>
      </c>
      <c r="K176" s="43" t="str">
        <f ca="1">IFERROR(OFFSET(Km!$A$1,MATCH(M176,Km!$A$2:$A$11,0),MATCH(I176,Km!$B$1:$AC$1,0)),"")</f>
        <v/>
      </c>
      <c r="L176" s="32">
        <f t="shared" ca="1" si="23"/>
        <v>1.458333333333333</v>
      </c>
      <c r="M176" s="26" t="str">
        <f t="array" ref="M176">IF(OR($K$2&gt;J176),"",IFERROR(INDEX(Tableau1[],MATCH(1,('2018'!B176&gt;=Tableau1[[DATE DEBUT ]])*(Tableau1[DATE FIN]&gt;='2018'!B176),0),1),""))</f>
        <v/>
      </c>
      <c r="N176" s="6"/>
    </row>
    <row r="177" spans="1:17" ht="16.2" x14ac:dyDescent="0.35">
      <c r="A177" s="233">
        <f t="shared" si="27"/>
        <v>43275</v>
      </c>
      <c r="B177" s="34">
        <f t="shared" si="27"/>
        <v>43275</v>
      </c>
      <c r="C177" s="38"/>
      <c r="D177" s="38"/>
      <c r="E177" s="32">
        <f t="shared" si="25"/>
        <v>0</v>
      </c>
      <c r="F177" s="35"/>
      <c r="G177" s="35"/>
      <c r="H177" s="32">
        <f t="shared" si="26"/>
        <v>0</v>
      </c>
      <c r="I177" s="174" t="str">
        <f t="shared" si="20"/>
        <v/>
      </c>
      <c r="J177" s="32">
        <f t="shared" si="21"/>
        <v>0</v>
      </c>
      <c r="K177" s="43" t="str">
        <f ca="1">IFERROR(OFFSET(Km!$A$1,MATCH(M177,Km!$A$2:$A$11,0),MATCH(I177,Km!$B$1:$AC$1,0)),"")</f>
        <v/>
      </c>
      <c r="L177" s="32" t="str">
        <f t="shared" ca="1" si="23"/>
        <v/>
      </c>
      <c r="M177" s="26" t="str">
        <f t="array" ref="M177">IF(OR($K$2&gt;J177),"",IFERROR(INDEX(Tableau1[],MATCH(1,('2018'!B177&gt;=Tableau1[[DATE DEBUT ]])*(Tableau1[DATE FIN]&gt;='2018'!B177),0),1),""))</f>
        <v/>
      </c>
      <c r="N177" s="6"/>
    </row>
    <row r="178" spans="1:17" ht="16.8" thickBot="1" x14ac:dyDescent="0.4">
      <c r="A178" s="233">
        <f t="shared" si="27"/>
        <v>43276</v>
      </c>
      <c r="B178" s="34">
        <f t="shared" si="27"/>
        <v>43276</v>
      </c>
      <c r="C178" s="38">
        <v>0.3125</v>
      </c>
      <c r="D178" s="38">
        <v>0.52083333333333337</v>
      </c>
      <c r="E178" s="32">
        <f t="shared" si="25"/>
        <v>0.20833333333333337</v>
      </c>
      <c r="F178" s="35">
        <v>0.5625</v>
      </c>
      <c r="G178" s="35">
        <v>0.67708333333333337</v>
      </c>
      <c r="H178" s="32">
        <f t="shared" si="26"/>
        <v>0.11458333333333337</v>
      </c>
      <c r="I178" s="174" t="str">
        <f t="shared" si="20"/>
        <v>SITE</v>
      </c>
      <c r="J178" s="32">
        <f t="shared" si="21"/>
        <v>0.32291666666666674</v>
      </c>
      <c r="K178" s="43">
        <f ca="1">IFERROR(OFFSET(Km!$A$1,MATCH(M178,Km!$A$2:$A$11,0),MATCH(I178,Km!$B$1:$AC$1,0)),"")</f>
        <v>76.599999999999994</v>
      </c>
      <c r="L178" s="32" t="str">
        <f t="shared" ca="1" si="23"/>
        <v/>
      </c>
      <c r="M178" s="26" t="str">
        <f t="array" ref="M178">IF(OR($K$2&gt;J178),"",IFERROR(INDEX(Tableau1[],MATCH(1,('2018'!B178&gt;=Tableau1[[DATE DEBUT ]])*(Tableau1[DATE FIN]&gt;='2018'!B178),0),1),""))</f>
        <v>Entreprise 5</v>
      </c>
      <c r="N178" s="6"/>
    </row>
    <row r="179" spans="1:17" ht="16.8" thickBot="1" x14ac:dyDescent="0.3">
      <c r="A179" s="233">
        <f t="shared" si="27"/>
        <v>43277</v>
      </c>
      <c r="B179" s="34">
        <f t="shared" si="27"/>
        <v>43277</v>
      </c>
      <c r="C179" s="38">
        <v>0.3125</v>
      </c>
      <c r="D179" s="38">
        <v>0.5</v>
      </c>
      <c r="E179" s="32">
        <f t="shared" si="25"/>
        <v>0.1875</v>
      </c>
      <c r="F179" s="35">
        <v>0.5625</v>
      </c>
      <c r="G179" s="35">
        <v>0.66666666666666663</v>
      </c>
      <c r="H179" s="32">
        <f t="shared" si="26"/>
        <v>0.10416666666666663</v>
      </c>
      <c r="I179" s="174" t="str">
        <f t="shared" si="20"/>
        <v>SITE</v>
      </c>
      <c r="J179" s="32">
        <f t="shared" si="21"/>
        <v>0.29166666666666663</v>
      </c>
      <c r="K179" s="43">
        <f ca="1">IFERROR(OFFSET(Km!$A$1,MATCH(M179,Km!$A$2:$A$11,0),MATCH(I179,Km!$B$1:$AC$1,0)),"")</f>
        <v>76.599999999999994</v>
      </c>
      <c r="L179" s="32" t="str">
        <f t="shared" ca="1" si="23"/>
        <v/>
      </c>
      <c r="M179" s="26" t="str">
        <f t="array" ref="M179">IF(OR($K$2&gt;J179),"",IFERROR(INDEX(Tableau1[],MATCH(1,('2018'!B179&gt;=Tableau1[[DATE DEBUT ]])*(Tableau1[DATE FIN]&gt;='2018'!B179),0),1),""))</f>
        <v>Entreprise 5</v>
      </c>
      <c r="N179" s="6"/>
      <c r="Q179" s="263"/>
    </row>
    <row r="180" spans="1:17" ht="16.2" x14ac:dyDescent="0.35">
      <c r="A180" s="233">
        <f t="shared" si="27"/>
        <v>43278</v>
      </c>
      <c r="B180" s="34">
        <f t="shared" si="27"/>
        <v>43278</v>
      </c>
      <c r="C180" s="38">
        <v>0.3125</v>
      </c>
      <c r="D180" s="38">
        <v>0.5</v>
      </c>
      <c r="E180" s="32">
        <f>MOD(D180-C180,1)</f>
        <v>0.1875</v>
      </c>
      <c r="F180" s="35">
        <v>0.5625</v>
      </c>
      <c r="G180" s="35">
        <v>0.66666666666666663</v>
      </c>
      <c r="H180" s="32">
        <f t="shared" si="26"/>
        <v>0.10416666666666663</v>
      </c>
      <c r="I180" s="174" t="str">
        <f t="shared" si="20"/>
        <v>SITE</v>
      </c>
      <c r="J180" s="32">
        <f t="shared" si="21"/>
        <v>0.29166666666666663</v>
      </c>
      <c r="K180" s="43">
        <f ca="1">IFERROR(OFFSET(Km!$A$1,MATCH(M180,Km!$A$2:$A$11,0),MATCH(I180,Km!$B$1:$AC$1,0)),"")</f>
        <v>76.599999999999994</v>
      </c>
      <c r="L180" s="32" t="str">
        <f t="shared" ca="1" si="23"/>
        <v/>
      </c>
      <c r="M180" s="26" t="str">
        <f t="array" ref="M180">IF(OR($K$2&gt;J180),"",IFERROR(INDEX(Tableau1[],MATCH(1,('2018'!B180&gt;=Tableau1[[DATE DEBUT ]])*(Tableau1[DATE FIN]&gt;='2018'!B180),0),1),""))</f>
        <v>Entreprise 5</v>
      </c>
      <c r="N180" s="6"/>
    </row>
    <row r="181" spans="1:17" ht="16.2" x14ac:dyDescent="0.35">
      <c r="A181" s="233">
        <f t="shared" si="27"/>
        <v>43279</v>
      </c>
      <c r="B181" s="34">
        <f t="shared" si="27"/>
        <v>43279</v>
      </c>
      <c r="C181" s="38">
        <v>0.3125</v>
      </c>
      <c r="D181" s="38">
        <v>0.5</v>
      </c>
      <c r="E181" s="32">
        <f>MOD(D181-C181,1)</f>
        <v>0.1875</v>
      </c>
      <c r="F181" s="35">
        <v>0.5625</v>
      </c>
      <c r="G181" s="35">
        <v>0.66666666666666663</v>
      </c>
      <c r="H181" s="262">
        <f t="shared" si="26"/>
        <v>0.10416666666666663</v>
      </c>
      <c r="I181" s="174" t="str">
        <f t="shared" si="20"/>
        <v>SITE</v>
      </c>
      <c r="J181" s="32">
        <f t="shared" si="21"/>
        <v>0.29166666666666663</v>
      </c>
      <c r="K181" s="43">
        <f ca="1">IFERROR(OFFSET(Km!$A$1,MATCH(M181,Km!$A$2:$A$11,0),MATCH(I181,Km!$B$1:$AC$1,0)),"")</f>
        <v>76.599999999999994</v>
      </c>
      <c r="L181" s="32" t="str">
        <f t="shared" ca="1" si="23"/>
        <v/>
      </c>
      <c r="M181" s="26" t="str">
        <f t="array" ref="M181">IF(OR($K$2&gt;J181),"",IFERROR(INDEX(Tableau1[],MATCH(1,('2018'!B181&gt;=Tableau1[[DATE DEBUT ]])*(Tableau1[DATE FIN]&gt;='2018'!B181),0),1),""))</f>
        <v>Entreprise 5</v>
      </c>
      <c r="N181" s="6"/>
    </row>
    <row r="182" spans="1:17" ht="16.2" x14ac:dyDescent="0.35">
      <c r="A182" s="233">
        <f t="shared" ref="A182:B197" si="28">A181+1</f>
        <v>43280</v>
      </c>
      <c r="B182" s="34">
        <f t="shared" si="28"/>
        <v>43280</v>
      </c>
      <c r="C182" s="38">
        <v>0.3125</v>
      </c>
      <c r="D182" s="38">
        <v>0.5</v>
      </c>
      <c r="E182" s="32">
        <f>MOD(D182-C182,1)</f>
        <v>0.1875</v>
      </c>
      <c r="F182" s="35">
        <v>0.5625</v>
      </c>
      <c r="G182" s="35">
        <v>0.6875</v>
      </c>
      <c r="H182" s="32">
        <f t="shared" si="26"/>
        <v>0.125</v>
      </c>
      <c r="I182" s="174" t="str">
        <f t="shared" si="20"/>
        <v>SITE</v>
      </c>
      <c r="J182" s="32">
        <f t="shared" si="21"/>
        <v>0.3125</v>
      </c>
      <c r="K182" s="43">
        <f ca="1">IFERROR(OFFSET(Km!$A$1,MATCH(M182,Km!$A$2:$A$11,0),MATCH(I182,Km!$B$1:$AC$1,0)),"")</f>
        <v>76.599999999999994</v>
      </c>
      <c r="L182" s="32" t="str">
        <f t="shared" ca="1" si="23"/>
        <v/>
      </c>
      <c r="M182" s="26" t="str">
        <f t="array" ref="M182">IF(OR($K$2&gt;J182),"",IFERROR(INDEX(Tableau1[],MATCH(1,('2018'!B182&gt;=Tableau1[[DATE DEBUT ]])*(Tableau1[DATE FIN]&gt;='2018'!B182),0),1),""))</f>
        <v>Entreprise 5</v>
      </c>
      <c r="N182" s="6"/>
    </row>
    <row r="183" spans="1:17" ht="16.2" x14ac:dyDescent="0.35">
      <c r="A183" s="233">
        <f t="shared" si="28"/>
        <v>43281</v>
      </c>
      <c r="B183" s="34">
        <f t="shared" si="28"/>
        <v>43281</v>
      </c>
      <c r="C183" s="38"/>
      <c r="D183" s="38"/>
      <c r="E183" s="32">
        <f t="shared" si="25"/>
        <v>0</v>
      </c>
      <c r="F183" s="35"/>
      <c r="G183" s="35"/>
      <c r="H183" s="32">
        <f t="shared" si="26"/>
        <v>0</v>
      </c>
      <c r="I183" s="174" t="str">
        <f t="shared" si="20"/>
        <v/>
      </c>
      <c r="J183" s="32">
        <f t="shared" si="21"/>
        <v>0</v>
      </c>
      <c r="K183" s="43" t="str">
        <f ca="1">IFERROR(OFFSET(Km!$A$1,MATCH(M183,Km!$A$2:$A$11,0),MATCH(I183,Km!$B$1:$AC$1,0)),"")</f>
        <v/>
      </c>
      <c r="L183" s="32">
        <f t="shared" ca="1" si="23"/>
        <v>1.5104166666666665</v>
      </c>
      <c r="M183" s="26" t="str">
        <f t="array" ref="M183">IF(OR($K$2&gt;J183),"",IFERROR(INDEX(Tableau1[],MATCH(1,('2018'!B183&gt;=Tableau1[[DATE DEBUT ]])*(Tableau1[DATE FIN]&gt;='2018'!B183),0),1),""))</f>
        <v/>
      </c>
      <c r="N183" s="6"/>
    </row>
    <row r="184" spans="1:17" ht="16.2" x14ac:dyDescent="0.35">
      <c r="A184" s="233">
        <f t="shared" si="28"/>
        <v>43282</v>
      </c>
      <c r="B184" s="34">
        <f t="shared" si="28"/>
        <v>43282</v>
      </c>
      <c r="C184" s="38"/>
      <c r="D184" s="38"/>
      <c r="E184" s="32">
        <f t="shared" si="25"/>
        <v>0</v>
      </c>
      <c r="F184" s="35"/>
      <c r="G184" s="35"/>
      <c r="H184" s="32">
        <f t="shared" si="26"/>
        <v>0</v>
      </c>
      <c r="I184" s="174" t="str">
        <f t="shared" si="20"/>
        <v/>
      </c>
      <c r="J184" s="32">
        <f t="shared" si="21"/>
        <v>0</v>
      </c>
      <c r="K184" s="43" t="str">
        <f ca="1">IFERROR(OFFSET(Km!$A$1,MATCH(M184,Km!$A$2:$A$11,0),MATCH(I184,Km!$B$1:$AC$1,0)),"")</f>
        <v/>
      </c>
      <c r="L184" s="32" t="str">
        <f t="shared" ca="1" si="23"/>
        <v/>
      </c>
      <c r="M184" s="26" t="str">
        <f t="array" ref="M184">IF(OR($K$2&gt;J184),"",IFERROR(INDEX(Tableau1[],MATCH(1,('2018'!B184&gt;=Tableau1[[DATE DEBUT ]])*(Tableau1[DATE FIN]&gt;='2018'!B184),0),1),""))</f>
        <v/>
      </c>
      <c r="N184" s="6"/>
    </row>
    <row r="185" spans="1:17" ht="16.2" x14ac:dyDescent="0.3">
      <c r="A185" s="233">
        <f t="shared" si="28"/>
        <v>43283</v>
      </c>
      <c r="B185" s="34">
        <f t="shared" si="28"/>
        <v>43283</v>
      </c>
      <c r="C185" s="38">
        <v>0.375</v>
      </c>
      <c r="D185" s="38">
        <v>0.52083333333333337</v>
      </c>
      <c r="E185" s="32">
        <f t="shared" si="25"/>
        <v>0.14583333333333337</v>
      </c>
      <c r="F185" s="35">
        <v>0.5625</v>
      </c>
      <c r="G185" s="35">
        <v>0.79166666666666663</v>
      </c>
      <c r="H185" s="32">
        <f t="shared" si="26"/>
        <v>0.22916666666666663</v>
      </c>
      <c r="I185" s="174" t="str">
        <f t="shared" si="20"/>
        <v>SITE</v>
      </c>
      <c r="J185" s="32">
        <f t="shared" si="21"/>
        <v>0.375</v>
      </c>
      <c r="K185" s="43">
        <f ca="1">IFERROR(OFFSET(Km!$A$1,MATCH(M185,Km!$A$2:$A$11,0),MATCH(I185,Km!$B$1:$AC$1,0)),"")</f>
        <v>26</v>
      </c>
      <c r="L185" s="32" t="str">
        <f t="shared" ca="1" si="23"/>
        <v/>
      </c>
      <c r="M185" s="26" t="str">
        <f t="array" ref="M185">IF(OR($K$2&gt;J185),"",IFERROR(INDEX(Tableau1[],MATCH(1,('2018'!B185&gt;=Tableau1[[DATE DEBUT ]])*(Tableau1[DATE FIN]&gt;='2018'!B185),0),1),""))</f>
        <v>Entreprise 6</v>
      </c>
      <c r="N185" s="264"/>
    </row>
    <row r="186" spans="1:17" ht="16.2" x14ac:dyDescent="0.35">
      <c r="A186" s="233">
        <f t="shared" si="28"/>
        <v>43284</v>
      </c>
      <c r="B186" s="34">
        <f t="shared" si="28"/>
        <v>43284</v>
      </c>
      <c r="C186" s="38"/>
      <c r="D186" s="38"/>
      <c r="F186" s="35"/>
      <c r="G186" s="35"/>
      <c r="H186" s="32">
        <f t="shared" si="26"/>
        <v>0</v>
      </c>
      <c r="I186" s="232" t="s">
        <v>88</v>
      </c>
      <c r="J186" s="32">
        <f t="shared" si="21"/>
        <v>0</v>
      </c>
      <c r="K186" s="43" t="str">
        <f ca="1">IFERROR(OFFSET(Km!$A$1,MATCH(M186,Km!$A$2:$A$11,0),MATCH(I186,Km!$B$1:$AC$1,0)),"")</f>
        <v/>
      </c>
      <c r="L186" s="32" t="str">
        <f t="shared" ca="1" si="23"/>
        <v/>
      </c>
      <c r="M186" s="26" t="str">
        <f t="array" ref="M186">IF(OR($K$2&gt;J186),"",IFERROR(INDEX(Tableau1[],MATCH(1,('2018'!B186&gt;=Tableau1[[DATE DEBUT ]])*(Tableau1[DATE FIN]&gt;='2018'!B186),0),1),""))</f>
        <v/>
      </c>
      <c r="N186" s="6"/>
    </row>
    <row r="187" spans="1:17" ht="16.2" x14ac:dyDescent="0.35">
      <c r="A187" s="233">
        <f t="shared" si="28"/>
        <v>43285</v>
      </c>
      <c r="B187" s="34">
        <f t="shared" si="28"/>
        <v>43285</v>
      </c>
      <c r="C187" s="38"/>
      <c r="D187" s="38"/>
      <c r="E187" s="32">
        <f t="shared" si="25"/>
        <v>0</v>
      </c>
      <c r="F187" s="35"/>
      <c r="G187" s="35"/>
      <c r="H187" s="32">
        <f t="shared" si="26"/>
        <v>0</v>
      </c>
      <c r="I187" s="174" t="s">
        <v>88</v>
      </c>
      <c r="J187" s="32">
        <f t="shared" si="21"/>
        <v>0</v>
      </c>
      <c r="K187" s="43" t="str">
        <f ca="1">IFERROR(OFFSET(Km!$A$1,MATCH(M187,Km!$A$2:$A$11,0),MATCH(I187,Km!$B$1:$AC$1,0)),"")</f>
        <v/>
      </c>
      <c r="L187" s="32" t="str">
        <f t="shared" ca="1" si="23"/>
        <v/>
      </c>
      <c r="M187" s="26" t="str">
        <f t="array" ref="M187">IF(OR($K$2&gt;J187),"",IFERROR(INDEX(Tableau1[],MATCH(1,('2018'!B187&gt;=Tableau1[[DATE DEBUT ]])*(Tableau1[DATE FIN]&gt;='2018'!B187),0),1),""))</f>
        <v/>
      </c>
      <c r="N187" s="6"/>
    </row>
    <row r="188" spans="1:17" ht="16.2" x14ac:dyDescent="0.35">
      <c r="A188" s="233">
        <f t="shared" si="28"/>
        <v>43286</v>
      </c>
      <c r="B188" s="34">
        <f t="shared" si="28"/>
        <v>43286</v>
      </c>
      <c r="C188" s="38">
        <v>0.375</v>
      </c>
      <c r="D188" s="38">
        <v>0.5</v>
      </c>
      <c r="E188" s="32">
        <f t="shared" si="25"/>
        <v>0.125</v>
      </c>
      <c r="F188" s="35">
        <v>0.54166666666666663</v>
      </c>
      <c r="G188" s="35">
        <v>0.79166666666666663</v>
      </c>
      <c r="H188" s="32">
        <f t="shared" si="26"/>
        <v>0.25</v>
      </c>
      <c r="I188" s="174">
        <v>108</v>
      </c>
      <c r="J188" s="32">
        <f t="shared" si="21"/>
        <v>0.375</v>
      </c>
      <c r="K188" s="43">
        <f ca="1">IFERROR(OFFSET(Km!$A$1,MATCH(M188,Km!$A$2:$A$11,0),MATCH(I188,Km!$B$1:$AC$1,0)),"")</f>
        <v>36.4</v>
      </c>
      <c r="L188" s="32" t="str">
        <f t="shared" ca="1" si="23"/>
        <v/>
      </c>
      <c r="M188" s="26" t="str">
        <f t="array" ref="M188">IF(OR($K$2&gt;J188),"",IFERROR(INDEX(Tableau1[],MATCH(1,('2018'!B188&gt;=Tableau1[[DATE DEBUT ]])*(Tableau1[DATE FIN]&gt;='2018'!B188),0),1),""))</f>
        <v>Entreprise 6</v>
      </c>
      <c r="N188" s="6"/>
    </row>
    <row r="189" spans="1:17" ht="16.2" x14ac:dyDescent="0.35">
      <c r="A189" s="233">
        <f t="shared" si="28"/>
        <v>43287</v>
      </c>
      <c r="B189" s="34">
        <f t="shared" si="28"/>
        <v>43287</v>
      </c>
      <c r="C189" s="38">
        <v>0.375</v>
      </c>
      <c r="D189" s="38">
        <v>0.5</v>
      </c>
      <c r="E189" s="32">
        <f>MOD(D189-C189,1)</f>
        <v>0.125</v>
      </c>
      <c r="F189" s="35">
        <v>0.54166666666666663</v>
      </c>
      <c r="G189" s="35">
        <v>0.79166666666666663</v>
      </c>
      <c r="H189" s="32">
        <f t="shared" si="26"/>
        <v>0.25</v>
      </c>
      <c r="I189" s="174">
        <v>108</v>
      </c>
      <c r="J189" s="32">
        <f t="shared" si="21"/>
        <v>0.375</v>
      </c>
      <c r="K189" s="43">
        <f ca="1">IFERROR(OFFSET(Km!$A$1,MATCH(M189,Km!$A$2:$A$11,0),MATCH(I189,Km!$B$1:$AC$1,0)),"")</f>
        <v>36.4</v>
      </c>
      <c r="L189" s="32" t="str">
        <f t="shared" ca="1" si="23"/>
        <v/>
      </c>
      <c r="M189" s="26" t="str">
        <f t="array" ref="M189">IF(OR($K$2&gt;J189),"",IFERROR(INDEX(Tableau1[],MATCH(1,('2018'!B189&gt;=Tableau1[[DATE DEBUT ]])*(Tableau1[DATE FIN]&gt;='2018'!B189),0),1),""))</f>
        <v>Entreprise 6</v>
      </c>
      <c r="N189" s="6"/>
    </row>
    <row r="190" spans="1:17" ht="16.2" x14ac:dyDescent="0.35">
      <c r="A190" s="233">
        <f t="shared" si="28"/>
        <v>43288</v>
      </c>
      <c r="B190" s="34">
        <f t="shared" si="28"/>
        <v>43288</v>
      </c>
      <c r="C190" s="38">
        <v>0.375</v>
      </c>
      <c r="D190" s="38">
        <v>0.5</v>
      </c>
      <c r="E190" s="32">
        <f>MOD(D190-C190,1)</f>
        <v>0.125</v>
      </c>
      <c r="F190" s="35">
        <v>0.54166666666666663</v>
      </c>
      <c r="G190" s="35">
        <v>0.79166666666666663</v>
      </c>
      <c r="H190" s="32">
        <f t="shared" si="26"/>
        <v>0.25</v>
      </c>
      <c r="I190" s="174">
        <v>108</v>
      </c>
      <c r="J190" s="32">
        <f t="shared" si="21"/>
        <v>0.375</v>
      </c>
      <c r="K190" s="43">
        <f ca="1">IFERROR(OFFSET(Km!$A$1,MATCH(M190,Km!$A$2:$A$11,0),MATCH(I190,Km!$B$1:$AC$1,0)),"")</f>
        <v>36.4</v>
      </c>
      <c r="L190" s="32">
        <f t="shared" ca="1" si="23"/>
        <v>1.5</v>
      </c>
      <c r="M190" s="26" t="str">
        <f t="array" ref="M190">IF(OR($K$2&gt;J190),"",IFERROR(INDEX(Tableau1[],MATCH(1,('2018'!B190&gt;=Tableau1[[DATE DEBUT ]])*(Tableau1[DATE FIN]&gt;='2018'!B190),0),1),""))</f>
        <v>Entreprise 6</v>
      </c>
      <c r="N190" s="6"/>
    </row>
    <row r="191" spans="1:17" ht="16.2" x14ac:dyDescent="0.35">
      <c r="A191" s="233">
        <f t="shared" si="28"/>
        <v>43289</v>
      </c>
      <c r="B191" s="34">
        <f t="shared" si="28"/>
        <v>43289</v>
      </c>
      <c r="C191" s="38">
        <v>0.375</v>
      </c>
      <c r="D191" s="38">
        <v>0.5</v>
      </c>
      <c r="E191" s="32">
        <f>MOD(D191-C191,1)</f>
        <v>0.125</v>
      </c>
      <c r="F191" s="35">
        <v>0.54166666666666663</v>
      </c>
      <c r="G191" s="35">
        <v>0.79166666666666663</v>
      </c>
      <c r="H191" s="32">
        <f t="shared" si="26"/>
        <v>0.25</v>
      </c>
      <c r="I191" s="174">
        <v>108</v>
      </c>
      <c r="J191" s="32">
        <f t="shared" si="21"/>
        <v>0.375</v>
      </c>
      <c r="K191" s="43">
        <f ca="1">IFERROR(OFFSET(Km!$A$1,MATCH(M191,Km!$A$2:$A$11,0),MATCH(I191,Km!$B$1:$AC$1,0)),"")</f>
        <v>36.4</v>
      </c>
      <c r="L191" s="32" t="str">
        <f t="shared" ca="1" si="23"/>
        <v/>
      </c>
      <c r="M191" s="26" t="str">
        <f t="array" ref="M191">IF(OR($K$2&gt;J191),"",IFERROR(INDEX(Tableau1[],MATCH(1,('2018'!B191&gt;=Tableau1[[DATE DEBUT ]])*(Tableau1[DATE FIN]&gt;='2018'!B191),0),1),""))</f>
        <v>Entreprise 6</v>
      </c>
      <c r="N191" s="6"/>
    </row>
    <row r="192" spans="1:17" ht="16.2" x14ac:dyDescent="0.35">
      <c r="A192" s="233">
        <f t="shared" si="28"/>
        <v>43290</v>
      </c>
      <c r="B192" s="34">
        <f t="shared" si="28"/>
        <v>43290</v>
      </c>
      <c r="C192" s="38"/>
      <c r="D192" s="38"/>
      <c r="E192" s="32">
        <f t="shared" si="25"/>
        <v>0</v>
      </c>
      <c r="F192" s="35"/>
      <c r="G192" s="35"/>
      <c r="H192" s="32">
        <f t="shared" si="26"/>
        <v>0</v>
      </c>
      <c r="I192" s="174" t="s">
        <v>88</v>
      </c>
      <c r="J192" s="32">
        <f t="shared" si="21"/>
        <v>0</v>
      </c>
      <c r="K192" s="43" t="str">
        <f ca="1">IFERROR(OFFSET(Km!$A$1,MATCH(M192,Km!$A$2:$A$11,0),MATCH(I192,Km!$B$1:$AC$1,0)),"")</f>
        <v/>
      </c>
      <c r="L192" s="32" t="str">
        <f t="shared" ca="1" si="23"/>
        <v/>
      </c>
      <c r="M192" s="26" t="str">
        <f t="array" ref="M192">IF(OR($K$2&gt;J192),"",IFERROR(INDEX(Tableau1[],MATCH(1,('2018'!B192&gt;=Tableau1[[DATE DEBUT ]])*(Tableau1[DATE FIN]&gt;='2018'!B192),0),1),""))</f>
        <v/>
      </c>
      <c r="N192" s="6"/>
    </row>
    <row r="193" spans="1:14" ht="16.2" x14ac:dyDescent="0.35">
      <c r="A193" s="233">
        <f t="shared" si="28"/>
        <v>43291</v>
      </c>
      <c r="B193" s="34">
        <f t="shared" si="28"/>
        <v>43291</v>
      </c>
      <c r="C193" s="38"/>
      <c r="D193" s="38"/>
      <c r="E193" s="32">
        <f t="shared" si="25"/>
        <v>0</v>
      </c>
      <c r="F193" s="35"/>
      <c r="G193" s="35"/>
      <c r="H193" s="32">
        <f t="shared" si="26"/>
        <v>0</v>
      </c>
      <c r="I193" s="174" t="s">
        <v>88</v>
      </c>
      <c r="J193" s="32">
        <f t="shared" si="21"/>
        <v>0</v>
      </c>
      <c r="K193" s="43" t="str">
        <f ca="1">IFERROR(OFFSET(Km!$A$1,MATCH(M193,Km!$A$2:$A$11,0),MATCH(I193,Km!$B$1:$AC$1,0)),"")</f>
        <v/>
      </c>
      <c r="L193" s="32" t="str">
        <f t="shared" ca="1" si="23"/>
        <v/>
      </c>
      <c r="M193" s="26" t="str">
        <f t="array" ref="M193">IF(OR($K$2&gt;J193),"",IFERROR(INDEX(Tableau1[],MATCH(1,('2018'!B193&gt;=Tableau1[[DATE DEBUT ]])*(Tableau1[DATE FIN]&gt;='2018'!B193),0),1),""))</f>
        <v/>
      </c>
      <c r="N193" s="6"/>
    </row>
    <row r="194" spans="1:14" ht="16.2" x14ac:dyDescent="0.35">
      <c r="A194" s="233">
        <f t="shared" si="28"/>
        <v>43292</v>
      </c>
      <c r="B194" s="34">
        <f t="shared" si="28"/>
        <v>43292</v>
      </c>
      <c r="C194" s="38"/>
      <c r="D194" s="38"/>
      <c r="E194" s="32">
        <f t="shared" si="25"/>
        <v>0</v>
      </c>
      <c r="F194" s="35"/>
      <c r="G194" s="35"/>
      <c r="H194" s="32">
        <f t="shared" si="26"/>
        <v>0</v>
      </c>
      <c r="I194" s="174" t="s">
        <v>88</v>
      </c>
      <c r="J194" s="32">
        <f t="shared" si="21"/>
        <v>0</v>
      </c>
      <c r="K194" s="43" t="str">
        <f ca="1">IFERROR(OFFSET(Km!$A$1,MATCH(M194,Km!$A$2:$A$11,0),MATCH(I194,Km!$B$1:$AC$1,0)),"")</f>
        <v/>
      </c>
      <c r="L194" s="32" t="str">
        <f t="shared" ca="1" si="23"/>
        <v/>
      </c>
      <c r="M194" s="26" t="str">
        <f t="array" ref="M194">IF(OR($K$2&gt;J194),"",IFERROR(INDEX(Tableau1[],MATCH(1,('2018'!B194&gt;=Tableau1[[DATE DEBUT ]])*(Tableau1[DATE FIN]&gt;='2018'!B194),0),1),""))</f>
        <v/>
      </c>
      <c r="N194" s="6"/>
    </row>
    <row r="195" spans="1:14" ht="16.2" x14ac:dyDescent="0.35">
      <c r="A195" s="233">
        <f t="shared" si="28"/>
        <v>43293</v>
      </c>
      <c r="B195" s="34">
        <f t="shared" si="28"/>
        <v>43293</v>
      </c>
      <c r="C195" s="38"/>
      <c r="D195" s="38"/>
      <c r="E195" s="32">
        <f t="shared" si="25"/>
        <v>0</v>
      </c>
      <c r="F195" s="35"/>
      <c r="G195" s="35"/>
      <c r="H195" s="32">
        <f t="shared" si="26"/>
        <v>0</v>
      </c>
      <c r="I195" s="174" t="s">
        <v>88</v>
      </c>
      <c r="J195" s="32">
        <f t="shared" si="21"/>
        <v>0</v>
      </c>
      <c r="K195" s="43" t="str">
        <f ca="1">IFERROR(OFFSET(Km!$A$1,MATCH(M195,Km!$A$2:$A$11,0),MATCH(I195,Km!$B$1:$AC$1,0)),"")</f>
        <v/>
      </c>
      <c r="L195" s="32" t="str">
        <f t="shared" ca="1" si="23"/>
        <v/>
      </c>
      <c r="M195" s="26" t="str">
        <f t="array" ref="M195">IF(OR($K$2&gt;J195),"",IFERROR(INDEX(Tableau1[],MATCH(1,('2018'!B195&gt;=Tableau1[[DATE DEBUT ]])*(Tableau1[DATE FIN]&gt;='2018'!B195),0),1),""))</f>
        <v/>
      </c>
      <c r="N195" s="6"/>
    </row>
    <row r="196" spans="1:14" ht="16.2" x14ac:dyDescent="0.35">
      <c r="A196" s="233">
        <f t="shared" si="28"/>
        <v>43294</v>
      </c>
      <c r="B196" s="34">
        <f t="shared" si="28"/>
        <v>43294</v>
      </c>
      <c r="C196" s="38">
        <v>0.375</v>
      </c>
      <c r="D196" s="38">
        <v>0.5</v>
      </c>
      <c r="E196" s="32">
        <f>MOD(D196-C196,1)</f>
        <v>0.125</v>
      </c>
      <c r="F196" s="35">
        <v>0.54166666666666663</v>
      </c>
      <c r="G196" s="35">
        <v>0.79166666666666663</v>
      </c>
      <c r="H196" s="32">
        <f t="shared" si="26"/>
        <v>0.25</v>
      </c>
      <c r="I196" s="174">
        <v>108</v>
      </c>
      <c r="J196" s="32">
        <f t="shared" si="21"/>
        <v>0.375</v>
      </c>
      <c r="K196" s="43">
        <f ca="1">IFERROR(OFFSET(Km!$A$1,MATCH(M196,Km!$A$2:$A$11,0),MATCH(I196,Km!$B$1:$AC$1,0)),"")</f>
        <v>36.4</v>
      </c>
      <c r="L196" s="32" t="str">
        <f t="shared" ca="1" si="23"/>
        <v/>
      </c>
      <c r="M196" s="26" t="str">
        <f t="array" ref="M196">IF(OR($K$2&gt;J196),"",IFERROR(INDEX(Tableau1[],MATCH(1,('2018'!B196&gt;=Tableau1[[DATE DEBUT ]])*(Tableau1[DATE FIN]&gt;='2018'!B196),0),1),""))</f>
        <v>Entreprise 6</v>
      </c>
      <c r="N196" s="6"/>
    </row>
    <row r="197" spans="1:14" ht="16.2" x14ac:dyDescent="0.35">
      <c r="A197" s="233">
        <f t="shared" si="28"/>
        <v>43295</v>
      </c>
      <c r="B197" s="34">
        <f t="shared" si="28"/>
        <v>43295</v>
      </c>
      <c r="C197" s="38">
        <v>0.375</v>
      </c>
      <c r="D197" s="38">
        <v>0.5</v>
      </c>
      <c r="E197" s="32">
        <f>MOD(D197-C197,1)</f>
        <v>0.125</v>
      </c>
      <c r="F197" s="35">
        <v>0.54166666666666663</v>
      </c>
      <c r="G197" s="35">
        <v>0.79166666666666663</v>
      </c>
      <c r="H197" s="32">
        <f t="shared" si="26"/>
        <v>0.25</v>
      </c>
      <c r="I197" s="174">
        <v>113</v>
      </c>
      <c r="J197" s="32">
        <f t="shared" ref="J197:J260" si="29">SUM(E197+H197)</f>
        <v>0.375</v>
      </c>
      <c r="K197" s="43">
        <f ca="1">IFERROR(OFFSET(Km!$A$1,MATCH(M197,Km!$A$2:$A$11,0),MATCH(I197,Km!$B$1:$AC$1,0)),"")</f>
        <v>82.6</v>
      </c>
      <c r="L197" s="32">
        <f t="shared" ca="1" si="23"/>
        <v>1.125</v>
      </c>
      <c r="M197" s="26" t="str">
        <f t="array" ref="M197">IF(OR($K$2&gt;J197),"",IFERROR(INDEX(Tableau1[],MATCH(1,('2018'!B197&gt;=Tableau1[[DATE DEBUT ]])*(Tableau1[DATE FIN]&gt;='2018'!B197),0),1),""))</f>
        <v>Entreprise 6</v>
      </c>
      <c r="N197" s="6"/>
    </row>
    <row r="198" spans="1:14" ht="16.2" x14ac:dyDescent="0.35">
      <c r="A198" s="233">
        <f t="shared" ref="A198:B213" si="30">A197+1</f>
        <v>43296</v>
      </c>
      <c r="B198" s="34">
        <f t="shared" si="30"/>
        <v>43296</v>
      </c>
      <c r="C198" s="38">
        <v>0.375</v>
      </c>
      <c r="D198" s="38">
        <v>0.5</v>
      </c>
      <c r="E198" s="32">
        <f>MOD(D198-C198,1)</f>
        <v>0.125</v>
      </c>
      <c r="F198" s="35">
        <v>0.54166666666666663</v>
      </c>
      <c r="G198" s="35">
        <v>0.79166666666666663</v>
      </c>
      <c r="H198" s="32">
        <f t="shared" si="26"/>
        <v>0.25</v>
      </c>
      <c r="I198" s="174">
        <v>113</v>
      </c>
      <c r="J198" s="32">
        <f t="shared" si="29"/>
        <v>0.375</v>
      </c>
      <c r="K198" s="43">
        <f ca="1">IFERROR(OFFSET(Km!$A$1,MATCH(M198,Km!$A$2:$A$11,0),MATCH(I198,Km!$B$1:$AC$1,0)),"")</f>
        <v>82.6</v>
      </c>
      <c r="L198" s="32" t="str">
        <f t="shared" ca="1" si="23"/>
        <v/>
      </c>
      <c r="M198" s="26" t="str">
        <f t="array" ref="M198">IF(OR($K$2&gt;J198),"",IFERROR(INDEX(Tableau1[],MATCH(1,('2018'!B198&gt;=Tableau1[[DATE DEBUT ]])*(Tableau1[DATE FIN]&gt;='2018'!B198),0),1),""))</f>
        <v>Entreprise 6</v>
      </c>
      <c r="N198" s="6"/>
    </row>
    <row r="199" spans="1:14" ht="16.2" x14ac:dyDescent="0.35">
      <c r="A199" s="233">
        <f t="shared" si="30"/>
        <v>43297</v>
      </c>
      <c r="B199" s="34">
        <f t="shared" si="30"/>
        <v>43297</v>
      </c>
      <c r="C199" s="38"/>
      <c r="D199" s="38"/>
      <c r="E199" s="32">
        <f t="shared" si="25"/>
        <v>0</v>
      </c>
      <c r="F199" s="35"/>
      <c r="G199" s="35"/>
      <c r="H199" s="32">
        <f t="shared" si="26"/>
        <v>0</v>
      </c>
      <c r="I199" s="174" t="s">
        <v>88</v>
      </c>
      <c r="J199" s="32">
        <f t="shared" si="29"/>
        <v>0</v>
      </c>
      <c r="K199" s="43" t="str">
        <f ca="1">IFERROR(OFFSET(Km!$A$1,MATCH(M199,Km!$A$2:$A$11,0),MATCH(I199,Km!$B$1:$AC$1,0)),"")</f>
        <v/>
      </c>
      <c r="L199" s="32" t="str">
        <f t="shared" ca="1" si="23"/>
        <v/>
      </c>
      <c r="M199" s="26" t="str">
        <f t="array" ref="M199">IF(OR($K$2&gt;J199),"",IFERROR(INDEX(Tableau1[],MATCH(1,('2018'!B199&gt;=Tableau1[[DATE DEBUT ]])*(Tableau1[DATE FIN]&gt;='2018'!B199),0),1),""))</f>
        <v/>
      </c>
      <c r="N199" s="6"/>
    </row>
    <row r="200" spans="1:14" ht="16.2" x14ac:dyDescent="0.35">
      <c r="A200" s="233">
        <f t="shared" si="30"/>
        <v>43298</v>
      </c>
      <c r="B200" s="34">
        <f t="shared" si="30"/>
        <v>43298</v>
      </c>
      <c r="C200" s="38"/>
      <c r="D200" s="38"/>
      <c r="E200" s="32">
        <f t="shared" si="25"/>
        <v>0</v>
      </c>
      <c r="F200" s="35"/>
      <c r="G200" s="35"/>
      <c r="H200" s="32">
        <f t="shared" si="26"/>
        <v>0</v>
      </c>
      <c r="I200" s="174" t="s">
        <v>88</v>
      </c>
      <c r="J200" s="32">
        <f t="shared" si="29"/>
        <v>0</v>
      </c>
      <c r="K200" s="43" t="str">
        <f ca="1">IFERROR(OFFSET(Km!$A$1,MATCH(M200,Km!$A$2:$A$11,0),MATCH(I200,Km!$B$1:$AC$1,0)),"")</f>
        <v/>
      </c>
      <c r="L200" s="32" t="str">
        <f t="shared" ref="L200:L263" ca="1" si="31">IF(WEEKDAY(B200)=7,SUM(OFFSET(B200,0,8,-7,1)),"")</f>
        <v/>
      </c>
      <c r="M200" s="26" t="str">
        <f t="array" ref="M200">IF(OR($K$2&gt;J200),"",IFERROR(INDEX(Tableau1[],MATCH(1,('2018'!B200&gt;=Tableau1[[DATE DEBUT ]])*(Tableau1[DATE FIN]&gt;='2018'!B200),0),1),""))</f>
        <v/>
      </c>
      <c r="N200" s="6"/>
    </row>
    <row r="201" spans="1:14" ht="16.2" x14ac:dyDescent="0.35">
      <c r="A201" s="233">
        <f t="shared" si="30"/>
        <v>43299</v>
      </c>
      <c r="B201" s="34">
        <f t="shared" si="30"/>
        <v>43299</v>
      </c>
      <c r="C201" s="38"/>
      <c r="D201" s="38"/>
      <c r="E201" s="32">
        <f t="shared" si="25"/>
        <v>0</v>
      </c>
      <c r="F201" s="35"/>
      <c r="G201" s="35"/>
      <c r="H201" s="32">
        <f t="shared" si="26"/>
        <v>0</v>
      </c>
      <c r="I201" s="174" t="s">
        <v>88</v>
      </c>
      <c r="J201" s="32">
        <f t="shared" si="29"/>
        <v>0</v>
      </c>
      <c r="K201" s="43" t="str">
        <f ca="1">IFERROR(OFFSET(Km!$A$1,MATCH(M201,Km!$A$2:$A$11,0),MATCH(I201,Km!$B$1:$AC$1,0)),"")</f>
        <v/>
      </c>
      <c r="L201" s="32" t="str">
        <f t="shared" ca="1" si="31"/>
        <v/>
      </c>
      <c r="M201" s="26" t="str">
        <f t="array" ref="M201">IF(OR($K$2&gt;J201),"",IFERROR(INDEX(Tableau1[],MATCH(1,('2018'!B201&gt;=Tableau1[[DATE DEBUT ]])*(Tableau1[DATE FIN]&gt;='2018'!B201),0),1),""))</f>
        <v/>
      </c>
      <c r="N201" s="6"/>
    </row>
    <row r="202" spans="1:14" ht="16.2" x14ac:dyDescent="0.35">
      <c r="A202" s="233">
        <f t="shared" si="30"/>
        <v>43300</v>
      </c>
      <c r="B202" s="34">
        <f t="shared" si="30"/>
        <v>43300</v>
      </c>
      <c r="C202" s="38">
        <v>0.375</v>
      </c>
      <c r="D202" s="38">
        <v>0.5</v>
      </c>
      <c r="E202" s="32">
        <f t="shared" si="25"/>
        <v>0.125</v>
      </c>
      <c r="F202" s="35">
        <v>0.54166666666666663</v>
      </c>
      <c r="G202" s="35">
        <v>0.79166666666666663</v>
      </c>
      <c r="H202" s="32">
        <f t="shared" si="26"/>
        <v>0.25</v>
      </c>
      <c r="I202" s="174">
        <v>108</v>
      </c>
      <c r="J202" s="32">
        <f t="shared" si="29"/>
        <v>0.375</v>
      </c>
      <c r="K202" s="43">
        <f ca="1">IFERROR(OFFSET(Km!$A$1,MATCH(M202,Km!$A$2:$A$11,0),MATCH(I202,Km!$B$1:$AC$1,0)),"")</f>
        <v>36.4</v>
      </c>
      <c r="L202" s="32" t="str">
        <f t="shared" ca="1" si="31"/>
        <v/>
      </c>
      <c r="M202" s="26" t="str">
        <f t="array" ref="M202">IF(OR($K$2&gt;J202),"",IFERROR(INDEX(Tableau1[],MATCH(1,('2018'!B202&gt;=Tableau1[[DATE DEBUT ]])*(Tableau1[DATE FIN]&gt;='2018'!B202),0),1),""))</f>
        <v>Entreprise 6</v>
      </c>
      <c r="N202" s="6"/>
    </row>
    <row r="203" spans="1:14" ht="16.2" x14ac:dyDescent="0.35">
      <c r="A203" s="233">
        <f t="shared" si="30"/>
        <v>43301</v>
      </c>
      <c r="B203" s="34">
        <f t="shared" si="30"/>
        <v>43301</v>
      </c>
      <c r="C203" s="38">
        <v>0.375</v>
      </c>
      <c r="D203" s="38">
        <v>0.5</v>
      </c>
      <c r="E203" s="32">
        <f t="shared" si="25"/>
        <v>0.125</v>
      </c>
      <c r="F203" s="35">
        <v>0.54166666666666663</v>
      </c>
      <c r="G203" s="35">
        <v>0.79166666666666663</v>
      </c>
      <c r="H203" s="32">
        <f t="shared" si="26"/>
        <v>0.25</v>
      </c>
      <c r="I203" s="174">
        <v>108</v>
      </c>
      <c r="J203" s="32">
        <f t="shared" si="29"/>
        <v>0.375</v>
      </c>
      <c r="K203" s="43">
        <f ca="1">IFERROR(OFFSET(Km!$A$1,MATCH(M203,Km!$A$2:$A$11,0),MATCH(I203,Km!$B$1:$AC$1,0)),"")</f>
        <v>36.4</v>
      </c>
      <c r="L203" s="32" t="str">
        <f t="shared" ca="1" si="31"/>
        <v/>
      </c>
      <c r="M203" s="26" t="str">
        <f t="array" ref="M203">IF(OR($K$2&gt;J203),"",IFERROR(INDEX(Tableau1[],MATCH(1,('2018'!B203&gt;=Tableau1[[DATE DEBUT ]])*(Tableau1[DATE FIN]&gt;='2018'!B203),0),1),""))</f>
        <v>Entreprise 6</v>
      </c>
      <c r="N203" s="6"/>
    </row>
    <row r="204" spans="1:14" ht="16.2" x14ac:dyDescent="0.35">
      <c r="A204" s="233">
        <f t="shared" si="30"/>
        <v>43302</v>
      </c>
      <c r="B204" s="34">
        <f t="shared" si="30"/>
        <v>43302</v>
      </c>
      <c r="C204" s="38"/>
      <c r="D204" s="38"/>
      <c r="E204" s="32">
        <f t="shared" si="25"/>
        <v>0</v>
      </c>
      <c r="F204" s="35"/>
      <c r="G204" s="35"/>
      <c r="H204" s="32">
        <f t="shared" si="26"/>
        <v>0</v>
      </c>
      <c r="I204" s="174" t="s">
        <v>88</v>
      </c>
      <c r="J204" s="32">
        <f t="shared" si="29"/>
        <v>0</v>
      </c>
      <c r="K204" s="43" t="str">
        <f ca="1">IFERROR(OFFSET(Km!$A$1,MATCH(M204,Km!$A$2:$A$11,0),MATCH(I204,Km!$B$1:$AC$1,0)),"")</f>
        <v/>
      </c>
      <c r="L204" s="32">
        <f t="shared" ca="1" si="31"/>
        <v>1.125</v>
      </c>
      <c r="M204" s="26" t="str">
        <f t="array" ref="M204">IF(OR($K$2&gt;J204),"",IFERROR(INDEX(Tableau1[],MATCH(1,('2018'!B204&gt;=Tableau1[[DATE DEBUT ]])*(Tableau1[DATE FIN]&gt;='2018'!B204),0),1),""))</f>
        <v/>
      </c>
      <c r="N204" s="6"/>
    </row>
    <row r="205" spans="1:14" ht="16.2" x14ac:dyDescent="0.35">
      <c r="A205" s="233">
        <f t="shared" si="30"/>
        <v>43303</v>
      </c>
      <c r="B205" s="34">
        <f t="shared" si="30"/>
        <v>43303</v>
      </c>
      <c r="C205" s="38"/>
      <c r="D205" s="38"/>
      <c r="E205" s="32">
        <f t="shared" si="25"/>
        <v>0</v>
      </c>
      <c r="F205" s="35"/>
      <c r="G205" s="35"/>
      <c r="H205" s="32">
        <f t="shared" si="26"/>
        <v>0</v>
      </c>
      <c r="I205" s="174" t="s">
        <v>88</v>
      </c>
      <c r="J205" s="32">
        <f t="shared" si="29"/>
        <v>0</v>
      </c>
      <c r="K205" s="43" t="str">
        <f ca="1">IFERROR(OFFSET(Km!$A$1,MATCH(M205,Km!$A$2:$A$11,0),MATCH(I205,Km!$B$1:$AC$1,0)),"")</f>
        <v/>
      </c>
      <c r="L205" s="32" t="str">
        <f t="shared" ca="1" si="31"/>
        <v/>
      </c>
      <c r="M205" s="26" t="str">
        <f t="array" ref="M205">IF(OR($K$2&gt;J205),"",IFERROR(INDEX(Tableau1[],MATCH(1,('2018'!B205&gt;=Tableau1[[DATE DEBUT ]])*(Tableau1[DATE FIN]&gt;='2018'!B205),0),1),""))</f>
        <v/>
      </c>
      <c r="N205" s="6"/>
    </row>
    <row r="206" spans="1:14" ht="16.2" x14ac:dyDescent="0.35">
      <c r="A206" s="233">
        <f t="shared" si="30"/>
        <v>43304</v>
      </c>
      <c r="B206" s="34">
        <f t="shared" si="30"/>
        <v>43304</v>
      </c>
      <c r="C206" s="38">
        <v>0.375</v>
      </c>
      <c r="D206" s="38">
        <v>0.5</v>
      </c>
      <c r="E206" s="32">
        <f t="shared" si="25"/>
        <v>0.125</v>
      </c>
      <c r="F206" s="35">
        <v>0.54166666666666663</v>
      </c>
      <c r="G206" s="35">
        <v>0.79166666666666663</v>
      </c>
      <c r="H206" s="32">
        <f t="shared" si="26"/>
        <v>0.25</v>
      </c>
      <c r="I206" s="174">
        <v>108</v>
      </c>
      <c r="J206" s="32">
        <f t="shared" si="29"/>
        <v>0.375</v>
      </c>
      <c r="K206" s="43">
        <f ca="1">IFERROR(OFFSET(Km!$A$1,MATCH(M206,Km!$A$2:$A$11,0),MATCH(I206,Km!$B$1:$AC$1,0)),"")</f>
        <v>36.4</v>
      </c>
      <c r="L206" s="32" t="str">
        <f t="shared" ca="1" si="31"/>
        <v/>
      </c>
      <c r="M206" s="26" t="str">
        <f t="array" ref="M206">IF(OR($K$2&gt;J206),"",IFERROR(INDEX(Tableau1[],MATCH(1,('2018'!B206&gt;=Tableau1[[DATE DEBUT ]])*(Tableau1[DATE FIN]&gt;='2018'!B206),0),1),""))</f>
        <v>Entreprise 6</v>
      </c>
      <c r="N206" s="6"/>
    </row>
    <row r="207" spans="1:14" ht="16.2" x14ac:dyDescent="0.35">
      <c r="A207" s="233">
        <f t="shared" si="30"/>
        <v>43305</v>
      </c>
      <c r="B207" s="34">
        <f t="shared" si="30"/>
        <v>43305</v>
      </c>
      <c r="C207" s="38">
        <v>0.375</v>
      </c>
      <c r="D207" s="38">
        <v>0.5</v>
      </c>
      <c r="E207" s="32">
        <f t="shared" si="25"/>
        <v>0.125</v>
      </c>
      <c r="F207" s="35">
        <v>0.54166666666666663</v>
      </c>
      <c r="G207" s="35">
        <v>0.79166666666666663</v>
      </c>
      <c r="H207" s="32">
        <f t="shared" si="26"/>
        <v>0.25</v>
      </c>
      <c r="I207" s="174">
        <v>104</v>
      </c>
      <c r="J207" s="32">
        <f t="shared" si="29"/>
        <v>0.375</v>
      </c>
      <c r="K207" s="43">
        <f ca="1">IFERROR(OFFSET(Km!$A$1,MATCH(M207,Km!$A$2:$A$11,0),MATCH(I207,Km!$B$1:$AC$1,0)),"")</f>
        <v>20.2</v>
      </c>
      <c r="L207" s="32" t="str">
        <f t="shared" ca="1" si="31"/>
        <v/>
      </c>
      <c r="M207" s="26" t="str">
        <f t="array" ref="M207">IF(OR($K$2&gt;J207),"",IFERROR(INDEX(Tableau1[],MATCH(1,('2018'!B207&gt;=Tableau1[[DATE DEBUT ]])*(Tableau1[DATE FIN]&gt;='2018'!B207),0),1),""))</f>
        <v>Entreprise 6</v>
      </c>
      <c r="N207" s="6"/>
    </row>
    <row r="208" spans="1:14" ht="16.2" x14ac:dyDescent="0.35">
      <c r="A208" s="233">
        <f t="shared" si="30"/>
        <v>43306</v>
      </c>
      <c r="B208" s="34">
        <f t="shared" si="30"/>
        <v>43306</v>
      </c>
      <c r="C208" s="38">
        <v>0.375</v>
      </c>
      <c r="D208" s="38">
        <v>0.5</v>
      </c>
      <c r="E208" s="32">
        <f t="shared" si="25"/>
        <v>0.125</v>
      </c>
      <c r="F208" s="35">
        <v>0.54166666666666663</v>
      </c>
      <c r="G208" s="35">
        <v>0.79166666666666663</v>
      </c>
      <c r="H208" s="32">
        <f t="shared" si="26"/>
        <v>0.25</v>
      </c>
      <c r="I208" s="174">
        <v>111</v>
      </c>
      <c r="J208" s="32">
        <f t="shared" si="29"/>
        <v>0.375</v>
      </c>
      <c r="K208" s="43">
        <f ca="1">IFERROR(OFFSET(Km!$A$1,MATCH(M208,Km!$A$2:$A$11,0),MATCH(I208,Km!$B$1:$AC$1,0)),"")</f>
        <v>57</v>
      </c>
      <c r="L208" s="32" t="str">
        <f t="shared" ca="1" si="31"/>
        <v/>
      </c>
      <c r="M208" s="26" t="str">
        <f t="array" ref="M208">IF(OR($K$2&gt;J208),"",IFERROR(INDEX(Tableau1[],MATCH(1,('2018'!B208&gt;=Tableau1[[DATE DEBUT ]])*(Tableau1[DATE FIN]&gt;='2018'!B208),0),1),""))</f>
        <v>Entreprise 6</v>
      </c>
      <c r="N208" s="6"/>
    </row>
    <row r="209" spans="1:14" ht="16.2" x14ac:dyDescent="0.35">
      <c r="A209" s="233">
        <f t="shared" si="30"/>
        <v>43307</v>
      </c>
      <c r="B209" s="34">
        <f t="shared" si="30"/>
        <v>43307</v>
      </c>
      <c r="C209" s="38">
        <v>0.375</v>
      </c>
      <c r="D209" s="38">
        <v>0.5</v>
      </c>
      <c r="E209" s="32">
        <f t="shared" si="25"/>
        <v>0.125</v>
      </c>
      <c r="F209" s="35">
        <v>0.54166666666666663</v>
      </c>
      <c r="G209" s="35">
        <v>0.79166666666666663</v>
      </c>
      <c r="H209" s="32">
        <f t="shared" si="26"/>
        <v>0.25</v>
      </c>
      <c r="I209" s="174">
        <v>111</v>
      </c>
      <c r="J209" s="32">
        <f t="shared" si="29"/>
        <v>0.375</v>
      </c>
      <c r="K209" s="43">
        <f ca="1">IFERROR(OFFSET(Km!$A$1,MATCH(M209,Km!$A$2:$A$11,0),MATCH(I209,Km!$B$1:$AC$1,0)),"")</f>
        <v>57</v>
      </c>
      <c r="L209" s="32" t="str">
        <f t="shared" ca="1" si="31"/>
        <v/>
      </c>
      <c r="M209" s="26" t="str">
        <f t="array" ref="M209">IF(OR($K$2&gt;J209),"",IFERROR(INDEX(Tableau1[],MATCH(1,('2018'!B209&gt;=Tableau1[[DATE DEBUT ]])*(Tableau1[DATE FIN]&gt;='2018'!B209),0),1),""))</f>
        <v>Entreprise 6</v>
      </c>
      <c r="N209" s="6"/>
    </row>
    <row r="210" spans="1:14" ht="16.2" x14ac:dyDescent="0.35">
      <c r="A210" s="233">
        <f t="shared" si="30"/>
        <v>43308</v>
      </c>
      <c r="B210" s="34">
        <f t="shared" si="30"/>
        <v>43308</v>
      </c>
      <c r="C210" s="38">
        <v>0.375</v>
      </c>
      <c r="D210" s="38">
        <v>0.5</v>
      </c>
      <c r="E210" s="32">
        <f t="shared" si="25"/>
        <v>0.125</v>
      </c>
      <c r="F210" s="35">
        <v>0.54166666666666663</v>
      </c>
      <c r="G210" s="35">
        <v>0.79166666666666663</v>
      </c>
      <c r="H210" s="32">
        <f t="shared" si="26"/>
        <v>0.25</v>
      </c>
      <c r="I210" s="174">
        <v>111</v>
      </c>
      <c r="J210" s="32">
        <f t="shared" si="29"/>
        <v>0.375</v>
      </c>
      <c r="K210" s="43">
        <f ca="1">IFERROR(OFFSET(Km!$A$1,MATCH(M210,Km!$A$2:$A$11,0),MATCH(I210,Km!$B$1:$AC$1,0)),"")</f>
        <v>57</v>
      </c>
      <c r="L210" s="32" t="str">
        <f t="shared" ca="1" si="31"/>
        <v/>
      </c>
      <c r="M210" s="26" t="str">
        <f t="array" ref="M210">IF(OR($K$2&gt;J210),"",IFERROR(INDEX(Tableau1[],MATCH(1,('2018'!B210&gt;=Tableau1[[DATE DEBUT ]])*(Tableau1[DATE FIN]&gt;='2018'!B210),0),1),""))</f>
        <v>Entreprise 6</v>
      </c>
      <c r="N210" s="6"/>
    </row>
    <row r="211" spans="1:14" ht="16.2" x14ac:dyDescent="0.35">
      <c r="A211" s="233">
        <f t="shared" si="30"/>
        <v>43309</v>
      </c>
      <c r="B211" s="34">
        <f t="shared" si="30"/>
        <v>43309</v>
      </c>
      <c r="C211" s="38"/>
      <c r="D211" s="38"/>
      <c r="E211" s="32">
        <f t="shared" si="25"/>
        <v>0</v>
      </c>
      <c r="F211" s="35"/>
      <c r="G211" s="35"/>
      <c r="H211" s="32">
        <f t="shared" si="26"/>
        <v>0</v>
      </c>
      <c r="I211" s="174" t="s">
        <v>88</v>
      </c>
      <c r="J211" s="32">
        <f t="shared" si="29"/>
        <v>0</v>
      </c>
      <c r="K211" s="43" t="str">
        <f ca="1">IFERROR(OFFSET(Km!$A$1,MATCH(M211,Km!$A$2:$A$11,0),MATCH(I211,Km!$B$1:$AC$1,0)),"")</f>
        <v/>
      </c>
      <c r="L211" s="32">
        <f t="shared" ca="1" si="31"/>
        <v>1.875</v>
      </c>
      <c r="M211" s="26" t="str">
        <f t="array" ref="M211">IF(OR($K$2&gt;J211),"",IFERROR(INDEX(Tableau1[],MATCH(1,('2018'!B211&gt;=Tableau1[[DATE DEBUT ]])*(Tableau1[DATE FIN]&gt;='2018'!B211),0),1),""))</f>
        <v/>
      </c>
      <c r="N211" s="6"/>
    </row>
    <row r="212" spans="1:14" ht="16.2" x14ac:dyDescent="0.35">
      <c r="A212" s="233">
        <f t="shared" si="30"/>
        <v>43310</v>
      </c>
      <c r="B212" s="34">
        <f t="shared" si="30"/>
        <v>43310</v>
      </c>
      <c r="C212" s="38"/>
      <c r="D212" s="38"/>
      <c r="E212" s="32">
        <f t="shared" si="25"/>
        <v>0</v>
      </c>
      <c r="F212" s="35"/>
      <c r="G212" s="35"/>
      <c r="H212" s="32">
        <f t="shared" si="26"/>
        <v>0</v>
      </c>
      <c r="I212" s="174" t="s">
        <v>88</v>
      </c>
      <c r="J212" s="32">
        <f t="shared" si="29"/>
        <v>0</v>
      </c>
      <c r="K212" s="43" t="str">
        <f ca="1">IFERROR(OFFSET(Km!$A$1,MATCH(M212,Km!$A$2:$A$11,0),MATCH(I212,Km!$B$1:$AC$1,0)),"")</f>
        <v/>
      </c>
      <c r="L212" s="32" t="str">
        <f t="shared" ca="1" si="31"/>
        <v/>
      </c>
      <c r="M212" s="26" t="str">
        <f t="array" ref="M212">IF(OR($K$2&gt;J212),"",IFERROR(INDEX(Tableau1[],MATCH(1,('2018'!B212&gt;=Tableau1[[DATE DEBUT ]])*(Tableau1[DATE FIN]&gt;='2018'!B212),0),1),""))</f>
        <v/>
      </c>
      <c r="N212" s="6"/>
    </row>
    <row r="213" spans="1:14" ht="16.2" x14ac:dyDescent="0.35">
      <c r="A213" s="233">
        <f t="shared" si="30"/>
        <v>43311</v>
      </c>
      <c r="B213" s="34">
        <f t="shared" si="30"/>
        <v>43311</v>
      </c>
      <c r="C213" s="38">
        <v>0.375</v>
      </c>
      <c r="D213" s="38">
        <v>0.5</v>
      </c>
      <c r="E213" s="32">
        <f t="shared" si="25"/>
        <v>0.125</v>
      </c>
      <c r="F213" s="35">
        <v>0.54166666666666663</v>
      </c>
      <c r="G213" s="35">
        <v>0.79166666666666663</v>
      </c>
      <c r="H213" s="32">
        <f t="shared" si="26"/>
        <v>0.25</v>
      </c>
      <c r="I213" s="174">
        <v>104</v>
      </c>
      <c r="J213" s="32">
        <f t="shared" si="29"/>
        <v>0.375</v>
      </c>
      <c r="K213" s="43">
        <f ca="1">IFERROR(OFFSET(Km!$A$1,MATCH(M213,Km!$A$2:$A$11,0),MATCH(I213,Km!$B$1:$AC$1,0)),"")</f>
        <v>20.2</v>
      </c>
      <c r="L213" s="32" t="str">
        <f t="shared" ca="1" si="31"/>
        <v/>
      </c>
      <c r="M213" s="26" t="str">
        <f t="array" ref="M213">IF(OR($K$2&gt;J213),"",IFERROR(INDEX(Tableau1[],MATCH(1,('2018'!B213&gt;=Tableau1[[DATE DEBUT ]])*(Tableau1[DATE FIN]&gt;='2018'!B213),0),1),""))</f>
        <v>Entreprise 6</v>
      </c>
      <c r="N213" s="6"/>
    </row>
    <row r="214" spans="1:14" ht="16.2" x14ac:dyDescent="0.35">
      <c r="A214" s="233">
        <f t="shared" ref="A214:B229" si="32">A213+1</f>
        <v>43312</v>
      </c>
      <c r="B214" s="34">
        <f t="shared" si="32"/>
        <v>43312</v>
      </c>
      <c r="C214" s="38">
        <v>0.375</v>
      </c>
      <c r="D214" s="38">
        <v>0.5</v>
      </c>
      <c r="E214" s="32">
        <f t="shared" ref="E214:E277" si="33">MOD(D214-C214,1)</f>
        <v>0.125</v>
      </c>
      <c r="F214" s="35">
        <v>0.54166666666666663</v>
      </c>
      <c r="G214" s="35">
        <v>0.79166666666666663</v>
      </c>
      <c r="H214" s="32">
        <f t="shared" si="26"/>
        <v>0.25</v>
      </c>
      <c r="I214" s="174">
        <v>104</v>
      </c>
      <c r="J214" s="32">
        <f t="shared" si="29"/>
        <v>0.375</v>
      </c>
      <c r="K214" s="43">
        <f ca="1">IFERROR(OFFSET(Km!$A$1,MATCH(M214,Km!$A$2:$A$11,0),MATCH(I214,Km!$B$1:$AC$1,0)),"")</f>
        <v>20.2</v>
      </c>
      <c r="L214" s="32" t="str">
        <f t="shared" ca="1" si="31"/>
        <v/>
      </c>
      <c r="M214" s="26" t="str">
        <f t="array" ref="M214">IF(OR($K$2&gt;J214),"",IFERROR(INDEX(Tableau1[],MATCH(1,('2018'!B214&gt;=Tableau1[[DATE DEBUT ]])*(Tableau1[DATE FIN]&gt;='2018'!B214),0),1),""))</f>
        <v>Entreprise 6</v>
      </c>
      <c r="N214" s="6"/>
    </row>
    <row r="215" spans="1:14" ht="16.2" x14ac:dyDescent="0.35">
      <c r="A215" s="233">
        <f t="shared" si="32"/>
        <v>43313</v>
      </c>
      <c r="B215" s="34">
        <f t="shared" si="32"/>
        <v>43313</v>
      </c>
      <c r="C215" s="38">
        <v>0.375</v>
      </c>
      <c r="D215" s="38">
        <v>0.5</v>
      </c>
      <c r="E215" s="32">
        <f t="shared" si="33"/>
        <v>0.125</v>
      </c>
      <c r="F215" s="35">
        <v>0.54166666666666663</v>
      </c>
      <c r="G215" s="35">
        <v>0.79166666666666663</v>
      </c>
      <c r="H215" s="32">
        <f t="shared" si="26"/>
        <v>0.25</v>
      </c>
      <c r="I215" s="174">
        <v>99</v>
      </c>
      <c r="J215" s="32">
        <f t="shared" si="29"/>
        <v>0.375</v>
      </c>
      <c r="K215" s="43">
        <f ca="1">IFERROR(OFFSET(Km!$A$1,MATCH(M215,Km!$A$2:$A$11,0),MATCH(I215,Km!$B$1:$AC$1,0)),"")</f>
        <v>4</v>
      </c>
      <c r="L215" s="32" t="str">
        <f t="shared" ca="1" si="31"/>
        <v/>
      </c>
      <c r="M215" s="26" t="str">
        <f t="array" ref="M215">IF(OR($K$2&gt;J215),"",IFERROR(INDEX(Tableau1[],MATCH(1,('2018'!B215&gt;=Tableau1[[DATE DEBUT ]])*(Tableau1[DATE FIN]&gt;='2018'!B215),0),1),""))</f>
        <v>Entreprise 6</v>
      </c>
      <c r="N215" s="6"/>
    </row>
    <row r="216" spans="1:14" ht="16.2" x14ac:dyDescent="0.35">
      <c r="A216" s="233">
        <f t="shared" si="32"/>
        <v>43314</v>
      </c>
      <c r="B216" s="34">
        <f t="shared" si="32"/>
        <v>43314</v>
      </c>
      <c r="C216" s="38">
        <v>0.375</v>
      </c>
      <c r="D216" s="38">
        <v>0.5</v>
      </c>
      <c r="E216" s="32">
        <f t="shared" si="33"/>
        <v>0.125</v>
      </c>
      <c r="F216" s="35">
        <v>0.54166666666666663</v>
      </c>
      <c r="G216" s="35">
        <v>0.79166666666666663</v>
      </c>
      <c r="H216" s="32">
        <f t="shared" si="26"/>
        <v>0.25</v>
      </c>
      <c r="I216" s="174">
        <v>104</v>
      </c>
      <c r="J216" s="32">
        <f t="shared" si="29"/>
        <v>0.375</v>
      </c>
      <c r="K216" s="43">
        <f ca="1">IFERROR(OFFSET(Km!$A$1,MATCH(M216,Km!$A$2:$A$11,0),MATCH(I216,Km!$B$1:$AC$1,0)),"")</f>
        <v>20.2</v>
      </c>
      <c r="L216" s="32" t="str">
        <f t="shared" ca="1" si="31"/>
        <v/>
      </c>
      <c r="M216" s="26" t="str">
        <f t="array" ref="M216">IF(OR($K$2&gt;J216),"",IFERROR(INDEX(Tableau1[],MATCH(1,('2018'!B216&gt;=Tableau1[[DATE DEBUT ]])*(Tableau1[DATE FIN]&gt;='2018'!B216),0),1),""))</f>
        <v>Entreprise 6</v>
      </c>
      <c r="N216" s="6"/>
    </row>
    <row r="217" spans="1:14" ht="16.2" x14ac:dyDescent="0.35">
      <c r="A217" s="233">
        <f t="shared" si="32"/>
        <v>43315</v>
      </c>
      <c r="B217" s="34">
        <f t="shared" si="32"/>
        <v>43315</v>
      </c>
      <c r="C217" s="38"/>
      <c r="D217" s="38"/>
      <c r="E217" s="32">
        <f t="shared" si="33"/>
        <v>0</v>
      </c>
      <c r="F217" s="35"/>
      <c r="G217" s="35"/>
      <c r="H217" s="32">
        <f t="shared" si="26"/>
        <v>0</v>
      </c>
      <c r="I217" s="174" t="s">
        <v>88</v>
      </c>
      <c r="J217" s="32">
        <f t="shared" si="29"/>
        <v>0</v>
      </c>
      <c r="K217" s="43" t="str">
        <f ca="1">IFERROR(OFFSET(Km!$A$1,MATCH(M217,Km!$A$2:$A$11,0),MATCH(I217,Km!$B$1:$AC$1,0)),"")</f>
        <v/>
      </c>
      <c r="L217" s="32" t="str">
        <f t="shared" ca="1" si="31"/>
        <v/>
      </c>
      <c r="M217" s="26" t="str">
        <f t="array" ref="M217">IF(OR($K$2&gt;J217),"",IFERROR(INDEX(Tableau1[],MATCH(1,('2018'!B217&gt;=Tableau1[[DATE DEBUT ]])*(Tableau1[DATE FIN]&gt;='2018'!B217),0),1),""))</f>
        <v/>
      </c>
      <c r="N217" s="6"/>
    </row>
    <row r="218" spans="1:14" ht="16.2" x14ac:dyDescent="0.35">
      <c r="A218" s="233">
        <f t="shared" si="32"/>
        <v>43316</v>
      </c>
      <c r="B218" s="34">
        <f t="shared" si="32"/>
        <v>43316</v>
      </c>
      <c r="C218" s="38"/>
      <c r="D218" s="38"/>
      <c r="E218" s="32">
        <f t="shared" si="33"/>
        <v>0</v>
      </c>
      <c r="F218" s="35"/>
      <c r="G218" s="35"/>
      <c r="H218" s="32">
        <f t="shared" si="26"/>
        <v>0</v>
      </c>
      <c r="I218" s="174" t="s">
        <v>88</v>
      </c>
      <c r="J218" s="32">
        <f t="shared" si="29"/>
        <v>0</v>
      </c>
      <c r="K218" s="43" t="str">
        <f ca="1">IFERROR(OFFSET(Km!$A$1,MATCH(M218,Km!$A$2:$A$11,0),MATCH(I218,Km!$B$1:$AC$1,0)),"")</f>
        <v/>
      </c>
      <c r="L218" s="32">
        <f t="shared" ca="1" si="31"/>
        <v>1.5</v>
      </c>
      <c r="M218" s="26" t="str">
        <f t="array" ref="M218">IF(OR($K$2&gt;J218),"",IFERROR(INDEX(Tableau1[],MATCH(1,('2018'!B218&gt;=Tableau1[[DATE DEBUT ]])*(Tableau1[DATE FIN]&gt;='2018'!B218),0),1),""))</f>
        <v/>
      </c>
      <c r="N218" s="6"/>
    </row>
    <row r="219" spans="1:14" ht="16.2" x14ac:dyDescent="0.35">
      <c r="A219" s="233">
        <f t="shared" si="32"/>
        <v>43317</v>
      </c>
      <c r="B219" s="34">
        <f t="shared" si="32"/>
        <v>43317</v>
      </c>
      <c r="C219" s="38"/>
      <c r="D219" s="38"/>
      <c r="E219" s="32">
        <f t="shared" si="33"/>
        <v>0</v>
      </c>
      <c r="F219" s="35"/>
      <c r="G219" s="35"/>
      <c r="H219" s="32">
        <f t="shared" si="26"/>
        <v>0</v>
      </c>
      <c r="I219" s="174" t="s">
        <v>88</v>
      </c>
      <c r="J219" s="32">
        <f t="shared" si="29"/>
        <v>0</v>
      </c>
      <c r="K219" s="43" t="str">
        <f ca="1">IFERROR(OFFSET(Km!$A$1,MATCH(M219,Km!$A$2:$A$11,0),MATCH(I219,Km!$B$1:$AC$1,0)),"")</f>
        <v/>
      </c>
      <c r="L219" s="32" t="str">
        <f t="shared" ca="1" si="31"/>
        <v/>
      </c>
      <c r="M219" s="26" t="str">
        <f t="array" ref="M219">IF(OR($K$2&gt;J219),"",IFERROR(INDEX(Tableau1[],MATCH(1,('2018'!B219&gt;=Tableau1[[DATE DEBUT ]])*(Tableau1[DATE FIN]&gt;='2018'!B219),0),1),""))</f>
        <v/>
      </c>
      <c r="N219" s="6"/>
    </row>
    <row r="220" spans="1:14" ht="16.2" x14ac:dyDescent="0.35">
      <c r="A220" s="233">
        <f t="shared" si="32"/>
        <v>43318</v>
      </c>
      <c r="B220" s="34">
        <f t="shared" si="32"/>
        <v>43318</v>
      </c>
      <c r="C220" s="38">
        <v>0.375</v>
      </c>
      <c r="D220" s="38">
        <v>0.5</v>
      </c>
      <c r="E220" s="32">
        <f t="shared" si="33"/>
        <v>0.125</v>
      </c>
      <c r="F220" s="35">
        <v>0.54166666666666663</v>
      </c>
      <c r="G220" s="35">
        <v>0.79166666666666663</v>
      </c>
      <c r="H220" s="32">
        <f t="shared" si="26"/>
        <v>0.25</v>
      </c>
      <c r="I220" s="174">
        <v>99</v>
      </c>
      <c r="J220" s="32">
        <f t="shared" si="29"/>
        <v>0.375</v>
      </c>
      <c r="K220" s="43">
        <f ca="1">IFERROR(OFFSET(Km!$A$1,MATCH(M220,Km!$A$2:$A$11,0),MATCH(I220,Km!$B$1:$AC$1,0)),"")</f>
        <v>4</v>
      </c>
      <c r="L220" s="32" t="str">
        <f t="shared" ca="1" si="31"/>
        <v/>
      </c>
      <c r="M220" s="26" t="str">
        <f t="array" ref="M220">IF(OR($K$2&gt;J220),"",IFERROR(INDEX(Tableau1[],MATCH(1,('2018'!B220&gt;=Tableau1[[DATE DEBUT ]])*(Tableau1[DATE FIN]&gt;='2018'!B220),0),1),""))</f>
        <v>Entreprise 6</v>
      </c>
      <c r="N220" s="6"/>
    </row>
    <row r="221" spans="1:14" ht="16.2" x14ac:dyDescent="0.35">
      <c r="A221" s="233">
        <f t="shared" si="32"/>
        <v>43319</v>
      </c>
      <c r="B221" s="34">
        <f t="shared" si="32"/>
        <v>43319</v>
      </c>
      <c r="C221" s="38">
        <v>0.375</v>
      </c>
      <c r="D221" s="38">
        <v>0.5</v>
      </c>
      <c r="E221" s="32">
        <f t="shared" si="33"/>
        <v>0.125</v>
      </c>
      <c r="F221" s="35">
        <v>0.54166666666666663</v>
      </c>
      <c r="G221" s="35">
        <v>0.79166666666666663</v>
      </c>
      <c r="H221" s="32">
        <f t="shared" si="26"/>
        <v>0.25</v>
      </c>
      <c r="I221" s="174">
        <v>99</v>
      </c>
      <c r="J221" s="32">
        <f t="shared" si="29"/>
        <v>0.375</v>
      </c>
      <c r="K221" s="43">
        <f ca="1">IFERROR(OFFSET(Km!$A$1,MATCH(M221,Km!$A$2:$A$11,0),MATCH(I221,Km!$B$1:$AC$1,0)),"")</f>
        <v>4</v>
      </c>
      <c r="L221" s="32" t="str">
        <f t="shared" ca="1" si="31"/>
        <v/>
      </c>
      <c r="M221" s="26" t="str">
        <f t="array" ref="M221">IF(OR($K$2&gt;J221),"",IFERROR(INDEX(Tableau1[],MATCH(1,('2018'!B221&gt;=Tableau1[[DATE DEBUT ]])*(Tableau1[DATE FIN]&gt;='2018'!B221),0),1),""))</f>
        <v>Entreprise 6</v>
      </c>
      <c r="N221" s="6"/>
    </row>
    <row r="222" spans="1:14" ht="16.2" x14ac:dyDescent="0.35">
      <c r="A222" s="233">
        <f t="shared" si="32"/>
        <v>43320</v>
      </c>
      <c r="B222" s="34">
        <f t="shared" si="32"/>
        <v>43320</v>
      </c>
      <c r="C222" s="38">
        <v>0.375</v>
      </c>
      <c r="D222" s="38">
        <v>0.5</v>
      </c>
      <c r="E222" s="32">
        <f t="shared" si="33"/>
        <v>0.125</v>
      </c>
      <c r="F222" s="35">
        <v>0.54166666666666663</v>
      </c>
      <c r="G222" s="35">
        <v>0.79166666666666663</v>
      </c>
      <c r="H222" s="32">
        <f t="shared" si="26"/>
        <v>0.25</v>
      </c>
      <c r="I222" s="174">
        <v>99</v>
      </c>
      <c r="J222" s="32">
        <f t="shared" si="29"/>
        <v>0.375</v>
      </c>
      <c r="K222" s="43">
        <f ca="1">IFERROR(OFFSET(Km!$A$1,MATCH(M222,Km!$A$2:$A$11,0),MATCH(I222,Km!$B$1:$AC$1,0)),"")</f>
        <v>4</v>
      </c>
      <c r="L222" s="32" t="str">
        <f t="shared" ca="1" si="31"/>
        <v/>
      </c>
      <c r="M222" s="26" t="str">
        <f t="array" ref="M222">IF(OR($K$2&gt;J222),"",IFERROR(INDEX(Tableau1[],MATCH(1,('2018'!B222&gt;=Tableau1[[DATE DEBUT ]])*(Tableau1[DATE FIN]&gt;='2018'!B222),0),1),""))</f>
        <v>Entreprise 6</v>
      </c>
      <c r="N222" s="6"/>
    </row>
    <row r="223" spans="1:14" ht="16.2" x14ac:dyDescent="0.35">
      <c r="A223" s="233">
        <f t="shared" si="32"/>
        <v>43321</v>
      </c>
      <c r="B223" s="34">
        <f t="shared" si="32"/>
        <v>43321</v>
      </c>
      <c r="C223" s="38">
        <v>0.375</v>
      </c>
      <c r="D223" s="38">
        <v>0.5</v>
      </c>
      <c r="E223" s="32">
        <f t="shared" si="33"/>
        <v>0.125</v>
      </c>
      <c r="F223" s="35">
        <v>0.54166666666666663</v>
      </c>
      <c r="G223" s="35">
        <v>0.79166666666666663</v>
      </c>
      <c r="H223" s="32">
        <f t="shared" si="26"/>
        <v>0.25</v>
      </c>
      <c r="I223" s="174">
        <v>104</v>
      </c>
      <c r="J223" s="32">
        <f t="shared" si="29"/>
        <v>0.375</v>
      </c>
      <c r="K223" s="43">
        <f ca="1">IFERROR(OFFSET(Km!$A$1,MATCH(M223,Km!$A$2:$A$11,0),MATCH(I223,Km!$B$1:$AC$1,0)),"")</f>
        <v>20.2</v>
      </c>
      <c r="L223" s="32" t="str">
        <f t="shared" ca="1" si="31"/>
        <v/>
      </c>
      <c r="M223" s="26" t="str">
        <f t="array" ref="M223">IF(OR($K$2&gt;J223),"",IFERROR(INDEX(Tableau1[],MATCH(1,('2018'!B223&gt;=Tableau1[[DATE DEBUT ]])*(Tableau1[DATE FIN]&gt;='2018'!B223),0),1),""))</f>
        <v>Entreprise 6</v>
      </c>
      <c r="N223" s="6"/>
    </row>
    <row r="224" spans="1:14" ht="16.2" x14ac:dyDescent="0.35">
      <c r="A224" s="233">
        <f t="shared" si="32"/>
        <v>43322</v>
      </c>
      <c r="B224" s="34">
        <f t="shared" si="32"/>
        <v>43322</v>
      </c>
      <c r="C224" s="38">
        <v>0.375</v>
      </c>
      <c r="D224" s="38">
        <v>0.5</v>
      </c>
      <c r="E224" s="32">
        <f t="shared" si="33"/>
        <v>0.125</v>
      </c>
      <c r="F224" s="35">
        <v>0.54166666666666663</v>
      </c>
      <c r="G224" s="35">
        <v>0.79166666666666663</v>
      </c>
      <c r="H224" s="32">
        <f t="shared" si="26"/>
        <v>0.25</v>
      </c>
      <c r="I224" s="174">
        <v>104</v>
      </c>
      <c r="J224" s="32">
        <f t="shared" si="29"/>
        <v>0.375</v>
      </c>
      <c r="K224" s="43">
        <f ca="1">IFERROR(OFFSET(Km!$A$1,MATCH(M224,Km!$A$2:$A$11,0),MATCH(I224,Km!$B$1:$AC$1,0)),"")</f>
        <v>20.2</v>
      </c>
      <c r="L224" s="32" t="str">
        <f t="shared" ca="1" si="31"/>
        <v/>
      </c>
      <c r="M224" s="26" t="str">
        <f t="array" ref="M224">IF(OR($K$2&gt;J224),"",IFERROR(INDEX(Tableau1[],MATCH(1,('2018'!B224&gt;=Tableau1[[DATE DEBUT ]])*(Tableau1[DATE FIN]&gt;='2018'!B224),0),1),""))</f>
        <v>Entreprise 6</v>
      </c>
      <c r="N224" s="6"/>
    </row>
    <row r="225" spans="1:14" ht="16.2" x14ac:dyDescent="0.35">
      <c r="A225" s="233">
        <f t="shared" si="32"/>
        <v>43323</v>
      </c>
      <c r="B225" s="34">
        <f t="shared" si="32"/>
        <v>43323</v>
      </c>
      <c r="C225" s="38"/>
      <c r="D225" s="38"/>
      <c r="E225" s="32">
        <f t="shared" si="33"/>
        <v>0</v>
      </c>
      <c r="F225" s="35"/>
      <c r="G225" s="35"/>
      <c r="H225" s="32">
        <f t="shared" si="26"/>
        <v>0</v>
      </c>
      <c r="I225" s="174" t="s">
        <v>88</v>
      </c>
      <c r="J225" s="32">
        <f t="shared" si="29"/>
        <v>0</v>
      </c>
      <c r="K225" s="43" t="str">
        <f ca="1">IFERROR(OFFSET(Km!$A$1,MATCH(M225,Km!$A$2:$A$11,0),MATCH(I225,Km!$B$1:$AC$1,0)),"")</f>
        <v/>
      </c>
      <c r="L225" s="32">
        <f t="shared" ca="1" si="31"/>
        <v>1.875</v>
      </c>
      <c r="M225" s="26" t="str">
        <f t="array" ref="M225">IF(OR($K$2&gt;J225),"",IFERROR(INDEX(Tableau1[],MATCH(1,('2018'!B225&gt;=Tableau1[[DATE DEBUT ]])*(Tableau1[DATE FIN]&gt;='2018'!B225),0),1),""))</f>
        <v/>
      </c>
      <c r="N225" s="6"/>
    </row>
    <row r="226" spans="1:14" ht="16.2" x14ac:dyDescent="0.35">
      <c r="A226" s="233">
        <f t="shared" si="32"/>
        <v>43324</v>
      </c>
      <c r="B226" s="34">
        <f t="shared" si="32"/>
        <v>43324</v>
      </c>
      <c r="C226" s="38"/>
      <c r="D226" s="38"/>
      <c r="E226" s="32">
        <f t="shared" si="33"/>
        <v>0</v>
      </c>
      <c r="F226" s="35"/>
      <c r="G226" s="35"/>
      <c r="H226" s="32">
        <f t="shared" si="26"/>
        <v>0</v>
      </c>
      <c r="I226" s="174" t="s">
        <v>88</v>
      </c>
      <c r="J226" s="32">
        <f t="shared" si="29"/>
        <v>0</v>
      </c>
      <c r="K226" s="43" t="str">
        <f ca="1">IFERROR(OFFSET(Km!$A$1,MATCH(M226,Km!$A$2:$A$11,0),MATCH(I226,Km!$B$1:$AC$1,0)),"")</f>
        <v/>
      </c>
      <c r="L226" s="32" t="str">
        <f t="shared" ca="1" si="31"/>
        <v/>
      </c>
      <c r="M226" s="26" t="str">
        <f t="array" ref="M226">IF(OR($K$2&gt;J226),"",IFERROR(INDEX(Tableau1[],MATCH(1,('2018'!B226&gt;=Tableau1[[DATE DEBUT ]])*(Tableau1[DATE FIN]&gt;='2018'!B226),0),1),""))</f>
        <v/>
      </c>
      <c r="N226" s="6"/>
    </row>
    <row r="227" spans="1:14" ht="16.2" x14ac:dyDescent="0.35">
      <c r="A227" s="233">
        <f t="shared" si="32"/>
        <v>43325</v>
      </c>
      <c r="B227" s="34">
        <f t="shared" si="32"/>
        <v>43325</v>
      </c>
      <c r="C227" s="38"/>
      <c r="D227" s="38"/>
      <c r="E227" s="32">
        <f t="shared" si="33"/>
        <v>0</v>
      </c>
      <c r="F227" s="35"/>
      <c r="G227" s="35"/>
      <c r="H227" s="32">
        <f t="shared" si="26"/>
        <v>0</v>
      </c>
      <c r="I227" s="174" t="s">
        <v>88</v>
      </c>
      <c r="J227" s="32">
        <f t="shared" si="29"/>
        <v>0</v>
      </c>
      <c r="K227" s="43" t="str">
        <f ca="1">IFERROR(OFFSET(Km!$A$1,MATCH(M227,Km!$A$2:$A$11,0),MATCH(I227,Km!$B$1:$AC$1,0)),"")</f>
        <v/>
      </c>
      <c r="L227" s="32" t="str">
        <f t="shared" ca="1" si="31"/>
        <v/>
      </c>
      <c r="M227" s="26" t="str">
        <f t="array" ref="M227">IF(OR($K$2&gt;J227),"",IFERROR(INDEX(Tableau1[],MATCH(1,('2018'!B227&gt;=Tableau1[[DATE DEBUT ]])*(Tableau1[DATE FIN]&gt;='2018'!B227),0),1),""))</f>
        <v/>
      </c>
      <c r="N227" s="6"/>
    </row>
    <row r="228" spans="1:14" ht="16.2" x14ac:dyDescent="0.35">
      <c r="A228" s="233">
        <f t="shared" si="32"/>
        <v>43326</v>
      </c>
      <c r="B228" s="34">
        <f t="shared" si="32"/>
        <v>43326</v>
      </c>
      <c r="C228" s="38"/>
      <c r="D228" s="38"/>
      <c r="E228" s="32">
        <f t="shared" si="33"/>
        <v>0</v>
      </c>
      <c r="F228" s="35"/>
      <c r="G228" s="35"/>
      <c r="H228" s="32">
        <f t="shared" si="26"/>
        <v>0</v>
      </c>
      <c r="I228" s="174" t="s">
        <v>88</v>
      </c>
      <c r="J228" s="32">
        <f t="shared" si="29"/>
        <v>0</v>
      </c>
      <c r="K228" s="43" t="str">
        <f ca="1">IFERROR(OFFSET(Km!$A$1,MATCH(M228,Km!$A$2:$A$11,0),MATCH(I228,Km!$B$1:$AC$1,0)),"")</f>
        <v/>
      </c>
      <c r="L228" s="32" t="str">
        <f t="shared" ca="1" si="31"/>
        <v/>
      </c>
      <c r="M228" s="26" t="str">
        <f t="array" ref="M228">IF(OR($K$2&gt;J228),"",IFERROR(INDEX(Tableau1[],MATCH(1,('2018'!B228&gt;=Tableau1[[DATE DEBUT ]])*(Tableau1[DATE FIN]&gt;='2018'!B228),0),1),""))</f>
        <v/>
      </c>
      <c r="N228" s="6"/>
    </row>
    <row r="229" spans="1:14" ht="16.2" x14ac:dyDescent="0.35">
      <c r="A229" s="233">
        <f t="shared" si="32"/>
        <v>43327</v>
      </c>
      <c r="B229" s="34">
        <f t="shared" si="32"/>
        <v>43327</v>
      </c>
      <c r="C229" s="38"/>
      <c r="D229" s="38"/>
      <c r="E229" s="32">
        <f t="shared" si="33"/>
        <v>0</v>
      </c>
      <c r="F229" s="35"/>
      <c r="G229" s="35"/>
      <c r="H229" s="32">
        <f t="shared" ref="H229:H292" si="34">MOD(G229-F229,1)</f>
        <v>0</v>
      </c>
      <c r="I229" s="174" t="s">
        <v>88</v>
      </c>
      <c r="J229" s="32">
        <f t="shared" si="29"/>
        <v>0</v>
      </c>
      <c r="K229" s="43" t="str">
        <f ca="1">IFERROR(OFFSET(Km!$A$1,MATCH(M229,Km!$A$2:$A$11,0),MATCH(I229,Km!$B$1:$AC$1,0)),"")</f>
        <v/>
      </c>
      <c r="L229" s="32" t="str">
        <f t="shared" ca="1" si="31"/>
        <v/>
      </c>
      <c r="M229" s="26" t="str">
        <f t="array" ref="M229">IF(OR($K$2&gt;J229),"",IFERROR(INDEX(Tableau1[],MATCH(1,('2018'!B229&gt;=Tableau1[[DATE DEBUT ]])*(Tableau1[DATE FIN]&gt;='2018'!B229),0),1),""))</f>
        <v/>
      </c>
      <c r="N229" s="6"/>
    </row>
    <row r="230" spans="1:14" ht="16.2" x14ac:dyDescent="0.35">
      <c r="A230" s="233">
        <f t="shared" ref="A230:B245" si="35">A229+1</f>
        <v>43328</v>
      </c>
      <c r="B230" s="34">
        <f t="shared" si="35"/>
        <v>43328</v>
      </c>
      <c r="C230" s="38"/>
      <c r="D230" s="38"/>
      <c r="E230" s="32">
        <f t="shared" si="33"/>
        <v>0</v>
      </c>
      <c r="F230" s="35"/>
      <c r="G230" s="35"/>
      <c r="H230" s="32">
        <f t="shared" si="34"/>
        <v>0</v>
      </c>
      <c r="I230" s="174" t="s">
        <v>88</v>
      </c>
      <c r="J230" s="32">
        <f t="shared" si="29"/>
        <v>0</v>
      </c>
      <c r="K230" s="43" t="str">
        <f ca="1">IFERROR(OFFSET(Km!$A$1,MATCH(M230,Km!$A$2:$A$11,0),MATCH(I230,Km!$B$1:$AC$1,0)),"")</f>
        <v/>
      </c>
      <c r="L230" s="32" t="str">
        <f t="shared" ca="1" si="31"/>
        <v/>
      </c>
      <c r="M230" s="26" t="str">
        <f t="array" ref="M230">IF(OR($K$2&gt;J230),"",IFERROR(INDEX(Tableau1[],MATCH(1,('2018'!B230&gt;=Tableau1[[DATE DEBUT ]])*(Tableau1[DATE FIN]&gt;='2018'!B230),0),1),""))</f>
        <v/>
      </c>
      <c r="N230" s="6"/>
    </row>
    <row r="231" spans="1:14" ht="16.2" x14ac:dyDescent="0.35">
      <c r="A231" s="233">
        <f t="shared" si="35"/>
        <v>43329</v>
      </c>
      <c r="B231" s="34">
        <f t="shared" si="35"/>
        <v>43329</v>
      </c>
      <c r="C231" s="38"/>
      <c r="D231" s="38"/>
      <c r="E231" s="32">
        <f t="shared" si="33"/>
        <v>0</v>
      </c>
      <c r="F231" s="35"/>
      <c r="G231" s="35"/>
      <c r="H231" s="32">
        <f t="shared" si="34"/>
        <v>0</v>
      </c>
      <c r="I231" s="174" t="s">
        <v>88</v>
      </c>
      <c r="J231" s="32">
        <f t="shared" si="29"/>
        <v>0</v>
      </c>
      <c r="K231" s="43" t="str">
        <f ca="1">IFERROR(OFFSET(Km!$A$1,MATCH(M231,Km!$A$2:$A$11,0),MATCH(I231,Km!$B$1:$AC$1,0)),"")</f>
        <v/>
      </c>
      <c r="L231" s="32" t="str">
        <f t="shared" ca="1" si="31"/>
        <v/>
      </c>
      <c r="M231" s="26" t="str">
        <f t="array" ref="M231">IF(OR($K$2&gt;J231),"",IFERROR(INDEX(Tableau1[],MATCH(1,('2018'!B231&gt;=Tableau1[[DATE DEBUT ]])*(Tableau1[DATE FIN]&gt;='2018'!B231),0),1),""))</f>
        <v/>
      </c>
      <c r="N231" s="6"/>
    </row>
    <row r="232" spans="1:14" ht="16.2" x14ac:dyDescent="0.35">
      <c r="A232" s="233">
        <f t="shared" si="35"/>
        <v>43330</v>
      </c>
      <c r="B232" s="34">
        <f t="shared" si="35"/>
        <v>43330</v>
      </c>
      <c r="C232" s="38">
        <v>0.375</v>
      </c>
      <c r="D232" s="38">
        <v>0.5</v>
      </c>
      <c r="E232" s="32">
        <f t="shared" si="33"/>
        <v>0.125</v>
      </c>
      <c r="F232" s="35">
        <v>0.54166666666666663</v>
      </c>
      <c r="G232" s="35">
        <v>0.79166666666666663</v>
      </c>
      <c r="H232" s="32">
        <f t="shared" si="34"/>
        <v>0.25</v>
      </c>
      <c r="I232" s="174">
        <v>104</v>
      </c>
      <c r="J232" s="32">
        <f t="shared" si="29"/>
        <v>0.375</v>
      </c>
      <c r="K232" s="43">
        <f ca="1">IFERROR(OFFSET(Km!$A$1,MATCH(M232,Km!$A$2:$A$11,0),MATCH(I232,Km!$B$1:$AC$1,0)),"")</f>
        <v>20.2</v>
      </c>
      <c r="L232" s="32">
        <f t="shared" ca="1" si="31"/>
        <v>0.375</v>
      </c>
      <c r="M232" s="26" t="str">
        <f t="array" ref="M232">IF(OR($K$2&gt;J232),"",IFERROR(INDEX(Tableau1[],MATCH(1,('2018'!B232&gt;=Tableau1[[DATE DEBUT ]])*(Tableau1[DATE FIN]&gt;='2018'!B232),0),1),""))</f>
        <v>Entreprise 6</v>
      </c>
      <c r="N232" s="6"/>
    </row>
    <row r="233" spans="1:14" ht="16.2" x14ac:dyDescent="0.35">
      <c r="A233" s="233">
        <f t="shared" si="35"/>
        <v>43331</v>
      </c>
      <c r="B233" s="34">
        <f t="shared" si="35"/>
        <v>43331</v>
      </c>
      <c r="C233" s="38">
        <v>0.375</v>
      </c>
      <c r="D233" s="38">
        <v>0.5</v>
      </c>
      <c r="E233" s="32">
        <f t="shared" si="33"/>
        <v>0.125</v>
      </c>
      <c r="F233" s="35">
        <v>0.54166666666666663</v>
      </c>
      <c r="G233" s="35">
        <v>0.79166666666666663</v>
      </c>
      <c r="H233" s="32">
        <f t="shared" si="34"/>
        <v>0.25</v>
      </c>
      <c r="I233" s="174">
        <v>104</v>
      </c>
      <c r="J233" s="32">
        <f t="shared" si="29"/>
        <v>0.375</v>
      </c>
      <c r="K233" s="43">
        <f ca="1">IFERROR(OFFSET(Km!$A$1,MATCH(M233,Km!$A$2:$A$11,0),MATCH(I233,Km!$B$1:$AC$1,0)),"")</f>
        <v>20.2</v>
      </c>
      <c r="L233" s="32" t="str">
        <f t="shared" ca="1" si="31"/>
        <v/>
      </c>
      <c r="M233" s="26" t="str">
        <f t="array" ref="M233">IF(OR($K$2&gt;J233),"",IFERROR(INDEX(Tableau1[],MATCH(1,('2018'!B233&gt;=Tableau1[[DATE DEBUT ]])*(Tableau1[DATE FIN]&gt;='2018'!B233),0),1),""))</f>
        <v>Entreprise 6</v>
      </c>
      <c r="N233" s="6"/>
    </row>
    <row r="234" spans="1:14" ht="16.2" x14ac:dyDescent="0.35">
      <c r="A234" s="233">
        <f t="shared" si="35"/>
        <v>43332</v>
      </c>
      <c r="B234" s="34">
        <f t="shared" si="35"/>
        <v>43332</v>
      </c>
      <c r="C234" s="38">
        <v>0.375</v>
      </c>
      <c r="D234" s="38">
        <v>0.5</v>
      </c>
      <c r="E234" s="32">
        <f t="shared" si="33"/>
        <v>0.125</v>
      </c>
      <c r="F234" s="35">
        <v>0.54166666666666663</v>
      </c>
      <c r="G234" s="35">
        <v>0.79166666666666663</v>
      </c>
      <c r="H234" s="32">
        <f t="shared" si="34"/>
        <v>0.25</v>
      </c>
      <c r="I234" s="174">
        <v>108</v>
      </c>
      <c r="J234" s="32">
        <f t="shared" si="29"/>
        <v>0.375</v>
      </c>
      <c r="K234" s="43">
        <f ca="1">IFERROR(OFFSET(Km!$A$1,MATCH(M234,Km!$A$2:$A$11,0),MATCH(I234,Km!$B$1:$AC$1,0)),"")</f>
        <v>36.4</v>
      </c>
      <c r="L234" s="32" t="str">
        <f t="shared" ca="1" si="31"/>
        <v/>
      </c>
      <c r="M234" s="26" t="str">
        <f t="array" ref="M234">IF(OR($K$2&gt;J234),"",IFERROR(INDEX(Tableau1[],MATCH(1,('2018'!B234&gt;=Tableau1[[DATE DEBUT ]])*(Tableau1[DATE FIN]&gt;='2018'!B234),0),1),""))</f>
        <v>Entreprise 6</v>
      </c>
      <c r="N234" s="6"/>
    </row>
    <row r="235" spans="1:14" ht="16.2" x14ac:dyDescent="0.35">
      <c r="A235" s="233">
        <f t="shared" si="35"/>
        <v>43333</v>
      </c>
      <c r="B235" s="34">
        <f t="shared" si="35"/>
        <v>43333</v>
      </c>
      <c r="C235" s="38">
        <v>0.375</v>
      </c>
      <c r="D235" s="38">
        <v>0.5</v>
      </c>
      <c r="E235" s="32">
        <f t="shared" si="33"/>
        <v>0.125</v>
      </c>
      <c r="F235" s="35">
        <v>0.54166666666666663</v>
      </c>
      <c r="G235" s="35">
        <v>0.79166666666666663</v>
      </c>
      <c r="H235" s="32">
        <f t="shared" si="34"/>
        <v>0.25</v>
      </c>
      <c r="I235" s="174">
        <v>108</v>
      </c>
      <c r="J235" s="32">
        <f t="shared" si="29"/>
        <v>0.375</v>
      </c>
      <c r="K235" s="43">
        <f ca="1">IFERROR(OFFSET(Km!$A$1,MATCH(M235,Km!$A$2:$A$11,0),MATCH(I235,Km!$B$1:$AC$1,0)),"")</f>
        <v>36.4</v>
      </c>
      <c r="L235" s="32" t="str">
        <f t="shared" ca="1" si="31"/>
        <v/>
      </c>
      <c r="M235" s="26" t="str">
        <f t="array" ref="M235">IF(OR($K$2&gt;J235),"",IFERROR(INDEX(Tableau1[],MATCH(1,('2018'!B235&gt;=Tableau1[[DATE DEBUT ]])*(Tableau1[DATE FIN]&gt;='2018'!B235),0),1),""))</f>
        <v>Entreprise 6</v>
      </c>
      <c r="N235" s="6"/>
    </row>
    <row r="236" spans="1:14" ht="16.2" x14ac:dyDescent="0.35">
      <c r="A236" s="233">
        <f t="shared" si="35"/>
        <v>43334</v>
      </c>
      <c r="B236" s="34">
        <f t="shared" si="35"/>
        <v>43334</v>
      </c>
      <c r="C236" s="38">
        <v>0.375</v>
      </c>
      <c r="D236" s="38">
        <v>0.5</v>
      </c>
      <c r="E236" s="32">
        <f t="shared" si="33"/>
        <v>0.125</v>
      </c>
      <c r="F236" s="35">
        <v>0.54166666666666663</v>
      </c>
      <c r="G236" s="35">
        <v>0.79166666666666663</v>
      </c>
      <c r="H236" s="32">
        <f t="shared" si="34"/>
        <v>0.25</v>
      </c>
      <c r="I236" s="174">
        <v>104</v>
      </c>
      <c r="J236" s="32">
        <f t="shared" si="29"/>
        <v>0.375</v>
      </c>
      <c r="K236" s="43">
        <f ca="1">IFERROR(OFFSET(Km!$A$1,MATCH(M236,Km!$A$2:$A$11,0),MATCH(I236,Km!$B$1:$AC$1,0)),"")</f>
        <v>20.2</v>
      </c>
      <c r="L236" s="32" t="str">
        <f t="shared" ca="1" si="31"/>
        <v/>
      </c>
      <c r="M236" s="26" t="str">
        <f t="array" ref="M236">IF(OR($K$2&gt;J236),"",IFERROR(INDEX(Tableau1[],MATCH(1,('2018'!B236&gt;=Tableau1[[DATE DEBUT ]])*(Tableau1[DATE FIN]&gt;='2018'!B236),0),1),""))</f>
        <v>Entreprise 6</v>
      </c>
      <c r="N236" s="6"/>
    </row>
    <row r="237" spans="1:14" ht="16.2" x14ac:dyDescent="0.35">
      <c r="A237" s="233">
        <f t="shared" si="35"/>
        <v>43335</v>
      </c>
      <c r="B237" s="34">
        <f t="shared" si="35"/>
        <v>43335</v>
      </c>
      <c r="C237" s="38"/>
      <c r="D237" s="38"/>
      <c r="E237" s="32">
        <f t="shared" si="33"/>
        <v>0</v>
      </c>
      <c r="F237" s="35"/>
      <c r="G237" s="35"/>
      <c r="H237" s="32">
        <f t="shared" si="34"/>
        <v>0</v>
      </c>
      <c r="I237" s="174" t="s">
        <v>88</v>
      </c>
      <c r="J237" s="32">
        <f t="shared" si="29"/>
        <v>0</v>
      </c>
      <c r="K237" s="43" t="str">
        <f ca="1">IFERROR(OFFSET(Km!$A$1,MATCH(M237,Km!$A$2:$A$11,0),MATCH(I237,Km!$B$1:$AC$1,0)),"")</f>
        <v/>
      </c>
      <c r="L237" s="32" t="str">
        <f t="shared" ca="1" si="31"/>
        <v/>
      </c>
      <c r="M237" s="26" t="str">
        <f t="array" ref="M237">IF(OR($K$2&gt;J237),"",IFERROR(INDEX(Tableau1[],MATCH(1,('2018'!B237&gt;=Tableau1[[DATE DEBUT ]])*(Tableau1[DATE FIN]&gt;='2018'!B237),0),1),""))</f>
        <v/>
      </c>
      <c r="N237" s="6"/>
    </row>
    <row r="238" spans="1:14" ht="16.2" x14ac:dyDescent="0.35">
      <c r="A238" s="233">
        <f t="shared" si="35"/>
        <v>43336</v>
      </c>
      <c r="B238" s="34">
        <f t="shared" si="35"/>
        <v>43336</v>
      </c>
      <c r="C238" s="38"/>
      <c r="D238" s="38"/>
      <c r="E238" s="32">
        <f t="shared" si="33"/>
        <v>0</v>
      </c>
      <c r="F238" s="35"/>
      <c r="G238" s="35"/>
      <c r="H238" s="32">
        <f t="shared" si="34"/>
        <v>0</v>
      </c>
      <c r="I238" s="174" t="s">
        <v>88</v>
      </c>
      <c r="J238" s="32">
        <f t="shared" si="29"/>
        <v>0</v>
      </c>
      <c r="K238" s="43" t="str">
        <f ca="1">IFERROR(OFFSET(Km!$A$1,MATCH(M238,Km!$A$2:$A$11,0),MATCH(I238,Km!$B$1:$AC$1,0)),"")</f>
        <v/>
      </c>
      <c r="L238" s="32" t="str">
        <f t="shared" ca="1" si="31"/>
        <v/>
      </c>
      <c r="M238" s="26" t="str">
        <f t="array" ref="M238">IF(OR($K$2&gt;J238),"",IFERROR(INDEX(Tableau1[],MATCH(1,('2018'!B238&gt;=Tableau1[[DATE DEBUT ]])*(Tableau1[DATE FIN]&gt;='2018'!B238),0),1),""))</f>
        <v/>
      </c>
      <c r="N238" s="6"/>
    </row>
    <row r="239" spans="1:14" ht="16.2" x14ac:dyDescent="0.35">
      <c r="A239" s="233">
        <f t="shared" si="35"/>
        <v>43337</v>
      </c>
      <c r="B239" s="34">
        <f t="shared" si="35"/>
        <v>43337</v>
      </c>
      <c r="C239" s="38">
        <v>0.375</v>
      </c>
      <c r="D239" s="38">
        <v>0.5</v>
      </c>
      <c r="E239" s="32">
        <f t="shared" ref="E239:E241" si="36">MOD(D239-C239,1)</f>
        <v>0.125</v>
      </c>
      <c r="F239" s="35">
        <v>0.54166666666666663</v>
      </c>
      <c r="G239" s="35"/>
      <c r="H239" s="32">
        <f t="shared" si="34"/>
        <v>0.45833333333333337</v>
      </c>
      <c r="I239" s="174">
        <v>104</v>
      </c>
      <c r="J239" s="32">
        <f t="shared" si="29"/>
        <v>0.58333333333333337</v>
      </c>
      <c r="K239" s="43">
        <f ca="1">IFERROR(OFFSET(Km!$A$1,MATCH(M239,Km!$A$2:$A$11,0),MATCH(I239,Km!$B$1:$AC$1,0)),"")</f>
        <v>20.2</v>
      </c>
      <c r="L239" s="32">
        <f t="shared" ca="1" si="31"/>
        <v>2.0833333333333335</v>
      </c>
      <c r="M239" s="26" t="str">
        <f t="array" ref="M239">IF(OR($K$2&gt;J239),"",IFERROR(INDEX(Tableau1[],MATCH(1,('2018'!B239&gt;=Tableau1[[DATE DEBUT ]])*(Tableau1[DATE FIN]&gt;='2018'!B239),0),1),""))</f>
        <v>Entreprise 6</v>
      </c>
      <c r="N239" s="6"/>
    </row>
    <row r="240" spans="1:14" ht="16.2" x14ac:dyDescent="0.35">
      <c r="A240" s="233">
        <f t="shared" si="35"/>
        <v>43338</v>
      </c>
      <c r="B240" s="34">
        <f t="shared" si="35"/>
        <v>43338</v>
      </c>
      <c r="C240" s="38">
        <v>0.375</v>
      </c>
      <c r="D240" s="38">
        <v>0.5</v>
      </c>
      <c r="E240" s="32">
        <f t="shared" si="36"/>
        <v>0.125</v>
      </c>
      <c r="F240" s="35">
        <v>0.54166666666666663</v>
      </c>
      <c r="G240" s="35"/>
      <c r="H240" s="32">
        <f t="shared" si="34"/>
        <v>0.45833333333333337</v>
      </c>
      <c r="I240" s="174">
        <v>104</v>
      </c>
      <c r="J240" s="32">
        <f t="shared" si="29"/>
        <v>0.58333333333333337</v>
      </c>
      <c r="K240" s="43">
        <f ca="1">IFERROR(OFFSET(Km!$A$1,MATCH(M240,Km!$A$2:$A$11,0),MATCH(I240,Km!$B$1:$AC$1,0)),"")</f>
        <v>20.2</v>
      </c>
      <c r="L240" s="32" t="str">
        <f t="shared" ca="1" si="31"/>
        <v/>
      </c>
      <c r="M240" s="26" t="str">
        <f t="array" ref="M240">IF(OR($K$2&gt;J240),"",IFERROR(INDEX(Tableau1[],MATCH(1,('2018'!B240&gt;=Tableau1[[DATE DEBUT ]])*(Tableau1[DATE FIN]&gt;='2018'!B240),0),1),""))</f>
        <v>Entreprise 6</v>
      </c>
      <c r="N240" s="6"/>
    </row>
    <row r="241" spans="1:14" ht="16.2" x14ac:dyDescent="0.35">
      <c r="A241" s="233">
        <f t="shared" si="35"/>
        <v>43339</v>
      </c>
      <c r="B241" s="34">
        <f t="shared" si="35"/>
        <v>43339</v>
      </c>
      <c r="C241" s="38">
        <v>0.375</v>
      </c>
      <c r="D241" s="38">
        <v>0.5</v>
      </c>
      <c r="E241" s="32">
        <f t="shared" si="36"/>
        <v>0.125</v>
      </c>
      <c r="F241" s="35">
        <v>0.54166666666666663</v>
      </c>
      <c r="G241" s="35"/>
      <c r="H241" s="32">
        <f t="shared" si="34"/>
        <v>0.45833333333333337</v>
      </c>
      <c r="I241" s="174">
        <v>112</v>
      </c>
      <c r="J241" s="32">
        <f t="shared" si="29"/>
        <v>0.58333333333333337</v>
      </c>
      <c r="K241" s="43" t="str">
        <f ca="1">IFERROR(OFFSET(Km!$A$1,MATCH(M241,Km!$A$2:$A$11,0),MATCH(I241,Km!$B$1:$AC$1,0)),"")</f>
        <v/>
      </c>
      <c r="L241" s="32" t="str">
        <f t="shared" ca="1" si="31"/>
        <v/>
      </c>
      <c r="M241" s="26" t="str">
        <f t="array" ref="M241">IF(OR($K$2&gt;J241),"",IFERROR(INDEX(Tableau1[],MATCH(1,('2018'!B241&gt;=Tableau1[[DATE DEBUT ]])*(Tableau1[DATE FIN]&gt;='2018'!B241),0),1),""))</f>
        <v>Entreprise 6</v>
      </c>
      <c r="N241" s="6"/>
    </row>
    <row r="242" spans="1:14" ht="16.2" x14ac:dyDescent="0.35">
      <c r="A242" s="233">
        <f t="shared" si="35"/>
        <v>43340</v>
      </c>
      <c r="B242" s="34">
        <f t="shared" si="35"/>
        <v>43340</v>
      </c>
      <c r="C242" s="38">
        <v>0.375</v>
      </c>
      <c r="D242" s="38">
        <v>0.5</v>
      </c>
      <c r="E242" s="32">
        <f t="shared" ref="E242:E243" si="37">MOD(D242-C242,1)</f>
        <v>0.125</v>
      </c>
      <c r="F242" s="35">
        <v>0.54166666666666663</v>
      </c>
      <c r="G242" s="35"/>
      <c r="H242" s="32">
        <f t="shared" si="34"/>
        <v>0.45833333333333337</v>
      </c>
      <c r="I242" s="174">
        <v>108</v>
      </c>
      <c r="J242" s="32">
        <f t="shared" si="29"/>
        <v>0.58333333333333337</v>
      </c>
      <c r="K242" s="43">
        <f ca="1">IFERROR(OFFSET(Km!$A$1,MATCH(M242,Km!$A$2:$A$11,0),MATCH(I242,Km!$B$1:$AC$1,0)),"")</f>
        <v>36.4</v>
      </c>
      <c r="L242" s="32" t="str">
        <f t="shared" ca="1" si="31"/>
        <v/>
      </c>
      <c r="M242" s="26" t="str">
        <f t="array" ref="M242">IF(OR($K$2&gt;J242),"",IFERROR(INDEX(Tableau1[],MATCH(1,('2018'!B242&gt;=Tableau1[[DATE DEBUT ]])*(Tableau1[DATE FIN]&gt;='2018'!B242),0),1),""))</f>
        <v>Entreprise 6</v>
      </c>
      <c r="N242" s="6"/>
    </row>
    <row r="243" spans="1:14" ht="16.2" x14ac:dyDescent="0.35">
      <c r="A243" s="233">
        <f t="shared" si="35"/>
        <v>43341</v>
      </c>
      <c r="B243" s="34">
        <f t="shared" si="35"/>
        <v>43341</v>
      </c>
      <c r="C243" s="38">
        <v>0.375</v>
      </c>
      <c r="D243" s="38">
        <v>0.5</v>
      </c>
      <c r="E243" s="32">
        <f t="shared" si="37"/>
        <v>0.125</v>
      </c>
      <c r="F243" s="35">
        <v>0.54166666666666663</v>
      </c>
      <c r="G243" s="35"/>
      <c r="H243" s="32">
        <f t="shared" si="34"/>
        <v>0.45833333333333337</v>
      </c>
      <c r="I243" s="174">
        <v>108</v>
      </c>
      <c r="J243" s="32">
        <f t="shared" si="29"/>
        <v>0.58333333333333337</v>
      </c>
      <c r="K243" s="43">
        <f ca="1">IFERROR(OFFSET(Km!$A$1,MATCH(M243,Km!$A$2:$A$11,0),MATCH(I243,Km!$B$1:$AC$1,0)),"")</f>
        <v>36.4</v>
      </c>
      <c r="L243" s="32" t="str">
        <f t="shared" ca="1" si="31"/>
        <v/>
      </c>
      <c r="M243" s="26" t="str">
        <f t="array" ref="M243">IF(OR($K$2&gt;J243),"",IFERROR(INDEX(Tableau1[],MATCH(1,('2018'!B243&gt;=Tableau1[[DATE DEBUT ]])*(Tableau1[DATE FIN]&gt;='2018'!B243),0),1),""))</f>
        <v>Entreprise 6</v>
      </c>
      <c r="N243" s="6"/>
    </row>
    <row r="244" spans="1:14" ht="16.2" x14ac:dyDescent="0.35">
      <c r="A244" s="233">
        <f t="shared" si="35"/>
        <v>43342</v>
      </c>
      <c r="B244" s="34">
        <f t="shared" si="35"/>
        <v>43342</v>
      </c>
      <c r="C244" s="38"/>
      <c r="D244" s="38"/>
      <c r="E244" s="32">
        <f t="shared" si="33"/>
        <v>0</v>
      </c>
      <c r="F244" s="35"/>
      <c r="G244" s="35"/>
      <c r="H244" s="32">
        <f t="shared" si="34"/>
        <v>0</v>
      </c>
      <c r="I244" s="174" t="s">
        <v>88</v>
      </c>
      <c r="J244" s="32">
        <f t="shared" si="29"/>
        <v>0</v>
      </c>
      <c r="K244" s="43" t="str">
        <f ca="1">IFERROR(OFFSET(Km!$A$1,MATCH(M244,Km!$A$2:$A$11,0),MATCH(I244,Km!$B$1:$AC$1,0)),"")</f>
        <v/>
      </c>
      <c r="L244" s="32" t="str">
        <f t="shared" ca="1" si="31"/>
        <v/>
      </c>
      <c r="M244" s="26" t="str">
        <f t="array" ref="M244">IF(OR($K$2&gt;J244),"",IFERROR(INDEX(Tableau1[],MATCH(1,('2018'!B244&gt;=Tableau1[[DATE DEBUT ]])*(Tableau1[DATE FIN]&gt;='2018'!B244),0),1),""))</f>
        <v/>
      </c>
      <c r="N244" s="6"/>
    </row>
    <row r="245" spans="1:14" ht="16.2" x14ac:dyDescent="0.35">
      <c r="A245" s="233">
        <f t="shared" si="35"/>
        <v>43343</v>
      </c>
      <c r="B245" s="34">
        <f t="shared" si="35"/>
        <v>43343</v>
      </c>
      <c r="C245" s="38"/>
      <c r="D245" s="38"/>
      <c r="E245" s="32">
        <f t="shared" si="33"/>
        <v>0</v>
      </c>
      <c r="F245" s="35"/>
      <c r="G245" s="35"/>
      <c r="H245" s="32">
        <f t="shared" si="34"/>
        <v>0</v>
      </c>
      <c r="I245" s="174" t="s">
        <v>88</v>
      </c>
      <c r="J245" s="32">
        <f t="shared" si="29"/>
        <v>0</v>
      </c>
      <c r="K245" s="43" t="str">
        <f ca="1">IFERROR(OFFSET(Km!$A$1,MATCH(M245,Km!$A$2:$A$11,0),MATCH(I245,Km!$B$1:$AC$1,0)),"")</f>
        <v/>
      </c>
      <c r="L245" s="32" t="str">
        <f t="shared" ca="1" si="31"/>
        <v/>
      </c>
      <c r="M245" s="26" t="str">
        <f t="array" ref="M245">IF(OR($K$2&gt;J245),"",IFERROR(INDEX(Tableau1[],MATCH(1,('2018'!B245&gt;=Tableau1[[DATE DEBUT ]])*(Tableau1[DATE FIN]&gt;='2018'!B245),0),1),""))</f>
        <v/>
      </c>
      <c r="N245" s="6"/>
    </row>
    <row r="246" spans="1:14" ht="16.2" x14ac:dyDescent="0.35">
      <c r="A246" s="233">
        <f t="shared" ref="A246:B261" si="38">A245+1</f>
        <v>43344</v>
      </c>
      <c r="B246" s="34">
        <f t="shared" si="38"/>
        <v>43344</v>
      </c>
      <c r="C246" s="38"/>
      <c r="D246" s="38"/>
      <c r="E246" s="32">
        <f t="shared" si="33"/>
        <v>0</v>
      </c>
      <c r="F246" s="35"/>
      <c r="G246" s="35"/>
      <c r="H246" s="32">
        <f t="shared" si="34"/>
        <v>0</v>
      </c>
      <c r="I246" s="174" t="str">
        <f t="shared" ref="I246:I309" si="39">IF(J246&gt;0.00069444,"SITE","")</f>
        <v/>
      </c>
      <c r="J246" s="32">
        <f t="shared" si="29"/>
        <v>0</v>
      </c>
      <c r="K246" s="43" t="str">
        <f ca="1">IFERROR(OFFSET(Km!$A$1,MATCH(M246,Km!$A$2:$A$11,0),MATCH(I246,Km!$B$1:$AC$1,0)),"")</f>
        <v/>
      </c>
      <c r="L246" s="32">
        <f t="shared" ca="1" si="31"/>
        <v>2.3333333333333335</v>
      </c>
      <c r="M246" s="26" t="str">
        <f t="array" ref="M246">IF(OR($K$2&gt;J246),"",IFERROR(INDEX(Tableau1[],MATCH(1,('2018'!B246&gt;=Tableau1[[DATE DEBUT ]])*(Tableau1[DATE FIN]&gt;='2018'!B246),0),1),""))</f>
        <v/>
      </c>
      <c r="N246" s="6"/>
    </row>
    <row r="247" spans="1:14" ht="16.2" x14ac:dyDescent="0.35">
      <c r="A247" s="233">
        <f t="shared" si="38"/>
        <v>43345</v>
      </c>
      <c r="B247" s="34">
        <f t="shared" si="38"/>
        <v>43345</v>
      </c>
      <c r="C247" s="38"/>
      <c r="D247" s="38"/>
      <c r="E247" s="32">
        <f t="shared" si="33"/>
        <v>0</v>
      </c>
      <c r="F247" s="35"/>
      <c r="G247" s="35"/>
      <c r="H247" s="32">
        <f t="shared" si="34"/>
        <v>0</v>
      </c>
      <c r="I247" s="174" t="str">
        <f t="shared" si="39"/>
        <v/>
      </c>
      <c r="J247" s="32">
        <f t="shared" si="29"/>
        <v>0</v>
      </c>
      <c r="K247" s="43" t="str">
        <f ca="1">IFERROR(OFFSET(Km!$A$1,MATCH(M247,Km!$A$2:$A$11,0),MATCH(I247,Km!$B$1:$AC$1,0)),"")</f>
        <v/>
      </c>
      <c r="L247" s="32" t="str">
        <f t="shared" ca="1" si="31"/>
        <v/>
      </c>
      <c r="M247" s="26" t="str">
        <f t="array" ref="M247">IF(OR($K$2&gt;J247),"",IFERROR(INDEX(Tableau1[],MATCH(1,('2018'!B247&gt;=Tableau1[[DATE DEBUT ]])*(Tableau1[DATE FIN]&gt;='2018'!B247),0),1),""))</f>
        <v/>
      </c>
      <c r="N247" s="6"/>
    </row>
    <row r="248" spans="1:14" ht="16.2" x14ac:dyDescent="0.35">
      <c r="A248" s="233">
        <f t="shared" si="38"/>
        <v>43346</v>
      </c>
      <c r="B248" s="34">
        <f t="shared" si="38"/>
        <v>43346</v>
      </c>
      <c r="C248" s="38"/>
      <c r="D248" s="38"/>
      <c r="E248" s="32">
        <f t="shared" si="33"/>
        <v>0</v>
      </c>
      <c r="F248" s="35"/>
      <c r="G248" s="35"/>
      <c r="H248" s="32">
        <f t="shared" si="34"/>
        <v>0</v>
      </c>
      <c r="I248" s="174" t="str">
        <f t="shared" si="39"/>
        <v/>
      </c>
      <c r="J248" s="32">
        <f t="shared" si="29"/>
        <v>0</v>
      </c>
      <c r="K248" s="43" t="str">
        <f ca="1">IFERROR(OFFSET(Km!$A$1,MATCH(M248,Km!$A$2:$A$11,0),MATCH(I248,Km!$B$1:$AC$1,0)),"")</f>
        <v/>
      </c>
      <c r="L248" s="32" t="str">
        <f t="shared" ca="1" si="31"/>
        <v/>
      </c>
      <c r="M248" s="26" t="str">
        <f t="array" ref="M248">IF(OR($K$2&gt;J248),"",IFERROR(INDEX(Tableau1[],MATCH(1,('2018'!B248&gt;=Tableau1[[DATE DEBUT ]])*(Tableau1[DATE FIN]&gt;='2018'!B248),0),1),""))</f>
        <v/>
      </c>
      <c r="N248" s="6"/>
    </row>
    <row r="249" spans="1:14" ht="16.2" x14ac:dyDescent="0.35">
      <c r="A249" s="233">
        <f t="shared" si="38"/>
        <v>43347</v>
      </c>
      <c r="B249" s="34">
        <f t="shared" si="38"/>
        <v>43347</v>
      </c>
      <c r="C249" s="38"/>
      <c r="D249" s="38"/>
      <c r="E249" s="32">
        <f t="shared" si="33"/>
        <v>0</v>
      </c>
      <c r="F249" s="35"/>
      <c r="G249" s="35"/>
      <c r="H249" s="32">
        <f t="shared" si="34"/>
        <v>0</v>
      </c>
      <c r="I249" s="174" t="str">
        <f t="shared" si="39"/>
        <v/>
      </c>
      <c r="J249" s="32">
        <f t="shared" si="29"/>
        <v>0</v>
      </c>
      <c r="K249" s="43" t="str">
        <f ca="1">IFERROR(OFFSET(Km!$A$1,MATCH(M249,Km!$A$2:$A$11,0),MATCH(I249,Km!$B$1:$AC$1,0)),"")</f>
        <v/>
      </c>
      <c r="L249" s="32" t="str">
        <f t="shared" ca="1" si="31"/>
        <v/>
      </c>
      <c r="M249" s="26" t="str">
        <f t="array" ref="M249">IF(OR($K$2&gt;J249),"",IFERROR(INDEX(Tableau1[],MATCH(1,('2018'!B249&gt;=Tableau1[[DATE DEBUT ]])*(Tableau1[DATE FIN]&gt;='2018'!B249),0),1),""))</f>
        <v/>
      </c>
      <c r="N249" s="6"/>
    </row>
    <row r="250" spans="1:14" ht="16.2" x14ac:dyDescent="0.35">
      <c r="A250" s="233">
        <f t="shared" si="38"/>
        <v>43348</v>
      </c>
      <c r="B250" s="34">
        <f t="shared" si="38"/>
        <v>43348</v>
      </c>
      <c r="C250" s="38"/>
      <c r="D250" s="38"/>
      <c r="E250" s="32">
        <f t="shared" si="33"/>
        <v>0</v>
      </c>
      <c r="F250" s="35"/>
      <c r="G250" s="35"/>
      <c r="H250" s="32">
        <f t="shared" si="34"/>
        <v>0</v>
      </c>
      <c r="I250" s="174" t="str">
        <f t="shared" si="39"/>
        <v/>
      </c>
      <c r="J250" s="32">
        <f t="shared" si="29"/>
        <v>0</v>
      </c>
      <c r="K250" s="43" t="str">
        <f ca="1">IFERROR(OFFSET(Km!$A$1,MATCH(M250,Km!$A$2:$A$11,0),MATCH(I250,Km!$B$1:$AC$1,0)),"")</f>
        <v/>
      </c>
      <c r="L250" s="32" t="str">
        <f t="shared" ca="1" si="31"/>
        <v/>
      </c>
      <c r="M250" s="26" t="str">
        <f t="array" ref="M250">IF(OR($K$2&gt;J250),"",IFERROR(INDEX(Tableau1[],MATCH(1,('2018'!B250&gt;=Tableau1[[DATE DEBUT ]])*(Tableau1[DATE FIN]&gt;='2018'!B250),0),1),""))</f>
        <v/>
      </c>
      <c r="N250" s="6"/>
    </row>
    <row r="251" spans="1:14" ht="16.2" x14ac:dyDescent="0.35">
      <c r="A251" s="233">
        <f t="shared" si="38"/>
        <v>43349</v>
      </c>
      <c r="B251" s="34">
        <f t="shared" si="38"/>
        <v>43349</v>
      </c>
      <c r="C251" s="38"/>
      <c r="D251" s="38"/>
      <c r="E251" s="32">
        <f t="shared" si="33"/>
        <v>0</v>
      </c>
      <c r="F251" s="35"/>
      <c r="G251" s="35"/>
      <c r="H251" s="32">
        <f t="shared" si="34"/>
        <v>0</v>
      </c>
      <c r="I251" s="174" t="str">
        <f t="shared" si="39"/>
        <v/>
      </c>
      <c r="J251" s="32">
        <f t="shared" si="29"/>
        <v>0</v>
      </c>
      <c r="K251" s="43" t="str">
        <f ca="1">IFERROR(OFFSET(Km!$A$1,MATCH(M251,Km!$A$2:$A$11,0),MATCH(I251,Km!$B$1:$AC$1,0)),"")</f>
        <v/>
      </c>
      <c r="L251" s="32" t="str">
        <f t="shared" ca="1" si="31"/>
        <v/>
      </c>
      <c r="M251" s="26" t="str">
        <f t="array" ref="M251">IF(OR($K$2&gt;J251),"",IFERROR(INDEX(Tableau1[],MATCH(1,('2018'!B251&gt;=Tableau1[[DATE DEBUT ]])*(Tableau1[DATE FIN]&gt;='2018'!B251),0),1),""))</f>
        <v/>
      </c>
      <c r="N251" s="6"/>
    </row>
    <row r="252" spans="1:14" ht="16.2" x14ac:dyDescent="0.35">
      <c r="A252" s="233">
        <f t="shared" si="38"/>
        <v>43350</v>
      </c>
      <c r="B252" s="34">
        <f t="shared" si="38"/>
        <v>43350</v>
      </c>
      <c r="C252" s="38"/>
      <c r="D252" s="38"/>
      <c r="E252" s="32">
        <f t="shared" si="33"/>
        <v>0</v>
      </c>
      <c r="F252" s="35"/>
      <c r="G252" s="35"/>
      <c r="H252" s="32">
        <f t="shared" si="34"/>
        <v>0</v>
      </c>
      <c r="I252" s="174" t="str">
        <f t="shared" si="39"/>
        <v/>
      </c>
      <c r="J252" s="32">
        <f t="shared" si="29"/>
        <v>0</v>
      </c>
      <c r="K252" s="43" t="str">
        <f ca="1">IFERROR(OFFSET(Km!$A$1,MATCH(M252,Km!$A$2:$A$11,0),MATCH(I252,Km!$B$1:$AC$1,0)),"")</f>
        <v/>
      </c>
      <c r="L252" s="32" t="str">
        <f t="shared" ca="1" si="31"/>
        <v/>
      </c>
      <c r="M252" s="26" t="str">
        <f t="array" ref="M252">IF(OR($K$2&gt;J252),"",IFERROR(INDEX(Tableau1[],MATCH(1,('2018'!B252&gt;=Tableau1[[DATE DEBUT ]])*(Tableau1[DATE FIN]&gt;='2018'!B252),0),1),""))</f>
        <v/>
      </c>
      <c r="N252" s="6"/>
    </row>
    <row r="253" spans="1:14" ht="16.2" x14ac:dyDescent="0.35">
      <c r="A253" s="233">
        <f t="shared" si="38"/>
        <v>43351</v>
      </c>
      <c r="B253" s="34">
        <f t="shared" si="38"/>
        <v>43351</v>
      </c>
      <c r="C253" s="38"/>
      <c r="D253" s="38"/>
      <c r="E253" s="32">
        <f t="shared" si="33"/>
        <v>0</v>
      </c>
      <c r="F253" s="35"/>
      <c r="G253" s="35"/>
      <c r="H253" s="32">
        <f t="shared" si="34"/>
        <v>0</v>
      </c>
      <c r="I253" s="174" t="str">
        <f t="shared" si="39"/>
        <v/>
      </c>
      <c r="J253" s="32">
        <f t="shared" si="29"/>
        <v>0</v>
      </c>
      <c r="K253" s="43" t="str">
        <f ca="1">IFERROR(OFFSET(Km!$A$1,MATCH(M253,Km!$A$2:$A$11,0),MATCH(I253,Km!$B$1:$AC$1,0)),"")</f>
        <v/>
      </c>
      <c r="L253" s="32">
        <f t="shared" ca="1" si="31"/>
        <v>0</v>
      </c>
      <c r="M253" s="26" t="str">
        <f t="array" ref="M253">IF(OR($K$2&gt;J253),"",IFERROR(INDEX(Tableau1[],MATCH(1,('2018'!B253&gt;=Tableau1[[DATE DEBUT ]])*(Tableau1[DATE FIN]&gt;='2018'!B253),0),1),""))</f>
        <v/>
      </c>
      <c r="N253" s="6"/>
    </row>
    <row r="254" spans="1:14" ht="16.2" x14ac:dyDescent="0.35">
      <c r="A254" s="233">
        <f t="shared" si="38"/>
        <v>43352</v>
      </c>
      <c r="B254" s="34">
        <f t="shared" si="38"/>
        <v>43352</v>
      </c>
      <c r="C254" s="38"/>
      <c r="D254" s="38"/>
      <c r="E254" s="32">
        <f t="shared" si="33"/>
        <v>0</v>
      </c>
      <c r="F254" s="35"/>
      <c r="G254" s="35"/>
      <c r="H254" s="32">
        <f t="shared" si="34"/>
        <v>0</v>
      </c>
      <c r="I254" s="174" t="str">
        <f t="shared" si="39"/>
        <v/>
      </c>
      <c r="J254" s="32">
        <f t="shared" si="29"/>
        <v>0</v>
      </c>
      <c r="K254" s="43" t="str">
        <f ca="1">IFERROR(OFFSET(Km!$A$1,MATCH(M254,Km!$A$2:$A$11,0),MATCH(I254,Km!$B$1:$AC$1,0)),"")</f>
        <v/>
      </c>
      <c r="L254" s="32" t="str">
        <f t="shared" ca="1" si="31"/>
        <v/>
      </c>
      <c r="M254" s="26" t="str">
        <f t="array" ref="M254">IF(OR($K$2&gt;J254),"",IFERROR(INDEX(Tableau1[],MATCH(1,('2018'!B254&gt;=Tableau1[[DATE DEBUT ]])*(Tableau1[DATE FIN]&gt;='2018'!B254),0),1),""))</f>
        <v/>
      </c>
      <c r="N254" s="6"/>
    </row>
    <row r="255" spans="1:14" ht="16.2" x14ac:dyDescent="0.35">
      <c r="A255" s="233">
        <f t="shared" si="38"/>
        <v>43353</v>
      </c>
      <c r="B255" s="34">
        <f t="shared" si="38"/>
        <v>43353</v>
      </c>
      <c r="C255" s="38"/>
      <c r="D255" s="38"/>
      <c r="E255" s="32">
        <f t="shared" si="33"/>
        <v>0</v>
      </c>
      <c r="F255" s="35"/>
      <c r="G255" s="35"/>
      <c r="H255" s="32">
        <f t="shared" si="34"/>
        <v>0</v>
      </c>
      <c r="I255" s="174" t="str">
        <f t="shared" si="39"/>
        <v/>
      </c>
      <c r="J255" s="32">
        <f t="shared" si="29"/>
        <v>0</v>
      </c>
      <c r="K255" s="43" t="str">
        <f ca="1">IFERROR(OFFSET(Km!$A$1,MATCH(M255,Km!$A$2:$A$11,0),MATCH(I255,Km!$B$1:$AC$1,0)),"")</f>
        <v/>
      </c>
      <c r="L255" s="32" t="str">
        <f t="shared" ca="1" si="31"/>
        <v/>
      </c>
      <c r="M255" s="26" t="str">
        <f t="array" ref="M255">IF(OR($K$2&gt;J255),"",IFERROR(INDEX(Tableau1[],MATCH(1,('2018'!B255&gt;=Tableau1[[DATE DEBUT ]])*(Tableau1[DATE FIN]&gt;='2018'!B255),0),1),""))</f>
        <v/>
      </c>
      <c r="N255" s="6"/>
    </row>
    <row r="256" spans="1:14" ht="16.2" x14ac:dyDescent="0.35">
      <c r="A256" s="233">
        <f t="shared" si="38"/>
        <v>43354</v>
      </c>
      <c r="B256" s="34">
        <f t="shared" si="38"/>
        <v>43354</v>
      </c>
      <c r="C256" s="38"/>
      <c r="D256" s="38"/>
      <c r="E256" s="32">
        <f t="shared" si="33"/>
        <v>0</v>
      </c>
      <c r="F256" s="35"/>
      <c r="G256" s="35"/>
      <c r="H256" s="32">
        <f t="shared" si="34"/>
        <v>0</v>
      </c>
      <c r="I256" s="174" t="str">
        <f t="shared" si="39"/>
        <v/>
      </c>
      <c r="J256" s="32">
        <f t="shared" si="29"/>
        <v>0</v>
      </c>
      <c r="K256" s="43" t="str">
        <f ca="1">IFERROR(OFFSET(Km!$A$1,MATCH(M256,Km!$A$2:$A$11,0),MATCH(I256,Km!$B$1:$AC$1,0)),"")</f>
        <v/>
      </c>
      <c r="L256" s="32" t="str">
        <f t="shared" ca="1" si="31"/>
        <v/>
      </c>
      <c r="M256" s="26" t="str">
        <f t="array" ref="M256">IF(OR($K$2&gt;J256),"",IFERROR(INDEX(Tableau1[],MATCH(1,('2018'!B256&gt;=Tableau1[[DATE DEBUT ]])*(Tableau1[DATE FIN]&gt;='2018'!B256),0),1),""))</f>
        <v/>
      </c>
      <c r="N256" s="6"/>
    </row>
    <row r="257" spans="1:14" ht="16.2" x14ac:dyDescent="0.35">
      <c r="A257" s="233">
        <f t="shared" si="38"/>
        <v>43355</v>
      </c>
      <c r="B257" s="34">
        <f t="shared" si="38"/>
        <v>43355</v>
      </c>
      <c r="C257" s="38"/>
      <c r="D257" s="38"/>
      <c r="E257" s="32">
        <f t="shared" si="33"/>
        <v>0</v>
      </c>
      <c r="F257" s="35"/>
      <c r="G257" s="35"/>
      <c r="H257" s="32">
        <f t="shared" si="34"/>
        <v>0</v>
      </c>
      <c r="I257" s="174" t="str">
        <f t="shared" si="39"/>
        <v/>
      </c>
      <c r="J257" s="32">
        <f t="shared" si="29"/>
        <v>0</v>
      </c>
      <c r="K257" s="43" t="str">
        <f ca="1">IFERROR(OFFSET(Km!$A$1,MATCH(M257,Km!$A$2:$A$11,0),MATCH(I257,Km!$B$1:$AC$1,0)),"")</f>
        <v/>
      </c>
      <c r="L257" s="32" t="str">
        <f t="shared" ca="1" si="31"/>
        <v/>
      </c>
      <c r="M257" s="26" t="str">
        <f t="array" ref="M257">IF(OR($K$2&gt;J257),"",IFERROR(INDEX(Tableau1[],MATCH(1,('2018'!B257&gt;=Tableau1[[DATE DEBUT ]])*(Tableau1[DATE FIN]&gt;='2018'!B257),0),1),""))</f>
        <v/>
      </c>
      <c r="N257" s="6"/>
    </row>
    <row r="258" spans="1:14" ht="16.2" x14ac:dyDescent="0.35">
      <c r="A258" s="233">
        <f t="shared" si="38"/>
        <v>43356</v>
      </c>
      <c r="B258" s="34">
        <f t="shared" si="38"/>
        <v>43356</v>
      </c>
      <c r="C258" s="38"/>
      <c r="D258" s="38"/>
      <c r="E258" s="32">
        <f t="shared" si="33"/>
        <v>0</v>
      </c>
      <c r="F258" s="35"/>
      <c r="G258" s="35"/>
      <c r="H258" s="32">
        <f t="shared" si="34"/>
        <v>0</v>
      </c>
      <c r="I258" s="174" t="str">
        <f t="shared" si="39"/>
        <v/>
      </c>
      <c r="J258" s="32">
        <f t="shared" si="29"/>
        <v>0</v>
      </c>
      <c r="K258" s="43" t="str">
        <f ca="1">IFERROR(OFFSET(Km!$A$1,MATCH(M258,Km!$A$2:$A$11,0),MATCH(I258,Km!$B$1:$AC$1,0)),"")</f>
        <v/>
      </c>
      <c r="L258" s="32" t="str">
        <f t="shared" ca="1" si="31"/>
        <v/>
      </c>
      <c r="M258" s="26" t="str">
        <f t="array" ref="M258">IF(OR($K$2&gt;J258),"",IFERROR(INDEX(Tableau1[],MATCH(1,('2018'!B258&gt;=Tableau1[[DATE DEBUT ]])*(Tableau1[DATE FIN]&gt;='2018'!B258),0),1),""))</f>
        <v/>
      </c>
      <c r="N258" s="6"/>
    </row>
    <row r="259" spans="1:14" ht="16.2" x14ac:dyDescent="0.35">
      <c r="A259" s="233">
        <f t="shared" si="38"/>
        <v>43357</v>
      </c>
      <c r="B259" s="34">
        <f t="shared" si="38"/>
        <v>43357</v>
      </c>
      <c r="C259" s="38"/>
      <c r="D259" s="38"/>
      <c r="E259" s="32">
        <f t="shared" si="33"/>
        <v>0</v>
      </c>
      <c r="F259" s="35"/>
      <c r="G259" s="35"/>
      <c r="H259" s="32">
        <f t="shared" si="34"/>
        <v>0</v>
      </c>
      <c r="I259" s="174" t="str">
        <f t="shared" si="39"/>
        <v/>
      </c>
      <c r="J259" s="32">
        <f t="shared" si="29"/>
        <v>0</v>
      </c>
      <c r="K259" s="43" t="str">
        <f ca="1">IFERROR(OFFSET(Km!$A$1,MATCH(M259,Km!$A$2:$A$11,0),MATCH(I259,Km!$B$1:$AC$1,0)),"")</f>
        <v/>
      </c>
      <c r="L259" s="32" t="str">
        <f t="shared" ca="1" si="31"/>
        <v/>
      </c>
      <c r="M259" s="26" t="str">
        <f t="array" ref="M259">IF(OR($K$2&gt;J259),"",IFERROR(INDEX(Tableau1[],MATCH(1,('2018'!B259&gt;=Tableau1[[DATE DEBUT ]])*(Tableau1[DATE FIN]&gt;='2018'!B259),0),1),""))</f>
        <v/>
      </c>
      <c r="N259" s="6"/>
    </row>
    <row r="260" spans="1:14" ht="16.2" x14ac:dyDescent="0.35">
      <c r="A260" s="233">
        <f t="shared" si="38"/>
        <v>43358</v>
      </c>
      <c r="B260" s="34">
        <f t="shared" si="38"/>
        <v>43358</v>
      </c>
      <c r="C260" s="38"/>
      <c r="D260" s="38"/>
      <c r="E260" s="32">
        <f t="shared" si="33"/>
        <v>0</v>
      </c>
      <c r="F260" s="35"/>
      <c r="G260" s="35"/>
      <c r="H260" s="32">
        <f t="shared" si="34"/>
        <v>0</v>
      </c>
      <c r="I260" s="174" t="str">
        <f t="shared" si="39"/>
        <v/>
      </c>
      <c r="J260" s="32">
        <f t="shared" si="29"/>
        <v>0</v>
      </c>
      <c r="K260" s="43" t="str">
        <f ca="1">IFERROR(OFFSET(Km!$A$1,MATCH(M260,Km!$A$2:$A$11,0),MATCH(I260,Km!$B$1:$AC$1,0)),"")</f>
        <v/>
      </c>
      <c r="L260" s="32">
        <f t="shared" ca="1" si="31"/>
        <v>0</v>
      </c>
      <c r="M260" s="26" t="str">
        <f t="array" ref="M260">IF(OR($K$2&gt;J260),"",IFERROR(INDEX(Tableau1[],MATCH(1,('2018'!B260&gt;=Tableau1[[DATE DEBUT ]])*(Tableau1[DATE FIN]&gt;='2018'!B260),0),1),""))</f>
        <v/>
      </c>
      <c r="N260" s="6"/>
    </row>
    <row r="261" spans="1:14" ht="16.2" x14ac:dyDescent="0.35">
      <c r="A261" s="233">
        <f t="shared" si="38"/>
        <v>43359</v>
      </c>
      <c r="B261" s="34">
        <f t="shared" si="38"/>
        <v>43359</v>
      </c>
      <c r="C261" s="38"/>
      <c r="D261" s="38"/>
      <c r="E261" s="32">
        <f t="shared" si="33"/>
        <v>0</v>
      </c>
      <c r="F261" s="35"/>
      <c r="G261" s="35"/>
      <c r="H261" s="32">
        <f t="shared" si="34"/>
        <v>0</v>
      </c>
      <c r="I261" s="174" t="str">
        <f t="shared" si="39"/>
        <v/>
      </c>
      <c r="J261" s="32">
        <f t="shared" ref="J261:J324" si="40">SUM(E261+H261)</f>
        <v>0</v>
      </c>
      <c r="K261" s="43" t="str">
        <f ca="1">IFERROR(OFFSET(Km!$A$1,MATCH(M261,Km!$A$2:$A$11,0),MATCH(I261,Km!$B$1:$AC$1,0)),"")</f>
        <v/>
      </c>
      <c r="L261" s="32" t="str">
        <f t="shared" ca="1" si="31"/>
        <v/>
      </c>
      <c r="M261" s="26" t="str">
        <f t="array" ref="M261">IF(OR($K$2&gt;J261),"",IFERROR(INDEX(Tableau1[],MATCH(1,('2018'!B261&gt;=Tableau1[[DATE DEBUT ]])*(Tableau1[DATE FIN]&gt;='2018'!B261),0),1),""))</f>
        <v/>
      </c>
      <c r="N261" s="6"/>
    </row>
    <row r="262" spans="1:14" ht="16.2" x14ac:dyDescent="0.35">
      <c r="A262" s="233">
        <f t="shared" ref="A262:B277" si="41">A261+1</f>
        <v>43360</v>
      </c>
      <c r="B262" s="34">
        <f t="shared" si="41"/>
        <v>43360</v>
      </c>
      <c r="C262" s="38"/>
      <c r="D262" s="38"/>
      <c r="E262" s="32">
        <f t="shared" si="33"/>
        <v>0</v>
      </c>
      <c r="F262" s="35"/>
      <c r="G262" s="35"/>
      <c r="H262" s="32">
        <f t="shared" si="34"/>
        <v>0</v>
      </c>
      <c r="I262" s="174" t="str">
        <f t="shared" si="39"/>
        <v/>
      </c>
      <c r="J262" s="32">
        <f t="shared" si="40"/>
        <v>0</v>
      </c>
      <c r="K262" s="43" t="str">
        <f ca="1">IFERROR(OFFSET(Km!$A$1,MATCH(M262,Km!$A$2:$A$11,0),MATCH(I262,Km!$B$1:$AC$1,0)),"")</f>
        <v/>
      </c>
      <c r="L262" s="32" t="str">
        <f t="shared" ca="1" si="31"/>
        <v/>
      </c>
      <c r="M262" s="26" t="str">
        <f t="array" ref="M262">IF(OR($K$2&gt;J262),"",IFERROR(INDEX(Tableau1[],MATCH(1,('2018'!B262&gt;=Tableau1[[DATE DEBUT ]])*(Tableau1[DATE FIN]&gt;='2018'!B262),0),1),""))</f>
        <v/>
      </c>
      <c r="N262" s="6"/>
    </row>
    <row r="263" spans="1:14" ht="16.2" x14ac:dyDescent="0.35">
      <c r="A263" s="233">
        <f t="shared" si="41"/>
        <v>43361</v>
      </c>
      <c r="B263" s="34">
        <f t="shared" si="41"/>
        <v>43361</v>
      </c>
      <c r="C263" s="38"/>
      <c r="D263" s="38"/>
      <c r="E263" s="32">
        <f t="shared" si="33"/>
        <v>0</v>
      </c>
      <c r="F263" s="35"/>
      <c r="G263" s="35"/>
      <c r="H263" s="32">
        <f t="shared" si="34"/>
        <v>0</v>
      </c>
      <c r="I263" s="174" t="str">
        <f t="shared" si="39"/>
        <v/>
      </c>
      <c r="J263" s="32">
        <f t="shared" si="40"/>
        <v>0</v>
      </c>
      <c r="K263" s="43" t="str">
        <f ca="1">IFERROR(OFFSET(Km!$A$1,MATCH(M263,Km!$A$2:$A$11,0),MATCH(I263,Km!$B$1:$AC$1,0)),"")</f>
        <v/>
      </c>
      <c r="L263" s="32" t="str">
        <f t="shared" ca="1" si="31"/>
        <v/>
      </c>
      <c r="M263" s="26" t="str">
        <f t="array" ref="M263">IF(OR($K$2&gt;J263),"",IFERROR(INDEX(Tableau1[],MATCH(1,('2018'!B263&gt;=Tableau1[[DATE DEBUT ]])*(Tableau1[DATE FIN]&gt;='2018'!B263),0),1),""))</f>
        <v/>
      </c>
      <c r="N263" s="6"/>
    </row>
    <row r="264" spans="1:14" ht="16.2" x14ac:dyDescent="0.35">
      <c r="A264" s="233">
        <f t="shared" si="41"/>
        <v>43362</v>
      </c>
      <c r="B264" s="34">
        <f t="shared" si="41"/>
        <v>43362</v>
      </c>
      <c r="C264" s="38"/>
      <c r="D264" s="38"/>
      <c r="E264" s="32">
        <f t="shared" si="33"/>
        <v>0</v>
      </c>
      <c r="F264" s="35"/>
      <c r="G264" s="35"/>
      <c r="H264" s="32">
        <f t="shared" si="34"/>
        <v>0</v>
      </c>
      <c r="I264" s="174" t="str">
        <f t="shared" si="39"/>
        <v/>
      </c>
      <c r="J264" s="32">
        <f t="shared" si="40"/>
        <v>0</v>
      </c>
      <c r="K264" s="43" t="str">
        <f ca="1">IFERROR(OFFSET(Km!$A$1,MATCH(M264,Km!$A$2:$A$11,0),MATCH(I264,Km!$B$1:$AC$1,0)),"")</f>
        <v/>
      </c>
      <c r="L264" s="32" t="str">
        <f t="shared" ref="L264:L327" ca="1" si="42">IF(WEEKDAY(B264)=7,SUM(OFFSET(B264,0,8,-7,1)),"")</f>
        <v/>
      </c>
      <c r="M264" s="26" t="str">
        <f t="array" ref="M264">IF(OR($K$2&gt;J264),"",IFERROR(INDEX(Tableau1[],MATCH(1,('2018'!B264&gt;=Tableau1[[DATE DEBUT ]])*(Tableau1[DATE FIN]&gt;='2018'!B264),0),1),""))</f>
        <v/>
      </c>
      <c r="N264" s="6"/>
    </row>
    <row r="265" spans="1:14" ht="16.2" x14ac:dyDescent="0.35">
      <c r="A265" s="233">
        <f t="shared" si="41"/>
        <v>43363</v>
      </c>
      <c r="B265" s="34">
        <f t="shared" si="41"/>
        <v>43363</v>
      </c>
      <c r="C265" s="38"/>
      <c r="D265" s="38"/>
      <c r="E265" s="32">
        <f t="shared" si="33"/>
        <v>0</v>
      </c>
      <c r="F265" s="35"/>
      <c r="G265" s="35"/>
      <c r="H265" s="32">
        <f t="shared" si="34"/>
        <v>0</v>
      </c>
      <c r="I265" s="174" t="str">
        <f t="shared" si="39"/>
        <v/>
      </c>
      <c r="J265" s="32">
        <f t="shared" si="40"/>
        <v>0</v>
      </c>
      <c r="K265" s="43" t="str">
        <f ca="1">IFERROR(OFFSET(Km!$A$1,MATCH(M265,Km!$A$2:$A$11,0),MATCH(I265,Km!$B$1:$AC$1,0)),"")</f>
        <v/>
      </c>
      <c r="L265" s="32" t="str">
        <f t="shared" ca="1" si="42"/>
        <v/>
      </c>
      <c r="M265" s="26" t="str">
        <f t="array" ref="M265">IF(OR($K$2&gt;J265),"",IFERROR(INDEX(Tableau1[],MATCH(1,('2018'!B265&gt;=Tableau1[[DATE DEBUT ]])*(Tableau1[DATE FIN]&gt;='2018'!B265),0),1),""))</f>
        <v/>
      </c>
      <c r="N265" s="6"/>
    </row>
    <row r="266" spans="1:14" ht="16.2" x14ac:dyDescent="0.35">
      <c r="A266" s="233">
        <f t="shared" si="41"/>
        <v>43364</v>
      </c>
      <c r="B266" s="34">
        <f t="shared" si="41"/>
        <v>43364</v>
      </c>
      <c r="C266" s="38"/>
      <c r="D266" s="38"/>
      <c r="E266" s="32">
        <f t="shared" si="33"/>
        <v>0</v>
      </c>
      <c r="F266" s="35"/>
      <c r="G266" s="35"/>
      <c r="H266" s="32">
        <f t="shared" si="34"/>
        <v>0</v>
      </c>
      <c r="I266" s="174" t="str">
        <f t="shared" si="39"/>
        <v/>
      </c>
      <c r="J266" s="32">
        <f t="shared" si="40"/>
        <v>0</v>
      </c>
      <c r="K266" s="43" t="str">
        <f ca="1">IFERROR(OFFSET(Km!$A$1,MATCH(M266,Km!$A$2:$A$11,0),MATCH(I266,Km!$B$1:$AC$1,0)),"")</f>
        <v/>
      </c>
      <c r="L266" s="32" t="str">
        <f t="shared" ca="1" si="42"/>
        <v/>
      </c>
      <c r="M266" s="26" t="str">
        <f t="array" ref="M266">IF(OR($K$2&gt;J266),"",IFERROR(INDEX(Tableau1[],MATCH(1,('2018'!B266&gt;=Tableau1[[DATE DEBUT ]])*(Tableau1[DATE FIN]&gt;='2018'!B266),0),1),""))</f>
        <v/>
      </c>
      <c r="N266" s="6"/>
    </row>
    <row r="267" spans="1:14" ht="16.2" x14ac:dyDescent="0.35">
      <c r="A267" s="233">
        <f t="shared" si="41"/>
        <v>43365</v>
      </c>
      <c r="B267" s="34">
        <f t="shared" si="41"/>
        <v>43365</v>
      </c>
      <c r="C267" s="38"/>
      <c r="D267" s="38"/>
      <c r="E267" s="32">
        <f t="shared" si="33"/>
        <v>0</v>
      </c>
      <c r="F267" s="35"/>
      <c r="G267" s="35"/>
      <c r="H267" s="32">
        <f t="shared" si="34"/>
        <v>0</v>
      </c>
      <c r="I267" s="174" t="str">
        <f t="shared" si="39"/>
        <v/>
      </c>
      <c r="J267" s="32">
        <f t="shared" si="40"/>
        <v>0</v>
      </c>
      <c r="K267" s="43" t="str">
        <f ca="1">IFERROR(OFFSET(Km!$A$1,MATCH(M267,Km!$A$2:$A$11,0),MATCH(I267,Km!$B$1:$AC$1,0)),"")</f>
        <v/>
      </c>
      <c r="L267" s="32">
        <f t="shared" ca="1" si="42"/>
        <v>0</v>
      </c>
      <c r="M267" s="26" t="str">
        <f t="array" ref="M267">IF(OR($K$2&gt;J267),"",IFERROR(INDEX(Tableau1[],MATCH(1,('2018'!B267&gt;=Tableau1[[DATE DEBUT ]])*(Tableau1[DATE FIN]&gt;='2018'!B267),0),1),""))</f>
        <v/>
      </c>
      <c r="N267" s="6"/>
    </row>
    <row r="268" spans="1:14" ht="16.2" x14ac:dyDescent="0.35">
      <c r="A268" s="233">
        <f t="shared" si="41"/>
        <v>43366</v>
      </c>
      <c r="B268" s="34">
        <f t="shared" si="41"/>
        <v>43366</v>
      </c>
      <c r="C268" s="38"/>
      <c r="D268" s="38"/>
      <c r="E268" s="32">
        <f t="shared" si="33"/>
        <v>0</v>
      </c>
      <c r="F268" s="35"/>
      <c r="G268" s="35"/>
      <c r="H268" s="32">
        <f t="shared" si="34"/>
        <v>0</v>
      </c>
      <c r="I268" s="174" t="str">
        <f t="shared" si="39"/>
        <v/>
      </c>
      <c r="J268" s="32">
        <f t="shared" si="40"/>
        <v>0</v>
      </c>
      <c r="K268" s="43" t="str">
        <f ca="1">IFERROR(OFFSET(Km!$A$1,MATCH(M268,Km!$A$2:$A$11,0),MATCH(I268,Km!$B$1:$AC$1,0)),"")</f>
        <v/>
      </c>
      <c r="L268" s="32" t="str">
        <f t="shared" ca="1" si="42"/>
        <v/>
      </c>
      <c r="M268" s="26" t="str">
        <f t="array" ref="M268">IF(OR($K$2&gt;J268),"",IFERROR(INDEX(Tableau1[],MATCH(1,('2018'!B268&gt;=Tableau1[[DATE DEBUT ]])*(Tableau1[DATE FIN]&gt;='2018'!B268),0),1),""))</f>
        <v/>
      </c>
      <c r="N268" s="6"/>
    </row>
    <row r="269" spans="1:14" ht="16.2" x14ac:dyDescent="0.35">
      <c r="A269" s="233">
        <f t="shared" si="41"/>
        <v>43367</v>
      </c>
      <c r="B269" s="34">
        <f t="shared" si="41"/>
        <v>43367</v>
      </c>
      <c r="C269" s="38"/>
      <c r="D269" s="38"/>
      <c r="E269" s="32">
        <f t="shared" si="33"/>
        <v>0</v>
      </c>
      <c r="F269" s="35"/>
      <c r="G269" s="35"/>
      <c r="H269" s="32">
        <f t="shared" si="34"/>
        <v>0</v>
      </c>
      <c r="I269" s="174" t="str">
        <f t="shared" si="39"/>
        <v/>
      </c>
      <c r="J269" s="32">
        <f t="shared" si="40"/>
        <v>0</v>
      </c>
      <c r="K269" s="43" t="str">
        <f ca="1">IFERROR(OFFSET(Km!$A$1,MATCH(M269,Km!$A$2:$A$11,0),MATCH(I269,Km!$B$1:$AC$1,0)),"")</f>
        <v/>
      </c>
      <c r="L269" s="32" t="str">
        <f t="shared" ca="1" si="42"/>
        <v/>
      </c>
      <c r="M269" s="26" t="str">
        <f t="array" ref="M269">IF(OR($K$2&gt;J269),"",IFERROR(INDEX(Tableau1[],MATCH(1,('2018'!B269&gt;=Tableau1[[DATE DEBUT ]])*(Tableau1[DATE FIN]&gt;='2018'!B269),0),1),""))</f>
        <v/>
      </c>
      <c r="N269" s="6"/>
    </row>
    <row r="270" spans="1:14" ht="16.2" x14ac:dyDescent="0.35">
      <c r="A270" s="233">
        <f t="shared" si="41"/>
        <v>43368</v>
      </c>
      <c r="B270" s="34">
        <f t="shared" si="41"/>
        <v>43368</v>
      </c>
      <c r="C270" s="38"/>
      <c r="D270" s="38"/>
      <c r="E270" s="32">
        <f t="shared" si="33"/>
        <v>0</v>
      </c>
      <c r="F270" s="35"/>
      <c r="G270" s="35"/>
      <c r="H270" s="32">
        <f t="shared" si="34"/>
        <v>0</v>
      </c>
      <c r="I270" s="174" t="str">
        <f t="shared" si="39"/>
        <v/>
      </c>
      <c r="J270" s="32">
        <f t="shared" si="40"/>
        <v>0</v>
      </c>
      <c r="K270" s="43" t="str">
        <f ca="1">IFERROR(OFFSET(Km!$A$1,MATCH(M270,Km!$A$2:$A$11,0),MATCH(I270,Km!$B$1:$AC$1,0)),"")</f>
        <v/>
      </c>
      <c r="L270" s="32" t="str">
        <f t="shared" ca="1" si="42"/>
        <v/>
      </c>
      <c r="M270" s="26" t="str">
        <f t="array" ref="M270">IF(OR($K$2&gt;J270),"",IFERROR(INDEX(Tableau1[],MATCH(1,('2018'!B270&gt;=Tableau1[[DATE DEBUT ]])*(Tableau1[DATE FIN]&gt;='2018'!B270),0),1),""))</f>
        <v/>
      </c>
      <c r="N270" s="6"/>
    </row>
    <row r="271" spans="1:14" ht="16.2" x14ac:dyDescent="0.35">
      <c r="A271" s="233">
        <f t="shared" si="41"/>
        <v>43369</v>
      </c>
      <c r="B271" s="34">
        <f t="shared" si="41"/>
        <v>43369</v>
      </c>
      <c r="C271" s="38"/>
      <c r="D271" s="38"/>
      <c r="E271" s="32">
        <f t="shared" si="33"/>
        <v>0</v>
      </c>
      <c r="F271" s="35"/>
      <c r="G271" s="35"/>
      <c r="H271" s="32">
        <f t="shared" si="34"/>
        <v>0</v>
      </c>
      <c r="I271" s="174" t="str">
        <f t="shared" si="39"/>
        <v/>
      </c>
      <c r="J271" s="32">
        <f t="shared" si="40"/>
        <v>0</v>
      </c>
      <c r="K271" s="43" t="str">
        <f ca="1">IFERROR(OFFSET(Km!$A$1,MATCH(M271,Km!$A$2:$A$11,0),MATCH(I271,Km!$B$1:$AC$1,0)),"")</f>
        <v/>
      </c>
      <c r="L271" s="32" t="str">
        <f t="shared" ca="1" si="42"/>
        <v/>
      </c>
      <c r="M271" s="26" t="str">
        <f t="array" ref="M271">IF(OR($K$2&gt;J271),"",IFERROR(INDEX(Tableau1[],MATCH(1,('2018'!B271&gt;=Tableau1[[DATE DEBUT ]])*(Tableau1[DATE FIN]&gt;='2018'!B271),0),1),""))</f>
        <v/>
      </c>
      <c r="N271" s="6"/>
    </row>
    <row r="272" spans="1:14" ht="16.2" x14ac:dyDescent="0.35">
      <c r="A272" s="233">
        <f t="shared" si="41"/>
        <v>43370</v>
      </c>
      <c r="B272" s="34">
        <f t="shared" si="41"/>
        <v>43370</v>
      </c>
      <c r="C272" s="38"/>
      <c r="D272" s="38"/>
      <c r="E272" s="32">
        <f t="shared" si="33"/>
        <v>0</v>
      </c>
      <c r="F272" s="35"/>
      <c r="G272" s="35"/>
      <c r="H272" s="32">
        <f t="shared" si="34"/>
        <v>0</v>
      </c>
      <c r="I272" s="174" t="str">
        <f t="shared" si="39"/>
        <v/>
      </c>
      <c r="J272" s="32">
        <f t="shared" si="40"/>
        <v>0</v>
      </c>
      <c r="K272" s="43" t="str">
        <f ca="1">IFERROR(OFFSET(Km!$A$1,MATCH(M272,Km!$A$2:$A$11,0),MATCH(I272,Km!$B$1:$AC$1,0)),"")</f>
        <v/>
      </c>
      <c r="L272" s="32" t="str">
        <f t="shared" ca="1" si="42"/>
        <v/>
      </c>
      <c r="M272" s="26" t="str">
        <f t="array" ref="M272">IF(OR($K$2&gt;J272),"",IFERROR(INDEX(Tableau1[],MATCH(1,('2018'!B272&gt;=Tableau1[[DATE DEBUT ]])*(Tableau1[DATE FIN]&gt;='2018'!B272),0),1),""))</f>
        <v/>
      </c>
      <c r="N272" s="6"/>
    </row>
    <row r="273" spans="1:14" ht="16.2" x14ac:dyDescent="0.35">
      <c r="A273" s="233">
        <f t="shared" si="41"/>
        <v>43371</v>
      </c>
      <c r="B273" s="34">
        <f t="shared" si="41"/>
        <v>43371</v>
      </c>
      <c r="C273" s="38"/>
      <c r="D273" s="38"/>
      <c r="E273" s="32">
        <f t="shared" si="33"/>
        <v>0</v>
      </c>
      <c r="F273" s="35"/>
      <c r="G273" s="35"/>
      <c r="H273" s="32">
        <f t="shared" si="34"/>
        <v>0</v>
      </c>
      <c r="I273" s="174" t="str">
        <f t="shared" si="39"/>
        <v/>
      </c>
      <c r="J273" s="32">
        <f t="shared" si="40"/>
        <v>0</v>
      </c>
      <c r="K273" s="43" t="str">
        <f ca="1">IFERROR(OFFSET(Km!$A$1,MATCH(M273,Km!$A$2:$A$11,0),MATCH(I273,Km!$B$1:$AC$1,0)),"")</f>
        <v/>
      </c>
      <c r="L273" s="32" t="str">
        <f t="shared" ca="1" si="42"/>
        <v/>
      </c>
      <c r="M273" s="26" t="str">
        <f t="array" ref="M273">IF(OR($K$2&gt;J273),"",IFERROR(INDEX(Tableau1[],MATCH(1,('2018'!B273&gt;=Tableau1[[DATE DEBUT ]])*(Tableau1[DATE FIN]&gt;='2018'!B273),0),1),""))</f>
        <v/>
      </c>
      <c r="N273" s="6"/>
    </row>
    <row r="274" spans="1:14" ht="16.2" x14ac:dyDescent="0.35">
      <c r="A274" s="233">
        <f t="shared" si="41"/>
        <v>43372</v>
      </c>
      <c r="B274" s="34">
        <f t="shared" si="41"/>
        <v>43372</v>
      </c>
      <c r="C274" s="38"/>
      <c r="D274" s="38"/>
      <c r="E274" s="32">
        <f t="shared" si="33"/>
        <v>0</v>
      </c>
      <c r="F274" s="35"/>
      <c r="G274" s="35"/>
      <c r="H274" s="32">
        <f t="shared" si="34"/>
        <v>0</v>
      </c>
      <c r="I274" s="174" t="str">
        <f t="shared" si="39"/>
        <v/>
      </c>
      <c r="J274" s="32">
        <f t="shared" si="40"/>
        <v>0</v>
      </c>
      <c r="K274" s="43" t="str">
        <f ca="1">IFERROR(OFFSET(Km!$A$1,MATCH(M274,Km!$A$2:$A$11,0),MATCH(I274,Km!$B$1:$AC$1,0)),"")</f>
        <v/>
      </c>
      <c r="L274" s="32">
        <f t="shared" ca="1" si="42"/>
        <v>0</v>
      </c>
      <c r="M274" s="26" t="str">
        <f t="array" ref="M274">IF(OR($K$2&gt;J274),"",IFERROR(INDEX(Tableau1[],MATCH(1,('2018'!B274&gt;=Tableau1[[DATE DEBUT ]])*(Tableau1[DATE FIN]&gt;='2018'!B274),0),1),""))</f>
        <v/>
      </c>
      <c r="N274" s="6"/>
    </row>
    <row r="275" spans="1:14" ht="16.2" x14ac:dyDescent="0.35">
      <c r="A275" s="233">
        <f t="shared" si="41"/>
        <v>43373</v>
      </c>
      <c r="B275" s="34">
        <f t="shared" si="41"/>
        <v>43373</v>
      </c>
      <c r="C275" s="38"/>
      <c r="D275" s="38"/>
      <c r="E275" s="32">
        <f t="shared" si="33"/>
        <v>0</v>
      </c>
      <c r="F275" s="35"/>
      <c r="G275" s="35"/>
      <c r="H275" s="32">
        <f t="shared" si="34"/>
        <v>0</v>
      </c>
      <c r="I275" s="174" t="str">
        <f t="shared" si="39"/>
        <v/>
      </c>
      <c r="J275" s="32">
        <f t="shared" si="40"/>
        <v>0</v>
      </c>
      <c r="K275" s="43" t="str">
        <f ca="1">IFERROR(OFFSET(Km!$A$1,MATCH(M275,Km!$A$2:$A$11,0),MATCH(I275,Km!$B$1:$AC$1,0)),"")</f>
        <v/>
      </c>
      <c r="L275" s="32" t="str">
        <f t="shared" ca="1" si="42"/>
        <v/>
      </c>
      <c r="M275" s="26" t="str">
        <f t="array" ref="M275">IF(OR($K$2&gt;J275),"",IFERROR(INDEX(Tableau1[],MATCH(1,('2018'!B275&gt;=Tableau1[[DATE DEBUT ]])*(Tableau1[DATE FIN]&gt;='2018'!B275),0),1),""))</f>
        <v/>
      </c>
      <c r="N275" s="6"/>
    </row>
    <row r="276" spans="1:14" ht="16.2" x14ac:dyDescent="0.35">
      <c r="A276" s="233">
        <f t="shared" si="41"/>
        <v>43374</v>
      </c>
      <c r="B276" s="34">
        <f t="shared" si="41"/>
        <v>43374</v>
      </c>
      <c r="C276" s="38"/>
      <c r="D276" s="38"/>
      <c r="E276" s="32">
        <f t="shared" si="33"/>
        <v>0</v>
      </c>
      <c r="F276" s="35"/>
      <c r="G276" s="35"/>
      <c r="H276" s="32">
        <f t="shared" si="34"/>
        <v>0</v>
      </c>
      <c r="I276" s="174" t="str">
        <f t="shared" si="39"/>
        <v/>
      </c>
      <c r="J276" s="32">
        <f t="shared" si="40"/>
        <v>0</v>
      </c>
      <c r="K276" s="43" t="str">
        <f ca="1">IFERROR(OFFSET(Km!$A$1,MATCH(M276,Km!$A$2:$A$11,0),MATCH(I276,Km!$B$1:$AC$1,0)),"")</f>
        <v/>
      </c>
      <c r="L276" s="32" t="str">
        <f t="shared" ca="1" si="42"/>
        <v/>
      </c>
      <c r="M276" s="26" t="str">
        <f t="array" ref="M276">IF(OR($K$2&gt;J276),"",IFERROR(INDEX(Tableau1[],MATCH(1,('2018'!B276&gt;=Tableau1[[DATE DEBUT ]])*(Tableau1[DATE FIN]&gt;='2018'!B276),0),1),""))</f>
        <v/>
      </c>
      <c r="N276" s="6"/>
    </row>
    <row r="277" spans="1:14" ht="16.2" x14ac:dyDescent="0.35">
      <c r="A277" s="233">
        <f t="shared" si="41"/>
        <v>43375</v>
      </c>
      <c r="B277" s="34">
        <f t="shared" si="41"/>
        <v>43375</v>
      </c>
      <c r="C277" s="38"/>
      <c r="D277" s="38"/>
      <c r="E277" s="32">
        <f t="shared" si="33"/>
        <v>0</v>
      </c>
      <c r="F277" s="35"/>
      <c r="G277" s="35"/>
      <c r="H277" s="32">
        <f t="shared" si="34"/>
        <v>0</v>
      </c>
      <c r="I277" s="174" t="str">
        <f t="shared" si="39"/>
        <v/>
      </c>
      <c r="J277" s="32">
        <f t="shared" si="40"/>
        <v>0</v>
      </c>
      <c r="K277" s="43" t="str">
        <f ca="1">IFERROR(OFFSET(Km!$A$1,MATCH(M277,Km!$A$2:$A$11,0),MATCH(I277,Km!$B$1:$AC$1,0)),"")</f>
        <v/>
      </c>
      <c r="L277" s="32" t="str">
        <f t="shared" ca="1" si="42"/>
        <v/>
      </c>
      <c r="M277" s="26" t="str">
        <f t="array" ref="M277">IF(OR($K$2&gt;J277),"",IFERROR(INDEX(Tableau1[],MATCH(1,('2018'!B277&gt;=Tableau1[[DATE DEBUT ]])*(Tableau1[DATE FIN]&gt;='2018'!B277),0),1),""))</f>
        <v/>
      </c>
      <c r="N277" s="6"/>
    </row>
    <row r="278" spans="1:14" ht="16.2" x14ac:dyDescent="0.35">
      <c r="A278" s="233">
        <f t="shared" ref="A278:B293" si="43">A277+1</f>
        <v>43376</v>
      </c>
      <c r="B278" s="34">
        <f t="shared" si="43"/>
        <v>43376</v>
      </c>
      <c r="C278" s="38"/>
      <c r="D278" s="38"/>
      <c r="E278" s="32">
        <f t="shared" ref="E278:E341" si="44">MOD(D278-C278,1)</f>
        <v>0</v>
      </c>
      <c r="F278" s="35"/>
      <c r="G278" s="35"/>
      <c r="H278" s="32">
        <f t="shared" si="34"/>
        <v>0</v>
      </c>
      <c r="I278" s="174" t="str">
        <f t="shared" si="39"/>
        <v/>
      </c>
      <c r="J278" s="32">
        <f t="shared" si="40"/>
        <v>0</v>
      </c>
      <c r="K278" s="43" t="str">
        <f ca="1">IFERROR(OFFSET(Km!$A$1,MATCH(M278,Km!$A$2:$A$11,0),MATCH(I278,Km!$B$1:$AC$1,0)),"")</f>
        <v/>
      </c>
      <c r="L278" s="32" t="str">
        <f t="shared" ca="1" si="42"/>
        <v/>
      </c>
      <c r="M278" s="26" t="str">
        <f t="array" ref="M278">IF(OR($K$2&gt;J278),"",IFERROR(INDEX(Tableau1[],MATCH(1,('2018'!B278&gt;=Tableau1[[DATE DEBUT ]])*(Tableau1[DATE FIN]&gt;='2018'!B278),0),1),""))</f>
        <v/>
      </c>
      <c r="N278" s="6"/>
    </row>
    <row r="279" spans="1:14" ht="16.2" x14ac:dyDescent="0.35">
      <c r="A279" s="233">
        <f t="shared" si="43"/>
        <v>43377</v>
      </c>
      <c r="B279" s="34">
        <f t="shared" si="43"/>
        <v>43377</v>
      </c>
      <c r="C279" s="38"/>
      <c r="D279" s="38"/>
      <c r="E279" s="32">
        <f t="shared" si="44"/>
        <v>0</v>
      </c>
      <c r="F279" s="35"/>
      <c r="G279" s="35"/>
      <c r="H279" s="32">
        <f t="shared" si="34"/>
        <v>0</v>
      </c>
      <c r="I279" s="174" t="str">
        <f t="shared" si="39"/>
        <v/>
      </c>
      <c r="J279" s="32">
        <f t="shared" si="40"/>
        <v>0</v>
      </c>
      <c r="K279" s="43" t="str">
        <f ca="1">IFERROR(OFFSET(Km!$A$1,MATCH(M279,Km!$A$2:$A$11,0),MATCH(I279,Km!$B$1:$AC$1,0)),"")</f>
        <v/>
      </c>
      <c r="L279" s="32" t="str">
        <f t="shared" ca="1" si="42"/>
        <v/>
      </c>
      <c r="M279" s="26" t="str">
        <f t="array" ref="M279">IF(OR($K$2&gt;J279),"",IFERROR(INDEX(Tableau1[],MATCH(1,('2018'!B279&gt;=Tableau1[[DATE DEBUT ]])*(Tableau1[DATE FIN]&gt;='2018'!B279),0),1),""))</f>
        <v/>
      </c>
      <c r="N279" s="6"/>
    </row>
    <row r="280" spans="1:14" ht="16.2" x14ac:dyDescent="0.35">
      <c r="A280" s="233">
        <f t="shared" si="43"/>
        <v>43378</v>
      </c>
      <c r="B280" s="34">
        <f t="shared" si="43"/>
        <v>43378</v>
      </c>
      <c r="C280" s="38"/>
      <c r="D280" s="38"/>
      <c r="E280" s="32">
        <f t="shared" si="44"/>
        <v>0</v>
      </c>
      <c r="F280" s="35"/>
      <c r="G280" s="35"/>
      <c r="H280" s="32">
        <f t="shared" si="34"/>
        <v>0</v>
      </c>
      <c r="I280" s="174" t="str">
        <f t="shared" si="39"/>
        <v/>
      </c>
      <c r="J280" s="32">
        <f t="shared" si="40"/>
        <v>0</v>
      </c>
      <c r="K280" s="43" t="str">
        <f ca="1">IFERROR(OFFSET(Km!$A$1,MATCH(M280,Km!$A$2:$A$11,0),MATCH(I280,Km!$B$1:$AC$1,0)),"")</f>
        <v/>
      </c>
      <c r="L280" s="32" t="str">
        <f t="shared" ca="1" si="42"/>
        <v/>
      </c>
      <c r="M280" s="26" t="str">
        <f t="array" ref="M280">IF(OR($K$2&gt;J280),"",IFERROR(INDEX(Tableau1[],MATCH(1,('2018'!B280&gt;=Tableau1[[DATE DEBUT ]])*(Tableau1[DATE FIN]&gt;='2018'!B280),0),1),""))</f>
        <v/>
      </c>
      <c r="N280" s="6"/>
    </row>
    <row r="281" spans="1:14" ht="16.2" x14ac:dyDescent="0.35">
      <c r="A281" s="233">
        <f t="shared" si="43"/>
        <v>43379</v>
      </c>
      <c r="B281" s="34">
        <f t="shared" si="43"/>
        <v>43379</v>
      </c>
      <c r="C281" s="38"/>
      <c r="D281" s="38"/>
      <c r="E281" s="32">
        <f t="shared" si="44"/>
        <v>0</v>
      </c>
      <c r="F281" s="35"/>
      <c r="G281" s="35"/>
      <c r="H281" s="32">
        <f t="shared" si="34"/>
        <v>0</v>
      </c>
      <c r="I281" s="174" t="str">
        <f t="shared" si="39"/>
        <v/>
      </c>
      <c r="J281" s="32">
        <f t="shared" si="40"/>
        <v>0</v>
      </c>
      <c r="K281" s="43" t="str">
        <f ca="1">IFERROR(OFFSET(Km!$A$1,MATCH(M281,Km!$A$2:$A$11,0),MATCH(I281,Km!$B$1:$AC$1,0)),"")</f>
        <v/>
      </c>
      <c r="L281" s="32">
        <f t="shared" ca="1" si="42"/>
        <v>0</v>
      </c>
      <c r="M281" s="26" t="str">
        <f t="array" ref="M281">IF(OR($K$2&gt;J281),"",IFERROR(INDEX(Tableau1[],MATCH(1,('2018'!B281&gt;=Tableau1[[DATE DEBUT ]])*(Tableau1[DATE FIN]&gt;='2018'!B281),0),1),""))</f>
        <v/>
      </c>
      <c r="N281" s="6"/>
    </row>
    <row r="282" spans="1:14" ht="16.2" x14ac:dyDescent="0.35">
      <c r="A282" s="233">
        <f t="shared" si="43"/>
        <v>43380</v>
      </c>
      <c r="B282" s="34">
        <f t="shared" si="43"/>
        <v>43380</v>
      </c>
      <c r="C282" s="38"/>
      <c r="D282" s="38"/>
      <c r="E282" s="32">
        <f t="shared" si="44"/>
        <v>0</v>
      </c>
      <c r="F282" s="35"/>
      <c r="G282" s="35"/>
      <c r="H282" s="32">
        <f t="shared" si="34"/>
        <v>0</v>
      </c>
      <c r="I282" s="174" t="str">
        <f t="shared" si="39"/>
        <v/>
      </c>
      <c r="J282" s="32">
        <f t="shared" si="40"/>
        <v>0</v>
      </c>
      <c r="K282" s="43" t="str">
        <f ca="1">IFERROR(OFFSET(Km!$A$1,MATCH(M282,Km!$A$2:$A$11,0),MATCH(I282,Km!$B$1:$AC$1,0)),"")</f>
        <v/>
      </c>
      <c r="L282" s="32" t="str">
        <f t="shared" ca="1" si="42"/>
        <v/>
      </c>
      <c r="M282" s="26" t="str">
        <f t="array" ref="M282">IF(OR($K$2&gt;J282),"",IFERROR(INDEX(Tableau1[],MATCH(1,('2018'!B282&gt;=Tableau1[[DATE DEBUT ]])*(Tableau1[DATE FIN]&gt;='2018'!B282),0),1),""))</f>
        <v/>
      </c>
      <c r="N282" s="6"/>
    </row>
    <row r="283" spans="1:14" ht="16.2" x14ac:dyDescent="0.35">
      <c r="A283" s="233">
        <f t="shared" si="43"/>
        <v>43381</v>
      </c>
      <c r="B283" s="34">
        <f t="shared" si="43"/>
        <v>43381</v>
      </c>
      <c r="C283" s="38"/>
      <c r="D283" s="38"/>
      <c r="E283" s="32">
        <f t="shared" si="44"/>
        <v>0</v>
      </c>
      <c r="F283" s="35"/>
      <c r="G283" s="35"/>
      <c r="H283" s="32">
        <f t="shared" si="34"/>
        <v>0</v>
      </c>
      <c r="I283" s="174" t="str">
        <f t="shared" si="39"/>
        <v/>
      </c>
      <c r="J283" s="32">
        <f t="shared" si="40"/>
        <v>0</v>
      </c>
      <c r="K283" s="43" t="str">
        <f ca="1">IFERROR(OFFSET(Km!$A$1,MATCH(M283,Km!$A$2:$A$11,0),MATCH(I283,Km!$B$1:$AC$1,0)),"")</f>
        <v/>
      </c>
      <c r="L283" s="32" t="str">
        <f t="shared" ca="1" si="42"/>
        <v/>
      </c>
      <c r="M283" s="26" t="str">
        <f t="array" ref="M283">IF(OR($K$2&gt;J283),"",IFERROR(INDEX(Tableau1[],MATCH(1,('2018'!B283&gt;=Tableau1[[DATE DEBUT ]])*(Tableau1[DATE FIN]&gt;='2018'!B283),0),1),""))</f>
        <v/>
      </c>
      <c r="N283" s="6"/>
    </row>
    <row r="284" spans="1:14" ht="16.2" x14ac:dyDescent="0.35">
      <c r="A284" s="233">
        <f t="shared" si="43"/>
        <v>43382</v>
      </c>
      <c r="B284" s="34">
        <f t="shared" si="43"/>
        <v>43382</v>
      </c>
      <c r="C284" s="38"/>
      <c r="D284" s="38"/>
      <c r="E284" s="32">
        <f t="shared" si="44"/>
        <v>0</v>
      </c>
      <c r="F284" s="35"/>
      <c r="G284" s="35"/>
      <c r="H284" s="32">
        <f t="shared" si="34"/>
        <v>0</v>
      </c>
      <c r="I284" s="174" t="str">
        <f t="shared" si="39"/>
        <v/>
      </c>
      <c r="J284" s="32">
        <f t="shared" si="40"/>
        <v>0</v>
      </c>
      <c r="K284" s="43" t="str">
        <f ca="1">IFERROR(OFFSET(Km!$A$1,MATCH(M284,Km!$A$2:$A$11,0),MATCH(I284,Km!$B$1:$AC$1,0)),"")</f>
        <v/>
      </c>
      <c r="L284" s="32" t="str">
        <f t="shared" ca="1" si="42"/>
        <v/>
      </c>
      <c r="M284" s="26" t="str">
        <f t="array" ref="M284">IF(OR($K$2&gt;J284),"",IFERROR(INDEX(Tableau1[],MATCH(1,('2018'!B284&gt;=Tableau1[[DATE DEBUT ]])*(Tableau1[DATE FIN]&gt;='2018'!B284),0),1),""))</f>
        <v/>
      </c>
      <c r="N284" s="6"/>
    </row>
    <row r="285" spans="1:14" ht="16.2" x14ac:dyDescent="0.35">
      <c r="A285" s="233">
        <f t="shared" si="43"/>
        <v>43383</v>
      </c>
      <c r="B285" s="34">
        <f t="shared" si="43"/>
        <v>43383</v>
      </c>
      <c r="C285" s="38"/>
      <c r="D285" s="38"/>
      <c r="E285" s="32">
        <f t="shared" si="44"/>
        <v>0</v>
      </c>
      <c r="F285" s="35"/>
      <c r="G285" s="35"/>
      <c r="H285" s="32">
        <f t="shared" si="34"/>
        <v>0</v>
      </c>
      <c r="I285" s="174" t="str">
        <f t="shared" si="39"/>
        <v/>
      </c>
      <c r="J285" s="32">
        <f t="shared" si="40"/>
        <v>0</v>
      </c>
      <c r="K285" s="43" t="str">
        <f ca="1">IFERROR(OFFSET(Km!$A$1,MATCH(M285,Km!$A$2:$A$11,0),MATCH(I285,Km!$B$1:$AC$1,0)),"")</f>
        <v/>
      </c>
      <c r="L285" s="32" t="str">
        <f t="shared" ca="1" si="42"/>
        <v/>
      </c>
      <c r="M285" s="26" t="str">
        <f t="array" ref="M285">IF(OR($K$2&gt;J285),"",IFERROR(INDEX(Tableau1[],MATCH(1,('2018'!B285&gt;=Tableau1[[DATE DEBUT ]])*(Tableau1[DATE FIN]&gt;='2018'!B285),0),1),""))</f>
        <v/>
      </c>
      <c r="N285" s="6"/>
    </row>
    <row r="286" spans="1:14" ht="16.2" x14ac:dyDescent="0.35">
      <c r="A286" s="233">
        <f t="shared" si="43"/>
        <v>43384</v>
      </c>
      <c r="B286" s="34">
        <f t="shared" si="43"/>
        <v>43384</v>
      </c>
      <c r="C286" s="38"/>
      <c r="D286" s="38"/>
      <c r="E286" s="32">
        <f t="shared" si="44"/>
        <v>0</v>
      </c>
      <c r="F286" s="35"/>
      <c r="G286" s="35"/>
      <c r="H286" s="32">
        <f t="shared" si="34"/>
        <v>0</v>
      </c>
      <c r="I286" s="174" t="str">
        <f t="shared" si="39"/>
        <v/>
      </c>
      <c r="J286" s="32">
        <f t="shared" si="40"/>
        <v>0</v>
      </c>
      <c r="K286" s="43" t="str">
        <f ca="1">IFERROR(OFFSET(Km!$A$1,MATCH(M286,Km!$A$2:$A$11,0),MATCH(I286,Km!$B$1:$AC$1,0)),"")</f>
        <v/>
      </c>
      <c r="L286" s="32" t="str">
        <f t="shared" ca="1" si="42"/>
        <v/>
      </c>
      <c r="M286" s="26" t="str">
        <f t="array" ref="M286">IF(OR($K$2&gt;J286),"",IFERROR(INDEX(Tableau1[],MATCH(1,('2018'!B286&gt;=Tableau1[[DATE DEBUT ]])*(Tableau1[DATE FIN]&gt;='2018'!B286),0),1),""))</f>
        <v/>
      </c>
      <c r="N286" s="6"/>
    </row>
    <row r="287" spans="1:14" ht="16.2" x14ac:dyDescent="0.35">
      <c r="A287" s="233">
        <f t="shared" si="43"/>
        <v>43385</v>
      </c>
      <c r="B287" s="34">
        <f t="shared" si="43"/>
        <v>43385</v>
      </c>
      <c r="C287" s="38"/>
      <c r="D287" s="38"/>
      <c r="E287" s="32">
        <f t="shared" si="44"/>
        <v>0</v>
      </c>
      <c r="F287" s="35"/>
      <c r="G287" s="35"/>
      <c r="H287" s="32">
        <f t="shared" si="34"/>
        <v>0</v>
      </c>
      <c r="I287" s="174" t="str">
        <f t="shared" si="39"/>
        <v/>
      </c>
      <c r="J287" s="32">
        <f t="shared" si="40"/>
        <v>0</v>
      </c>
      <c r="K287" s="43" t="str">
        <f ca="1">IFERROR(OFFSET(Km!$A$1,MATCH(M287,Km!$A$2:$A$11,0),MATCH(I287,Km!$B$1:$AC$1,0)),"")</f>
        <v/>
      </c>
      <c r="L287" s="32" t="str">
        <f t="shared" ca="1" si="42"/>
        <v/>
      </c>
      <c r="M287" s="26" t="str">
        <f t="array" ref="M287">IF(OR($K$2&gt;J287),"",IFERROR(INDEX(Tableau1[],MATCH(1,('2018'!B287&gt;=Tableau1[[DATE DEBUT ]])*(Tableau1[DATE FIN]&gt;='2018'!B287),0),1),""))</f>
        <v/>
      </c>
      <c r="N287" s="6"/>
    </row>
    <row r="288" spans="1:14" ht="16.2" x14ac:dyDescent="0.35">
      <c r="A288" s="233">
        <f t="shared" si="43"/>
        <v>43386</v>
      </c>
      <c r="B288" s="34">
        <f t="shared" si="43"/>
        <v>43386</v>
      </c>
      <c r="C288" s="38"/>
      <c r="D288" s="38"/>
      <c r="E288" s="32">
        <f t="shared" si="44"/>
        <v>0</v>
      </c>
      <c r="F288" s="35"/>
      <c r="G288" s="35"/>
      <c r="H288" s="32">
        <f t="shared" si="34"/>
        <v>0</v>
      </c>
      <c r="I288" s="174" t="str">
        <f t="shared" si="39"/>
        <v/>
      </c>
      <c r="J288" s="32">
        <f t="shared" si="40"/>
        <v>0</v>
      </c>
      <c r="K288" s="43" t="str">
        <f ca="1">IFERROR(OFFSET(Km!$A$1,MATCH(M288,Km!$A$2:$A$11,0),MATCH(I288,Km!$B$1:$AC$1,0)),"")</f>
        <v/>
      </c>
      <c r="L288" s="32">
        <f t="shared" ca="1" si="42"/>
        <v>0</v>
      </c>
      <c r="M288" s="26" t="str">
        <f t="array" ref="M288">IF(OR($K$2&gt;J288),"",IFERROR(INDEX(Tableau1[],MATCH(1,('2018'!B288&gt;=Tableau1[[DATE DEBUT ]])*(Tableau1[DATE FIN]&gt;='2018'!B288),0),1),""))</f>
        <v/>
      </c>
      <c r="N288" s="6"/>
    </row>
    <row r="289" spans="1:14" ht="16.2" x14ac:dyDescent="0.35">
      <c r="A289" s="233">
        <f t="shared" si="43"/>
        <v>43387</v>
      </c>
      <c r="B289" s="34">
        <f t="shared" si="43"/>
        <v>43387</v>
      </c>
      <c r="C289" s="38"/>
      <c r="D289" s="38"/>
      <c r="E289" s="32">
        <f t="shared" si="44"/>
        <v>0</v>
      </c>
      <c r="F289" s="35"/>
      <c r="G289" s="35"/>
      <c r="H289" s="32">
        <f t="shared" si="34"/>
        <v>0</v>
      </c>
      <c r="I289" s="174" t="str">
        <f t="shared" si="39"/>
        <v/>
      </c>
      <c r="J289" s="32">
        <f t="shared" si="40"/>
        <v>0</v>
      </c>
      <c r="K289" s="43" t="str">
        <f ca="1">IFERROR(OFFSET(Km!$A$1,MATCH(M289,Km!$A$2:$A$11,0),MATCH(I289,Km!$B$1:$AC$1,0)),"")</f>
        <v/>
      </c>
      <c r="L289" s="32" t="str">
        <f t="shared" ca="1" si="42"/>
        <v/>
      </c>
      <c r="M289" s="26" t="str">
        <f t="array" ref="M289">IF(OR($K$2&gt;J289),"",IFERROR(INDEX(Tableau1[],MATCH(1,('2018'!B289&gt;=Tableau1[[DATE DEBUT ]])*(Tableau1[DATE FIN]&gt;='2018'!B289),0),1),""))</f>
        <v/>
      </c>
      <c r="N289" s="6"/>
    </row>
    <row r="290" spans="1:14" ht="16.2" x14ac:dyDescent="0.35">
      <c r="A290" s="233">
        <f t="shared" si="43"/>
        <v>43388</v>
      </c>
      <c r="B290" s="34">
        <f t="shared" si="43"/>
        <v>43388</v>
      </c>
      <c r="C290" s="38"/>
      <c r="D290" s="38"/>
      <c r="E290" s="32">
        <f t="shared" si="44"/>
        <v>0</v>
      </c>
      <c r="F290" s="35"/>
      <c r="G290" s="35"/>
      <c r="H290" s="32">
        <f t="shared" si="34"/>
        <v>0</v>
      </c>
      <c r="I290" s="174" t="str">
        <f t="shared" si="39"/>
        <v/>
      </c>
      <c r="J290" s="32">
        <f t="shared" si="40"/>
        <v>0</v>
      </c>
      <c r="K290" s="43" t="str">
        <f ca="1">IFERROR(OFFSET(Km!$A$1,MATCH(M290,Km!$A$2:$A$11,0),MATCH(I290,Km!$B$1:$AC$1,0)),"")</f>
        <v/>
      </c>
      <c r="L290" s="32" t="str">
        <f t="shared" ca="1" si="42"/>
        <v/>
      </c>
      <c r="M290" s="26" t="str">
        <f t="array" ref="M290">IF(OR($K$2&gt;J290),"",IFERROR(INDEX(Tableau1[],MATCH(1,('2018'!B290&gt;=Tableau1[[DATE DEBUT ]])*(Tableau1[DATE FIN]&gt;='2018'!B290),0),1),""))</f>
        <v/>
      </c>
      <c r="N290" s="6"/>
    </row>
    <row r="291" spans="1:14" ht="16.2" x14ac:dyDescent="0.35">
      <c r="A291" s="233">
        <f t="shared" si="43"/>
        <v>43389</v>
      </c>
      <c r="B291" s="34">
        <f t="shared" si="43"/>
        <v>43389</v>
      </c>
      <c r="C291" s="38"/>
      <c r="D291" s="38"/>
      <c r="E291" s="32">
        <f t="shared" si="44"/>
        <v>0</v>
      </c>
      <c r="F291" s="35"/>
      <c r="G291" s="35"/>
      <c r="H291" s="32">
        <f t="shared" si="34"/>
        <v>0</v>
      </c>
      <c r="I291" s="174" t="str">
        <f t="shared" si="39"/>
        <v/>
      </c>
      <c r="J291" s="32">
        <f t="shared" si="40"/>
        <v>0</v>
      </c>
      <c r="K291" s="43" t="str">
        <f ca="1">IFERROR(OFFSET(Km!$A$1,MATCH(M291,Km!$A$2:$A$11,0),MATCH(I291,Km!$B$1:$AC$1,0)),"")</f>
        <v/>
      </c>
      <c r="L291" s="32" t="str">
        <f t="shared" ca="1" si="42"/>
        <v/>
      </c>
      <c r="M291" s="26" t="str">
        <f t="array" ref="M291">IF(OR($K$2&gt;J291),"",IFERROR(INDEX(Tableau1[],MATCH(1,('2018'!B291&gt;=Tableau1[[DATE DEBUT ]])*(Tableau1[DATE FIN]&gt;='2018'!B291),0),1),""))</f>
        <v/>
      </c>
      <c r="N291" s="6"/>
    </row>
    <row r="292" spans="1:14" ht="16.2" x14ac:dyDescent="0.35">
      <c r="A292" s="233">
        <f t="shared" si="43"/>
        <v>43390</v>
      </c>
      <c r="B292" s="34">
        <f t="shared" si="43"/>
        <v>43390</v>
      </c>
      <c r="C292" s="38"/>
      <c r="D292" s="38"/>
      <c r="E292" s="32">
        <f t="shared" si="44"/>
        <v>0</v>
      </c>
      <c r="F292" s="35"/>
      <c r="G292" s="35"/>
      <c r="H292" s="32">
        <f t="shared" si="34"/>
        <v>0</v>
      </c>
      <c r="I292" s="174" t="str">
        <f t="shared" si="39"/>
        <v/>
      </c>
      <c r="J292" s="32">
        <f t="shared" si="40"/>
        <v>0</v>
      </c>
      <c r="K292" s="43" t="str">
        <f ca="1">IFERROR(OFFSET(Km!$A$1,MATCH(M292,Km!$A$2:$A$11,0),MATCH(I292,Km!$B$1:$AC$1,0)),"")</f>
        <v/>
      </c>
      <c r="L292" s="32" t="str">
        <f t="shared" ca="1" si="42"/>
        <v/>
      </c>
      <c r="M292" s="26" t="str">
        <f t="array" ref="M292">IF(OR($K$2&gt;J292),"",IFERROR(INDEX(Tableau1[],MATCH(1,('2018'!B292&gt;=Tableau1[[DATE DEBUT ]])*(Tableau1[DATE FIN]&gt;='2018'!B292),0),1),""))</f>
        <v/>
      </c>
      <c r="N292" s="6"/>
    </row>
    <row r="293" spans="1:14" ht="16.2" x14ac:dyDescent="0.35">
      <c r="A293" s="233">
        <f t="shared" si="43"/>
        <v>43391</v>
      </c>
      <c r="B293" s="34">
        <f t="shared" si="43"/>
        <v>43391</v>
      </c>
      <c r="C293" s="38"/>
      <c r="D293" s="38"/>
      <c r="E293" s="32">
        <f t="shared" si="44"/>
        <v>0</v>
      </c>
      <c r="F293" s="35"/>
      <c r="G293" s="35"/>
      <c r="H293" s="32">
        <f t="shared" ref="H293:H356" si="45">MOD(G293-F293,1)</f>
        <v>0</v>
      </c>
      <c r="I293" s="174" t="str">
        <f t="shared" si="39"/>
        <v/>
      </c>
      <c r="J293" s="32">
        <f t="shared" si="40"/>
        <v>0</v>
      </c>
      <c r="K293" s="43" t="str">
        <f ca="1">IFERROR(OFFSET(Km!$A$1,MATCH(M293,Km!$A$2:$A$11,0),MATCH(I293,Km!$B$1:$AC$1,0)),"")</f>
        <v/>
      </c>
      <c r="L293" s="32" t="str">
        <f t="shared" ca="1" si="42"/>
        <v/>
      </c>
      <c r="M293" s="26" t="str">
        <f t="array" ref="M293">IF(OR($K$2&gt;J293),"",IFERROR(INDEX(Tableau1[],MATCH(1,('2018'!B293&gt;=Tableau1[[DATE DEBUT ]])*(Tableau1[DATE FIN]&gt;='2018'!B293),0),1),""))</f>
        <v/>
      </c>
      <c r="N293" s="6"/>
    </row>
    <row r="294" spans="1:14" ht="16.2" x14ac:dyDescent="0.35">
      <c r="A294" s="233">
        <f t="shared" ref="A294:B309" si="46">A293+1</f>
        <v>43392</v>
      </c>
      <c r="B294" s="34">
        <f t="shared" si="46"/>
        <v>43392</v>
      </c>
      <c r="C294" s="38"/>
      <c r="D294" s="38"/>
      <c r="E294" s="32">
        <f t="shared" si="44"/>
        <v>0</v>
      </c>
      <c r="F294" s="35"/>
      <c r="G294" s="35"/>
      <c r="H294" s="32">
        <f t="shared" si="45"/>
        <v>0</v>
      </c>
      <c r="I294" s="174" t="str">
        <f t="shared" si="39"/>
        <v/>
      </c>
      <c r="J294" s="32">
        <f t="shared" si="40"/>
        <v>0</v>
      </c>
      <c r="K294" s="43" t="str">
        <f ca="1">IFERROR(OFFSET(Km!$A$1,MATCH(M294,Km!$A$2:$A$11,0),MATCH(I294,Km!$B$1:$AC$1,0)),"")</f>
        <v/>
      </c>
      <c r="L294" s="32" t="str">
        <f t="shared" ca="1" si="42"/>
        <v/>
      </c>
      <c r="M294" s="26" t="str">
        <f t="array" ref="M294">IF(OR($K$2&gt;J294),"",IFERROR(INDEX(Tableau1[],MATCH(1,('2018'!B294&gt;=Tableau1[[DATE DEBUT ]])*(Tableau1[DATE FIN]&gt;='2018'!B294),0),1),""))</f>
        <v/>
      </c>
      <c r="N294" s="6"/>
    </row>
    <row r="295" spans="1:14" ht="16.2" x14ac:dyDescent="0.35">
      <c r="A295" s="233">
        <f t="shared" si="46"/>
        <v>43393</v>
      </c>
      <c r="B295" s="34">
        <f t="shared" si="46"/>
        <v>43393</v>
      </c>
      <c r="C295" s="38"/>
      <c r="D295" s="38"/>
      <c r="E295" s="32">
        <f t="shared" si="44"/>
        <v>0</v>
      </c>
      <c r="F295" s="35"/>
      <c r="G295" s="35"/>
      <c r="H295" s="32">
        <f t="shared" si="45"/>
        <v>0</v>
      </c>
      <c r="I295" s="174" t="str">
        <f t="shared" si="39"/>
        <v/>
      </c>
      <c r="J295" s="32">
        <f t="shared" si="40"/>
        <v>0</v>
      </c>
      <c r="K295" s="43" t="str">
        <f ca="1">IFERROR(OFFSET(Km!$A$1,MATCH(M295,Km!$A$2:$A$11,0),MATCH(I295,Km!$B$1:$AC$1,0)),"")</f>
        <v/>
      </c>
      <c r="L295" s="32">
        <f t="shared" ca="1" si="42"/>
        <v>0</v>
      </c>
      <c r="M295" s="26" t="str">
        <f t="array" ref="M295">IF(OR($K$2&gt;J295),"",IFERROR(INDEX(Tableau1[],MATCH(1,('2018'!B295&gt;=Tableau1[[DATE DEBUT ]])*(Tableau1[DATE FIN]&gt;='2018'!B295),0),1),""))</f>
        <v/>
      </c>
      <c r="N295" s="6"/>
    </row>
    <row r="296" spans="1:14" ht="16.2" x14ac:dyDescent="0.35">
      <c r="A296" s="233">
        <f t="shared" si="46"/>
        <v>43394</v>
      </c>
      <c r="B296" s="34">
        <f t="shared" si="46"/>
        <v>43394</v>
      </c>
      <c r="C296" s="38"/>
      <c r="D296" s="38"/>
      <c r="E296" s="32">
        <f t="shared" si="44"/>
        <v>0</v>
      </c>
      <c r="F296" s="35"/>
      <c r="G296" s="35"/>
      <c r="H296" s="32">
        <f t="shared" si="45"/>
        <v>0</v>
      </c>
      <c r="I296" s="174" t="str">
        <f t="shared" si="39"/>
        <v/>
      </c>
      <c r="J296" s="32">
        <f t="shared" si="40"/>
        <v>0</v>
      </c>
      <c r="K296" s="43" t="str">
        <f ca="1">IFERROR(OFFSET(Km!$A$1,MATCH(M296,Km!$A$2:$A$11,0),MATCH(I296,Km!$B$1:$AC$1,0)),"")</f>
        <v/>
      </c>
      <c r="L296" s="32" t="str">
        <f t="shared" ca="1" si="42"/>
        <v/>
      </c>
      <c r="M296" s="26" t="str">
        <f t="array" ref="M296">IF(OR($K$2&gt;J296),"",IFERROR(INDEX(Tableau1[],MATCH(1,('2018'!B296&gt;=Tableau1[[DATE DEBUT ]])*(Tableau1[DATE FIN]&gt;='2018'!B296),0),1),""))</f>
        <v/>
      </c>
      <c r="N296" s="6"/>
    </row>
    <row r="297" spans="1:14" ht="16.2" x14ac:dyDescent="0.35">
      <c r="A297" s="233">
        <f t="shared" si="46"/>
        <v>43395</v>
      </c>
      <c r="B297" s="34">
        <f t="shared" si="46"/>
        <v>43395</v>
      </c>
      <c r="C297" s="38"/>
      <c r="D297" s="38"/>
      <c r="E297" s="32">
        <f t="shared" si="44"/>
        <v>0</v>
      </c>
      <c r="F297" s="35"/>
      <c r="G297" s="35"/>
      <c r="H297" s="32">
        <f t="shared" si="45"/>
        <v>0</v>
      </c>
      <c r="I297" s="174" t="str">
        <f t="shared" si="39"/>
        <v/>
      </c>
      <c r="J297" s="32">
        <f t="shared" si="40"/>
        <v>0</v>
      </c>
      <c r="K297" s="43" t="str">
        <f ca="1">IFERROR(OFFSET(Km!$A$1,MATCH(M297,Km!$A$2:$A$11,0),MATCH(I297,Km!$B$1:$AC$1,0)),"")</f>
        <v/>
      </c>
      <c r="L297" s="32" t="str">
        <f t="shared" ca="1" si="42"/>
        <v/>
      </c>
      <c r="M297" s="26" t="str">
        <f t="array" ref="M297">IF(OR($K$2&gt;J297),"",IFERROR(INDEX(Tableau1[],MATCH(1,('2018'!B297&gt;=Tableau1[[DATE DEBUT ]])*(Tableau1[DATE FIN]&gt;='2018'!B297),0),1),""))</f>
        <v/>
      </c>
      <c r="N297" s="6"/>
    </row>
    <row r="298" spans="1:14" ht="16.2" x14ac:dyDescent="0.35">
      <c r="A298" s="233">
        <f t="shared" si="46"/>
        <v>43396</v>
      </c>
      <c r="B298" s="34">
        <f t="shared" si="46"/>
        <v>43396</v>
      </c>
      <c r="C298" s="38"/>
      <c r="D298" s="38"/>
      <c r="E298" s="32">
        <f t="shared" si="44"/>
        <v>0</v>
      </c>
      <c r="F298" s="35"/>
      <c r="G298" s="35"/>
      <c r="H298" s="32">
        <f t="shared" si="45"/>
        <v>0</v>
      </c>
      <c r="I298" s="174" t="str">
        <f t="shared" si="39"/>
        <v/>
      </c>
      <c r="J298" s="32">
        <f t="shared" si="40"/>
        <v>0</v>
      </c>
      <c r="K298" s="43" t="str">
        <f ca="1">IFERROR(OFFSET(Km!$A$1,MATCH(M298,Km!$A$2:$A$11,0),MATCH(I298,Km!$B$1:$AC$1,0)),"")</f>
        <v/>
      </c>
      <c r="L298" s="32" t="str">
        <f t="shared" ca="1" si="42"/>
        <v/>
      </c>
      <c r="M298" s="26" t="str">
        <f t="array" ref="M298">IF(OR($K$2&gt;J298),"",IFERROR(INDEX(Tableau1[],MATCH(1,('2018'!B298&gt;=Tableau1[[DATE DEBUT ]])*(Tableau1[DATE FIN]&gt;='2018'!B298),0),1),""))</f>
        <v/>
      </c>
      <c r="N298" s="6"/>
    </row>
    <row r="299" spans="1:14" ht="16.2" x14ac:dyDescent="0.35">
      <c r="A299" s="233">
        <f t="shared" si="46"/>
        <v>43397</v>
      </c>
      <c r="B299" s="34">
        <f t="shared" si="46"/>
        <v>43397</v>
      </c>
      <c r="C299" s="38"/>
      <c r="D299" s="38"/>
      <c r="E299" s="32">
        <f t="shared" si="44"/>
        <v>0</v>
      </c>
      <c r="F299" s="35"/>
      <c r="G299" s="35"/>
      <c r="H299" s="32">
        <f t="shared" si="45"/>
        <v>0</v>
      </c>
      <c r="I299" s="174" t="str">
        <f t="shared" si="39"/>
        <v/>
      </c>
      <c r="J299" s="32">
        <f t="shared" si="40"/>
        <v>0</v>
      </c>
      <c r="K299" s="43" t="str">
        <f ca="1">IFERROR(OFFSET(Km!$A$1,MATCH(M299,Km!$A$2:$A$11,0),MATCH(I299,Km!$B$1:$AC$1,0)),"")</f>
        <v/>
      </c>
      <c r="L299" s="32" t="str">
        <f t="shared" ca="1" si="42"/>
        <v/>
      </c>
      <c r="M299" s="26" t="str">
        <f t="array" ref="M299">IF(OR($K$2&gt;J299),"",IFERROR(INDEX(Tableau1[],MATCH(1,('2018'!B299&gt;=Tableau1[[DATE DEBUT ]])*(Tableau1[DATE FIN]&gt;='2018'!B299),0),1),""))</f>
        <v/>
      </c>
      <c r="N299" s="6"/>
    </row>
    <row r="300" spans="1:14" ht="16.2" x14ac:dyDescent="0.35">
      <c r="A300" s="233">
        <f t="shared" si="46"/>
        <v>43398</v>
      </c>
      <c r="B300" s="34">
        <f t="shared" si="46"/>
        <v>43398</v>
      </c>
      <c r="C300" s="38"/>
      <c r="D300" s="38"/>
      <c r="E300" s="32">
        <f t="shared" si="44"/>
        <v>0</v>
      </c>
      <c r="F300" s="35"/>
      <c r="G300" s="35"/>
      <c r="H300" s="32">
        <f t="shared" si="45"/>
        <v>0</v>
      </c>
      <c r="I300" s="174" t="str">
        <f t="shared" si="39"/>
        <v/>
      </c>
      <c r="J300" s="32">
        <f t="shared" si="40"/>
        <v>0</v>
      </c>
      <c r="K300" s="43" t="str">
        <f ca="1">IFERROR(OFFSET(Km!$A$1,MATCH(M300,Km!$A$2:$A$11,0),MATCH(I300,Km!$B$1:$AC$1,0)),"")</f>
        <v/>
      </c>
      <c r="L300" s="32" t="str">
        <f t="shared" ca="1" si="42"/>
        <v/>
      </c>
      <c r="M300" s="26" t="str">
        <f t="array" ref="M300">IF(OR($K$2&gt;J300),"",IFERROR(INDEX(Tableau1[],MATCH(1,('2018'!B300&gt;=Tableau1[[DATE DEBUT ]])*(Tableau1[DATE FIN]&gt;='2018'!B300),0),1),""))</f>
        <v/>
      </c>
      <c r="N300" s="6"/>
    </row>
    <row r="301" spans="1:14" ht="16.2" x14ac:dyDescent="0.35">
      <c r="A301" s="233">
        <f t="shared" si="46"/>
        <v>43399</v>
      </c>
      <c r="B301" s="34">
        <f t="shared" si="46"/>
        <v>43399</v>
      </c>
      <c r="C301" s="38"/>
      <c r="D301" s="38"/>
      <c r="E301" s="32">
        <f t="shared" si="44"/>
        <v>0</v>
      </c>
      <c r="F301" s="35"/>
      <c r="G301" s="35"/>
      <c r="H301" s="32">
        <f t="shared" si="45"/>
        <v>0</v>
      </c>
      <c r="I301" s="174" t="str">
        <f t="shared" si="39"/>
        <v/>
      </c>
      <c r="J301" s="32">
        <f t="shared" si="40"/>
        <v>0</v>
      </c>
      <c r="K301" s="43" t="str">
        <f ca="1">IFERROR(OFFSET(Km!$A$1,MATCH(M301,Km!$A$2:$A$11,0),MATCH(I301,Km!$B$1:$AC$1,0)),"")</f>
        <v/>
      </c>
      <c r="L301" s="32" t="str">
        <f t="shared" ca="1" si="42"/>
        <v/>
      </c>
      <c r="M301" s="26" t="str">
        <f t="array" ref="M301">IF(OR($K$2&gt;J301),"",IFERROR(INDEX(Tableau1[],MATCH(1,('2018'!B301&gt;=Tableau1[[DATE DEBUT ]])*(Tableau1[DATE FIN]&gt;='2018'!B301),0),1),""))</f>
        <v/>
      </c>
      <c r="N301" s="6"/>
    </row>
    <row r="302" spans="1:14" ht="16.2" x14ac:dyDescent="0.35">
      <c r="A302" s="233">
        <f t="shared" si="46"/>
        <v>43400</v>
      </c>
      <c r="B302" s="34">
        <f t="shared" si="46"/>
        <v>43400</v>
      </c>
      <c r="C302" s="38"/>
      <c r="D302" s="38"/>
      <c r="E302" s="32">
        <f t="shared" si="44"/>
        <v>0</v>
      </c>
      <c r="F302" s="35"/>
      <c r="G302" s="35"/>
      <c r="H302" s="32">
        <f t="shared" si="45"/>
        <v>0</v>
      </c>
      <c r="I302" s="174" t="str">
        <f t="shared" si="39"/>
        <v/>
      </c>
      <c r="J302" s="32">
        <f t="shared" si="40"/>
        <v>0</v>
      </c>
      <c r="K302" s="43" t="str">
        <f ca="1">IFERROR(OFFSET(Km!$A$1,MATCH(M302,Km!$A$2:$A$11,0),MATCH(I302,Km!$B$1:$AC$1,0)),"")</f>
        <v/>
      </c>
      <c r="L302" s="32">
        <f t="shared" ca="1" si="42"/>
        <v>0</v>
      </c>
      <c r="M302" s="26" t="str">
        <f t="array" ref="M302">IF(OR($K$2&gt;J302),"",IFERROR(INDEX(Tableau1[],MATCH(1,('2018'!B302&gt;=Tableau1[[DATE DEBUT ]])*(Tableau1[DATE FIN]&gt;='2018'!B302),0),1),""))</f>
        <v/>
      </c>
      <c r="N302" s="6"/>
    </row>
    <row r="303" spans="1:14" ht="16.2" x14ac:dyDescent="0.35">
      <c r="A303" s="233">
        <f t="shared" si="46"/>
        <v>43401</v>
      </c>
      <c r="B303" s="34">
        <f t="shared" si="46"/>
        <v>43401</v>
      </c>
      <c r="C303" s="38"/>
      <c r="D303" s="38"/>
      <c r="E303" s="32">
        <f t="shared" si="44"/>
        <v>0</v>
      </c>
      <c r="F303" s="35"/>
      <c r="G303" s="35"/>
      <c r="H303" s="32">
        <f t="shared" si="45"/>
        <v>0</v>
      </c>
      <c r="I303" s="174" t="str">
        <f t="shared" si="39"/>
        <v/>
      </c>
      <c r="J303" s="32">
        <f t="shared" si="40"/>
        <v>0</v>
      </c>
      <c r="K303" s="43" t="str">
        <f ca="1">IFERROR(OFFSET(Km!$A$1,MATCH(M303,Km!$A$2:$A$11,0),MATCH(I303,Km!$B$1:$AC$1,0)),"")</f>
        <v/>
      </c>
      <c r="L303" s="32" t="str">
        <f t="shared" ca="1" si="42"/>
        <v/>
      </c>
      <c r="M303" s="26" t="str">
        <f t="array" ref="M303">IF(OR($K$2&gt;J303),"",IFERROR(INDEX(Tableau1[],MATCH(1,('2018'!B303&gt;=Tableau1[[DATE DEBUT ]])*(Tableau1[DATE FIN]&gt;='2018'!B303),0),1),""))</f>
        <v/>
      </c>
      <c r="N303" s="6"/>
    </row>
    <row r="304" spans="1:14" ht="16.2" x14ac:dyDescent="0.35">
      <c r="A304" s="233">
        <f t="shared" si="46"/>
        <v>43402</v>
      </c>
      <c r="B304" s="34">
        <f t="shared" si="46"/>
        <v>43402</v>
      </c>
      <c r="C304" s="38"/>
      <c r="D304" s="38"/>
      <c r="E304" s="32">
        <f t="shared" si="44"/>
        <v>0</v>
      </c>
      <c r="F304" s="35"/>
      <c r="G304" s="35"/>
      <c r="H304" s="32">
        <f t="shared" si="45"/>
        <v>0</v>
      </c>
      <c r="I304" s="174" t="str">
        <f t="shared" si="39"/>
        <v/>
      </c>
      <c r="J304" s="32">
        <f t="shared" si="40"/>
        <v>0</v>
      </c>
      <c r="K304" s="43" t="str">
        <f ca="1">IFERROR(OFFSET(Km!$A$1,MATCH(M304,Km!$A$2:$A$11,0),MATCH(I304,Km!$B$1:$AC$1,0)),"")</f>
        <v/>
      </c>
      <c r="L304" s="32" t="str">
        <f t="shared" ca="1" si="42"/>
        <v/>
      </c>
      <c r="M304" s="26" t="str">
        <f t="array" ref="M304">IF(OR($K$2&gt;J304),"",IFERROR(INDEX(Tableau1[],MATCH(1,('2018'!B304&gt;=Tableau1[[DATE DEBUT ]])*(Tableau1[DATE FIN]&gt;='2018'!B304),0),1),""))</f>
        <v/>
      </c>
      <c r="N304" s="6"/>
    </row>
    <row r="305" spans="1:14" ht="16.2" x14ac:dyDescent="0.35">
      <c r="A305" s="233">
        <f t="shared" si="46"/>
        <v>43403</v>
      </c>
      <c r="B305" s="34">
        <f t="shared" si="46"/>
        <v>43403</v>
      </c>
      <c r="C305" s="38"/>
      <c r="D305" s="38"/>
      <c r="E305" s="32">
        <f t="shared" si="44"/>
        <v>0</v>
      </c>
      <c r="F305" s="35"/>
      <c r="G305" s="35"/>
      <c r="H305" s="32">
        <f t="shared" si="45"/>
        <v>0</v>
      </c>
      <c r="I305" s="174" t="str">
        <f t="shared" si="39"/>
        <v/>
      </c>
      <c r="J305" s="32">
        <f t="shared" si="40"/>
        <v>0</v>
      </c>
      <c r="K305" s="43" t="str">
        <f ca="1">IFERROR(OFFSET(Km!$A$1,MATCH(M305,Km!$A$2:$A$11,0),MATCH(I305,Km!$B$1:$AC$1,0)),"")</f>
        <v/>
      </c>
      <c r="L305" s="32" t="str">
        <f t="shared" ca="1" si="42"/>
        <v/>
      </c>
      <c r="M305" s="26" t="str">
        <f t="array" ref="M305">IF(OR($K$2&gt;J305),"",IFERROR(INDEX(Tableau1[],MATCH(1,('2018'!B305&gt;=Tableau1[[DATE DEBUT ]])*(Tableau1[DATE FIN]&gt;='2018'!B305),0),1),""))</f>
        <v/>
      </c>
      <c r="N305" s="6"/>
    </row>
    <row r="306" spans="1:14" ht="16.2" x14ac:dyDescent="0.35">
      <c r="A306" s="233">
        <f t="shared" si="46"/>
        <v>43404</v>
      </c>
      <c r="B306" s="34">
        <f t="shared" si="46"/>
        <v>43404</v>
      </c>
      <c r="C306" s="38"/>
      <c r="D306" s="38"/>
      <c r="E306" s="32">
        <f t="shared" si="44"/>
        <v>0</v>
      </c>
      <c r="F306" s="35"/>
      <c r="G306" s="35"/>
      <c r="H306" s="32">
        <f t="shared" si="45"/>
        <v>0</v>
      </c>
      <c r="I306" s="174" t="str">
        <f t="shared" si="39"/>
        <v/>
      </c>
      <c r="J306" s="32">
        <f t="shared" si="40"/>
        <v>0</v>
      </c>
      <c r="K306" s="43" t="str">
        <f ca="1">IFERROR(OFFSET(Km!$A$1,MATCH(M306,Km!$A$2:$A$11,0),MATCH(I306,Km!$B$1:$AC$1,0)),"")</f>
        <v/>
      </c>
      <c r="L306" s="32" t="str">
        <f t="shared" ca="1" si="42"/>
        <v/>
      </c>
      <c r="M306" s="26" t="str">
        <f t="array" ref="M306">IF(OR($K$2&gt;J306),"",IFERROR(INDEX(Tableau1[],MATCH(1,('2018'!B306&gt;=Tableau1[[DATE DEBUT ]])*(Tableau1[DATE FIN]&gt;='2018'!B306),0),1),""))</f>
        <v/>
      </c>
      <c r="N306" s="6"/>
    </row>
    <row r="307" spans="1:14" ht="16.2" x14ac:dyDescent="0.35">
      <c r="A307" s="233">
        <f t="shared" si="46"/>
        <v>43405</v>
      </c>
      <c r="B307" s="34">
        <f t="shared" si="46"/>
        <v>43405</v>
      </c>
      <c r="C307" s="38"/>
      <c r="D307" s="38"/>
      <c r="E307" s="32">
        <f t="shared" si="44"/>
        <v>0</v>
      </c>
      <c r="F307" s="35"/>
      <c r="G307" s="35"/>
      <c r="H307" s="32">
        <f t="shared" si="45"/>
        <v>0</v>
      </c>
      <c r="I307" s="174" t="str">
        <f t="shared" si="39"/>
        <v/>
      </c>
      <c r="J307" s="32">
        <f t="shared" si="40"/>
        <v>0</v>
      </c>
      <c r="K307" s="43" t="str">
        <f ca="1">IFERROR(OFFSET(Km!$A$1,MATCH(M307,Km!$A$2:$A$11,0),MATCH(I307,Km!$B$1:$AC$1,0)),"")</f>
        <v/>
      </c>
      <c r="L307" s="32" t="str">
        <f t="shared" ca="1" si="42"/>
        <v/>
      </c>
      <c r="M307" s="26" t="str">
        <f t="array" ref="M307">IF(OR($K$2&gt;J307),"",IFERROR(INDEX(Tableau1[],MATCH(1,('2018'!B307&gt;=Tableau1[[DATE DEBUT ]])*(Tableau1[DATE FIN]&gt;='2018'!B307),0),1),""))</f>
        <v/>
      </c>
      <c r="N307" s="6"/>
    </row>
    <row r="308" spans="1:14" ht="16.2" x14ac:dyDescent="0.35">
      <c r="A308" s="233">
        <f t="shared" si="46"/>
        <v>43406</v>
      </c>
      <c r="B308" s="34">
        <f t="shared" si="46"/>
        <v>43406</v>
      </c>
      <c r="C308" s="38"/>
      <c r="D308" s="38"/>
      <c r="E308" s="32">
        <f t="shared" si="44"/>
        <v>0</v>
      </c>
      <c r="F308" s="35"/>
      <c r="G308" s="35"/>
      <c r="H308" s="32">
        <f t="shared" si="45"/>
        <v>0</v>
      </c>
      <c r="I308" s="174" t="str">
        <f t="shared" si="39"/>
        <v/>
      </c>
      <c r="J308" s="32">
        <f t="shared" si="40"/>
        <v>0</v>
      </c>
      <c r="K308" s="43" t="str">
        <f ca="1">IFERROR(OFFSET(Km!$A$1,MATCH(M308,Km!$A$2:$A$11,0),MATCH(I308,Km!$B$1:$AC$1,0)),"")</f>
        <v/>
      </c>
      <c r="L308" s="32" t="str">
        <f t="shared" ca="1" si="42"/>
        <v/>
      </c>
      <c r="M308" s="26" t="str">
        <f t="array" ref="M308">IF(OR($K$2&gt;J308),"",IFERROR(INDEX(Tableau1[],MATCH(1,('2018'!B308&gt;=Tableau1[[DATE DEBUT ]])*(Tableau1[DATE FIN]&gt;='2018'!B308),0),1),""))</f>
        <v/>
      </c>
      <c r="N308" s="6"/>
    </row>
    <row r="309" spans="1:14" ht="16.2" x14ac:dyDescent="0.35">
      <c r="A309" s="233">
        <f t="shared" si="46"/>
        <v>43407</v>
      </c>
      <c r="B309" s="34">
        <f t="shared" si="46"/>
        <v>43407</v>
      </c>
      <c r="C309" s="38"/>
      <c r="D309" s="38"/>
      <c r="E309" s="32">
        <f t="shared" si="44"/>
        <v>0</v>
      </c>
      <c r="F309" s="35"/>
      <c r="G309" s="35"/>
      <c r="H309" s="32">
        <f t="shared" si="45"/>
        <v>0</v>
      </c>
      <c r="I309" s="174" t="str">
        <f t="shared" si="39"/>
        <v/>
      </c>
      <c r="J309" s="32">
        <f t="shared" si="40"/>
        <v>0</v>
      </c>
      <c r="K309" s="43" t="str">
        <f ca="1">IFERROR(OFFSET(Km!$A$1,MATCH(M309,Km!$A$2:$A$11,0),MATCH(I309,Km!$B$1:$AC$1,0)),"")</f>
        <v/>
      </c>
      <c r="L309" s="32">
        <f t="shared" ca="1" si="42"/>
        <v>0</v>
      </c>
      <c r="M309" s="26" t="str">
        <f t="array" ref="M309">IF(OR($K$2&gt;J309),"",IFERROR(INDEX(Tableau1[],MATCH(1,('2018'!B309&gt;=Tableau1[[DATE DEBUT ]])*(Tableau1[DATE FIN]&gt;='2018'!B309),0),1),""))</f>
        <v/>
      </c>
      <c r="N309" s="6"/>
    </row>
    <row r="310" spans="1:14" ht="16.2" x14ac:dyDescent="0.35">
      <c r="A310" s="233">
        <f t="shared" ref="A310:B325" si="47">A309+1</f>
        <v>43408</v>
      </c>
      <c r="B310" s="34">
        <f t="shared" si="47"/>
        <v>43408</v>
      </c>
      <c r="C310" s="38"/>
      <c r="D310" s="38"/>
      <c r="E310" s="32">
        <f t="shared" si="44"/>
        <v>0</v>
      </c>
      <c r="F310" s="35"/>
      <c r="G310" s="35"/>
      <c r="H310" s="32">
        <f t="shared" si="45"/>
        <v>0</v>
      </c>
      <c r="I310" s="174" t="str">
        <f t="shared" ref="I310:I368" si="48">IF(J310&gt;0.00069444,"SITE","")</f>
        <v/>
      </c>
      <c r="J310" s="32">
        <f t="shared" si="40"/>
        <v>0</v>
      </c>
      <c r="K310" s="43" t="str">
        <f ca="1">IFERROR(OFFSET(Km!$A$1,MATCH(M310,Km!$A$2:$A$11,0),MATCH(I310,Km!$B$1:$AC$1,0)),"")</f>
        <v/>
      </c>
      <c r="L310" s="32" t="str">
        <f t="shared" ca="1" si="42"/>
        <v/>
      </c>
      <c r="M310" s="26" t="str">
        <f t="array" ref="M310">IF(OR($K$2&gt;J310),"",IFERROR(INDEX(Tableau1[],MATCH(1,('2018'!B310&gt;=Tableau1[[DATE DEBUT ]])*(Tableau1[DATE FIN]&gt;='2018'!B310),0),1),""))</f>
        <v/>
      </c>
      <c r="N310" s="6"/>
    </row>
    <row r="311" spans="1:14" ht="16.2" x14ac:dyDescent="0.35">
      <c r="A311" s="233">
        <f t="shared" si="47"/>
        <v>43409</v>
      </c>
      <c r="B311" s="34">
        <f t="shared" si="47"/>
        <v>43409</v>
      </c>
      <c r="C311" s="38"/>
      <c r="D311" s="38"/>
      <c r="E311" s="32">
        <f t="shared" si="44"/>
        <v>0</v>
      </c>
      <c r="F311" s="35"/>
      <c r="G311" s="35"/>
      <c r="H311" s="32">
        <f t="shared" si="45"/>
        <v>0</v>
      </c>
      <c r="I311" s="174" t="str">
        <f t="shared" si="48"/>
        <v/>
      </c>
      <c r="J311" s="32">
        <f t="shared" si="40"/>
        <v>0</v>
      </c>
      <c r="K311" s="43" t="str">
        <f ca="1">IFERROR(OFFSET(Km!$A$1,MATCH(M311,Km!$A$2:$A$11,0),MATCH(I311,Km!$B$1:$AC$1,0)),"")</f>
        <v/>
      </c>
      <c r="L311" s="32" t="str">
        <f t="shared" ca="1" si="42"/>
        <v/>
      </c>
      <c r="M311" s="26" t="str">
        <f t="array" ref="M311">IF(OR($K$2&gt;J311),"",IFERROR(INDEX(Tableau1[],MATCH(1,('2018'!B311&gt;=Tableau1[[DATE DEBUT ]])*(Tableau1[DATE FIN]&gt;='2018'!B311),0),1),""))</f>
        <v/>
      </c>
      <c r="N311" s="6"/>
    </row>
    <row r="312" spans="1:14" ht="16.2" x14ac:dyDescent="0.35">
      <c r="A312" s="233">
        <f t="shared" si="47"/>
        <v>43410</v>
      </c>
      <c r="B312" s="34">
        <f t="shared" si="47"/>
        <v>43410</v>
      </c>
      <c r="C312" s="38"/>
      <c r="D312" s="38"/>
      <c r="E312" s="32">
        <f t="shared" si="44"/>
        <v>0</v>
      </c>
      <c r="F312" s="35"/>
      <c r="G312" s="35"/>
      <c r="H312" s="32">
        <f t="shared" si="45"/>
        <v>0</v>
      </c>
      <c r="I312" s="174" t="str">
        <f t="shared" si="48"/>
        <v/>
      </c>
      <c r="J312" s="32">
        <f t="shared" si="40"/>
        <v>0</v>
      </c>
      <c r="K312" s="43" t="str">
        <f ca="1">IFERROR(OFFSET(Km!$A$1,MATCH(M312,Km!$A$2:$A$11,0),MATCH(I312,Km!$B$1:$AC$1,0)),"")</f>
        <v/>
      </c>
      <c r="L312" s="32" t="str">
        <f t="shared" ca="1" si="42"/>
        <v/>
      </c>
      <c r="M312" s="26" t="str">
        <f t="array" ref="M312">IF(OR($K$2&gt;J312),"",IFERROR(INDEX(Tableau1[],MATCH(1,('2018'!B312&gt;=Tableau1[[DATE DEBUT ]])*(Tableau1[DATE FIN]&gt;='2018'!B312),0),1),""))</f>
        <v/>
      </c>
      <c r="N312" s="6"/>
    </row>
    <row r="313" spans="1:14" ht="16.2" x14ac:dyDescent="0.35">
      <c r="A313" s="233">
        <f t="shared" si="47"/>
        <v>43411</v>
      </c>
      <c r="B313" s="34">
        <f t="shared" si="47"/>
        <v>43411</v>
      </c>
      <c r="C313" s="38"/>
      <c r="D313" s="38"/>
      <c r="E313" s="32">
        <f t="shared" si="44"/>
        <v>0</v>
      </c>
      <c r="F313" s="35"/>
      <c r="G313" s="35"/>
      <c r="H313" s="32">
        <f t="shared" si="45"/>
        <v>0</v>
      </c>
      <c r="I313" s="174" t="str">
        <f t="shared" si="48"/>
        <v/>
      </c>
      <c r="J313" s="32">
        <f t="shared" si="40"/>
        <v>0</v>
      </c>
      <c r="K313" s="43" t="str">
        <f ca="1">IFERROR(OFFSET(Km!$A$1,MATCH(M313,Km!$A$2:$A$11,0),MATCH(I313,Km!$B$1:$AC$1,0)),"")</f>
        <v/>
      </c>
      <c r="L313" s="32" t="str">
        <f t="shared" ca="1" si="42"/>
        <v/>
      </c>
      <c r="M313" s="26" t="str">
        <f t="array" ref="M313">IF(OR($K$2&gt;J313),"",IFERROR(INDEX(Tableau1[],MATCH(1,('2018'!B313&gt;=Tableau1[[DATE DEBUT ]])*(Tableau1[DATE FIN]&gt;='2018'!B313),0),1),""))</f>
        <v/>
      </c>
      <c r="N313" s="6"/>
    </row>
    <row r="314" spans="1:14" ht="16.2" x14ac:dyDescent="0.35">
      <c r="A314" s="233">
        <f t="shared" si="47"/>
        <v>43412</v>
      </c>
      <c r="B314" s="34">
        <f t="shared" si="47"/>
        <v>43412</v>
      </c>
      <c r="C314" s="38"/>
      <c r="D314" s="38"/>
      <c r="E314" s="32">
        <f t="shared" si="44"/>
        <v>0</v>
      </c>
      <c r="F314" s="35"/>
      <c r="G314" s="35"/>
      <c r="H314" s="32">
        <f t="shared" si="45"/>
        <v>0</v>
      </c>
      <c r="I314" s="174" t="str">
        <f t="shared" si="48"/>
        <v/>
      </c>
      <c r="J314" s="32">
        <f t="shared" si="40"/>
        <v>0</v>
      </c>
      <c r="K314" s="43" t="str">
        <f ca="1">IFERROR(OFFSET(Km!$A$1,MATCH(M314,Km!$A$2:$A$11,0),MATCH(I314,Km!$B$1:$AC$1,0)),"")</f>
        <v/>
      </c>
      <c r="L314" s="32" t="str">
        <f t="shared" ca="1" si="42"/>
        <v/>
      </c>
      <c r="M314" s="26" t="str">
        <f t="array" ref="M314">IF(OR($K$2&gt;J314),"",IFERROR(INDEX(Tableau1[],MATCH(1,('2018'!B314&gt;=Tableau1[[DATE DEBUT ]])*(Tableau1[DATE FIN]&gt;='2018'!B314),0),1),""))</f>
        <v/>
      </c>
      <c r="N314" s="6"/>
    </row>
    <row r="315" spans="1:14" ht="16.2" x14ac:dyDescent="0.35">
      <c r="A315" s="233">
        <f t="shared" si="47"/>
        <v>43413</v>
      </c>
      <c r="B315" s="34">
        <f t="shared" si="47"/>
        <v>43413</v>
      </c>
      <c r="C315" s="38"/>
      <c r="D315" s="38"/>
      <c r="E315" s="32">
        <f t="shared" si="44"/>
        <v>0</v>
      </c>
      <c r="F315" s="35"/>
      <c r="G315" s="35"/>
      <c r="H315" s="32">
        <f t="shared" si="45"/>
        <v>0</v>
      </c>
      <c r="I315" s="174" t="str">
        <f t="shared" si="48"/>
        <v/>
      </c>
      <c r="J315" s="32">
        <f t="shared" si="40"/>
        <v>0</v>
      </c>
      <c r="K315" s="43" t="str">
        <f ca="1">IFERROR(OFFSET(Km!$A$1,MATCH(M315,Km!$A$2:$A$11,0),MATCH(I315,Km!$B$1:$AC$1,0)),"")</f>
        <v/>
      </c>
      <c r="L315" s="32" t="str">
        <f t="shared" ca="1" si="42"/>
        <v/>
      </c>
      <c r="M315" s="26" t="str">
        <f t="array" ref="M315">IF(OR($K$2&gt;J315),"",IFERROR(INDEX(Tableau1[],MATCH(1,('2018'!B315&gt;=Tableau1[[DATE DEBUT ]])*(Tableau1[DATE FIN]&gt;='2018'!B315),0),1),""))</f>
        <v/>
      </c>
      <c r="N315" s="6"/>
    </row>
    <row r="316" spans="1:14" ht="16.2" x14ac:dyDescent="0.35">
      <c r="A316" s="233">
        <f t="shared" si="47"/>
        <v>43414</v>
      </c>
      <c r="B316" s="34">
        <f t="shared" si="47"/>
        <v>43414</v>
      </c>
      <c r="C316" s="38"/>
      <c r="D316" s="38"/>
      <c r="E316" s="32">
        <f t="shared" si="44"/>
        <v>0</v>
      </c>
      <c r="F316" s="35"/>
      <c r="G316" s="35"/>
      <c r="H316" s="32">
        <f t="shared" si="45"/>
        <v>0</v>
      </c>
      <c r="I316" s="174" t="str">
        <f t="shared" si="48"/>
        <v/>
      </c>
      <c r="J316" s="32">
        <f t="shared" si="40"/>
        <v>0</v>
      </c>
      <c r="K316" s="43" t="str">
        <f ca="1">IFERROR(OFFSET(Km!$A$1,MATCH(M316,Km!$A$2:$A$11,0),MATCH(I316,Km!$B$1:$AC$1,0)),"")</f>
        <v/>
      </c>
      <c r="L316" s="32">
        <f t="shared" ca="1" si="42"/>
        <v>0</v>
      </c>
      <c r="M316" s="26" t="str">
        <f t="array" ref="M316">IF(OR($K$2&gt;J316),"",IFERROR(INDEX(Tableau1[],MATCH(1,('2018'!B316&gt;=Tableau1[[DATE DEBUT ]])*(Tableau1[DATE FIN]&gt;='2018'!B316),0),1),""))</f>
        <v/>
      </c>
      <c r="N316" s="6"/>
    </row>
    <row r="317" spans="1:14" ht="16.2" x14ac:dyDescent="0.35">
      <c r="A317" s="233">
        <f t="shared" si="47"/>
        <v>43415</v>
      </c>
      <c r="B317" s="34">
        <f t="shared" si="47"/>
        <v>43415</v>
      </c>
      <c r="C317" s="38"/>
      <c r="D317" s="38"/>
      <c r="E317" s="32">
        <f t="shared" si="44"/>
        <v>0</v>
      </c>
      <c r="F317" s="35"/>
      <c r="G317" s="35"/>
      <c r="H317" s="32">
        <f t="shared" si="45"/>
        <v>0</v>
      </c>
      <c r="I317" s="174" t="str">
        <f t="shared" si="48"/>
        <v/>
      </c>
      <c r="J317" s="32">
        <f t="shared" si="40"/>
        <v>0</v>
      </c>
      <c r="K317" s="43" t="str">
        <f ca="1">IFERROR(OFFSET(Km!$A$1,MATCH(M317,Km!$A$2:$A$11,0),MATCH(I317,Km!$B$1:$AC$1,0)),"")</f>
        <v/>
      </c>
      <c r="L317" s="32" t="str">
        <f t="shared" ca="1" si="42"/>
        <v/>
      </c>
      <c r="M317" s="26" t="str">
        <f t="array" ref="M317">IF(OR($K$2&gt;J317),"",IFERROR(INDEX(Tableau1[],MATCH(1,('2018'!B317&gt;=Tableau1[[DATE DEBUT ]])*(Tableau1[DATE FIN]&gt;='2018'!B317),0),1),""))</f>
        <v/>
      </c>
      <c r="N317" s="6"/>
    </row>
    <row r="318" spans="1:14" ht="16.2" x14ac:dyDescent="0.35">
      <c r="A318" s="233">
        <f t="shared" si="47"/>
        <v>43416</v>
      </c>
      <c r="B318" s="34">
        <f t="shared" si="47"/>
        <v>43416</v>
      </c>
      <c r="C318" s="38"/>
      <c r="D318" s="38"/>
      <c r="E318" s="32">
        <f t="shared" si="44"/>
        <v>0</v>
      </c>
      <c r="F318" s="35"/>
      <c r="G318" s="35"/>
      <c r="H318" s="32">
        <f t="shared" si="45"/>
        <v>0</v>
      </c>
      <c r="I318" s="174" t="str">
        <f t="shared" si="48"/>
        <v/>
      </c>
      <c r="J318" s="32">
        <f t="shared" si="40"/>
        <v>0</v>
      </c>
      <c r="K318" s="43" t="str">
        <f ca="1">IFERROR(OFFSET(Km!$A$1,MATCH(M318,Km!$A$2:$A$11,0),MATCH(I318,Km!$B$1:$AC$1,0)),"")</f>
        <v/>
      </c>
      <c r="L318" s="32" t="str">
        <f t="shared" ca="1" si="42"/>
        <v/>
      </c>
      <c r="M318" s="26" t="str">
        <f t="array" ref="M318">IF(OR($K$2&gt;J318),"",IFERROR(INDEX(Tableau1[],MATCH(1,('2018'!B318&gt;=Tableau1[[DATE DEBUT ]])*(Tableau1[DATE FIN]&gt;='2018'!B318),0),1),""))</f>
        <v/>
      </c>
      <c r="N318" s="6"/>
    </row>
    <row r="319" spans="1:14" ht="16.2" x14ac:dyDescent="0.35">
      <c r="A319" s="233">
        <f t="shared" si="47"/>
        <v>43417</v>
      </c>
      <c r="B319" s="34">
        <f t="shared" si="47"/>
        <v>43417</v>
      </c>
      <c r="C319" s="38"/>
      <c r="D319" s="38"/>
      <c r="E319" s="32">
        <f t="shared" si="44"/>
        <v>0</v>
      </c>
      <c r="F319" s="35"/>
      <c r="G319" s="35"/>
      <c r="H319" s="32">
        <f t="shared" si="45"/>
        <v>0</v>
      </c>
      <c r="I319" s="174" t="str">
        <f t="shared" si="48"/>
        <v/>
      </c>
      <c r="J319" s="32">
        <f t="shared" si="40"/>
        <v>0</v>
      </c>
      <c r="K319" s="43" t="str">
        <f ca="1">IFERROR(OFFSET(Km!$A$1,MATCH(M319,Km!$A$2:$A$11,0),MATCH(I319,Km!$B$1:$AC$1,0)),"")</f>
        <v/>
      </c>
      <c r="L319" s="32" t="str">
        <f t="shared" ca="1" si="42"/>
        <v/>
      </c>
      <c r="M319" s="26" t="str">
        <f t="array" ref="M319">IF(OR($K$2&gt;J319),"",IFERROR(INDEX(Tableau1[],MATCH(1,('2018'!B319&gt;=Tableau1[[DATE DEBUT ]])*(Tableau1[DATE FIN]&gt;='2018'!B319),0),1),""))</f>
        <v/>
      </c>
      <c r="N319" s="6"/>
    </row>
    <row r="320" spans="1:14" ht="16.2" x14ac:dyDescent="0.35">
      <c r="A320" s="233">
        <f t="shared" si="47"/>
        <v>43418</v>
      </c>
      <c r="B320" s="34">
        <f t="shared" si="47"/>
        <v>43418</v>
      </c>
      <c r="C320" s="38"/>
      <c r="D320" s="38"/>
      <c r="E320" s="32">
        <f t="shared" si="44"/>
        <v>0</v>
      </c>
      <c r="F320" s="35"/>
      <c r="G320" s="35"/>
      <c r="H320" s="32">
        <f t="shared" si="45"/>
        <v>0</v>
      </c>
      <c r="I320" s="174" t="str">
        <f t="shared" si="48"/>
        <v/>
      </c>
      <c r="J320" s="32">
        <f t="shared" si="40"/>
        <v>0</v>
      </c>
      <c r="K320" s="43" t="str">
        <f ca="1">IFERROR(OFFSET(Km!$A$1,MATCH(M320,Km!$A$2:$A$11,0),MATCH(I320,Km!$B$1:$AC$1,0)),"")</f>
        <v/>
      </c>
      <c r="L320" s="32" t="str">
        <f t="shared" ca="1" si="42"/>
        <v/>
      </c>
      <c r="M320" s="26" t="str">
        <f t="array" ref="M320">IF(OR($K$2&gt;J320),"",IFERROR(INDEX(Tableau1[],MATCH(1,('2018'!B320&gt;=Tableau1[[DATE DEBUT ]])*(Tableau1[DATE FIN]&gt;='2018'!B320),0),1),""))</f>
        <v/>
      </c>
      <c r="N320" s="6"/>
    </row>
    <row r="321" spans="1:14" ht="16.2" x14ac:dyDescent="0.35">
      <c r="A321" s="233">
        <f t="shared" si="47"/>
        <v>43419</v>
      </c>
      <c r="B321" s="34">
        <f t="shared" si="47"/>
        <v>43419</v>
      </c>
      <c r="C321" s="38"/>
      <c r="D321" s="38"/>
      <c r="E321" s="32">
        <f t="shared" si="44"/>
        <v>0</v>
      </c>
      <c r="F321" s="35"/>
      <c r="G321" s="35"/>
      <c r="H321" s="32">
        <f t="shared" si="45"/>
        <v>0</v>
      </c>
      <c r="I321" s="174" t="str">
        <f t="shared" si="48"/>
        <v/>
      </c>
      <c r="J321" s="32">
        <f t="shared" si="40"/>
        <v>0</v>
      </c>
      <c r="K321" s="43" t="str">
        <f ca="1">IFERROR(OFFSET(Km!$A$1,MATCH(M321,Km!$A$2:$A$11,0),MATCH(I321,Km!$B$1:$AC$1,0)),"")</f>
        <v/>
      </c>
      <c r="L321" s="32" t="str">
        <f t="shared" ca="1" si="42"/>
        <v/>
      </c>
      <c r="M321" s="26" t="str">
        <f t="array" ref="M321">IF(OR($K$2&gt;J321),"",IFERROR(INDEX(Tableau1[],MATCH(1,('2018'!B321&gt;=Tableau1[[DATE DEBUT ]])*(Tableau1[DATE FIN]&gt;='2018'!B321),0),1),""))</f>
        <v/>
      </c>
      <c r="N321" s="6"/>
    </row>
    <row r="322" spans="1:14" ht="16.2" x14ac:dyDescent="0.35">
      <c r="A322" s="233">
        <f t="shared" si="47"/>
        <v>43420</v>
      </c>
      <c r="B322" s="34">
        <f t="shared" si="47"/>
        <v>43420</v>
      </c>
      <c r="C322" s="38"/>
      <c r="D322" s="38"/>
      <c r="E322" s="32">
        <f t="shared" si="44"/>
        <v>0</v>
      </c>
      <c r="F322" s="35"/>
      <c r="G322" s="35"/>
      <c r="H322" s="32">
        <f t="shared" si="45"/>
        <v>0</v>
      </c>
      <c r="I322" s="174" t="str">
        <f t="shared" si="48"/>
        <v/>
      </c>
      <c r="J322" s="32">
        <f t="shared" si="40"/>
        <v>0</v>
      </c>
      <c r="K322" s="43" t="str">
        <f ca="1">IFERROR(OFFSET(Km!$A$1,MATCH(M322,Km!$A$2:$A$11,0),MATCH(I322,Km!$B$1:$AC$1,0)),"")</f>
        <v/>
      </c>
      <c r="L322" s="32" t="str">
        <f t="shared" ca="1" si="42"/>
        <v/>
      </c>
      <c r="M322" s="26" t="str">
        <f t="array" ref="M322">IF(OR($K$2&gt;J322),"",IFERROR(INDEX(Tableau1[],MATCH(1,('2018'!B322&gt;=Tableau1[[DATE DEBUT ]])*(Tableau1[DATE FIN]&gt;='2018'!B322),0),1),""))</f>
        <v/>
      </c>
      <c r="N322" s="6"/>
    </row>
    <row r="323" spans="1:14" ht="16.2" x14ac:dyDescent="0.35">
      <c r="A323" s="233">
        <f t="shared" si="47"/>
        <v>43421</v>
      </c>
      <c r="B323" s="34">
        <f t="shared" si="47"/>
        <v>43421</v>
      </c>
      <c r="C323" s="38"/>
      <c r="D323" s="38"/>
      <c r="E323" s="32">
        <f t="shared" si="44"/>
        <v>0</v>
      </c>
      <c r="F323" s="35"/>
      <c r="G323" s="35"/>
      <c r="H323" s="32">
        <f t="shared" si="45"/>
        <v>0</v>
      </c>
      <c r="I323" s="174" t="str">
        <f t="shared" si="48"/>
        <v/>
      </c>
      <c r="J323" s="32">
        <f t="shared" si="40"/>
        <v>0</v>
      </c>
      <c r="K323" s="43" t="str">
        <f ca="1">IFERROR(OFFSET(Km!$A$1,MATCH(M323,Km!$A$2:$A$11,0),MATCH(I323,Km!$B$1:$AC$1,0)),"")</f>
        <v/>
      </c>
      <c r="L323" s="32">
        <f t="shared" ca="1" si="42"/>
        <v>0</v>
      </c>
      <c r="M323" s="26" t="str">
        <f t="array" ref="M323">IF(OR($K$2&gt;J323),"",IFERROR(INDEX(Tableau1[],MATCH(1,('2018'!B323&gt;=Tableau1[[DATE DEBUT ]])*(Tableau1[DATE FIN]&gt;='2018'!B323),0),1),""))</f>
        <v/>
      </c>
      <c r="N323" s="6"/>
    </row>
    <row r="324" spans="1:14" ht="16.2" x14ac:dyDescent="0.35">
      <c r="A324" s="233">
        <f t="shared" si="47"/>
        <v>43422</v>
      </c>
      <c r="B324" s="34">
        <f t="shared" si="47"/>
        <v>43422</v>
      </c>
      <c r="C324" s="38"/>
      <c r="D324" s="38"/>
      <c r="E324" s="32">
        <f t="shared" si="44"/>
        <v>0</v>
      </c>
      <c r="F324" s="35"/>
      <c r="G324" s="35"/>
      <c r="H324" s="32">
        <f t="shared" si="45"/>
        <v>0</v>
      </c>
      <c r="I324" s="174" t="str">
        <f t="shared" si="48"/>
        <v/>
      </c>
      <c r="J324" s="32">
        <f t="shared" si="40"/>
        <v>0</v>
      </c>
      <c r="K324" s="43" t="str">
        <f ca="1">IFERROR(OFFSET(Km!$A$1,MATCH(M324,Km!$A$2:$A$11,0),MATCH(I324,Km!$B$1:$AC$1,0)),"")</f>
        <v/>
      </c>
      <c r="L324" s="32" t="str">
        <f t="shared" ca="1" si="42"/>
        <v/>
      </c>
      <c r="M324" s="26" t="str">
        <f t="array" ref="M324">IF(OR($K$2&gt;J324),"",IFERROR(INDEX(Tableau1[],MATCH(1,('2018'!B324&gt;=Tableau1[[DATE DEBUT ]])*(Tableau1[DATE FIN]&gt;='2018'!B324),0),1),""))</f>
        <v/>
      </c>
      <c r="N324" s="6"/>
    </row>
    <row r="325" spans="1:14" ht="16.2" x14ac:dyDescent="0.35">
      <c r="A325" s="233">
        <f t="shared" si="47"/>
        <v>43423</v>
      </c>
      <c r="B325" s="34">
        <f t="shared" si="47"/>
        <v>43423</v>
      </c>
      <c r="C325" s="38"/>
      <c r="D325" s="38"/>
      <c r="E325" s="32">
        <f t="shared" si="44"/>
        <v>0</v>
      </c>
      <c r="F325" s="35"/>
      <c r="G325" s="35"/>
      <c r="H325" s="32">
        <f t="shared" si="45"/>
        <v>0</v>
      </c>
      <c r="I325" s="174" t="str">
        <f t="shared" si="48"/>
        <v/>
      </c>
      <c r="J325" s="32">
        <f t="shared" ref="J325:J368" si="49">SUM(E325+H325)</f>
        <v>0</v>
      </c>
      <c r="K325" s="43" t="str">
        <f ca="1">IFERROR(OFFSET(Km!$A$1,MATCH(M325,Km!$A$2:$A$11,0),MATCH(I325,Km!$B$1:$AC$1,0)),"")</f>
        <v/>
      </c>
      <c r="L325" s="32" t="str">
        <f t="shared" ca="1" si="42"/>
        <v/>
      </c>
      <c r="M325" s="26" t="str">
        <f t="array" ref="M325">IF(OR($K$2&gt;J325),"",IFERROR(INDEX(Tableau1[],MATCH(1,('2018'!B325&gt;=Tableau1[[DATE DEBUT ]])*(Tableau1[DATE FIN]&gt;='2018'!B325),0),1),""))</f>
        <v/>
      </c>
      <c r="N325" s="6"/>
    </row>
    <row r="326" spans="1:14" ht="16.2" x14ac:dyDescent="0.35">
      <c r="A326" s="233">
        <f t="shared" ref="A326:B341" si="50">A325+1</f>
        <v>43424</v>
      </c>
      <c r="B326" s="34">
        <f t="shared" si="50"/>
        <v>43424</v>
      </c>
      <c r="C326" s="38"/>
      <c r="D326" s="38"/>
      <c r="E326" s="32">
        <f t="shared" si="44"/>
        <v>0</v>
      </c>
      <c r="F326" s="35"/>
      <c r="G326" s="35"/>
      <c r="H326" s="32">
        <f t="shared" si="45"/>
        <v>0</v>
      </c>
      <c r="I326" s="174" t="str">
        <f t="shared" si="48"/>
        <v/>
      </c>
      <c r="J326" s="32">
        <f t="shared" si="49"/>
        <v>0</v>
      </c>
      <c r="K326" s="43" t="str">
        <f ca="1">IFERROR(OFFSET(Km!$A$1,MATCH(M326,Km!$A$2:$A$11,0),MATCH(I326,Km!$B$1:$AC$1,0)),"")</f>
        <v/>
      </c>
      <c r="L326" s="32" t="str">
        <f t="shared" ca="1" si="42"/>
        <v/>
      </c>
      <c r="M326" s="26" t="str">
        <f t="array" ref="M326">IF(OR($K$2&gt;J326),"",IFERROR(INDEX(Tableau1[],MATCH(1,('2018'!B326&gt;=Tableau1[[DATE DEBUT ]])*(Tableau1[DATE FIN]&gt;='2018'!B326),0),1),""))</f>
        <v/>
      </c>
      <c r="N326" s="6"/>
    </row>
    <row r="327" spans="1:14" ht="16.2" x14ac:dyDescent="0.35">
      <c r="A327" s="233">
        <f t="shared" si="50"/>
        <v>43425</v>
      </c>
      <c r="B327" s="34">
        <f t="shared" si="50"/>
        <v>43425</v>
      </c>
      <c r="C327" s="38"/>
      <c r="D327" s="38"/>
      <c r="E327" s="32">
        <f t="shared" si="44"/>
        <v>0</v>
      </c>
      <c r="F327" s="35"/>
      <c r="G327" s="35"/>
      <c r="H327" s="32">
        <f t="shared" si="45"/>
        <v>0</v>
      </c>
      <c r="I327" s="174" t="str">
        <f t="shared" si="48"/>
        <v/>
      </c>
      <c r="J327" s="32">
        <f t="shared" si="49"/>
        <v>0</v>
      </c>
      <c r="K327" s="43" t="str">
        <f ca="1">IFERROR(OFFSET(Km!$A$1,MATCH(M327,Km!$A$2:$A$11,0),MATCH(I327,Km!$B$1:$AC$1,0)),"")</f>
        <v/>
      </c>
      <c r="L327" s="32" t="str">
        <f t="shared" ca="1" si="42"/>
        <v/>
      </c>
      <c r="M327" s="26" t="str">
        <f t="array" ref="M327">IF(OR($K$2&gt;J327),"",IFERROR(INDEX(Tableau1[],MATCH(1,('2018'!B327&gt;=Tableau1[[DATE DEBUT ]])*(Tableau1[DATE FIN]&gt;='2018'!B327),0),1),""))</f>
        <v/>
      </c>
      <c r="N327" s="6"/>
    </row>
    <row r="328" spans="1:14" ht="16.2" x14ac:dyDescent="0.35">
      <c r="A328" s="233">
        <f t="shared" si="50"/>
        <v>43426</v>
      </c>
      <c r="B328" s="34">
        <f t="shared" si="50"/>
        <v>43426</v>
      </c>
      <c r="C328" s="38"/>
      <c r="D328" s="38"/>
      <c r="E328" s="32">
        <f t="shared" si="44"/>
        <v>0</v>
      </c>
      <c r="F328" s="35"/>
      <c r="G328" s="35"/>
      <c r="H328" s="32">
        <f t="shared" si="45"/>
        <v>0</v>
      </c>
      <c r="I328" s="174" t="str">
        <f t="shared" si="48"/>
        <v/>
      </c>
      <c r="J328" s="32">
        <f t="shared" si="49"/>
        <v>0</v>
      </c>
      <c r="K328" s="43" t="str">
        <f ca="1">IFERROR(OFFSET(Km!$A$1,MATCH(M328,Km!$A$2:$A$11,0),MATCH(I328,Km!$B$1:$AC$1,0)),"")</f>
        <v/>
      </c>
      <c r="L328" s="32" t="str">
        <f ca="1">IF(WEEKDAY(B328)=7,SUM(OFFSET(B328,0,8,-7,1)),"")</f>
        <v/>
      </c>
      <c r="M328" s="26" t="str">
        <f t="array" ref="M328">IF(OR($K$2&gt;J328),"",IFERROR(INDEX(Tableau1[],MATCH(1,('2018'!B328&gt;=Tableau1[[DATE DEBUT ]])*(Tableau1[DATE FIN]&gt;='2018'!B328),0),1),""))</f>
        <v/>
      </c>
      <c r="N328" s="6"/>
    </row>
    <row r="329" spans="1:14" ht="16.2" x14ac:dyDescent="0.35">
      <c r="A329" s="233">
        <f t="shared" si="50"/>
        <v>43427</v>
      </c>
      <c r="B329" s="34">
        <f t="shared" si="50"/>
        <v>43427</v>
      </c>
      <c r="C329" s="38"/>
      <c r="D329" s="38"/>
      <c r="E329" s="32">
        <f t="shared" si="44"/>
        <v>0</v>
      </c>
      <c r="F329" s="35"/>
      <c r="G329" s="35"/>
      <c r="H329" s="32">
        <f t="shared" si="45"/>
        <v>0</v>
      </c>
      <c r="I329" s="174" t="str">
        <f t="shared" si="48"/>
        <v/>
      </c>
      <c r="J329" s="32">
        <f t="shared" si="49"/>
        <v>0</v>
      </c>
      <c r="K329" s="43" t="str">
        <f ca="1">IFERROR(OFFSET(Km!$A$1,MATCH(M329,Km!$A$2:$A$11,0),MATCH(I329,Km!$B$1:$AC$1,0)),"")</f>
        <v/>
      </c>
      <c r="L329" s="32" t="str">
        <f ca="1">IF(WEEKDAY(B329)=7,SUM(OFFSET(B329,0,8,-7,1)),"")</f>
        <v/>
      </c>
      <c r="M329" s="26" t="str">
        <f t="array" ref="M329">IF(OR($K$2&gt;J329),"",IFERROR(INDEX(Tableau1[],MATCH(1,('2018'!B329&gt;=Tableau1[[DATE DEBUT ]])*(Tableau1[DATE FIN]&gt;='2018'!B329),0),1),""))</f>
        <v/>
      </c>
      <c r="N329" s="6"/>
    </row>
    <row r="330" spans="1:14" ht="16.2" x14ac:dyDescent="0.35">
      <c r="A330" s="233">
        <f t="shared" si="50"/>
        <v>43428</v>
      </c>
      <c r="B330" s="34">
        <f t="shared" si="50"/>
        <v>43428</v>
      </c>
      <c r="C330" s="38"/>
      <c r="D330" s="38"/>
      <c r="E330" s="32">
        <f t="shared" si="44"/>
        <v>0</v>
      </c>
      <c r="F330" s="35"/>
      <c r="G330" s="35"/>
      <c r="H330" s="32">
        <f t="shared" si="45"/>
        <v>0</v>
      </c>
      <c r="I330" s="174" t="str">
        <f t="shared" si="48"/>
        <v/>
      </c>
      <c r="J330" s="32">
        <f t="shared" si="49"/>
        <v>0</v>
      </c>
      <c r="K330" s="43" t="str">
        <f ca="1">IFERROR(OFFSET(Km!$A$1,MATCH(M330,Km!$A$2:$A$11,0),MATCH(I330,Km!$B$1:$AC$1,0)),"")</f>
        <v/>
      </c>
      <c r="L330" s="32">
        <f ca="1">IF(WEEKDAY(B330)=7,SUM(OFFSET(B330,0,8,-7,1)),"")</f>
        <v>0</v>
      </c>
      <c r="M330" s="26" t="str">
        <f t="array" ref="M330">IF(OR($K$2&gt;J330),"",IFERROR(INDEX(Tableau1[],MATCH(1,('2018'!B330&gt;=Tableau1[[DATE DEBUT ]])*(Tableau1[DATE FIN]&gt;='2018'!B330),0),1),""))</f>
        <v/>
      </c>
      <c r="N330" s="6"/>
    </row>
    <row r="331" spans="1:14" ht="16.2" x14ac:dyDescent="0.35">
      <c r="A331" s="233">
        <f t="shared" si="50"/>
        <v>43429</v>
      </c>
      <c r="B331" s="34">
        <f t="shared" si="50"/>
        <v>43429</v>
      </c>
      <c r="C331" s="38"/>
      <c r="D331" s="38"/>
      <c r="E331" s="32">
        <f t="shared" si="44"/>
        <v>0</v>
      </c>
      <c r="F331" s="35"/>
      <c r="G331" s="35"/>
      <c r="H331" s="32">
        <f t="shared" si="45"/>
        <v>0</v>
      </c>
      <c r="I331" s="174" t="str">
        <f t="shared" si="48"/>
        <v/>
      </c>
      <c r="J331" s="32">
        <f t="shared" si="49"/>
        <v>0</v>
      </c>
      <c r="K331" s="43" t="str">
        <f ca="1">IFERROR(OFFSET(Km!$A$1,MATCH(M331,Km!$A$2:$A$11,0),MATCH(I331,Km!$B$1:$AC$1,0)),"")</f>
        <v/>
      </c>
      <c r="L331" s="32" t="str">
        <f ca="1">IF(WEEKDAY(B331)=7,SUM(OFFSET(B331,0,8,-7,1)),"")</f>
        <v/>
      </c>
      <c r="M331" s="26" t="str">
        <f t="array" ref="M331">IF(OR($K$2&gt;J331),"",IFERROR(INDEX(Tableau1[],MATCH(1,('2018'!B331&gt;=Tableau1[[DATE DEBUT ]])*(Tableau1[DATE FIN]&gt;='2018'!B331),0),1),""))</f>
        <v/>
      </c>
      <c r="N331" s="6"/>
    </row>
    <row r="332" spans="1:14" ht="16.2" x14ac:dyDescent="0.35">
      <c r="A332" s="233">
        <f t="shared" si="50"/>
        <v>43430</v>
      </c>
      <c r="B332" s="34">
        <f t="shared" si="50"/>
        <v>43430</v>
      </c>
      <c r="C332" s="38"/>
      <c r="D332" s="38"/>
      <c r="E332" s="32">
        <f t="shared" si="44"/>
        <v>0</v>
      </c>
      <c r="F332" s="35"/>
      <c r="G332" s="35"/>
      <c r="H332" s="32">
        <f t="shared" si="45"/>
        <v>0</v>
      </c>
      <c r="I332" s="174" t="str">
        <f t="shared" si="48"/>
        <v/>
      </c>
      <c r="J332" s="32">
        <f t="shared" si="49"/>
        <v>0</v>
      </c>
      <c r="K332" s="43" t="str">
        <f ca="1">IFERROR(OFFSET(Km!$A$1,MATCH(M332,Km!$A$2:$A$11,0),MATCH(I332,Km!$B$1:$AC$1,0)),"")</f>
        <v/>
      </c>
      <c r="L332" s="32" t="str">
        <f ca="1">IF(WEEKDAY(B332)=7,SUM(OFFSET(B332,0,8,-7,1)),"")</f>
        <v/>
      </c>
      <c r="M332" s="26" t="str">
        <f t="array" ref="M332">IF(OR($K$2&gt;J332),"",IFERROR(INDEX(Tableau1[],MATCH(1,('2018'!B332&gt;=Tableau1[[DATE DEBUT ]])*(Tableau1[DATE FIN]&gt;='2018'!B332),0),1),""))</f>
        <v/>
      </c>
      <c r="N332" s="6"/>
    </row>
    <row r="333" spans="1:14" ht="16.2" x14ac:dyDescent="0.35">
      <c r="A333" s="233">
        <f t="shared" si="50"/>
        <v>43431</v>
      </c>
      <c r="B333" s="34">
        <f t="shared" si="50"/>
        <v>43431</v>
      </c>
      <c r="C333" s="38"/>
      <c r="D333" s="38"/>
      <c r="E333" s="32">
        <f t="shared" si="44"/>
        <v>0</v>
      </c>
      <c r="F333" s="35"/>
      <c r="G333" s="35"/>
      <c r="H333" s="32">
        <f t="shared" si="45"/>
        <v>0</v>
      </c>
      <c r="I333" s="174" t="str">
        <f t="shared" si="48"/>
        <v/>
      </c>
      <c r="J333" s="32">
        <f t="shared" si="49"/>
        <v>0</v>
      </c>
      <c r="K333" s="43" t="str">
        <f ca="1">IFERROR(OFFSET(Km!$A$1,MATCH(M333,Km!$A$2:$A$11,0),MATCH(I333,Km!$B$1:$AC$1,0)),"")</f>
        <v/>
      </c>
      <c r="L333" s="32" t="str">
        <f t="shared" ref="L333:L368" ca="1" si="51">IF(WEEKDAY(B333)=7,SUM(OFFSET(B333,0,8,-7,1)),"")</f>
        <v/>
      </c>
      <c r="M333" s="26" t="str">
        <f t="array" ref="M333">IF(OR($K$2&gt;J333),"",IFERROR(INDEX(Tableau1[],MATCH(1,('2018'!B333&gt;=Tableau1[[DATE DEBUT ]])*(Tableau1[DATE FIN]&gt;='2018'!B333),0),1),""))</f>
        <v/>
      </c>
      <c r="N333" s="6"/>
    </row>
    <row r="334" spans="1:14" ht="16.2" x14ac:dyDescent="0.35">
      <c r="A334" s="233">
        <f t="shared" si="50"/>
        <v>43432</v>
      </c>
      <c r="B334" s="34">
        <f t="shared" si="50"/>
        <v>43432</v>
      </c>
      <c r="C334" s="38"/>
      <c r="D334" s="38"/>
      <c r="E334" s="32">
        <f t="shared" si="44"/>
        <v>0</v>
      </c>
      <c r="F334" s="35"/>
      <c r="G334" s="35"/>
      <c r="H334" s="32">
        <f t="shared" si="45"/>
        <v>0</v>
      </c>
      <c r="I334" s="174" t="str">
        <f t="shared" si="48"/>
        <v/>
      </c>
      <c r="J334" s="32">
        <f t="shared" si="49"/>
        <v>0</v>
      </c>
      <c r="K334" s="43" t="str">
        <f ca="1">IFERROR(OFFSET(Km!$A$1,MATCH(M334,Km!$A$2:$A$11,0),MATCH(I334,Km!$B$1:$AC$1,0)),"")</f>
        <v/>
      </c>
      <c r="L334" s="32" t="str">
        <f t="shared" ca="1" si="51"/>
        <v/>
      </c>
      <c r="M334" s="26" t="str">
        <f t="array" ref="M334">IF(OR($K$2&gt;J334),"",IFERROR(INDEX(Tableau1[],MATCH(1,('2018'!B334&gt;=Tableau1[[DATE DEBUT ]])*(Tableau1[DATE FIN]&gt;='2018'!B334),0),1),""))</f>
        <v/>
      </c>
      <c r="N334" s="6"/>
    </row>
    <row r="335" spans="1:14" ht="16.2" x14ac:dyDescent="0.35">
      <c r="A335" s="233">
        <f t="shared" si="50"/>
        <v>43433</v>
      </c>
      <c r="B335" s="34">
        <f t="shared" si="50"/>
        <v>43433</v>
      </c>
      <c r="C335" s="38"/>
      <c r="D335" s="38"/>
      <c r="E335" s="32">
        <f t="shared" si="44"/>
        <v>0</v>
      </c>
      <c r="F335" s="35"/>
      <c r="G335" s="35"/>
      <c r="H335" s="32">
        <f t="shared" si="45"/>
        <v>0</v>
      </c>
      <c r="I335" s="174" t="str">
        <f t="shared" si="48"/>
        <v/>
      </c>
      <c r="J335" s="32">
        <f t="shared" si="49"/>
        <v>0</v>
      </c>
      <c r="K335" s="43" t="str">
        <f ca="1">IFERROR(OFFSET(Km!$A$1,MATCH(M335,Km!$A$2:$A$11,0),MATCH(I335,Km!$B$1:$AC$1,0)),"")</f>
        <v/>
      </c>
      <c r="L335" s="32" t="str">
        <f t="shared" ca="1" si="51"/>
        <v/>
      </c>
      <c r="M335" s="26" t="str">
        <f t="array" ref="M335">IF(OR($K$2&gt;J335),"",IFERROR(INDEX(Tableau1[],MATCH(1,('2018'!B335&gt;=Tableau1[[DATE DEBUT ]])*(Tableau1[DATE FIN]&gt;='2018'!B335),0),1),""))</f>
        <v/>
      </c>
      <c r="N335" s="6"/>
    </row>
    <row r="336" spans="1:14" ht="16.2" x14ac:dyDescent="0.35">
      <c r="A336" s="233">
        <f t="shared" si="50"/>
        <v>43434</v>
      </c>
      <c r="B336" s="34">
        <f t="shared" si="50"/>
        <v>43434</v>
      </c>
      <c r="C336" s="38"/>
      <c r="D336" s="38"/>
      <c r="E336" s="32">
        <f t="shared" si="44"/>
        <v>0</v>
      </c>
      <c r="F336" s="35"/>
      <c r="G336" s="35"/>
      <c r="H336" s="32">
        <f t="shared" si="45"/>
        <v>0</v>
      </c>
      <c r="I336" s="174" t="str">
        <f t="shared" si="48"/>
        <v/>
      </c>
      <c r="J336" s="32">
        <f t="shared" si="49"/>
        <v>0</v>
      </c>
      <c r="K336" s="43" t="str">
        <f ca="1">IFERROR(OFFSET(Km!$A$1,MATCH(M336,Km!$A$2:$A$11,0),MATCH(I336,Km!$B$1:$AC$1,0)),"")</f>
        <v/>
      </c>
      <c r="L336" s="32" t="str">
        <f t="shared" ca="1" si="51"/>
        <v/>
      </c>
      <c r="M336" s="26" t="str">
        <f t="array" ref="M336">IF(OR($K$2&gt;J336),"",IFERROR(INDEX(Tableau1[],MATCH(1,('2018'!B336&gt;=Tableau1[[DATE DEBUT ]])*(Tableau1[DATE FIN]&gt;='2018'!B336),0),1),""))</f>
        <v/>
      </c>
      <c r="N336" s="6"/>
    </row>
    <row r="337" spans="1:14" ht="16.2" x14ac:dyDescent="0.35">
      <c r="A337" s="233">
        <f t="shared" si="50"/>
        <v>43435</v>
      </c>
      <c r="B337" s="34">
        <f t="shared" si="50"/>
        <v>43435</v>
      </c>
      <c r="C337" s="38"/>
      <c r="D337" s="38"/>
      <c r="E337" s="32">
        <f t="shared" si="44"/>
        <v>0</v>
      </c>
      <c r="F337" s="35"/>
      <c r="G337" s="35"/>
      <c r="H337" s="32">
        <f t="shared" si="45"/>
        <v>0</v>
      </c>
      <c r="I337" s="174" t="str">
        <f t="shared" si="48"/>
        <v/>
      </c>
      <c r="J337" s="32">
        <f t="shared" si="49"/>
        <v>0</v>
      </c>
      <c r="K337" s="43" t="str">
        <f ca="1">IFERROR(OFFSET(Km!$A$1,MATCH(M337,Km!$A$2:$A$11,0),MATCH(I337,Km!$B$1:$AC$1,0)),"")</f>
        <v/>
      </c>
      <c r="L337" s="32">
        <f t="shared" ca="1" si="51"/>
        <v>0</v>
      </c>
      <c r="M337" s="26" t="str">
        <f t="array" ref="M337">IF(OR($K$2&gt;J337),"",IFERROR(INDEX(Tableau1[],MATCH(1,('2018'!B337&gt;=Tableau1[[DATE DEBUT ]])*(Tableau1[DATE FIN]&gt;='2018'!B337),0),1),""))</f>
        <v/>
      </c>
      <c r="N337" s="6"/>
    </row>
    <row r="338" spans="1:14" ht="16.2" x14ac:dyDescent="0.35">
      <c r="A338" s="233">
        <f t="shared" si="50"/>
        <v>43436</v>
      </c>
      <c r="B338" s="34">
        <f t="shared" si="50"/>
        <v>43436</v>
      </c>
      <c r="C338" s="38"/>
      <c r="D338" s="38"/>
      <c r="E338" s="32">
        <f t="shared" si="44"/>
        <v>0</v>
      </c>
      <c r="F338" s="35"/>
      <c r="G338" s="35"/>
      <c r="H338" s="32">
        <f t="shared" si="45"/>
        <v>0</v>
      </c>
      <c r="I338" s="174" t="str">
        <f t="shared" si="48"/>
        <v/>
      </c>
      <c r="J338" s="32">
        <f t="shared" si="49"/>
        <v>0</v>
      </c>
      <c r="K338" s="43" t="str">
        <f ca="1">IFERROR(OFFSET(Km!$A$1,MATCH(M338,Km!$A$2:$A$11,0),MATCH(I338,Km!$B$1:$AC$1,0)),"")</f>
        <v/>
      </c>
      <c r="L338" s="32" t="str">
        <f t="shared" ca="1" si="51"/>
        <v/>
      </c>
      <c r="M338" s="26" t="str">
        <f t="array" ref="M338">IF(OR($K$2&gt;J338),"",IFERROR(INDEX(Tableau1[],MATCH(1,('2018'!B338&gt;=Tableau1[[DATE DEBUT ]])*(Tableau1[DATE FIN]&gt;='2018'!B338),0),1),""))</f>
        <v/>
      </c>
      <c r="N338" s="6"/>
    </row>
    <row r="339" spans="1:14" ht="16.2" x14ac:dyDescent="0.35">
      <c r="A339" s="233">
        <f t="shared" si="50"/>
        <v>43437</v>
      </c>
      <c r="B339" s="34">
        <f t="shared" si="50"/>
        <v>43437</v>
      </c>
      <c r="C339" s="38"/>
      <c r="D339" s="38"/>
      <c r="E339" s="32">
        <f t="shared" si="44"/>
        <v>0</v>
      </c>
      <c r="F339" s="35"/>
      <c r="G339" s="35"/>
      <c r="H339" s="32">
        <f t="shared" si="45"/>
        <v>0</v>
      </c>
      <c r="I339" s="174" t="str">
        <f t="shared" si="48"/>
        <v/>
      </c>
      <c r="J339" s="32">
        <f t="shared" si="49"/>
        <v>0</v>
      </c>
      <c r="K339" s="43" t="str">
        <f ca="1">IFERROR(OFFSET(Km!$A$1,MATCH(M339,Km!$A$2:$A$11,0),MATCH(I339,Km!$B$1:$AC$1,0)),"")</f>
        <v/>
      </c>
      <c r="L339" s="32" t="str">
        <f t="shared" ca="1" si="51"/>
        <v/>
      </c>
      <c r="M339" s="26" t="str">
        <f t="array" ref="M339">IF(OR($K$2&gt;J339),"",IFERROR(INDEX(Tableau1[],MATCH(1,('2018'!B339&gt;=Tableau1[[DATE DEBUT ]])*(Tableau1[DATE FIN]&gt;='2018'!B339),0),1),""))</f>
        <v/>
      </c>
      <c r="N339" s="6"/>
    </row>
    <row r="340" spans="1:14" ht="16.2" x14ac:dyDescent="0.35">
      <c r="A340" s="233">
        <f t="shared" si="50"/>
        <v>43438</v>
      </c>
      <c r="B340" s="34">
        <f t="shared" si="50"/>
        <v>43438</v>
      </c>
      <c r="C340" s="38"/>
      <c r="D340" s="38"/>
      <c r="E340" s="32">
        <f t="shared" si="44"/>
        <v>0</v>
      </c>
      <c r="F340" s="35"/>
      <c r="G340" s="35"/>
      <c r="H340" s="32">
        <f t="shared" si="45"/>
        <v>0</v>
      </c>
      <c r="I340" s="174" t="str">
        <f t="shared" si="48"/>
        <v/>
      </c>
      <c r="J340" s="32">
        <f t="shared" si="49"/>
        <v>0</v>
      </c>
      <c r="K340" s="43" t="str">
        <f ca="1">IFERROR(OFFSET(Km!$A$1,MATCH(M340,Km!$A$2:$A$11,0),MATCH(I340,Km!$B$1:$AC$1,0)),"")</f>
        <v/>
      </c>
      <c r="L340" s="32" t="str">
        <f t="shared" ca="1" si="51"/>
        <v/>
      </c>
      <c r="M340" s="26" t="str">
        <f t="array" ref="M340">IF(OR($K$2&gt;J340),"",IFERROR(INDEX(Tableau1[],MATCH(1,('2018'!B340&gt;=Tableau1[[DATE DEBUT ]])*(Tableau1[DATE FIN]&gt;='2018'!B340),0),1),""))</f>
        <v/>
      </c>
      <c r="N340" s="6"/>
    </row>
    <row r="341" spans="1:14" ht="16.2" x14ac:dyDescent="0.35">
      <c r="A341" s="233">
        <f t="shared" si="50"/>
        <v>43439</v>
      </c>
      <c r="B341" s="34">
        <f t="shared" si="50"/>
        <v>43439</v>
      </c>
      <c r="C341" s="38"/>
      <c r="D341" s="38"/>
      <c r="E341" s="32">
        <f t="shared" si="44"/>
        <v>0</v>
      </c>
      <c r="F341" s="35"/>
      <c r="G341" s="35"/>
      <c r="H341" s="32">
        <f t="shared" si="45"/>
        <v>0</v>
      </c>
      <c r="I341" s="174" t="str">
        <f t="shared" si="48"/>
        <v/>
      </c>
      <c r="J341" s="32">
        <f t="shared" si="49"/>
        <v>0</v>
      </c>
      <c r="K341" s="43" t="str">
        <f ca="1">IFERROR(OFFSET(Km!$A$1,MATCH(M341,Km!$A$2:$A$11,0),MATCH(I341,Km!$B$1:$AC$1,0)),"")</f>
        <v/>
      </c>
      <c r="L341" s="32" t="str">
        <f t="shared" ca="1" si="51"/>
        <v/>
      </c>
      <c r="M341" s="26" t="str">
        <f t="array" ref="M341">IF(OR($K$2&gt;J341),"",IFERROR(INDEX(Tableau1[],MATCH(1,('2018'!B341&gt;=Tableau1[[DATE DEBUT ]])*(Tableau1[DATE FIN]&gt;='2018'!B341),0),1),""))</f>
        <v/>
      </c>
      <c r="N341" s="6"/>
    </row>
    <row r="342" spans="1:14" ht="16.2" x14ac:dyDescent="0.35">
      <c r="A342" s="233">
        <f t="shared" ref="A342:B357" si="52">A341+1</f>
        <v>43440</v>
      </c>
      <c r="B342" s="34">
        <f t="shared" si="52"/>
        <v>43440</v>
      </c>
      <c r="C342" s="38"/>
      <c r="D342" s="38"/>
      <c r="E342" s="32">
        <f t="shared" ref="E342:E368" si="53">MOD(D342-C342,1)</f>
        <v>0</v>
      </c>
      <c r="F342" s="35"/>
      <c r="G342" s="35"/>
      <c r="H342" s="32">
        <f t="shared" si="45"/>
        <v>0</v>
      </c>
      <c r="I342" s="174" t="str">
        <f t="shared" si="48"/>
        <v/>
      </c>
      <c r="J342" s="32">
        <f t="shared" si="49"/>
        <v>0</v>
      </c>
      <c r="K342" s="43" t="str">
        <f ca="1">IFERROR(OFFSET(Km!$A$1,MATCH(M342,Km!$A$2:$A$11,0),MATCH(I342,Km!$B$1:$AC$1,0)),"")</f>
        <v/>
      </c>
      <c r="L342" s="32" t="str">
        <f t="shared" ca="1" si="51"/>
        <v/>
      </c>
      <c r="M342" s="26" t="str">
        <f t="array" ref="M342">IF(OR($K$2&gt;J342),"",IFERROR(INDEX(Tableau1[],MATCH(1,('2018'!B342&gt;=Tableau1[[DATE DEBUT ]])*(Tableau1[DATE FIN]&gt;='2018'!B342),0),1),""))</f>
        <v/>
      </c>
      <c r="N342" s="6"/>
    </row>
    <row r="343" spans="1:14" ht="16.2" x14ac:dyDescent="0.35">
      <c r="A343" s="233">
        <f t="shared" si="52"/>
        <v>43441</v>
      </c>
      <c r="B343" s="34">
        <f t="shared" si="52"/>
        <v>43441</v>
      </c>
      <c r="C343" s="38"/>
      <c r="D343" s="38"/>
      <c r="E343" s="32">
        <f t="shared" si="53"/>
        <v>0</v>
      </c>
      <c r="F343" s="35"/>
      <c r="G343" s="35"/>
      <c r="H343" s="32">
        <f t="shared" si="45"/>
        <v>0</v>
      </c>
      <c r="I343" s="174" t="str">
        <f t="shared" si="48"/>
        <v/>
      </c>
      <c r="J343" s="32">
        <f t="shared" si="49"/>
        <v>0</v>
      </c>
      <c r="K343" s="43" t="str">
        <f ca="1">IFERROR(OFFSET(Km!$A$1,MATCH(M343,Km!$A$2:$A$11,0),MATCH(I343,Km!$B$1:$AC$1,0)),"")</f>
        <v/>
      </c>
      <c r="L343" s="32" t="str">
        <f t="shared" ca="1" si="51"/>
        <v/>
      </c>
      <c r="M343" s="26" t="str">
        <f t="array" ref="M343">IF(OR($K$2&gt;J343),"",IFERROR(INDEX(Tableau1[],MATCH(1,('2018'!B343&gt;=Tableau1[[DATE DEBUT ]])*(Tableau1[DATE FIN]&gt;='2018'!B343),0),1),""))</f>
        <v/>
      </c>
      <c r="N343" s="6"/>
    </row>
    <row r="344" spans="1:14" ht="16.2" x14ac:dyDescent="0.35">
      <c r="A344" s="233">
        <f t="shared" si="52"/>
        <v>43442</v>
      </c>
      <c r="B344" s="34">
        <f t="shared" si="52"/>
        <v>43442</v>
      </c>
      <c r="C344" s="38"/>
      <c r="D344" s="38"/>
      <c r="E344" s="32">
        <f t="shared" si="53"/>
        <v>0</v>
      </c>
      <c r="F344" s="35"/>
      <c r="G344" s="35"/>
      <c r="H344" s="32">
        <f t="shared" si="45"/>
        <v>0</v>
      </c>
      <c r="I344" s="174" t="str">
        <f t="shared" si="48"/>
        <v/>
      </c>
      <c r="J344" s="32">
        <f t="shared" si="49"/>
        <v>0</v>
      </c>
      <c r="K344" s="43" t="str">
        <f ca="1">IFERROR(OFFSET(Km!$A$1,MATCH(M344,Km!$A$2:$A$11,0),MATCH(I344,Km!$B$1:$AC$1,0)),"")</f>
        <v/>
      </c>
      <c r="L344" s="32">
        <f t="shared" ca="1" si="51"/>
        <v>0</v>
      </c>
      <c r="M344" s="26" t="str">
        <f t="array" ref="M344">IF(OR($K$2&gt;J344),"",IFERROR(INDEX(Tableau1[],MATCH(1,('2018'!B344&gt;=Tableau1[[DATE DEBUT ]])*(Tableau1[DATE FIN]&gt;='2018'!B344),0),1),""))</f>
        <v/>
      </c>
      <c r="N344" s="6"/>
    </row>
    <row r="345" spans="1:14" ht="16.2" x14ac:dyDescent="0.35">
      <c r="A345" s="233">
        <f t="shared" si="52"/>
        <v>43443</v>
      </c>
      <c r="B345" s="34">
        <f t="shared" si="52"/>
        <v>43443</v>
      </c>
      <c r="C345" s="38"/>
      <c r="D345" s="38"/>
      <c r="E345" s="32">
        <f t="shared" si="53"/>
        <v>0</v>
      </c>
      <c r="F345" s="35"/>
      <c r="G345" s="35"/>
      <c r="H345" s="32">
        <f t="shared" si="45"/>
        <v>0</v>
      </c>
      <c r="I345" s="174" t="str">
        <f t="shared" si="48"/>
        <v/>
      </c>
      <c r="J345" s="32">
        <f t="shared" si="49"/>
        <v>0</v>
      </c>
      <c r="K345" s="43" t="str">
        <f ca="1">IFERROR(OFFSET(Km!$A$1,MATCH(M345,Km!$A$2:$A$11,0),MATCH(I345,Km!$B$1:$AC$1,0)),"")</f>
        <v/>
      </c>
      <c r="L345" s="32" t="str">
        <f t="shared" ca="1" si="51"/>
        <v/>
      </c>
      <c r="M345" s="26" t="str">
        <f t="array" ref="M345">IF(OR($K$2&gt;J345),"",IFERROR(INDEX(Tableau1[],MATCH(1,('2018'!B345&gt;=Tableau1[[DATE DEBUT ]])*(Tableau1[DATE FIN]&gt;='2018'!B345),0),1),""))</f>
        <v/>
      </c>
      <c r="N345" s="6"/>
    </row>
    <row r="346" spans="1:14" ht="16.2" x14ac:dyDescent="0.35">
      <c r="A346" s="233">
        <f t="shared" si="52"/>
        <v>43444</v>
      </c>
      <c r="B346" s="34">
        <f t="shared" si="52"/>
        <v>43444</v>
      </c>
      <c r="C346" s="38"/>
      <c r="D346" s="38"/>
      <c r="E346" s="32">
        <f t="shared" si="53"/>
        <v>0</v>
      </c>
      <c r="F346" s="35"/>
      <c r="G346" s="35"/>
      <c r="H346" s="32">
        <f t="shared" si="45"/>
        <v>0</v>
      </c>
      <c r="I346" s="174" t="str">
        <f t="shared" si="48"/>
        <v/>
      </c>
      <c r="J346" s="32">
        <f t="shared" si="49"/>
        <v>0</v>
      </c>
      <c r="K346" s="43" t="str">
        <f ca="1">IFERROR(OFFSET(Km!$A$1,MATCH(M346,Km!$A$2:$A$11,0),MATCH(I346,Km!$B$1:$AC$1,0)),"")</f>
        <v/>
      </c>
      <c r="L346" s="32" t="str">
        <f t="shared" ca="1" si="51"/>
        <v/>
      </c>
      <c r="M346" s="26" t="str">
        <f t="array" ref="M346">IF(OR($K$2&gt;J346),"",IFERROR(INDEX(Tableau1[],MATCH(1,('2018'!B346&gt;=Tableau1[[DATE DEBUT ]])*(Tableau1[DATE FIN]&gt;='2018'!B346),0),1),""))</f>
        <v/>
      </c>
      <c r="N346" s="6"/>
    </row>
    <row r="347" spans="1:14" ht="16.2" x14ac:dyDescent="0.35">
      <c r="A347" s="233">
        <f t="shared" si="52"/>
        <v>43445</v>
      </c>
      <c r="B347" s="34">
        <f t="shared" si="52"/>
        <v>43445</v>
      </c>
      <c r="C347" s="38"/>
      <c r="D347" s="38"/>
      <c r="E347" s="32">
        <f t="shared" si="53"/>
        <v>0</v>
      </c>
      <c r="F347" s="35"/>
      <c r="G347" s="35"/>
      <c r="H347" s="32">
        <f t="shared" si="45"/>
        <v>0</v>
      </c>
      <c r="I347" s="174" t="str">
        <f t="shared" si="48"/>
        <v/>
      </c>
      <c r="J347" s="32">
        <f t="shared" si="49"/>
        <v>0</v>
      </c>
      <c r="K347" s="43" t="str">
        <f ca="1">IFERROR(OFFSET(Km!$A$1,MATCH(M347,Km!$A$2:$A$11,0),MATCH(I347,Km!$B$1:$AC$1,0)),"")</f>
        <v/>
      </c>
      <c r="L347" s="32" t="str">
        <f t="shared" ca="1" si="51"/>
        <v/>
      </c>
      <c r="M347" s="26" t="str">
        <f t="array" ref="M347">IF(OR($K$2&gt;J347),"",IFERROR(INDEX(Tableau1[],MATCH(1,('2018'!B347&gt;=Tableau1[[DATE DEBUT ]])*(Tableau1[DATE FIN]&gt;='2018'!B347),0),1),""))</f>
        <v/>
      </c>
      <c r="N347" s="6"/>
    </row>
    <row r="348" spans="1:14" ht="16.2" x14ac:dyDescent="0.35">
      <c r="A348" s="233">
        <f t="shared" si="52"/>
        <v>43446</v>
      </c>
      <c r="B348" s="34">
        <f t="shared" si="52"/>
        <v>43446</v>
      </c>
      <c r="C348" s="38"/>
      <c r="D348" s="38"/>
      <c r="E348" s="32">
        <f t="shared" si="53"/>
        <v>0</v>
      </c>
      <c r="F348" s="35"/>
      <c r="G348" s="35"/>
      <c r="H348" s="32">
        <f t="shared" si="45"/>
        <v>0</v>
      </c>
      <c r="I348" s="174" t="str">
        <f t="shared" si="48"/>
        <v/>
      </c>
      <c r="J348" s="32">
        <f t="shared" si="49"/>
        <v>0</v>
      </c>
      <c r="K348" s="43" t="str">
        <f ca="1">IFERROR(OFFSET(Km!$A$1,MATCH(M348,Km!$A$2:$A$11,0),MATCH(I348,Km!$B$1:$AC$1,0)),"")</f>
        <v/>
      </c>
      <c r="L348" s="32" t="str">
        <f t="shared" ca="1" si="51"/>
        <v/>
      </c>
      <c r="M348" s="26" t="str">
        <f t="array" ref="M348">IF(OR($K$2&gt;J348),"",IFERROR(INDEX(Tableau1[],MATCH(1,('2018'!B348&gt;=Tableau1[[DATE DEBUT ]])*(Tableau1[DATE FIN]&gt;='2018'!B348),0),1),""))</f>
        <v/>
      </c>
      <c r="N348" s="6"/>
    </row>
    <row r="349" spans="1:14" ht="16.2" x14ac:dyDescent="0.35">
      <c r="A349" s="233">
        <f t="shared" si="52"/>
        <v>43447</v>
      </c>
      <c r="B349" s="34">
        <f t="shared" si="52"/>
        <v>43447</v>
      </c>
      <c r="C349" s="38"/>
      <c r="D349" s="38"/>
      <c r="E349" s="32">
        <f t="shared" si="53"/>
        <v>0</v>
      </c>
      <c r="F349" s="35"/>
      <c r="G349" s="35"/>
      <c r="H349" s="32">
        <f t="shared" si="45"/>
        <v>0</v>
      </c>
      <c r="I349" s="174" t="str">
        <f t="shared" si="48"/>
        <v/>
      </c>
      <c r="J349" s="32">
        <f t="shared" si="49"/>
        <v>0</v>
      </c>
      <c r="K349" s="43" t="str">
        <f ca="1">IFERROR(OFFSET(Km!$A$1,MATCH(M349,Km!$A$2:$A$11,0),MATCH(I349,Km!$B$1:$AC$1,0)),"")</f>
        <v/>
      </c>
      <c r="L349" s="32" t="str">
        <f t="shared" ca="1" si="51"/>
        <v/>
      </c>
      <c r="M349" s="26" t="str">
        <f t="array" ref="M349">IF(OR($K$2&gt;J349),"",IFERROR(INDEX(Tableau1[],MATCH(1,('2018'!B349&gt;=Tableau1[[DATE DEBUT ]])*(Tableau1[DATE FIN]&gt;='2018'!B349),0),1),""))</f>
        <v/>
      </c>
      <c r="N349" s="6"/>
    </row>
    <row r="350" spans="1:14" ht="16.2" x14ac:dyDescent="0.35">
      <c r="A350" s="233">
        <f t="shared" si="52"/>
        <v>43448</v>
      </c>
      <c r="B350" s="34">
        <f t="shared" si="52"/>
        <v>43448</v>
      </c>
      <c r="C350" s="38"/>
      <c r="D350" s="38"/>
      <c r="E350" s="32">
        <f t="shared" si="53"/>
        <v>0</v>
      </c>
      <c r="F350" s="35"/>
      <c r="G350" s="35"/>
      <c r="H350" s="32">
        <f t="shared" si="45"/>
        <v>0</v>
      </c>
      <c r="I350" s="174" t="str">
        <f t="shared" si="48"/>
        <v/>
      </c>
      <c r="J350" s="32">
        <f t="shared" si="49"/>
        <v>0</v>
      </c>
      <c r="K350" s="43" t="str">
        <f ca="1">IFERROR(OFFSET(Km!$A$1,MATCH(M350,Km!$A$2:$A$11,0),MATCH(I350,Km!$B$1:$AC$1,0)),"")</f>
        <v/>
      </c>
      <c r="L350" s="32" t="str">
        <f t="shared" ca="1" si="51"/>
        <v/>
      </c>
      <c r="M350" s="26" t="str">
        <f t="array" ref="M350">IF(OR($K$2&gt;J350),"",IFERROR(INDEX(Tableau1[],MATCH(1,('2018'!B350&gt;=Tableau1[[DATE DEBUT ]])*(Tableau1[DATE FIN]&gt;='2018'!B350),0),1),""))</f>
        <v/>
      </c>
      <c r="N350" s="6"/>
    </row>
    <row r="351" spans="1:14" ht="16.2" x14ac:dyDescent="0.35">
      <c r="A351" s="233">
        <f t="shared" si="52"/>
        <v>43449</v>
      </c>
      <c r="B351" s="34">
        <f t="shared" si="52"/>
        <v>43449</v>
      </c>
      <c r="C351" s="38"/>
      <c r="D351" s="38"/>
      <c r="E351" s="32">
        <f t="shared" si="53"/>
        <v>0</v>
      </c>
      <c r="F351" s="35"/>
      <c r="G351" s="35"/>
      <c r="H351" s="32">
        <f t="shared" si="45"/>
        <v>0</v>
      </c>
      <c r="I351" s="174" t="str">
        <f t="shared" si="48"/>
        <v/>
      </c>
      <c r="J351" s="32">
        <f t="shared" si="49"/>
        <v>0</v>
      </c>
      <c r="K351" s="43" t="str">
        <f ca="1">IFERROR(OFFSET(Km!$A$1,MATCH(M351,Km!$A$2:$A$11,0),MATCH(I351,Km!$B$1:$AC$1,0)),"")</f>
        <v/>
      </c>
      <c r="L351" s="32">
        <f t="shared" ca="1" si="51"/>
        <v>0</v>
      </c>
      <c r="M351" s="26" t="str">
        <f t="array" ref="M351">IF(OR($K$2&gt;J351),"",IFERROR(INDEX(Tableau1[],MATCH(1,('2018'!B351&gt;=Tableau1[[DATE DEBUT ]])*(Tableau1[DATE FIN]&gt;='2018'!B351),0),1),""))</f>
        <v/>
      </c>
      <c r="N351" s="6"/>
    </row>
    <row r="352" spans="1:14" ht="16.2" x14ac:dyDescent="0.35">
      <c r="A352" s="233">
        <f t="shared" si="52"/>
        <v>43450</v>
      </c>
      <c r="B352" s="34">
        <f t="shared" si="52"/>
        <v>43450</v>
      </c>
      <c r="C352" s="38"/>
      <c r="D352" s="38"/>
      <c r="E352" s="32">
        <f t="shared" si="53"/>
        <v>0</v>
      </c>
      <c r="F352" s="35"/>
      <c r="G352" s="35"/>
      <c r="H352" s="32">
        <f t="shared" si="45"/>
        <v>0</v>
      </c>
      <c r="I352" s="174" t="str">
        <f t="shared" si="48"/>
        <v/>
      </c>
      <c r="J352" s="32">
        <f t="shared" si="49"/>
        <v>0</v>
      </c>
      <c r="K352" s="43" t="str">
        <f ca="1">IFERROR(OFFSET(Km!$A$1,MATCH(M352,Km!$A$2:$A$11,0),MATCH(I352,Km!$B$1:$AC$1,0)),"")</f>
        <v/>
      </c>
      <c r="L352" s="32" t="str">
        <f t="shared" ca="1" si="51"/>
        <v/>
      </c>
      <c r="M352" s="26" t="str">
        <f t="array" ref="M352">IF(OR($K$2&gt;J352),"",IFERROR(INDEX(Tableau1[],MATCH(1,('2018'!B352&gt;=Tableau1[[DATE DEBUT ]])*(Tableau1[DATE FIN]&gt;='2018'!B352),0),1),""))</f>
        <v/>
      </c>
      <c r="N352" s="6"/>
    </row>
    <row r="353" spans="1:14" ht="16.2" x14ac:dyDescent="0.35">
      <c r="A353" s="233">
        <f t="shared" si="52"/>
        <v>43451</v>
      </c>
      <c r="B353" s="34">
        <f t="shared" si="52"/>
        <v>43451</v>
      </c>
      <c r="C353" s="38"/>
      <c r="D353" s="38"/>
      <c r="E353" s="32">
        <f t="shared" si="53"/>
        <v>0</v>
      </c>
      <c r="F353" s="35"/>
      <c r="G353" s="35"/>
      <c r="H353" s="32">
        <f t="shared" si="45"/>
        <v>0</v>
      </c>
      <c r="I353" s="174" t="str">
        <f t="shared" si="48"/>
        <v/>
      </c>
      <c r="J353" s="32">
        <f t="shared" si="49"/>
        <v>0</v>
      </c>
      <c r="K353" s="43" t="str">
        <f ca="1">IFERROR(OFFSET(Km!$A$1,MATCH(M353,Km!$A$2:$A$11,0),MATCH(I353,Km!$B$1:$AC$1,0)),"")</f>
        <v/>
      </c>
      <c r="L353" s="32" t="str">
        <f t="shared" ca="1" si="51"/>
        <v/>
      </c>
      <c r="M353" s="26" t="str">
        <f t="array" ref="M353">IF(OR($K$2&gt;J353),"",IFERROR(INDEX(Tableau1[],MATCH(1,('2018'!B353&gt;=Tableau1[[DATE DEBUT ]])*(Tableau1[DATE FIN]&gt;='2018'!B353),0),1),""))</f>
        <v/>
      </c>
      <c r="N353" s="6"/>
    </row>
    <row r="354" spans="1:14" ht="16.2" x14ac:dyDescent="0.35">
      <c r="A354" s="233">
        <f t="shared" si="52"/>
        <v>43452</v>
      </c>
      <c r="B354" s="34">
        <f t="shared" si="52"/>
        <v>43452</v>
      </c>
      <c r="C354" s="38"/>
      <c r="D354" s="38"/>
      <c r="E354" s="32">
        <f t="shared" si="53"/>
        <v>0</v>
      </c>
      <c r="F354" s="35"/>
      <c r="G354" s="35"/>
      <c r="H354" s="32">
        <f t="shared" si="45"/>
        <v>0</v>
      </c>
      <c r="I354" s="174" t="str">
        <f t="shared" si="48"/>
        <v/>
      </c>
      <c r="J354" s="32">
        <f t="shared" si="49"/>
        <v>0</v>
      </c>
      <c r="K354" s="43" t="str">
        <f ca="1">IFERROR(OFFSET(Km!$A$1,MATCH(M354,Km!$A$2:$A$11,0),MATCH(I354,Km!$B$1:$AC$1,0)),"")</f>
        <v/>
      </c>
      <c r="L354" s="32" t="str">
        <f t="shared" ca="1" si="51"/>
        <v/>
      </c>
      <c r="M354" s="26" t="str">
        <f t="array" ref="M354">IF(OR($K$2&gt;J354),"",IFERROR(INDEX(Tableau1[],MATCH(1,('2018'!B354&gt;=Tableau1[[DATE DEBUT ]])*(Tableau1[DATE FIN]&gt;='2018'!B354),0),1),""))</f>
        <v/>
      </c>
      <c r="N354" s="6"/>
    </row>
    <row r="355" spans="1:14" ht="16.2" x14ac:dyDescent="0.35">
      <c r="A355" s="233">
        <f t="shared" si="52"/>
        <v>43453</v>
      </c>
      <c r="B355" s="34">
        <f t="shared" si="52"/>
        <v>43453</v>
      </c>
      <c r="C355" s="38"/>
      <c r="D355" s="38"/>
      <c r="E355" s="32">
        <f t="shared" si="53"/>
        <v>0</v>
      </c>
      <c r="F355" s="35"/>
      <c r="G355" s="35"/>
      <c r="H355" s="32">
        <f t="shared" si="45"/>
        <v>0</v>
      </c>
      <c r="I355" s="174" t="str">
        <f t="shared" si="48"/>
        <v/>
      </c>
      <c r="J355" s="32">
        <f t="shared" si="49"/>
        <v>0</v>
      </c>
      <c r="K355" s="43" t="str">
        <f ca="1">IFERROR(OFFSET(Km!$A$1,MATCH(M355,Km!$A$2:$A$11,0),MATCH(I355,Km!$B$1:$AC$1,0)),"")</f>
        <v/>
      </c>
      <c r="L355" s="32" t="str">
        <f t="shared" ca="1" si="51"/>
        <v/>
      </c>
      <c r="M355" s="26" t="str">
        <f t="array" ref="M355">IF(OR($K$2&gt;J355),"",IFERROR(INDEX(Tableau1[],MATCH(1,('2018'!B355&gt;=Tableau1[[DATE DEBUT ]])*(Tableau1[DATE FIN]&gt;='2018'!B355),0),1),""))</f>
        <v/>
      </c>
      <c r="N355" s="6"/>
    </row>
    <row r="356" spans="1:14" ht="16.2" x14ac:dyDescent="0.35">
      <c r="A356" s="233">
        <f t="shared" si="52"/>
        <v>43454</v>
      </c>
      <c r="B356" s="34">
        <f t="shared" si="52"/>
        <v>43454</v>
      </c>
      <c r="C356" s="38"/>
      <c r="D356" s="38"/>
      <c r="E356" s="32">
        <f t="shared" si="53"/>
        <v>0</v>
      </c>
      <c r="F356" s="35"/>
      <c r="G356" s="35"/>
      <c r="H356" s="32">
        <f t="shared" si="45"/>
        <v>0</v>
      </c>
      <c r="I356" s="174" t="str">
        <f t="shared" si="48"/>
        <v/>
      </c>
      <c r="J356" s="32">
        <f t="shared" si="49"/>
        <v>0</v>
      </c>
      <c r="K356" s="43" t="str">
        <f ca="1">IFERROR(OFFSET(Km!$A$1,MATCH(M356,Km!$A$2:$A$11,0),MATCH(I356,Km!$B$1:$AC$1,0)),"")</f>
        <v/>
      </c>
      <c r="L356" s="32" t="str">
        <f t="shared" ca="1" si="51"/>
        <v/>
      </c>
      <c r="M356" s="26" t="str">
        <f t="array" ref="M356">IF(OR($K$2&gt;J356),"",IFERROR(INDEX(Tableau1[],MATCH(1,('2018'!B356&gt;=Tableau1[[DATE DEBUT ]])*(Tableau1[DATE FIN]&gt;='2018'!B356),0),1),""))</f>
        <v/>
      </c>
      <c r="N356" s="6"/>
    </row>
    <row r="357" spans="1:14" ht="16.2" x14ac:dyDescent="0.35">
      <c r="A357" s="233">
        <f t="shared" si="52"/>
        <v>43455</v>
      </c>
      <c r="B357" s="34">
        <f t="shared" si="52"/>
        <v>43455</v>
      </c>
      <c r="C357" s="38"/>
      <c r="D357" s="38"/>
      <c r="E357" s="32">
        <f t="shared" si="53"/>
        <v>0</v>
      </c>
      <c r="F357" s="35"/>
      <c r="G357" s="35"/>
      <c r="H357" s="32">
        <f t="shared" ref="H357:H368" si="54">MOD(G357-F357,1)</f>
        <v>0</v>
      </c>
      <c r="I357" s="174" t="str">
        <f t="shared" si="48"/>
        <v/>
      </c>
      <c r="J357" s="32">
        <f t="shared" si="49"/>
        <v>0</v>
      </c>
      <c r="K357" s="43" t="str">
        <f ca="1">IFERROR(OFFSET(Km!$A$1,MATCH(M357,Km!$A$2:$A$11,0),MATCH(I357,Km!$B$1:$AC$1,0)),"")</f>
        <v/>
      </c>
      <c r="L357" s="32" t="str">
        <f t="shared" ca="1" si="51"/>
        <v/>
      </c>
      <c r="M357" s="26" t="str">
        <f t="array" ref="M357">IF(OR($K$2&gt;J357),"",IFERROR(INDEX(Tableau1[],MATCH(1,('2018'!B357&gt;=Tableau1[[DATE DEBUT ]])*(Tableau1[DATE FIN]&gt;='2018'!B357),0),1),""))</f>
        <v/>
      </c>
      <c r="N357" s="6"/>
    </row>
    <row r="358" spans="1:14" ht="16.2" x14ac:dyDescent="0.35">
      <c r="A358" s="233">
        <f t="shared" ref="A358:B368" si="55">A357+1</f>
        <v>43456</v>
      </c>
      <c r="B358" s="34">
        <f t="shared" si="55"/>
        <v>43456</v>
      </c>
      <c r="C358" s="38"/>
      <c r="D358" s="38"/>
      <c r="E358" s="32">
        <f t="shared" si="53"/>
        <v>0</v>
      </c>
      <c r="F358" s="35"/>
      <c r="G358" s="35"/>
      <c r="H358" s="32">
        <f t="shared" si="54"/>
        <v>0</v>
      </c>
      <c r="I358" s="174" t="str">
        <f t="shared" si="48"/>
        <v/>
      </c>
      <c r="J358" s="32">
        <f t="shared" si="49"/>
        <v>0</v>
      </c>
      <c r="K358" s="43" t="str">
        <f ca="1">IFERROR(OFFSET(Km!$A$1,MATCH(M358,Km!$A$2:$A$11,0),MATCH(I358,Km!$B$1:$AC$1,0)),"")</f>
        <v/>
      </c>
      <c r="L358" s="32">
        <f t="shared" ca="1" si="51"/>
        <v>0</v>
      </c>
      <c r="M358" s="26" t="str">
        <f t="array" ref="M358">IF(OR($K$2&gt;J358),"",IFERROR(INDEX(Tableau1[],MATCH(1,('2018'!B358&gt;=Tableau1[[DATE DEBUT ]])*(Tableau1[DATE FIN]&gt;='2018'!B358),0),1),""))</f>
        <v/>
      </c>
      <c r="N358" s="6"/>
    </row>
    <row r="359" spans="1:14" ht="16.2" x14ac:dyDescent="0.35">
      <c r="A359" s="233">
        <f t="shared" si="55"/>
        <v>43457</v>
      </c>
      <c r="B359" s="34">
        <f t="shared" si="55"/>
        <v>43457</v>
      </c>
      <c r="C359" s="38"/>
      <c r="D359" s="38"/>
      <c r="E359" s="32">
        <f t="shared" si="53"/>
        <v>0</v>
      </c>
      <c r="F359" s="35"/>
      <c r="G359" s="35"/>
      <c r="H359" s="32">
        <f t="shared" si="54"/>
        <v>0</v>
      </c>
      <c r="I359" s="174" t="str">
        <f t="shared" si="48"/>
        <v/>
      </c>
      <c r="J359" s="32">
        <f t="shared" si="49"/>
        <v>0</v>
      </c>
      <c r="K359" s="43" t="str">
        <f ca="1">IFERROR(OFFSET(Km!$A$1,MATCH(M359,Km!$A$2:$A$11,0),MATCH(I359,Km!$B$1:$AC$1,0)),"")</f>
        <v/>
      </c>
      <c r="L359" s="32" t="str">
        <f t="shared" ca="1" si="51"/>
        <v/>
      </c>
      <c r="M359" s="26" t="str">
        <f t="array" ref="M359">IF(OR($K$2&gt;J359),"",IFERROR(INDEX(Tableau1[],MATCH(1,('2018'!B359&gt;=Tableau1[[DATE DEBUT ]])*(Tableau1[DATE FIN]&gt;='2018'!B359),0),1),""))</f>
        <v/>
      </c>
      <c r="N359" s="6"/>
    </row>
    <row r="360" spans="1:14" ht="16.2" x14ac:dyDescent="0.35">
      <c r="A360" s="233">
        <f t="shared" si="55"/>
        <v>43458</v>
      </c>
      <c r="B360" s="34">
        <f t="shared" si="55"/>
        <v>43458</v>
      </c>
      <c r="C360" s="38"/>
      <c r="D360" s="38"/>
      <c r="E360" s="32">
        <f t="shared" si="53"/>
        <v>0</v>
      </c>
      <c r="F360" s="35"/>
      <c r="G360" s="35"/>
      <c r="H360" s="32">
        <f t="shared" si="54"/>
        <v>0</v>
      </c>
      <c r="I360" s="174" t="str">
        <f t="shared" si="48"/>
        <v/>
      </c>
      <c r="J360" s="32">
        <f t="shared" si="49"/>
        <v>0</v>
      </c>
      <c r="K360" s="43" t="str">
        <f ca="1">IFERROR(OFFSET(Km!$A$1,MATCH(M360,Km!$A$2:$A$11,0),MATCH(I360,Km!$B$1:$AC$1,0)),"")</f>
        <v/>
      </c>
      <c r="L360" s="32" t="str">
        <f t="shared" ca="1" si="51"/>
        <v/>
      </c>
      <c r="M360" s="26" t="str">
        <f t="array" ref="M360">IF(OR($K$2&gt;J360),"",IFERROR(INDEX(Tableau1[],MATCH(1,('2018'!B360&gt;=Tableau1[[DATE DEBUT ]])*(Tableau1[DATE FIN]&gt;='2018'!B360),0),1),""))</f>
        <v/>
      </c>
      <c r="N360" s="6"/>
    </row>
    <row r="361" spans="1:14" ht="16.2" x14ac:dyDescent="0.35">
      <c r="A361" s="233">
        <f t="shared" si="55"/>
        <v>43459</v>
      </c>
      <c r="B361" s="34">
        <f t="shared" si="55"/>
        <v>43459</v>
      </c>
      <c r="C361" s="38"/>
      <c r="D361" s="38"/>
      <c r="E361" s="32">
        <f t="shared" si="53"/>
        <v>0</v>
      </c>
      <c r="F361" s="35"/>
      <c r="G361" s="35"/>
      <c r="H361" s="32">
        <f t="shared" si="54"/>
        <v>0</v>
      </c>
      <c r="I361" s="174" t="str">
        <f t="shared" si="48"/>
        <v/>
      </c>
      <c r="J361" s="32">
        <f t="shared" si="49"/>
        <v>0</v>
      </c>
      <c r="K361" s="43" t="str">
        <f ca="1">IFERROR(OFFSET(Km!$A$1,MATCH(M361,Km!$A$2:$A$11,0),MATCH(I361,Km!$B$1:$AC$1,0)),"")</f>
        <v/>
      </c>
      <c r="L361" s="32" t="str">
        <f t="shared" ca="1" si="51"/>
        <v/>
      </c>
      <c r="M361" s="26" t="str">
        <f t="array" ref="M361">IF(OR($K$2&gt;J361),"",IFERROR(INDEX(Tableau1[],MATCH(1,('2018'!B361&gt;=Tableau1[[DATE DEBUT ]])*(Tableau1[DATE FIN]&gt;='2018'!B361),0),1),""))</f>
        <v/>
      </c>
      <c r="N361" s="6"/>
    </row>
    <row r="362" spans="1:14" ht="16.2" x14ac:dyDescent="0.35">
      <c r="A362" s="233">
        <f t="shared" si="55"/>
        <v>43460</v>
      </c>
      <c r="B362" s="34">
        <f t="shared" si="55"/>
        <v>43460</v>
      </c>
      <c r="C362" s="38"/>
      <c r="D362" s="38"/>
      <c r="E362" s="32">
        <f t="shared" si="53"/>
        <v>0</v>
      </c>
      <c r="F362" s="35"/>
      <c r="G362" s="35"/>
      <c r="H362" s="32">
        <f t="shared" si="54"/>
        <v>0</v>
      </c>
      <c r="I362" s="174" t="str">
        <f t="shared" si="48"/>
        <v/>
      </c>
      <c r="J362" s="32">
        <f t="shared" si="49"/>
        <v>0</v>
      </c>
      <c r="K362" s="43" t="str">
        <f ca="1">IFERROR(OFFSET(Km!$A$1,MATCH(M362,Km!$A$2:$A$11,0),MATCH(I362,Km!$B$1:$AC$1,0)),"")</f>
        <v/>
      </c>
      <c r="L362" s="32" t="str">
        <f t="shared" ca="1" si="51"/>
        <v/>
      </c>
      <c r="M362" s="26" t="str">
        <f t="array" ref="M362">IF(OR($K$2&gt;J362),"",IFERROR(INDEX(Tableau1[],MATCH(1,('2018'!B362&gt;=Tableau1[[DATE DEBUT ]])*(Tableau1[DATE FIN]&gt;='2018'!B362),0),1),""))</f>
        <v/>
      </c>
      <c r="N362" s="6"/>
    </row>
    <row r="363" spans="1:14" ht="16.2" x14ac:dyDescent="0.35">
      <c r="A363" s="233">
        <f t="shared" si="55"/>
        <v>43461</v>
      </c>
      <c r="B363" s="34">
        <f t="shared" si="55"/>
        <v>43461</v>
      </c>
      <c r="C363" s="38"/>
      <c r="D363" s="38"/>
      <c r="E363" s="32">
        <f t="shared" si="53"/>
        <v>0</v>
      </c>
      <c r="F363" s="35"/>
      <c r="G363" s="35"/>
      <c r="H363" s="32">
        <f t="shared" si="54"/>
        <v>0</v>
      </c>
      <c r="I363" s="174" t="str">
        <f t="shared" si="48"/>
        <v/>
      </c>
      <c r="J363" s="32">
        <f t="shared" si="49"/>
        <v>0</v>
      </c>
      <c r="K363" s="43" t="str">
        <f ca="1">IFERROR(OFFSET(Km!$A$1,MATCH(M363,Km!$A$2:$A$11,0),MATCH(I363,Km!$B$1:$AC$1,0)),"")</f>
        <v/>
      </c>
      <c r="L363" s="32" t="str">
        <f t="shared" ca="1" si="51"/>
        <v/>
      </c>
      <c r="M363" s="26" t="str">
        <f t="array" ref="M363">IF(OR($K$2&gt;J363),"",IFERROR(INDEX(Tableau1[],MATCH(1,('2018'!B363&gt;=Tableau1[[DATE DEBUT ]])*(Tableau1[DATE FIN]&gt;='2018'!B363),0),1),""))</f>
        <v/>
      </c>
      <c r="N363" s="6"/>
    </row>
    <row r="364" spans="1:14" ht="16.2" x14ac:dyDescent="0.35">
      <c r="A364" s="233">
        <f t="shared" si="55"/>
        <v>43462</v>
      </c>
      <c r="B364" s="34">
        <f t="shared" si="55"/>
        <v>43462</v>
      </c>
      <c r="C364" s="38"/>
      <c r="D364" s="38"/>
      <c r="E364" s="32">
        <f t="shared" si="53"/>
        <v>0</v>
      </c>
      <c r="F364" s="35"/>
      <c r="G364" s="35"/>
      <c r="H364" s="32">
        <f t="shared" si="54"/>
        <v>0</v>
      </c>
      <c r="I364" s="174" t="str">
        <f t="shared" si="48"/>
        <v/>
      </c>
      <c r="J364" s="32">
        <f t="shared" si="49"/>
        <v>0</v>
      </c>
      <c r="K364" s="43" t="str">
        <f ca="1">IFERROR(OFFSET(Km!$A$1,MATCH(M364,Km!$A$2:$A$11,0),MATCH(I364,Km!$B$1:$AC$1,0)),"")</f>
        <v/>
      </c>
      <c r="L364" s="32" t="str">
        <f t="shared" ca="1" si="51"/>
        <v/>
      </c>
      <c r="M364" s="26" t="str">
        <f t="array" ref="M364">IF(OR($K$2&gt;J364),"",IFERROR(INDEX(Tableau1[],MATCH(1,('2018'!B364&gt;=Tableau1[[DATE DEBUT ]])*(Tableau1[DATE FIN]&gt;='2018'!B364),0),1),""))</f>
        <v/>
      </c>
      <c r="N364" s="6"/>
    </row>
    <row r="365" spans="1:14" ht="16.2" x14ac:dyDescent="0.35">
      <c r="A365" s="233">
        <f t="shared" si="55"/>
        <v>43463</v>
      </c>
      <c r="B365" s="34">
        <f t="shared" si="55"/>
        <v>43463</v>
      </c>
      <c r="C365" s="38"/>
      <c r="D365" s="38"/>
      <c r="E365" s="32">
        <f t="shared" si="53"/>
        <v>0</v>
      </c>
      <c r="F365" s="35"/>
      <c r="G365" s="35"/>
      <c r="H365" s="32">
        <f t="shared" si="54"/>
        <v>0</v>
      </c>
      <c r="I365" s="174" t="str">
        <f t="shared" si="48"/>
        <v/>
      </c>
      <c r="J365" s="32">
        <f t="shared" si="49"/>
        <v>0</v>
      </c>
      <c r="K365" s="43" t="str">
        <f ca="1">IFERROR(OFFSET(Km!$A$1,MATCH(M365,Km!$A$2:$A$11,0),MATCH(I365,Km!$B$1:$AC$1,0)),"")</f>
        <v/>
      </c>
      <c r="L365" s="32">
        <f t="shared" ca="1" si="51"/>
        <v>0</v>
      </c>
      <c r="M365" s="26" t="str">
        <f t="array" ref="M365">IF(OR($K$2&gt;J365),"",IFERROR(INDEX(Tableau1[],MATCH(1,('2018'!B365&gt;=Tableau1[[DATE DEBUT ]])*(Tableau1[DATE FIN]&gt;='2018'!B365),0),1),""))</f>
        <v/>
      </c>
      <c r="N365" s="6"/>
    </row>
    <row r="366" spans="1:14" ht="16.2" x14ac:dyDescent="0.35">
      <c r="A366" s="233">
        <f t="shared" si="55"/>
        <v>43464</v>
      </c>
      <c r="B366" s="34">
        <f t="shared" si="55"/>
        <v>43464</v>
      </c>
      <c r="C366" s="38"/>
      <c r="D366" s="38"/>
      <c r="E366" s="32">
        <f t="shared" si="53"/>
        <v>0</v>
      </c>
      <c r="F366" s="35"/>
      <c r="G366" s="35"/>
      <c r="H366" s="32">
        <f t="shared" si="54"/>
        <v>0</v>
      </c>
      <c r="I366" s="174" t="str">
        <f t="shared" si="48"/>
        <v/>
      </c>
      <c r="J366" s="32">
        <f t="shared" si="49"/>
        <v>0</v>
      </c>
      <c r="K366" s="43" t="str">
        <f ca="1">IFERROR(OFFSET(Km!$A$1,MATCH(M366,Km!$A$2:$A$11,0),MATCH(I366,Km!$B$1:$AC$1,0)),"")</f>
        <v/>
      </c>
      <c r="L366" s="32" t="str">
        <f t="shared" ca="1" si="51"/>
        <v/>
      </c>
      <c r="M366" s="26" t="str">
        <f t="array" ref="M366">IF(OR($K$2&gt;J366),"",IFERROR(INDEX(Tableau1[],MATCH(1,('2018'!B366&gt;=Tableau1[[DATE DEBUT ]])*(Tableau1[DATE FIN]&gt;='2018'!B366),0),1),""))</f>
        <v/>
      </c>
      <c r="N366" s="6"/>
    </row>
    <row r="367" spans="1:14" ht="16.2" x14ac:dyDescent="0.35">
      <c r="A367" s="233">
        <f t="shared" si="55"/>
        <v>43465</v>
      </c>
      <c r="B367" s="34">
        <f t="shared" si="55"/>
        <v>43465</v>
      </c>
      <c r="C367" s="38"/>
      <c r="D367" s="38"/>
      <c r="E367" s="32">
        <f t="shared" si="53"/>
        <v>0</v>
      </c>
      <c r="F367" s="35"/>
      <c r="G367" s="35"/>
      <c r="H367" s="32">
        <f t="shared" si="54"/>
        <v>0</v>
      </c>
      <c r="I367" s="174" t="str">
        <f t="shared" si="48"/>
        <v/>
      </c>
      <c r="J367" s="32">
        <f t="shared" si="49"/>
        <v>0</v>
      </c>
      <c r="K367" s="43" t="str">
        <f ca="1">IFERROR(OFFSET(Km!$A$1,MATCH(M367,Km!$A$2:$A$11,0),MATCH(I367,Km!$B$1:$AC$1,0)),"")</f>
        <v/>
      </c>
      <c r="L367" s="32" t="str">
        <f t="shared" ca="1" si="51"/>
        <v/>
      </c>
      <c r="M367" s="26" t="str">
        <f t="array" ref="M367">IF(OR($K$2&gt;J367),"",IFERROR(INDEX(Tableau1[],MATCH(1,('2018'!B367&gt;=Tableau1[[DATE DEBUT ]])*(Tableau1[DATE FIN]&gt;='2018'!B367),0),1),""))</f>
        <v/>
      </c>
      <c r="N367" s="6"/>
    </row>
    <row r="368" spans="1:14" ht="16.2" x14ac:dyDescent="0.35">
      <c r="A368" s="233">
        <f t="shared" si="55"/>
        <v>43466</v>
      </c>
      <c r="B368" s="34">
        <f t="shared" si="55"/>
        <v>43466</v>
      </c>
      <c r="C368" s="38"/>
      <c r="D368" s="38"/>
      <c r="E368" s="32">
        <f t="shared" si="53"/>
        <v>0</v>
      </c>
      <c r="F368" s="35"/>
      <c r="G368" s="35"/>
      <c r="H368" s="32">
        <f t="shared" si="54"/>
        <v>0</v>
      </c>
      <c r="I368" s="174" t="str">
        <f t="shared" si="48"/>
        <v/>
      </c>
      <c r="J368" s="32">
        <f t="shared" si="49"/>
        <v>0</v>
      </c>
      <c r="K368" s="43" t="str">
        <f ca="1">IFERROR(OFFSET(Km!$A$1,MATCH(M368,Km!$A$2:$A$11,0),MATCH(I368,Km!$B$1:$AC$1,0)),"")</f>
        <v/>
      </c>
      <c r="L368" s="32" t="str">
        <f t="shared" ca="1" si="51"/>
        <v/>
      </c>
      <c r="M368" s="26" t="str">
        <f t="array" ref="M368">IF(OR($K$2&gt;J368),"",IFERROR(INDEX(Tableau1[],MATCH(1,('2018'!B368&gt;=Tableau1[[DATE DEBUT ]])*(Tableau1[DATE FIN]&gt;='2018'!B368),0),1),""))</f>
        <v/>
      </c>
      <c r="N368" s="6"/>
    </row>
    <row r="369" spans="12:12" x14ac:dyDescent="0.35">
      <c r="L369" s="44"/>
    </row>
  </sheetData>
  <sheetProtection selectLockedCells="1"/>
  <mergeCells count="2">
    <mergeCell ref="Q2:R2"/>
    <mergeCell ref="Q3:R3"/>
  </mergeCells>
  <conditionalFormatting sqref="J95:J96 J273:J274">
    <cfRule type="expression" dxfId="74" priority="11">
      <formula>COUNTIF(Férié,$A95)&gt;0</formula>
    </cfRule>
    <cfRule type="expression" dxfId="73" priority="12">
      <formula>COUNTIF(Fêtes,$A95)&gt;0</formula>
    </cfRule>
    <cfRule type="expression" dxfId="72" priority="13">
      <formula>WEEKDAY($A95,2)=7</formula>
    </cfRule>
    <cfRule type="expression" dxfId="71" priority="14">
      <formula>WEEKDAY($A95,2)=6</formula>
    </cfRule>
  </conditionalFormatting>
  <conditionalFormatting sqref="O3:O368 N3:N184 N186:N368 A3:M368">
    <cfRule type="expression" dxfId="70" priority="19">
      <formula>COUNTIF($Q$4:$Q$16,$A3)&gt;0</formula>
    </cfRule>
    <cfRule type="expression" dxfId="69" priority="20">
      <formula>COUNTIF($Q$18:$Q$22,$A3)&gt;0</formula>
    </cfRule>
    <cfRule type="expression" dxfId="68" priority="21">
      <formula>WEEKDAY($A3,2)=7</formula>
    </cfRule>
    <cfRule type="expression" dxfId="67" priority="22">
      <formula>WEEKDAY($A3,2)=6</formula>
    </cfRule>
  </conditionalFormatting>
  <conditionalFormatting sqref="K95:K96 K273:K274 K289:K290">
    <cfRule type="expression" dxfId="66" priority="7">
      <formula>COUNTIF(Férié,$B95)&gt;0</formula>
    </cfRule>
    <cfRule type="expression" dxfId="65" priority="8">
      <formula>COUNTIF(Fêtes,$B95)&gt;0</formula>
    </cfRule>
    <cfRule type="expression" dxfId="64" priority="9">
      <formula>WEEKDAY($B95,2)=7</formula>
    </cfRule>
    <cfRule type="expression" dxfId="63" priority="10">
      <formula>WEEKDAY($B95,2)=6</formula>
    </cfRule>
  </conditionalFormatting>
  <conditionalFormatting sqref="O3:P368 N3:N184 N186:N368 A3:M368">
    <cfRule type="expression" dxfId="62" priority="1">
      <formula>$I3="MIGRAINE"</formula>
    </cfRule>
    <cfRule type="expression" dxfId="61" priority="2">
      <formula>$I3="VACANCE"</formula>
    </cfRule>
    <cfRule type="expression" dxfId="60" priority="3">
      <formula>COUNTIF($R$4:$R$16,$B3)&gt;0</formula>
    </cfRule>
    <cfRule type="expression" dxfId="59" priority="4">
      <formula>COUNTIF($R$18:$R$22,$B3)&gt;0</formula>
    </cfRule>
    <cfRule type="expression" dxfId="58" priority="5">
      <formula>WEEKDAY($B3,2)=7</formula>
    </cfRule>
    <cfRule type="expression" dxfId="57" priority="6">
      <formula>WEEKDAY($B3,2)=6</formula>
    </cfRule>
  </conditionalFormatting>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R369"/>
  <sheetViews>
    <sheetView zoomScale="80" zoomScaleNormal="80" workbookViewId="0">
      <selection activeCell="I369" sqref="I369"/>
    </sheetView>
  </sheetViews>
  <sheetFormatPr baseColWidth="10" defaultColWidth="10.90625" defaultRowHeight="15.6" x14ac:dyDescent="0.35"/>
  <cols>
    <col min="1" max="1" width="5.36328125" style="63" customWidth="1"/>
    <col min="2" max="2" width="22.54296875" style="31" customWidth="1"/>
    <col min="3" max="4" width="10.90625" style="6"/>
    <col min="5" max="5" width="10.90625" style="32" hidden="1" customWidth="1"/>
    <col min="6" max="7" width="10.90625" style="6"/>
    <col min="8" max="8" width="10.90625" style="26" hidden="1" customWidth="1"/>
    <col min="9" max="9" width="10.90625" style="33"/>
    <col min="10" max="10" width="10.90625" style="32"/>
    <col min="11" max="11" width="10.90625" style="43" customWidth="1"/>
    <col min="12" max="12" width="10.1796875" style="6" customWidth="1"/>
    <col min="13" max="13" width="17.36328125" style="26" customWidth="1"/>
    <col min="14" max="14" width="9.81640625" style="26" customWidth="1"/>
    <col min="15" max="15" width="7.1796875" style="26" customWidth="1"/>
    <col min="16" max="16" width="10.90625" style="26"/>
    <col min="17" max="17" width="20.90625" style="26" customWidth="1"/>
    <col min="18" max="18" width="24.453125" style="26" customWidth="1"/>
    <col min="19" max="16384" width="10.90625" style="26"/>
  </cols>
  <sheetData>
    <row r="1" spans="1:18" x14ac:dyDescent="0.35">
      <c r="C1" s="134">
        <f ca="1">COUNTIF(L:M,B1)</f>
        <v>4</v>
      </c>
    </row>
    <row r="2" spans="1:18" x14ac:dyDescent="0.35">
      <c r="C2" s="27" t="s">
        <v>11</v>
      </c>
      <c r="D2" s="27" t="s">
        <v>12</v>
      </c>
      <c r="E2" s="28" t="s">
        <v>48</v>
      </c>
      <c r="F2" s="27" t="s">
        <v>11</v>
      </c>
      <c r="G2" s="27" t="s">
        <v>12</v>
      </c>
      <c r="H2" s="27" t="s">
        <v>49</v>
      </c>
      <c r="I2" s="29" t="s">
        <v>13</v>
      </c>
      <c r="J2" s="28" t="s">
        <v>14</v>
      </c>
      <c r="K2" s="45">
        <v>1.1574074074074073E-5</v>
      </c>
      <c r="L2" s="27"/>
      <c r="M2" s="27" t="s">
        <v>43</v>
      </c>
      <c r="N2" s="27"/>
      <c r="O2" s="27" t="s">
        <v>15</v>
      </c>
      <c r="P2" s="30" t="s">
        <v>16</v>
      </c>
      <c r="Q2" s="294">
        <f>YEAR(B3)</f>
        <v>2019</v>
      </c>
      <c r="R2" s="295"/>
    </row>
    <row r="3" spans="1:18" ht="16.2" x14ac:dyDescent="0.35">
      <c r="A3" s="63">
        <f>DATE(2019,1,1)</f>
        <v>43466</v>
      </c>
      <c r="B3" s="34">
        <f>A3</f>
        <v>43466</v>
      </c>
      <c r="C3" s="38"/>
      <c r="D3" s="38"/>
      <c r="E3" s="36">
        <f t="shared" ref="E3:E34" si="0">MOD(D3-C3,1)</f>
        <v>0</v>
      </c>
      <c r="F3" s="35"/>
      <c r="G3" s="35"/>
      <c r="H3" s="36">
        <f>MOD(G3-F3,1)</f>
        <v>0</v>
      </c>
      <c r="I3" s="174" t="str">
        <f>IF(J3&gt;0.00069444,"SITE","")</f>
        <v/>
      </c>
      <c r="J3" s="32">
        <f>SUM(E3+H3)</f>
        <v>0</v>
      </c>
      <c r="K3" s="43" t="str">
        <f>IFERROR(VLOOKUP(M3,EMPLOI!A:S,2,0),"")</f>
        <v/>
      </c>
      <c r="L3" s="32" t="str">
        <f t="shared" ref="L3:L66" ca="1" si="1">IF(WEEKDAY(B3)=7,SUM(OFFSET(B3,0,8,-7,1)),"")</f>
        <v/>
      </c>
      <c r="M3" s="26" t="str" cm="1">
        <f t="array" ref="M3">IF(OR($K$2&gt;J3),"",IFERROR(INDEX(Tableau1[],MATCH(1,('2019'!B3&gt;=Tableau1[[DATE DEBUT ]])*(Tableau1[DATE FIN]&gt;='2018'!B3),0),1),""))</f>
        <v/>
      </c>
      <c r="N3" s="6"/>
      <c r="Q3" s="296" t="s">
        <v>17</v>
      </c>
      <c r="R3" s="297"/>
    </row>
    <row r="4" spans="1:18" ht="16.2" x14ac:dyDescent="0.35">
      <c r="A4" s="63">
        <f>A3+1</f>
        <v>43467</v>
      </c>
      <c r="B4" s="34">
        <f>B3+1</f>
        <v>43467</v>
      </c>
      <c r="C4" s="38"/>
      <c r="D4" s="38"/>
      <c r="E4" s="36">
        <f t="shared" si="0"/>
        <v>0</v>
      </c>
      <c r="F4" s="35"/>
      <c r="G4" s="35"/>
      <c r="H4" s="36">
        <f t="shared" ref="H4:H67" si="2">MOD(G4-F4,1)</f>
        <v>0</v>
      </c>
      <c r="I4" s="174" t="str">
        <f>IF(J4&gt;0.00069444,"SITE","")</f>
        <v/>
      </c>
      <c r="J4" s="32">
        <f>SUM(E4+H4)</f>
        <v>0</v>
      </c>
      <c r="K4" s="43" t="str">
        <f>IFERROR(VLOOKUP(M4,EMPLOI!A:S,2,0),"")</f>
        <v/>
      </c>
      <c r="L4" s="32" t="str">
        <f t="shared" ca="1" si="1"/>
        <v/>
      </c>
      <c r="M4" s="26" t="str" cm="1">
        <f t="array" ref="M4">IF(OR($K$2&gt;J4),"",IFERROR(INDEX(Tableau1[],MATCH(1,('2019'!B4&gt;=Tableau1[[DATE DEBUT ]])*(Tableau1[DATE FIN]&gt;='2018'!B4),0),1),""))</f>
        <v/>
      </c>
      <c r="N4" s="6"/>
      <c r="Q4" s="1" t="s">
        <v>18</v>
      </c>
      <c r="R4" s="42">
        <f>DATE(Q2,1,1)</f>
        <v>43466</v>
      </c>
    </row>
    <row r="5" spans="1:18" ht="16.2" x14ac:dyDescent="0.35">
      <c r="A5" s="63">
        <f>A4+1</f>
        <v>43468</v>
      </c>
      <c r="B5" s="34">
        <f>B4+1</f>
        <v>43468</v>
      </c>
      <c r="C5" s="38"/>
      <c r="D5" s="38"/>
      <c r="E5" s="36">
        <f t="shared" si="0"/>
        <v>0</v>
      </c>
      <c r="F5" s="35"/>
      <c r="G5" s="35"/>
      <c r="H5" s="36">
        <f t="shared" si="2"/>
        <v>0</v>
      </c>
      <c r="I5" s="174" t="str">
        <f t="shared" ref="I5:I68" si="3">IF(J5&gt;0.00069444,"SITE","")</f>
        <v/>
      </c>
      <c r="J5" s="32">
        <f>IFERROR(SUM(E5,H5),"")</f>
        <v>0</v>
      </c>
      <c r="K5" s="43" t="str">
        <f>IFERROR(VLOOKUP(M5,EMPLOI!A:S,2,0),"")</f>
        <v/>
      </c>
      <c r="L5" s="32" t="str">
        <f t="shared" ca="1" si="1"/>
        <v/>
      </c>
      <c r="M5" s="26" t="str" cm="1">
        <f t="array" ref="M5">IF(OR($K$2&gt;J5),"",IFERROR(INDEX(Tableau1[],MATCH(1,('2019'!B5&gt;=Tableau1[[DATE DEBUT ]])*(Tableau1[DATE FIN]&gt;='2018'!B5),0),1),""))</f>
        <v/>
      </c>
      <c r="N5" s="6"/>
      <c r="Q5" s="2" t="s">
        <v>19</v>
      </c>
      <c r="R5" s="42">
        <f>FLOOR(DATE(Q2,5,DAY(MINUTE(Q2/38)/2+56)),7)-34+7*(Q2=2079)</f>
        <v>43576</v>
      </c>
    </row>
    <row r="6" spans="1:18" ht="16.2" x14ac:dyDescent="0.35">
      <c r="A6" s="63">
        <f t="shared" ref="A6:B21" si="4">A5+1</f>
        <v>43469</v>
      </c>
      <c r="B6" s="34">
        <f t="shared" si="4"/>
        <v>43469</v>
      </c>
      <c r="C6" s="38"/>
      <c r="D6" s="38"/>
      <c r="E6" s="36">
        <f t="shared" si="0"/>
        <v>0</v>
      </c>
      <c r="F6" s="35"/>
      <c r="G6" s="35"/>
      <c r="H6" s="36">
        <f t="shared" si="2"/>
        <v>0</v>
      </c>
      <c r="I6" s="174" t="str">
        <f t="shared" si="3"/>
        <v/>
      </c>
      <c r="J6" s="32">
        <f t="shared" ref="J6:J68" si="5">SUM(E6+H6)</f>
        <v>0</v>
      </c>
      <c r="K6" s="43" t="str">
        <f>IFERROR(VLOOKUP(M6,EMPLOI!A:S,2,0),"")</f>
        <v/>
      </c>
      <c r="L6" s="32" t="str">
        <f t="shared" ca="1" si="1"/>
        <v/>
      </c>
      <c r="M6" s="26" t="str" cm="1">
        <f t="array" ref="M6">IF(OR($K$2&gt;J6),"",IFERROR(INDEX(Tableau1[],MATCH(1,('2019'!B6&gt;=Tableau1[[DATE DEBUT ]])*(Tableau1[DATE FIN]&gt;='2018'!B6),0),1),""))</f>
        <v/>
      </c>
      <c r="N6" s="6"/>
      <c r="Q6" s="40" t="s">
        <v>20</v>
      </c>
      <c r="R6" s="42">
        <f>R5+1</f>
        <v>43577</v>
      </c>
    </row>
    <row r="7" spans="1:18" ht="16.2" x14ac:dyDescent="0.35">
      <c r="A7" s="63">
        <f t="shared" si="4"/>
        <v>43470</v>
      </c>
      <c r="B7" s="34">
        <f t="shared" si="4"/>
        <v>43470</v>
      </c>
      <c r="C7" s="38"/>
      <c r="D7" s="38"/>
      <c r="E7" s="36">
        <f t="shared" si="0"/>
        <v>0</v>
      </c>
      <c r="F7" s="35"/>
      <c r="G7" s="35"/>
      <c r="H7" s="36">
        <f t="shared" si="2"/>
        <v>0</v>
      </c>
      <c r="I7" s="174" t="str">
        <f t="shared" si="3"/>
        <v/>
      </c>
      <c r="J7" s="32">
        <f t="shared" si="5"/>
        <v>0</v>
      </c>
      <c r="K7" s="43" t="str">
        <f>IFERROR(VLOOKUP(M7,EMPLOI!A:S,2,0),"")</f>
        <v/>
      </c>
      <c r="L7" s="32">
        <f t="shared" ca="1" si="1"/>
        <v>0</v>
      </c>
      <c r="M7" s="26" t="str" cm="1">
        <f t="array" ref="M7">IF(OR($K$2&gt;J7),"",IFERROR(INDEX(Tableau1[],MATCH(1,('2019'!B7&gt;=Tableau1[[DATE DEBUT ]])*(Tableau1[DATE FIN]&gt;='2018'!B7),0),1),""))</f>
        <v/>
      </c>
      <c r="N7" s="6"/>
      <c r="Q7" s="1" t="s">
        <v>21</v>
      </c>
      <c r="R7" s="42">
        <f>DATE(Année!A3,5,1)</f>
        <v>43221</v>
      </c>
    </row>
    <row r="8" spans="1:18" ht="16.2" x14ac:dyDescent="0.35">
      <c r="A8" s="63">
        <f t="shared" si="4"/>
        <v>43471</v>
      </c>
      <c r="B8" s="34">
        <f t="shared" si="4"/>
        <v>43471</v>
      </c>
      <c r="C8" s="38"/>
      <c r="D8" s="38"/>
      <c r="E8" s="36">
        <f t="shared" si="0"/>
        <v>0</v>
      </c>
      <c r="F8" s="35"/>
      <c r="G8" s="35"/>
      <c r="H8" s="36">
        <f t="shared" si="2"/>
        <v>0</v>
      </c>
      <c r="I8" s="174" t="str">
        <f t="shared" si="3"/>
        <v/>
      </c>
      <c r="J8" s="32">
        <f t="shared" si="5"/>
        <v>0</v>
      </c>
      <c r="K8" s="43" t="str">
        <f>IFERROR(VLOOKUP(M8,EMPLOI!A:S,2,0),"")</f>
        <v/>
      </c>
      <c r="L8" s="32" t="str">
        <f t="shared" ca="1" si="1"/>
        <v/>
      </c>
      <c r="M8" s="26" t="str" cm="1">
        <f t="array" ref="M8">IF(OR($K$2&gt;J8),"",IFERROR(INDEX(Tableau1[],MATCH(1,('2019'!B8&gt;=Tableau1[[DATE DEBUT ]])*(Tableau1[DATE FIN]&gt;='2018'!B8),0),1),""))</f>
        <v/>
      </c>
      <c r="N8" s="6"/>
      <c r="Q8" s="1" t="s">
        <v>22</v>
      </c>
      <c r="R8" s="42">
        <f>R5+39</f>
        <v>43615</v>
      </c>
    </row>
    <row r="9" spans="1:18" ht="16.2" x14ac:dyDescent="0.35">
      <c r="A9" s="63">
        <f t="shared" si="4"/>
        <v>43472</v>
      </c>
      <c r="B9" s="34">
        <f t="shared" si="4"/>
        <v>43472</v>
      </c>
      <c r="C9" s="38">
        <v>0.33333333333333331</v>
      </c>
      <c r="D9" s="38">
        <v>0.5</v>
      </c>
      <c r="E9" s="36">
        <f t="shared" si="0"/>
        <v>0.16666666666666669</v>
      </c>
      <c r="F9" s="35">
        <v>0.58333333333333337</v>
      </c>
      <c r="G9" s="35">
        <v>0.75</v>
      </c>
      <c r="H9" s="36">
        <f t="shared" si="2"/>
        <v>0.16666666666666663</v>
      </c>
      <c r="I9" s="174" t="str">
        <f t="shared" si="3"/>
        <v>SITE</v>
      </c>
      <c r="J9" s="32">
        <f t="shared" si="5"/>
        <v>0.33333333333333331</v>
      </c>
      <c r="K9" s="43">
        <f>IFERROR(VLOOKUP(M9,EMPLOI!A:S,2,0),"")</f>
        <v>29</v>
      </c>
      <c r="L9" s="32" t="str">
        <f t="shared" ca="1" si="1"/>
        <v/>
      </c>
      <c r="M9" s="26" t="str" cm="1">
        <f t="array" ref="M9">IF(OR($K$2&gt;J9),"",IFERROR(INDEX(Tableau1[],MATCH(1,('2019'!B9&gt;=Tableau1[[DATE DEBUT ]])*(Tableau1[DATE FIN]&gt;='2018'!B9),0),1),""))</f>
        <v>Entreprise 7</v>
      </c>
      <c r="N9" s="6"/>
      <c r="Q9" s="40" t="s">
        <v>23</v>
      </c>
      <c r="R9" s="42">
        <f>DATE(Q2,5,8)</f>
        <v>43593</v>
      </c>
    </row>
    <row r="10" spans="1:18" ht="16.2" x14ac:dyDescent="0.35">
      <c r="A10" s="63">
        <f t="shared" si="4"/>
        <v>43473</v>
      </c>
      <c r="B10" s="34">
        <f t="shared" si="4"/>
        <v>43473</v>
      </c>
      <c r="C10" s="38">
        <v>0.33333333333333331</v>
      </c>
      <c r="D10" s="38">
        <v>0.5</v>
      </c>
      <c r="E10" s="36">
        <f t="shared" si="0"/>
        <v>0.16666666666666669</v>
      </c>
      <c r="F10" s="35">
        <v>0.58333333333333337</v>
      </c>
      <c r="G10" s="35">
        <v>0.75</v>
      </c>
      <c r="H10" s="36">
        <f t="shared" si="2"/>
        <v>0.16666666666666663</v>
      </c>
      <c r="I10" s="174" t="str">
        <f t="shared" si="3"/>
        <v>SITE</v>
      </c>
      <c r="J10" s="32">
        <f t="shared" si="5"/>
        <v>0.33333333333333331</v>
      </c>
      <c r="K10" s="43">
        <f>IFERROR(VLOOKUP(M10,EMPLOI!A:S,2,0),"")</f>
        <v>29</v>
      </c>
      <c r="L10" s="32" t="str">
        <f t="shared" ca="1" si="1"/>
        <v/>
      </c>
      <c r="M10" s="26" t="str" cm="1">
        <f t="array" ref="M10">IF(OR($K$2&gt;J10),"",IFERROR(INDEX(Tableau1[],MATCH(1,('2019'!B10&gt;=Tableau1[[DATE DEBUT ]])*(Tableau1[DATE FIN]&gt;='2018'!B10),0),1),""))</f>
        <v>Entreprise 7</v>
      </c>
      <c r="N10" s="6"/>
      <c r="Q10" s="1" t="s">
        <v>24</v>
      </c>
      <c r="R10" s="42">
        <f>R5+49</f>
        <v>43625</v>
      </c>
    </row>
    <row r="11" spans="1:18" ht="16.2" x14ac:dyDescent="0.35">
      <c r="A11" s="63">
        <f t="shared" si="4"/>
        <v>43474</v>
      </c>
      <c r="B11" s="34">
        <f t="shared" si="4"/>
        <v>43474</v>
      </c>
      <c r="C11" s="38">
        <v>0.33333333333333331</v>
      </c>
      <c r="D11" s="38">
        <v>0.5</v>
      </c>
      <c r="E11" s="36">
        <f t="shared" si="0"/>
        <v>0.16666666666666669</v>
      </c>
      <c r="F11" s="35">
        <v>0.58333333333333337</v>
      </c>
      <c r="G11" s="35">
        <v>0.75</v>
      </c>
      <c r="H11" s="36">
        <f t="shared" si="2"/>
        <v>0.16666666666666663</v>
      </c>
      <c r="I11" s="174" t="str">
        <f t="shared" si="3"/>
        <v>SITE</v>
      </c>
      <c r="J11" s="32">
        <f t="shared" si="5"/>
        <v>0.33333333333333331</v>
      </c>
      <c r="K11" s="43">
        <f>IFERROR(VLOOKUP(M11,EMPLOI!A:S,2,0),"")</f>
        <v>29</v>
      </c>
      <c r="L11" s="32" t="str">
        <f t="shared" ca="1" si="1"/>
        <v/>
      </c>
      <c r="M11" s="26" t="str" cm="1">
        <f t="array" ref="M11">IF(OR($K$2&gt;J11),"",IFERROR(INDEX(Tableau1[],MATCH(1,('2019'!B11&gt;=Tableau1[[DATE DEBUT ]])*(Tableau1[DATE FIN]&gt;='2018'!B11),0),1),""))</f>
        <v>Entreprise 7</v>
      </c>
      <c r="N11" s="6"/>
      <c r="Q11" s="1" t="s">
        <v>25</v>
      </c>
      <c r="R11" s="42">
        <f>R5+50</f>
        <v>43626</v>
      </c>
    </row>
    <row r="12" spans="1:18" ht="16.2" x14ac:dyDescent="0.35">
      <c r="A12" s="63">
        <f t="shared" si="4"/>
        <v>43475</v>
      </c>
      <c r="B12" s="34">
        <f t="shared" si="4"/>
        <v>43475</v>
      </c>
      <c r="C12" s="38">
        <v>0.33333333333333331</v>
      </c>
      <c r="D12" s="38">
        <v>0.5</v>
      </c>
      <c r="E12" s="36">
        <f t="shared" si="0"/>
        <v>0.16666666666666669</v>
      </c>
      <c r="F12" s="35">
        <v>0.58333333333333337</v>
      </c>
      <c r="G12" s="35">
        <v>0.75</v>
      </c>
      <c r="H12" s="36">
        <f t="shared" si="2"/>
        <v>0.16666666666666663</v>
      </c>
      <c r="I12" s="174" t="str">
        <f t="shared" si="3"/>
        <v>SITE</v>
      </c>
      <c r="J12" s="32">
        <f t="shared" si="5"/>
        <v>0.33333333333333331</v>
      </c>
      <c r="K12" s="43">
        <f>IFERROR(VLOOKUP(M12,EMPLOI!A:S,2,0),"")</f>
        <v>29</v>
      </c>
      <c r="L12" s="32" t="str">
        <f t="shared" ca="1" si="1"/>
        <v/>
      </c>
      <c r="M12" s="26" t="str" cm="1">
        <f t="array" ref="M12">IF(OR($K$2&gt;J12),"",IFERROR(INDEX(Tableau1[],MATCH(1,('2019'!B12&gt;=Tableau1[[DATE DEBUT ]])*(Tableau1[DATE FIN]&gt;='2018'!B12),0),1),""))</f>
        <v>Entreprise 7</v>
      </c>
      <c r="N12" s="6"/>
      <c r="Q12" s="40" t="s">
        <v>26</v>
      </c>
      <c r="R12" s="42">
        <f>DATE(Q2,7,14)</f>
        <v>43660</v>
      </c>
    </row>
    <row r="13" spans="1:18" ht="16.2" x14ac:dyDescent="0.35">
      <c r="A13" s="63">
        <f t="shared" si="4"/>
        <v>43476</v>
      </c>
      <c r="B13" s="34">
        <f t="shared" si="4"/>
        <v>43476</v>
      </c>
      <c r="C13" s="38">
        <v>0.33333333333333331</v>
      </c>
      <c r="D13" s="38">
        <v>0.5</v>
      </c>
      <c r="E13" s="36">
        <f t="shared" si="0"/>
        <v>0.16666666666666669</v>
      </c>
      <c r="F13" s="35">
        <v>0.58333333333333337</v>
      </c>
      <c r="G13" s="35">
        <v>0.75</v>
      </c>
      <c r="H13" s="36">
        <f t="shared" si="2"/>
        <v>0.16666666666666663</v>
      </c>
      <c r="I13" s="174" t="str">
        <f t="shared" si="3"/>
        <v>SITE</v>
      </c>
      <c r="J13" s="32">
        <f t="shared" si="5"/>
        <v>0.33333333333333331</v>
      </c>
      <c r="K13" s="43">
        <f>IFERROR(VLOOKUP(M13,EMPLOI!A:S,2,0),"")</f>
        <v>29</v>
      </c>
      <c r="L13" s="32" t="str">
        <f t="shared" ca="1" si="1"/>
        <v/>
      </c>
      <c r="M13" s="26" t="str" cm="1">
        <f t="array" ref="M13">IF(OR($K$2&gt;J13),"",IFERROR(INDEX(Tableau1[],MATCH(1,('2019'!B13&gt;=Tableau1[[DATE DEBUT ]])*(Tableau1[DATE FIN]&gt;='2018'!B13),0),1),""))</f>
        <v>Entreprise 7</v>
      </c>
      <c r="N13" s="6"/>
      <c r="Q13" s="1" t="s">
        <v>27</v>
      </c>
      <c r="R13" s="42">
        <f>DATE(Q2,8,15)</f>
        <v>43692</v>
      </c>
    </row>
    <row r="14" spans="1:18" ht="16.2" x14ac:dyDescent="0.35">
      <c r="A14" s="63">
        <f t="shared" si="4"/>
        <v>43477</v>
      </c>
      <c r="B14" s="34">
        <f t="shared" si="4"/>
        <v>43477</v>
      </c>
      <c r="C14" s="38"/>
      <c r="D14" s="38"/>
      <c r="E14" s="36">
        <f t="shared" si="0"/>
        <v>0</v>
      </c>
      <c r="F14" s="35"/>
      <c r="G14" s="35"/>
      <c r="H14" s="36">
        <f t="shared" si="2"/>
        <v>0</v>
      </c>
      <c r="I14" s="174" t="str">
        <f t="shared" si="3"/>
        <v/>
      </c>
      <c r="J14" s="32">
        <f t="shared" si="5"/>
        <v>0</v>
      </c>
      <c r="K14" s="43" t="str">
        <f>IFERROR(VLOOKUP(M14,EMPLOI!A:S,2,0),"")</f>
        <v/>
      </c>
      <c r="L14" s="32">
        <f t="shared" ca="1" si="1"/>
        <v>1.6666666666666665</v>
      </c>
      <c r="M14" s="26" t="str" cm="1">
        <f t="array" ref="M14">IF(OR($K$2&gt;J14),"",IFERROR(INDEX(Tableau1[],MATCH(1,('2019'!B14&gt;=Tableau1[[DATE DEBUT ]])*(Tableau1[DATE FIN]&gt;='2018'!B14),0),1),""))</f>
        <v/>
      </c>
      <c r="N14" s="6"/>
      <c r="Q14" s="1" t="s">
        <v>28</v>
      </c>
      <c r="R14" s="42">
        <f>DATE(Q2,11,1)</f>
        <v>43770</v>
      </c>
    </row>
    <row r="15" spans="1:18" ht="16.2" x14ac:dyDescent="0.35">
      <c r="A15" s="63">
        <f t="shared" si="4"/>
        <v>43478</v>
      </c>
      <c r="B15" s="34">
        <f t="shared" si="4"/>
        <v>43478</v>
      </c>
      <c r="C15" s="38"/>
      <c r="D15" s="38"/>
      <c r="E15" s="36">
        <f t="shared" si="0"/>
        <v>0</v>
      </c>
      <c r="F15" s="35"/>
      <c r="G15" s="35"/>
      <c r="H15" s="36">
        <f t="shared" si="2"/>
        <v>0</v>
      </c>
      <c r="I15" s="174" t="str">
        <f t="shared" si="3"/>
        <v/>
      </c>
      <c r="J15" s="32">
        <f t="shared" si="5"/>
        <v>0</v>
      </c>
      <c r="K15" s="43" t="str">
        <f>IFERROR(VLOOKUP(M15,EMPLOI!A:S,2,0),"")</f>
        <v/>
      </c>
      <c r="L15" s="32" t="str">
        <f t="shared" ca="1" si="1"/>
        <v/>
      </c>
      <c r="M15" s="26" t="str" cm="1">
        <f t="array" ref="M15">IF(OR($K$2&gt;J15),"",IFERROR(INDEX(Tableau1[],MATCH(1,('2019'!B15&gt;=Tableau1[[DATE DEBUT ]])*(Tableau1[DATE FIN]&gt;='2018'!B15),0),1),""))</f>
        <v/>
      </c>
      <c r="N15" s="6"/>
      <c r="Q15" s="40" t="s">
        <v>29</v>
      </c>
      <c r="R15" s="42">
        <f>DATE(Q2,11,11)</f>
        <v>43780</v>
      </c>
    </row>
    <row r="16" spans="1:18" ht="16.2" x14ac:dyDescent="0.35">
      <c r="A16" s="63">
        <f t="shared" si="4"/>
        <v>43479</v>
      </c>
      <c r="B16" s="34">
        <f t="shared" si="4"/>
        <v>43479</v>
      </c>
      <c r="C16" s="38">
        <v>0.33333333333333331</v>
      </c>
      <c r="D16" s="38">
        <v>0.5</v>
      </c>
      <c r="E16" s="36">
        <f t="shared" si="0"/>
        <v>0.16666666666666669</v>
      </c>
      <c r="F16" s="35">
        <v>0.58333333333333337</v>
      </c>
      <c r="G16" s="35">
        <v>0.75</v>
      </c>
      <c r="H16" s="36">
        <f t="shared" si="2"/>
        <v>0.16666666666666663</v>
      </c>
      <c r="I16" s="174" t="str">
        <f t="shared" si="3"/>
        <v>SITE</v>
      </c>
      <c r="J16" s="32">
        <f t="shared" si="5"/>
        <v>0.33333333333333331</v>
      </c>
      <c r="K16" s="43">
        <f>IFERROR(VLOOKUP(M16,EMPLOI!A:S,2,0),"")</f>
        <v>29</v>
      </c>
      <c r="L16" s="32" t="str">
        <f t="shared" ca="1" si="1"/>
        <v/>
      </c>
      <c r="M16" s="26" t="str" cm="1">
        <f t="array" ref="M16">IF(OR($K$2&gt;J16),"",IFERROR(INDEX(Tableau1[],MATCH(1,('2019'!B16&gt;=Tableau1[[DATE DEBUT ]])*(Tableau1[DATE FIN]&gt;='2018'!B16),0),1),""))</f>
        <v>Entreprise 7</v>
      </c>
      <c r="N16" s="6"/>
      <c r="Q16" s="1" t="s">
        <v>30</v>
      </c>
      <c r="R16" s="42">
        <f>DATE(Q2,12,25)</f>
        <v>43824</v>
      </c>
    </row>
    <row r="17" spans="1:18" ht="16.2" x14ac:dyDescent="0.35">
      <c r="A17" s="63">
        <f t="shared" si="4"/>
        <v>43480</v>
      </c>
      <c r="B17" s="34">
        <f t="shared" si="4"/>
        <v>43480</v>
      </c>
      <c r="C17" s="38">
        <v>0.33333333333333331</v>
      </c>
      <c r="D17" s="38">
        <v>0.5</v>
      </c>
      <c r="E17" s="36">
        <f t="shared" si="0"/>
        <v>0.16666666666666669</v>
      </c>
      <c r="F17" s="35">
        <v>0.58333333333333337</v>
      </c>
      <c r="G17" s="35">
        <v>0.75</v>
      </c>
      <c r="H17" s="36">
        <f t="shared" si="2"/>
        <v>0.16666666666666663</v>
      </c>
      <c r="I17" s="174" t="str">
        <f t="shared" si="3"/>
        <v>SITE</v>
      </c>
      <c r="J17" s="32">
        <f t="shared" si="5"/>
        <v>0.33333333333333331</v>
      </c>
      <c r="K17" s="43">
        <f>IFERROR(VLOOKUP(M17,EMPLOI!A:S,2,0),"")</f>
        <v>29</v>
      </c>
      <c r="L17" s="32" t="str">
        <f t="shared" ca="1" si="1"/>
        <v/>
      </c>
      <c r="M17" s="26" t="str" cm="1">
        <f t="array" ref="M17">IF(OR($K$2&gt;J17),"",IFERROR(INDEX(Tableau1[],MATCH(1,('2019'!B17&gt;=Tableau1[[DATE DEBUT ]])*(Tableau1[DATE FIN]&gt;='2018'!B17),0),1),""))</f>
        <v>Entreprise 7</v>
      </c>
      <c r="N17" s="6"/>
      <c r="Q17" s="1"/>
      <c r="R17" s="42"/>
    </row>
    <row r="18" spans="1:18" ht="16.2" x14ac:dyDescent="0.35">
      <c r="A18" s="63">
        <f t="shared" si="4"/>
        <v>43481</v>
      </c>
      <c r="B18" s="34">
        <f t="shared" si="4"/>
        <v>43481</v>
      </c>
      <c r="C18" s="38">
        <v>0.33333333333333331</v>
      </c>
      <c r="D18" s="38">
        <v>0.5</v>
      </c>
      <c r="E18" s="36">
        <f t="shared" si="0"/>
        <v>0.16666666666666669</v>
      </c>
      <c r="F18" s="35">
        <v>0.58333333333333337</v>
      </c>
      <c r="G18" s="35">
        <v>0.75</v>
      </c>
      <c r="H18" s="36">
        <f t="shared" si="2"/>
        <v>0.16666666666666663</v>
      </c>
      <c r="I18" s="174" t="str">
        <f t="shared" si="3"/>
        <v>SITE</v>
      </c>
      <c r="J18" s="32">
        <f t="shared" si="5"/>
        <v>0.33333333333333331</v>
      </c>
      <c r="K18" s="43">
        <f>IFERROR(VLOOKUP(M18,EMPLOI!A:S,2,0),"")</f>
        <v>29</v>
      </c>
      <c r="L18" s="32" t="str">
        <f t="shared" ca="1" si="1"/>
        <v/>
      </c>
      <c r="M18" s="26" t="str" cm="1">
        <f t="array" ref="M18">IF(OR($K$2&gt;J18),"",IFERROR(INDEX(Tableau1[],MATCH(1,('2019'!B18&gt;=Tableau1[[DATE DEBUT ]])*(Tableau1[DATE FIN]&gt;='2018'!B18),0),1),""))</f>
        <v>Entreprise 7</v>
      </c>
      <c r="N18" s="6"/>
      <c r="Q18" s="40" t="s">
        <v>31</v>
      </c>
      <c r="R18" s="42">
        <f>R5-47</f>
        <v>43529</v>
      </c>
    </row>
    <row r="19" spans="1:18" ht="16.2" x14ac:dyDescent="0.35">
      <c r="A19" s="63">
        <f t="shared" si="4"/>
        <v>43482</v>
      </c>
      <c r="B19" s="34">
        <f t="shared" si="4"/>
        <v>43482</v>
      </c>
      <c r="C19" s="38">
        <v>0.33333333333333331</v>
      </c>
      <c r="D19" s="38">
        <v>0.5</v>
      </c>
      <c r="E19" s="36">
        <f t="shared" si="0"/>
        <v>0.16666666666666669</v>
      </c>
      <c r="F19" s="35">
        <v>0.58333333333333337</v>
      </c>
      <c r="G19" s="35">
        <v>0.75</v>
      </c>
      <c r="H19" s="36">
        <f t="shared" si="2"/>
        <v>0.16666666666666663</v>
      </c>
      <c r="I19" s="174" t="str">
        <f t="shared" si="3"/>
        <v>SITE</v>
      </c>
      <c r="J19" s="32">
        <f t="shared" si="5"/>
        <v>0.33333333333333331</v>
      </c>
      <c r="K19" s="43">
        <f>IFERROR(VLOOKUP(M19,EMPLOI!A:S,2,0),"")</f>
        <v>29</v>
      </c>
      <c r="L19" s="32" t="str">
        <f t="shared" ca="1" si="1"/>
        <v/>
      </c>
      <c r="M19" s="26" t="str" cm="1">
        <f t="array" ref="M19">IF(OR($K$2&gt;J19),"",IFERROR(INDEX(Tableau1[],MATCH(1,('2019'!B19&gt;=Tableau1[[DATE DEBUT ]])*(Tableau1[DATE FIN]&gt;='2018'!B19),0),1),""))</f>
        <v>Entreprise 7</v>
      </c>
      <c r="N19" s="6"/>
      <c r="Q19" s="3" t="s">
        <v>32</v>
      </c>
      <c r="R19" s="42">
        <f>R5-46</f>
        <v>43530</v>
      </c>
    </row>
    <row r="20" spans="1:18" ht="16.2" x14ac:dyDescent="0.35">
      <c r="A20" s="63">
        <f t="shared" si="4"/>
        <v>43483</v>
      </c>
      <c r="B20" s="34">
        <f t="shared" si="4"/>
        <v>43483</v>
      </c>
      <c r="C20" s="38">
        <v>0.33333333333333331</v>
      </c>
      <c r="D20" s="38">
        <v>0.5</v>
      </c>
      <c r="E20" s="36">
        <f t="shared" si="0"/>
        <v>0.16666666666666669</v>
      </c>
      <c r="F20" s="35">
        <v>0.58333333333333337</v>
      </c>
      <c r="G20" s="35">
        <v>0.75</v>
      </c>
      <c r="H20" s="36">
        <f t="shared" si="2"/>
        <v>0.16666666666666663</v>
      </c>
      <c r="I20" s="174" t="str">
        <f t="shared" si="3"/>
        <v>SITE</v>
      </c>
      <c r="J20" s="32">
        <f t="shared" si="5"/>
        <v>0.33333333333333331</v>
      </c>
      <c r="K20" s="43">
        <f>IFERROR(VLOOKUP(M20,EMPLOI!A:S,2,0),"")</f>
        <v>29</v>
      </c>
      <c r="L20" s="32" t="str">
        <f t="shared" ca="1" si="1"/>
        <v/>
      </c>
      <c r="M20" s="26" t="str" cm="1">
        <f t="array" ref="M20">IF(OR($K$2&gt;J20),"",IFERROR(INDEX(Tableau1[],MATCH(1,('2019'!B20&gt;=Tableau1[[DATE DEBUT ]])*(Tableau1[DATE FIN]&gt;='2018'!B20),0),1),""))</f>
        <v>Entreprise 7</v>
      </c>
      <c r="N20" s="6"/>
      <c r="Q20" s="3" t="s">
        <v>33</v>
      </c>
      <c r="R20" s="42">
        <f>R5-7</f>
        <v>43569</v>
      </c>
    </row>
    <row r="21" spans="1:18" ht="16.2" x14ac:dyDescent="0.35">
      <c r="A21" s="63">
        <f t="shared" si="4"/>
        <v>43484</v>
      </c>
      <c r="B21" s="34">
        <f t="shared" si="4"/>
        <v>43484</v>
      </c>
      <c r="C21" s="38"/>
      <c r="D21" s="38"/>
      <c r="E21" s="36">
        <f t="shared" si="0"/>
        <v>0</v>
      </c>
      <c r="F21" s="35"/>
      <c r="G21" s="35"/>
      <c r="H21" s="36">
        <f t="shared" si="2"/>
        <v>0</v>
      </c>
      <c r="I21" s="174" t="str">
        <f t="shared" si="3"/>
        <v/>
      </c>
      <c r="J21" s="32">
        <f t="shared" si="5"/>
        <v>0</v>
      </c>
      <c r="K21" s="43" t="str">
        <f>IFERROR(VLOOKUP(M21,EMPLOI!A:S,2,0),"")</f>
        <v/>
      </c>
      <c r="L21" s="32">
        <f t="shared" ca="1" si="1"/>
        <v>1.6666666666666665</v>
      </c>
      <c r="M21" s="26" t="str" cm="1">
        <f t="array" ref="M21">IF(OR($K$2&gt;J21),"",IFERROR(INDEX(Tableau1[],MATCH(1,('2019'!B21&gt;=Tableau1[[DATE DEBUT ]])*(Tableau1[DATE FIN]&gt;='2018'!B21),0),1),""))</f>
        <v/>
      </c>
      <c r="N21" s="6"/>
      <c r="Q21" s="3"/>
      <c r="R21" s="42"/>
    </row>
    <row r="22" spans="1:18" ht="16.2" x14ac:dyDescent="0.35">
      <c r="A22" s="63">
        <f t="shared" ref="A22:B37" si="6">A21+1</f>
        <v>43485</v>
      </c>
      <c r="B22" s="34">
        <f t="shared" si="6"/>
        <v>43485</v>
      </c>
      <c r="C22" s="38"/>
      <c r="D22" s="38"/>
      <c r="E22" s="36">
        <f t="shared" si="0"/>
        <v>0</v>
      </c>
      <c r="F22" s="35"/>
      <c r="G22" s="35"/>
      <c r="H22" s="36">
        <f t="shared" si="2"/>
        <v>0</v>
      </c>
      <c r="I22" s="174" t="str">
        <f t="shared" si="3"/>
        <v/>
      </c>
      <c r="J22" s="32">
        <f t="shared" si="5"/>
        <v>0</v>
      </c>
      <c r="K22" s="43" t="str">
        <f>IFERROR(VLOOKUP(M22,EMPLOI!A:S,2,0),"")</f>
        <v/>
      </c>
      <c r="L22" s="32" t="str">
        <f t="shared" ca="1" si="1"/>
        <v/>
      </c>
      <c r="M22" s="26" t="str" cm="1">
        <f t="array" ref="M22">IF(OR($K$2&gt;J22),"",IFERROR(INDEX(Tableau1[],MATCH(1,('2019'!B22&gt;=Tableau1[[DATE DEBUT ]])*(Tableau1[DATE FIN]&gt;='2018'!B22),0),1),""))</f>
        <v/>
      </c>
      <c r="N22" s="6"/>
      <c r="Q22" s="3" t="s">
        <v>35</v>
      </c>
      <c r="R22" s="42">
        <f>DATE(Q2,1,1)+7-WEEKDAY(DATE(Q2,1,1),2)</f>
        <v>43471</v>
      </c>
    </row>
    <row r="23" spans="1:18" ht="16.2" x14ac:dyDescent="0.35">
      <c r="A23" s="63">
        <f t="shared" si="6"/>
        <v>43486</v>
      </c>
      <c r="B23" s="34">
        <f t="shared" si="6"/>
        <v>43486</v>
      </c>
      <c r="C23" s="38">
        <v>0.33333333333333331</v>
      </c>
      <c r="D23" s="38">
        <v>0.5</v>
      </c>
      <c r="E23" s="36">
        <f t="shared" si="0"/>
        <v>0.16666666666666669</v>
      </c>
      <c r="F23" s="35">
        <v>0.58333333333333337</v>
      </c>
      <c r="G23" s="35">
        <v>0.75</v>
      </c>
      <c r="H23" s="36">
        <f t="shared" si="2"/>
        <v>0.16666666666666663</v>
      </c>
      <c r="I23" s="174" t="str">
        <f t="shared" si="3"/>
        <v>SITE</v>
      </c>
      <c r="J23" s="32">
        <f t="shared" si="5"/>
        <v>0.33333333333333331</v>
      </c>
      <c r="K23" s="43">
        <f>IFERROR(VLOOKUP(M23,EMPLOI!A:S,2,0),"")</f>
        <v>29</v>
      </c>
      <c r="L23" s="32" t="str">
        <f t="shared" ca="1" si="1"/>
        <v/>
      </c>
      <c r="M23" s="26" t="str" cm="1">
        <f t="array" ref="M23">IF(OR($K$2&gt;J23),"",IFERROR(INDEX(Tableau1[],MATCH(1,('2019'!B23&gt;=Tableau1[[DATE DEBUT ]])*(Tableau1[DATE FIN]&gt;='2018'!B23),0),1),""))</f>
        <v>Entreprise 7</v>
      </c>
      <c r="N23" s="6"/>
      <c r="Q23" s="1"/>
      <c r="R23" s="42"/>
    </row>
    <row r="24" spans="1:18" ht="16.2" x14ac:dyDescent="0.35">
      <c r="A24" s="63">
        <f t="shared" si="6"/>
        <v>43487</v>
      </c>
      <c r="B24" s="34">
        <f t="shared" si="6"/>
        <v>43487</v>
      </c>
      <c r="C24" s="38">
        <v>0.33333333333333331</v>
      </c>
      <c r="D24" s="38">
        <v>0.5</v>
      </c>
      <c r="E24" s="36">
        <f t="shared" si="0"/>
        <v>0.16666666666666669</v>
      </c>
      <c r="F24" s="35">
        <v>0.58333333333333337</v>
      </c>
      <c r="G24" s="35">
        <v>0.75</v>
      </c>
      <c r="H24" s="36">
        <f t="shared" si="2"/>
        <v>0.16666666666666663</v>
      </c>
      <c r="I24" s="174" t="str">
        <f t="shared" si="3"/>
        <v>SITE</v>
      </c>
      <c r="J24" s="32">
        <f t="shared" si="5"/>
        <v>0.33333333333333331</v>
      </c>
      <c r="K24" s="43">
        <f>IFERROR(VLOOKUP(M24,EMPLOI!A:S,2,0),"")</f>
        <v>29</v>
      </c>
      <c r="L24" s="32" t="str">
        <f t="shared" ca="1" si="1"/>
        <v/>
      </c>
      <c r="M24" s="26" t="str" cm="1">
        <f t="array" ref="M24">IF(OR($K$2&gt;J24),"",IFERROR(INDEX(Tableau1[],MATCH(1,('2019'!B24&gt;=Tableau1[[DATE DEBUT ]])*(Tableau1[DATE FIN]&gt;='2018'!B24),0),1),""))</f>
        <v>Entreprise 7</v>
      </c>
      <c r="N24" s="6"/>
      <c r="Q24" s="40" t="s">
        <v>34</v>
      </c>
      <c r="R24" s="42">
        <f>R5+63</f>
        <v>43639</v>
      </c>
    </row>
    <row r="25" spans="1:18" ht="16.2" x14ac:dyDescent="0.35">
      <c r="A25" s="63">
        <f t="shared" si="6"/>
        <v>43488</v>
      </c>
      <c r="B25" s="34">
        <f t="shared" si="6"/>
        <v>43488</v>
      </c>
      <c r="C25" s="38">
        <v>0.33333333333333331</v>
      </c>
      <c r="D25" s="38">
        <v>0.5</v>
      </c>
      <c r="E25" s="36">
        <f t="shared" si="0"/>
        <v>0.16666666666666669</v>
      </c>
      <c r="F25" s="35">
        <v>0.58333333333333337</v>
      </c>
      <c r="G25" s="35">
        <v>0.75</v>
      </c>
      <c r="H25" s="36">
        <f t="shared" si="2"/>
        <v>0.16666666666666663</v>
      </c>
      <c r="I25" s="174" t="str">
        <f t="shared" si="3"/>
        <v>SITE</v>
      </c>
      <c r="J25" s="32">
        <f t="shared" si="5"/>
        <v>0.33333333333333331</v>
      </c>
      <c r="K25" s="43">
        <f>IFERROR(VLOOKUP(M25,EMPLOI!A:S,2,0),"")</f>
        <v>29</v>
      </c>
      <c r="L25" s="32" t="str">
        <f t="shared" ca="1" si="1"/>
        <v/>
      </c>
      <c r="M25" s="26" t="str" cm="1">
        <f t="array" ref="M25">IF(OR($K$2&gt;J25),"",IFERROR(INDEX(Tableau1[],MATCH(1,('2019'!B25&gt;=Tableau1[[DATE DEBUT ]])*(Tableau1[DATE FIN]&gt;='2018'!B25),0),1),""))</f>
        <v>Entreprise 7</v>
      </c>
      <c r="N25" s="6"/>
      <c r="Q25" s="1"/>
      <c r="R25" s="42"/>
    </row>
    <row r="26" spans="1:18" ht="16.2" x14ac:dyDescent="0.35">
      <c r="A26" s="63">
        <f t="shared" si="6"/>
        <v>43489</v>
      </c>
      <c r="B26" s="34">
        <f t="shared" si="6"/>
        <v>43489</v>
      </c>
      <c r="C26" s="38">
        <v>0.33333333333333331</v>
      </c>
      <c r="D26" s="38">
        <v>0.5</v>
      </c>
      <c r="E26" s="36">
        <f t="shared" si="0"/>
        <v>0.16666666666666669</v>
      </c>
      <c r="F26" s="35">
        <v>0.58333333333333337</v>
      </c>
      <c r="G26" s="35">
        <v>0.75</v>
      </c>
      <c r="H26" s="36">
        <f t="shared" si="2"/>
        <v>0.16666666666666663</v>
      </c>
      <c r="I26" s="174" t="str">
        <f t="shared" si="3"/>
        <v>SITE</v>
      </c>
      <c r="J26" s="32">
        <f t="shared" si="5"/>
        <v>0.33333333333333331</v>
      </c>
      <c r="K26" s="43">
        <f>IFERROR(VLOOKUP(M26,EMPLOI!A:S,2,0),"")</f>
        <v>29</v>
      </c>
      <c r="L26" s="32" t="str">
        <f t="shared" ca="1" si="1"/>
        <v/>
      </c>
      <c r="M26" s="26" t="str" cm="1">
        <f t="array" ref="M26">IF(OR($K$2&gt;J26),"",IFERROR(INDEX(Tableau1[],MATCH(1,('2019'!B26&gt;=Tableau1[[DATE DEBUT ]])*(Tableau1[DATE FIN]&gt;='2018'!B26),0),1),""))</f>
        <v>Entreprise 7</v>
      </c>
      <c r="N26" s="6"/>
      <c r="Q26" s="1"/>
      <c r="R26" s="42"/>
    </row>
    <row r="27" spans="1:18" ht="16.2" x14ac:dyDescent="0.35">
      <c r="A27" s="63">
        <f t="shared" si="6"/>
        <v>43490</v>
      </c>
      <c r="B27" s="34">
        <f t="shared" si="6"/>
        <v>43490</v>
      </c>
      <c r="C27" s="38">
        <v>0.33333333333333331</v>
      </c>
      <c r="D27" s="38">
        <v>0.5</v>
      </c>
      <c r="E27" s="36">
        <f t="shared" si="0"/>
        <v>0.16666666666666669</v>
      </c>
      <c r="F27" s="35">
        <v>0.58333333333333337</v>
      </c>
      <c r="G27" s="35">
        <v>0.75</v>
      </c>
      <c r="H27" s="36">
        <f t="shared" si="2"/>
        <v>0.16666666666666663</v>
      </c>
      <c r="I27" s="174" t="str">
        <f t="shared" si="3"/>
        <v>SITE</v>
      </c>
      <c r="J27" s="32">
        <f t="shared" si="5"/>
        <v>0.33333333333333331</v>
      </c>
      <c r="K27" s="43">
        <f>IFERROR(VLOOKUP(M27,EMPLOI!A:S,2,0),"")</f>
        <v>29</v>
      </c>
      <c r="L27" s="32" t="str">
        <f t="shared" ca="1" si="1"/>
        <v/>
      </c>
      <c r="M27" s="26" t="str" cm="1">
        <f t="array" ref="M27">IF(OR($K$2&gt;J27),"",IFERROR(INDEX(Tableau1[],MATCH(1,('2019'!B27&gt;=Tableau1[[DATE DEBUT ]])*(Tableau1[DATE FIN]&gt;='2018'!B27),0),1),""))</f>
        <v>Entreprise 7</v>
      </c>
      <c r="N27" s="6"/>
      <c r="Q27" s="40"/>
      <c r="R27" s="42"/>
    </row>
    <row r="28" spans="1:18" ht="16.2" x14ac:dyDescent="0.35">
      <c r="A28" s="63">
        <f t="shared" si="6"/>
        <v>43491</v>
      </c>
      <c r="B28" s="34">
        <f t="shared" si="6"/>
        <v>43491</v>
      </c>
      <c r="C28" s="38"/>
      <c r="D28" s="38"/>
      <c r="E28" s="36">
        <f t="shared" si="0"/>
        <v>0</v>
      </c>
      <c r="F28" s="35"/>
      <c r="G28" s="35"/>
      <c r="H28" s="36">
        <f t="shared" si="2"/>
        <v>0</v>
      </c>
      <c r="I28" s="174" t="str">
        <f t="shared" si="3"/>
        <v/>
      </c>
      <c r="J28" s="32">
        <f t="shared" si="5"/>
        <v>0</v>
      </c>
      <c r="K28" s="43" t="str">
        <f>IFERROR(VLOOKUP(M28,EMPLOI!A:S,2,0),"")</f>
        <v/>
      </c>
      <c r="L28" s="32">
        <f t="shared" ca="1" si="1"/>
        <v>1.6666666666666665</v>
      </c>
      <c r="M28" s="26" t="str" cm="1">
        <f t="array" ref="M28">IF(OR($K$2&gt;J28),"",IFERROR(INDEX(Tableau1[],MATCH(1,('2019'!B28&gt;=Tableau1[[DATE DEBUT ]])*(Tableau1[DATE FIN]&gt;='2018'!B28),0),1),""))</f>
        <v/>
      </c>
      <c r="N28" s="6"/>
      <c r="Q28" s="46"/>
      <c r="R28" s="47"/>
    </row>
    <row r="29" spans="1:18" ht="16.2" x14ac:dyDescent="0.35">
      <c r="A29" s="63">
        <f t="shared" si="6"/>
        <v>43492</v>
      </c>
      <c r="B29" s="34">
        <f t="shared" si="6"/>
        <v>43492</v>
      </c>
      <c r="C29" s="38"/>
      <c r="D29" s="38"/>
      <c r="E29" s="36">
        <f t="shared" si="0"/>
        <v>0</v>
      </c>
      <c r="F29" s="35"/>
      <c r="G29" s="35"/>
      <c r="H29" s="36">
        <f t="shared" si="2"/>
        <v>0</v>
      </c>
      <c r="I29" s="174" t="str">
        <f t="shared" si="3"/>
        <v/>
      </c>
      <c r="J29" s="32">
        <f t="shared" si="5"/>
        <v>0</v>
      </c>
      <c r="K29" s="43" t="str">
        <f>IFERROR(VLOOKUP(M29,EMPLOI!A:S,2,0),"")</f>
        <v/>
      </c>
      <c r="L29" s="32" t="str">
        <f t="shared" ca="1" si="1"/>
        <v/>
      </c>
      <c r="M29" s="26" t="str" cm="1">
        <f t="array" ref="M29">IF(OR($K$2&gt;J29),"",IFERROR(INDEX(Tableau1[],MATCH(1,('2019'!B29&gt;=Tableau1[[DATE DEBUT ]])*(Tableau1[DATE FIN]&gt;='2018'!B29),0),1),""))</f>
        <v/>
      </c>
      <c r="N29" s="6"/>
      <c r="Q29" s="3"/>
      <c r="R29" s="42"/>
    </row>
    <row r="30" spans="1:18" ht="16.2" x14ac:dyDescent="0.35">
      <c r="A30" s="63">
        <f t="shared" si="6"/>
        <v>43493</v>
      </c>
      <c r="B30" s="34">
        <f t="shared" si="6"/>
        <v>43493</v>
      </c>
      <c r="C30" s="38">
        <v>0.33333333333333331</v>
      </c>
      <c r="D30" s="38">
        <v>0.5</v>
      </c>
      <c r="E30" s="36">
        <f t="shared" si="0"/>
        <v>0.16666666666666669</v>
      </c>
      <c r="F30" s="35">
        <v>0.58333333333333337</v>
      </c>
      <c r="G30" s="35">
        <v>0.75</v>
      </c>
      <c r="H30" s="36">
        <f t="shared" si="2"/>
        <v>0.16666666666666663</v>
      </c>
      <c r="I30" s="174" t="str">
        <f t="shared" si="3"/>
        <v>SITE</v>
      </c>
      <c r="J30" s="32">
        <f t="shared" si="5"/>
        <v>0.33333333333333331</v>
      </c>
      <c r="K30" s="43">
        <f>IFERROR(VLOOKUP(M30,EMPLOI!A:S,2,0),"")</f>
        <v>29</v>
      </c>
      <c r="L30" s="32" t="str">
        <f t="shared" ca="1" si="1"/>
        <v/>
      </c>
      <c r="M30" s="26" t="str" cm="1">
        <f t="array" ref="M30">IF(OR($K$2&gt;J30),"",IFERROR(INDEX(Tableau1[],MATCH(1,('2019'!B30&gt;=Tableau1[[DATE DEBUT ]])*(Tableau1[DATE FIN]&gt;='2018'!B30),0),1),""))</f>
        <v>Entreprise 7</v>
      </c>
      <c r="N30" s="6"/>
      <c r="Q30" s="41"/>
      <c r="R30" s="42"/>
    </row>
    <row r="31" spans="1:18" ht="16.2" x14ac:dyDescent="0.35">
      <c r="A31" s="63">
        <f t="shared" si="6"/>
        <v>43494</v>
      </c>
      <c r="B31" s="34">
        <f t="shared" si="6"/>
        <v>43494</v>
      </c>
      <c r="C31" s="38">
        <v>0.33333333333333331</v>
      </c>
      <c r="D31" s="38">
        <v>0.5</v>
      </c>
      <c r="E31" s="36">
        <f t="shared" si="0"/>
        <v>0.16666666666666669</v>
      </c>
      <c r="F31" s="35">
        <v>0.58333333333333337</v>
      </c>
      <c r="G31" s="35">
        <v>0.75</v>
      </c>
      <c r="H31" s="36">
        <f t="shared" si="2"/>
        <v>0.16666666666666663</v>
      </c>
      <c r="I31" s="174" t="str">
        <f t="shared" si="3"/>
        <v>SITE</v>
      </c>
      <c r="J31" s="32">
        <f t="shared" si="5"/>
        <v>0.33333333333333331</v>
      </c>
      <c r="K31" s="43">
        <f>IFERROR(VLOOKUP(M31,EMPLOI!A:S,2,0),"")</f>
        <v>29</v>
      </c>
      <c r="L31" s="32" t="str">
        <f t="shared" ca="1" si="1"/>
        <v/>
      </c>
      <c r="M31" s="26" t="str" cm="1">
        <f t="array" ref="M31">IF(OR($K$2&gt;J31),"",IFERROR(INDEX(Tableau1[],MATCH(1,('2019'!B31&gt;=Tableau1[[DATE DEBUT ]])*(Tableau1[DATE FIN]&gt;='2018'!B31),0),1),""))</f>
        <v>Entreprise 7</v>
      </c>
      <c r="N31" s="6"/>
    </row>
    <row r="32" spans="1:18" ht="16.2" x14ac:dyDescent="0.35">
      <c r="A32" s="63">
        <f t="shared" si="6"/>
        <v>43495</v>
      </c>
      <c r="B32" s="34">
        <f t="shared" si="6"/>
        <v>43495</v>
      </c>
      <c r="C32" s="38">
        <v>0.33333333333333331</v>
      </c>
      <c r="D32" s="38">
        <v>0.5</v>
      </c>
      <c r="E32" s="36">
        <f t="shared" si="0"/>
        <v>0.16666666666666669</v>
      </c>
      <c r="F32" s="35">
        <v>0.58333333333333337</v>
      </c>
      <c r="G32" s="35">
        <v>0.75</v>
      </c>
      <c r="H32" s="36">
        <f t="shared" si="2"/>
        <v>0.16666666666666663</v>
      </c>
      <c r="I32" s="174" t="str">
        <f t="shared" si="3"/>
        <v>SITE</v>
      </c>
      <c r="J32" s="32">
        <f t="shared" si="5"/>
        <v>0.33333333333333331</v>
      </c>
      <c r="K32" s="43">
        <f>IFERROR(VLOOKUP(M32,EMPLOI!A:S,2,0),"")</f>
        <v>29</v>
      </c>
      <c r="L32" s="32" t="str">
        <f t="shared" ca="1" si="1"/>
        <v/>
      </c>
      <c r="M32" s="26" t="str" cm="1">
        <f t="array" ref="M32">IF(OR($K$2&gt;J32),"",IFERROR(INDEX(Tableau1[],MATCH(1,('2019'!B32&gt;=Tableau1[[DATE DEBUT ]])*(Tableau1[DATE FIN]&gt;='2018'!B32),0),1),""))</f>
        <v>Entreprise 7</v>
      </c>
      <c r="N32" s="6"/>
    </row>
    <row r="33" spans="1:14" ht="16.2" x14ac:dyDescent="0.35">
      <c r="A33" s="63">
        <f t="shared" si="6"/>
        <v>43496</v>
      </c>
      <c r="B33" s="34">
        <f t="shared" si="6"/>
        <v>43496</v>
      </c>
      <c r="C33" s="38">
        <v>0.33333333333333331</v>
      </c>
      <c r="D33" s="38">
        <v>0.5</v>
      </c>
      <c r="E33" s="36">
        <f t="shared" si="0"/>
        <v>0.16666666666666669</v>
      </c>
      <c r="F33" s="35">
        <v>0.58333333333333337</v>
      </c>
      <c r="G33" s="35">
        <v>0.75</v>
      </c>
      <c r="H33" s="36">
        <f t="shared" si="2"/>
        <v>0.16666666666666663</v>
      </c>
      <c r="I33" s="174" t="str">
        <f t="shared" si="3"/>
        <v>SITE</v>
      </c>
      <c r="J33" s="32">
        <f t="shared" si="5"/>
        <v>0.33333333333333331</v>
      </c>
      <c r="K33" s="43">
        <f>IFERROR(VLOOKUP(M33,EMPLOI!A:S,2,0),"")</f>
        <v>29</v>
      </c>
      <c r="L33" s="32" t="str">
        <f t="shared" ca="1" si="1"/>
        <v/>
      </c>
      <c r="M33" s="26" t="str" cm="1">
        <f t="array" ref="M33">IF(OR($K$2&gt;J33),"",IFERROR(INDEX(Tableau1[],MATCH(1,('2019'!B33&gt;=Tableau1[[DATE DEBUT ]])*(Tableau1[DATE FIN]&gt;='2018'!B33),0),1),""))</f>
        <v>Entreprise 7</v>
      </c>
      <c r="N33" s="6"/>
    </row>
    <row r="34" spans="1:14" ht="16.2" x14ac:dyDescent="0.35">
      <c r="A34" s="63">
        <f t="shared" si="6"/>
        <v>43497</v>
      </c>
      <c r="B34" s="34">
        <f t="shared" si="6"/>
        <v>43497</v>
      </c>
      <c r="C34" s="38">
        <v>0.33333333333333331</v>
      </c>
      <c r="D34" s="38">
        <v>0.5</v>
      </c>
      <c r="E34" s="36">
        <f t="shared" si="0"/>
        <v>0.16666666666666669</v>
      </c>
      <c r="F34" s="35">
        <v>0.58333333333333337</v>
      </c>
      <c r="G34" s="35">
        <v>0.75</v>
      </c>
      <c r="H34" s="36">
        <f t="shared" si="2"/>
        <v>0.16666666666666663</v>
      </c>
      <c r="I34" s="174" t="str">
        <f t="shared" si="3"/>
        <v>SITE</v>
      </c>
      <c r="J34" s="32">
        <f t="shared" si="5"/>
        <v>0.33333333333333331</v>
      </c>
      <c r="K34" s="43">
        <f>IFERROR(VLOOKUP(M34,EMPLOI!A:S,2,0),"")</f>
        <v>29</v>
      </c>
      <c r="L34" s="32" t="str">
        <f t="shared" ca="1" si="1"/>
        <v/>
      </c>
      <c r="M34" s="26" t="str" cm="1">
        <f t="array" ref="M34">IF(OR($K$2&gt;J34),"",IFERROR(INDEX(Tableau1[],MATCH(1,('2019'!B34&gt;=Tableau1[[DATE DEBUT ]])*(Tableau1[DATE FIN]&gt;='2018'!B34),0),1),""))</f>
        <v>Entreprise 7</v>
      </c>
      <c r="N34" s="6"/>
    </row>
    <row r="35" spans="1:14" ht="16.2" x14ac:dyDescent="0.35">
      <c r="A35" s="63">
        <f t="shared" si="6"/>
        <v>43498</v>
      </c>
      <c r="B35" s="34">
        <f t="shared" si="6"/>
        <v>43498</v>
      </c>
      <c r="C35" s="38"/>
      <c r="D35" s="38"/>
      <c r="E35" s="36">
        <f t="shared" ref="E35:E66" si="7">MOD(D35-C35,1)</f>
        <v>0</v>
      </c>
      <c r="F35" s="35"/>
      <c r="G35" s="35"/>
      <c r="H35" s="36">
        <f t="shared" si="2"/>
        <v>0</v>
      </c>
      <c r="I35" s="174" t="str">
        <f t="shared" si="3"/>
        <v/>
      </c>
      <c r="J35" s="32">
        <f t="shared" si="5"/>
        <v>0</v>
      </c>
      <c r="K35" s="43" t="str">
        <f>IFERROR(VLOOKUP(M35,EMPLOI!A:S,2,0),"")</f>
        <v/>
      </c>
      <c r="L35" s="32">
        <f t="shared" ca="1" si="1"/>
        <v>1.6666666666666665</v>
      </c>
      <c r="M35" s="26" t="str" cm="1">
        <f t="array" ref="M35">IF(OR($K$2&gt;J35),"",IFERROR(INDEX(Tableau1[],MATCH(1,('2019'!B35&gt;=Tableau1[[DATE DEBUT ]])*(Tableau1[DATE FIN]&gt;='2018'!B35),0),1),""))</f>
        <v/>
      </c>
      <c r="N35" s="6"/>
    </row>
    <row r="36" spans="1:14" ht="16.2" x14ac:dyDescent="0.35">
      <c r="A36" s="63">
        <f t="shared" si="6"/>
        <v>43499</v>
      </c>
      <c r="B36" s="34">
        <f t="shared" si="6"/>
        <v>43499</v>
      </c>
      <c r="C36" s="38"/>
      <c r="D36" s="38"/>
      <c r="E36" s="36">
        <f t="shared" si="7"/>
        <v>0</v>
      </c>
      <c r="F36" s="35"/>
      <c r="G36" s="35"/>
      <c r="H36" s="36">
        <f t="shared" si="2"/>
        <v>0</v>
      </c>
      <c r="I36" s="174" t="str">
        <f t="shared" si="3"/>
        <v/>
      </c>
      <c r="J36" s="32">
        <f t="shared" si="5"/>
        <v>0</v>
      </c>
      <c r="K36" s="43" t="str">
        <f>IFERROR(VLOOKUP(M36,EMPLOI!A:S,2,0),"")</f>
        <v/>
      </c>
      <c r="L36" s="32" t="str">
        <f t="shared" ca="1" si="1"/>
        <v/>
      </c>
      <c r="M36" s="26" t="str" cm="1">
        <f t="array" ref="M36">IF(OR($K$2&gt;J36),"",IFERROR(INDEX(Tableau1[],MATCH(1,('2019'!B36&gt;=Tableau1[[DATE DEBUT ]])*(Tableau1[DATE FIN]&gt;='2018'!B36),0),1),""))</f>
        <v/>
      </c>
      <c r="N36" s="6"/>
    </row>
    <row r="37" spans="1:14" ht="16.2" x14ac:dyDescent="0.35">
      <c r="A37" s="63">
        <f t="shared" si="6"/>
        <v>43500</v>
      </c>
      <c r="B37" s="34">
        <f t="shared" si="6"/>
        <v>43500</v>
      </c>
      <c r="C37" s="38">
        <v>0.33333333333333331</v>
      </c>
      <c r="D37" s="38">
        <v>0.5</v>
      </c>
      <c r="E37" s="36">
        <f t="shared" si="7"/>
        <v>0.16666666666666669</v>
      </c>
      <c r="F37" s="35">
        <v>0.58333333333333337</v>
      </c>
      <c r="G37" s="35">
        <v>0.75</v>
      </c>
      <c r="H37" s="36">
        <f t="shared" si="2"/>
        <v>0.16666666666666663</v>
      </c>
      <c r="I37" s="174" t="str">
        <f t="shared" si="3"/>
        <v>SITE</v>
      </c>
      <c r="J37" s="32">
        <f t="shared" si="5"/>
        <v>0.33333333333333331</v>
      </c>
      <c r="K37" s="43">
        <f>IFERROR(VLOOKUP(M37,EMPLOI!A:S,2,0),"")</f>
        <v>29</v>
      </c>
      <c r="L37" s="32" t="str">
        <f t="shared" ca="1" si="1"/>
        <v/>
      </c>
      <c r="M37" s="26" t="str" cm="1">
        <f t="array" ref="M37">IF(OR($K$2&gt;J37),"",IFERROR(INDEX(Tableau1[],MATCH(1,('2019'!B37&gt;=Tableau1[[DATE DEBUT ]])*(Tableau1[DATE FIN]&gt;='2018'!B37),0),1),""))</f>
        <v>Entreprise 7</v>
      </c>
      <c r="N37" s="6"/>
    </row>
    <row r="38" spans="1:14" ht="16.2" x14ac:dyDescent="0.35">
      <c r="A38" s="63">
        <f t="shared" ref="A38:B53" si="8">A37+1</f>
        <v>43501</v>
      </c>
      <c r="B38" s="34">
        <f t="shared" si="8"/>
        <v>43501</v>
      </c>
      <c r="C38" s="38">
        <v>0.33333333333333331</v>
      </c>
      <c r="D38" s="38">
        <v>0.5</v>
      </c>
      <c r="E38" s="36">
        <f t="shared" si="7"/>
        <v>0.16666666666666669</v>
      </c>
      <c r="F38" s="35">
        <v>0.58333333333333337</v>
      </c>
      <c r="G38" s="35">
        <v>0.75</v>
      </c>
      <c r="H38" s="36">
        <f t="shared" si="2"/>
        <v>0.16666666666666663</v>
      </c>
      <c r="I38" s="174" t="str">
        <f t="shared" si="3"/>
        <v>SITE</v>
      </c>
      <c r="J38" s="32">
        <f t="shared" si="5"/>
        <v>0.33333333333333331</v>
      </c>
      <c r="K38" s="43">
        <f>IFERROR(VLOOKUP(M38,EMPLOI!A:S,2,0),"")</f>
        <v>29</v>
      </c>
      <c r="L38" s="32" t="str">
        <f t="shared" ca="1" si="1"/>
        <v/>
      </c>
      <c r="M38" s="26" t="str" cm="1">
        <f t="array" ref="M38">IF(OR($K$2&gt;J38),"",IFERROR(INDEX(Tableau1[],MATCH(1,('2019'!B38&gt;=Tableau1[[DATE DEBUT ]])*(Tableau1[DATE FIN]&gt;='2018'!B38),0),1),""))</f>
        <v>Entreprise 7</v>
      </c>
      <c r="N38" s="6"/>
    </row>
    <row r="39" spans="1:14" ht="16.2" x14ac:dyDescent="0.35">
      <c r="A39" s="63">
        <f t="shared" si="8"/>
        <v>43502</v>
      </c>
      <c r="B39" s="34">
        <f t="shared" si="8"/>
        <v>43502</v>
      </c>
      <c r="C39" s="38">
        <v>0.33333333333333331</v>
      </c>
      <c r="D39" s="38">
        <v>0.5</v>
      </c>
      <c r="E39" s="36">
        <f t="shared" si="7"/>
        <v>0.16666666666666669</v>
      </c>
      <c r="F39" s="35">
        <v>0.58333333333333337</v>
      </c>
      <c r="G39" s="35">
        <v>0.75</v>
      </c>
      <c r="H39" s="36">
        <f t="shared" si="2"/>
        <v>0.16666666666666663</v>
      </c>
      <c r="I39" s="174" t="str">
        <f t="shared" si="3"/>
        <v>SITE</v>
      </c>
      <c r="J39" s="32">
        <f t="shared" si="5"/>
        <v>0.33333333333333331</v>
      </c>
      <c r="K39" s="43">
        <f>IFERROR(VLOOKUP(M39,EMPLOI!A:S,2,0),"")</f>
        <v>29</v>
      </c>
      <c r="L39" s="32" t="str">
        <f t="shared" ca="1" si="1"/>
        <v/>
      </c>
      <c r="M39" s="26" t="str" cm="1">
        <f t="array" ref="M39">IF(OR($K$2&gt;J39),"",IFERROR(INDEX(Tableau1[],MATCH(1,('2019'!B39&gt;=Tableau1[[DATE DEBUT ]])*(Tableau1[DATE FIN]&gt;='2018'!B39),0),1),""))</f>
        <v>Entreprise 7</v>
      </c>
      <c r="N39" s="6"/>
    </row>
    <row r="40" spans="1:14" ht="16.8" thickBot="1" x14ac:dyDescent="0.4">
      <c r="A40" s="63">
        <f t="shared" si="8"/>
        <v>43503</v>
      </c>
      <c r="B40" s="34">
        <f t="shared" si="8"/>
        <v>43503</v>
      </c>
      <c r="C40" s="38">
        <v>0.33333333333333331</v>
      </c>
      <c r="D40" s="38">
        <v>0.5</v>
      </c>
      <c r="E40" s="36">
        <f t="shared" si="7"/>
        <v>0.16666666666666669</v>
      </c>
      <c r="F40" s="35">
        <v>0.58333333333333337</v>
      </c>
      <c r="G40" s="35">
        <v>0.75</v>
      </c>
      <c r="H40" s="36">
        <f t="shared" si="2"/>
        <v>0.16666666666666663</v>
      </c>
      <c r="I40" s="174" t="str">
        <f t="shared" si="3"/>
        <v>SITE</v>
      </c>
      <c r="J40" s="32">
        <f t="shared" si="5"/>
        <v>0.33333333333333331</v>
      </c>
      <c r="K40" s="43">
        <f>IFERROR(VLOOKUP(M40,EMPLOI!A:S,2,0),"")</f>
        <v>29</v>
      </c>
      <c r="L40" s="32" t="str">
        <f t="shared" ca="1" si="1"/>
        <v/>
      </c>
      <c r="M40" s="26" t="str" cm="1">
        <f t="array" ref="M40">IF(OR($K$2&gt;J40),"",IFERROR(INDEX(Tableau1[],MATCH(1,('2019'!B40&gt;=Tableau1[[DATE DEBUT ]])*(Tableau1[DATE FIN]&gt;='2018'!B40),0),1),""))</f>
        <v>Entreprise 7</v>
      </c>
      <c r="N40" s="6"/>
    </row>
    <row r="41" spans="1:14" ht="16.8" thickBot="1" x14ac:dyDescent="0.4">
      <c r="A41" s="63">
        <f t="shared" si="8"/>
        <v>43504</v>
      </c>
      <c r="B41" s="34">
        <f t="shared" si="8"/>
        <v>43504</v>
      </c>
      <c r="C41" s="38">
        <v>0.33333333333333331</v>
      </c>
      <c r="D41" s="38">
        <v>0.5</v>
      </c>
      <c r="E41" s="36">
        <f t="shared" si="7"/>
        <v>0.16666666666666669</v>
      </c>
      <c r="F41" s="35">
        <v>0.58333333333333337</v>
      </c>
      <c r="G41" s="35">
        <v>0.75</v>
      </c>
      <c r="H41" s="36">
        <f t="shared" si="2"/>
        <v>0.16666666666666663</v>
      </c>
      <c r="I41" s="174" t="str">
        <f t="shared" si="3"/>
        <v>SITE</v>
      </c>
      <c r="J41" s="32">
        <f t="shared" si="5"/>
        <v>0.33333333333333331</v>
      </c>
      <c r="K41" s="43">
        <f>IFERROR(VLOOKUP(M41,EMPLOI!A:S,2,0),"")</f>
        <v>29</v>
      </c>
      <c r="L41" s="32" t="str">
        <f t="shared" ca="1" si="1"/>
        <v/>
      </c>
      <c r="M41" s="26" t="str" cm="1">
        <f t="array" ref="M41">IF(OR($K$2&gt;J41),"",IFERROR(INDEX(Tableau1[],MATCH(1,('2019'!B41&gt;=Tableau1[[DATE DEBUT ]])*(Tableau1[DATE FIN]&gt;='2018'!B41),0),1),""))</f>
        <v>Entreprise 7</v>
      </c>
      <c r="N41" s="68"/>
    </row>
    <row r="42" spans="1:14" ht="16.8" thickTop="1" x14ac:dyDescent="0.35">
      <c r="A42" s="63">
        <f t="shared" si="8"/>
        <v>43505</v>
      </c>
      <c r="B42" s="34">
        <f t="shared" si="8"/>
        <v>43505</v>
      </c>
      <c r="C42" s="38"/>
      <c r="D42" s="38"/>
      <c r="E42" s="36">
        <f t="shared" si="7"/>
        <v>0</v>
      </c>
      <c r="F42" s="35"/>
      <c r="G42" s="35"/>
      <c r="H42" s="36">
        <f t="shared" si="2"/>
        <v>0</v>
      </c>
      <c r="I42" s="174" t="str">
        <f t="shared" si="3"/>
        <v/>
      </c>
      <c r="J42" s="32">
        <f t="shared" si="5"/>
        <v>0</v>
      </c>
      <c r="K42" s="43" t="str">
        <f>IFERROR(VLOOKUP(M42,EMPLOI!A:S,2,0),"")</f>
        <v/>
      </c>
      <c r="L42" s="32">
        <f t="shared" ca="1" si="1"/>
        <v>1.6666666666666665</v>
      </c>
      <c r="M42" s="26" t="str" cm="1">
        <f t="array" ref="M42">IF(OR($K$2&gt;J42),"",IFERROR(INDEX(Tableau1[],MATCH(1,('2019'!B42&gt;=Tableau1[[DATE DEBUT ]])*(Tableau1[DATE FIN]&gt;='2018'!B42),0),1),""))</f>
        <v/>
      </c>
      <c r="N42" s="6"/>
    </row>
    <row r="43" spans="1:14" ht="16.2" x14ac:dyDescent="0.35">
      <c r="A43" s="63">
        <f t="shared" si="8"/>
        <v>43506</v>
      </c>
      <c r="B43" s="34">
        <f t="shared" si="8"/>
        <v>43506</v>
      </c>
      <c r="C43" s="38"/>
      <c r="D43" s="38"/>
      <c r="E43" s="36">
        <f t="shared" si="7"/>
        <v>0</v>
      </c>
      <c r="F43" s="35"/>
      <c r="G43" s="35"/>
      <c r="H43" s="36">
        <f t="shared" si="2"/>
        <v>0</v>
      </c>
      <c r="I43" s="174" t="str">
        <f t="shared" si="3"/>
        <v/>
      </c>
      <c r="J43" s="32">
        <f t="shared" si="5"/>
        <v>0</v>
      </c>
      <c r="K43" s="43" t="str">
        <f>IFERROR(VLOOKUP(M43,EMPLOI!A:S,2,0),"")</f>
        <v/>
      </c>
      <c r="L43" s="32" t="str">
        <f t="shared" ca="1" si="1"/>
        <v/>
      </c>
      <c r="M43" s="26" t="str" cm="1">
        <f t="array" ref="M43">IF(OR($K$2&gt;J43),"",IFERROR(INDEX(Tableau1[],MATCH(1,('2019'!B43&gt;=Tableau1[[DATE DEBUT ]])*(Tableau1[DATE FIN]&gt;='2018'!B43),0),1),""))</f>
        <v/>
      </c>
      <c r="N43" s="6"/>
    </row>
    <row r="44" spans="1:14" ht="16.2" x14ac:dyDescent="0.35">
      <c r="A44" s="63">
        <f t="shared" si="8"/>
        <v>43507</v>
      </c>
      <c r="B44" s="34">
        <f t="shared" si="8"/>
        <v>43507</v>
      </c>
      <c r="C44" s="38">
        <v>0.33333333333333331</v>
      </c>
      <c r="D44" s="38">
        <v>0.5</v>
      </c>
      <c r="E44" s="36">
        <f t="shared" si="7"/>
        <v>0.16666666666666669</v>
      </c>
      <c r="F44" s="35">
        <v>0.58333333333333337</v>
      </c>
      <c r="G44" s="35">
        <v>0.75</v>
      </c>
      <c r="H44" s="36">
        <f t="shared" si="2"/>
        <v>0.16666666666666663</v>
      </c>
      <c r="I44" s="174" t="str">
        <f t="shared" si="3"/>
        <v>SITE</v>
      </c>
      <c r="J44" s="32">
        <f t="shared" si="5"/>
        <v>0.33333333333333331</v>
      </c>
      <c r="K44" s="43">
        <f>IFERROR(VLOOKUP(M44,EMPLOI!A:S,2,0),"")</f>
        <v>29</v>
      </c>
      <c r="L44" s="32" t="str">
        <f t="shared" ca="1" si="1"/>
        <v/>
      </c>
      <c r="M44" s="26" t="str" cm="1">
        <f t="array" ref="M44">IF(OR($K$2&gt;J44),"",IFERROR(INDEX(Tableau1[],MATCH(1,('2019'!B44&gt;=Tableau1[[DATE DEBUT ]])*(Tableau1[DATE FIN]&gt;='2018'!B44),0),1),""))</f>
        <v>Entreprise 7</v>
      </c>
      <c r="N44" s="6"/>
    </row>
    <row r="45" spans="1:14" ht="16.2" x14ac:dyDescent="0.35">
      <c r="A45" s="63">
        <f t="shared" si="8"/>
        <v>43508</v>
      </c>
      <c r="B45" s="34">
        <f t="shared" si="8"/>
        <v>43508</v>
      </c>
      <c r="C45" s="38">
        <v>0.33333333333333331</v>
      </c>
      <c r="D45" s="38">
        <v>0.5</v>
      </c>
      <c r="E45" s="36">
        <f t="shared" si="7"/>
        <v>0.16666666666666669</v>
      </c>
      <c r="F45" s="35">
        <v>0.58333333333333337</v>
      </c>
      <c r="G45" s="35">
        <v>0.75</v>
      </c>
      <c r="H45" s="36">
        <f t="shared" si="2"/>
        <v>0.16666666666666663</v>
      </c>
      <c r="I45" s="174" t="str">
        <f t="shared" si="3"/>
        <v>SITE</v>
      </c>
      <c r="J45" s="32">
        <f t="shared" si="5"/>
        <v>0.33333333333333331</v>
      </c>
      <c r="K45" s="43">
        <f>IFERROR(VLOOKUP(M45,EMPLOI!A:S,2,0),"")</f>
        <v>29</v>
      </c>
      <c r="L45" s="32" t="str">
        <f t="shared" ca="1" si="1"/>
        <v/>
      </c>
      <c r="M45" s="26" t="str" cm="1">
        <f t="array" ref="M45">IF(OR($K$2&gt;J45),"",IFERROR(INDEX(Tableau1[],MATCH(1,('2019'!B45&gt;=Tableau1[[DATE DEBUT ]])*(Tableau1[DATE FIN]&gt;='2018'!B45),0),1),""))</f>
        <v>Entreprise 7</v>
      </c>
      <c r="N45" s="6"/>
    </row>
    <row r="46" spans="1:14" ht="16.2" x14ac:dyDescent="0.35">
      <c r="A46" s="63">
        <f t="shared" si="8"/>
        <v>43509</v>
      </c>
      <c r="B46" s="34">
        <f t="shared" si="8"/>
        <v>43509</v>
      </c>
      <c r="C46" s="38">
        <v>0.33333333333333331</v>
      </c>
      <c r="D46" s="38">
        <v>0.5</v>
      </c>
      <c r="E46" s="36">
        <f t="shared" si="7"/>
        <v>0.16666666666666669</v>
      </c>
      <c r="F46" s="35">
        <v>0.58333333333333337</v>
      </c>
      <c r="G46" s="35">
        <v>0.75</v>
      </c>
      <c r="H46" s="36">
        <f t="shared" si="2"/>
        <v>0.16666666666666663</v>
      </c>
      <c r="I46" s="174" t="str">
        <f t="shared" si="3"/>
        <v>SITE</v>
      </c>
      <c r="J46" s="32">
        <f t="shared" si="5"/>
        <v>0.33333333333333331</v>
      </c>
      <c r="K46" s="43">
        <f>IFERROR(VLOOKUP(M46,EMPLOI!A:S,2,0),"")</f>
        <v>29</v>
      </c>
      <c r="L46" s="32" t="str">
        <f t="shared" ca="1" si="1"/>
        <v/>
      </c>
      <c r="M46" s="26" t="str" cm="1">
        <f t="array" ref="M46">IF(OR($K$2&gt;J46),"",IFERROR(INDEX(Tableau1[],MATCH(1,('2019'!B46&gt;=Tableau1[[DATE DEBUT ]])*(Tableau1[DATE FIN]&gt;='2018'!B46),0),1),""))</f>
        <v>Entreprise 7</v>
      </c>
      <c r="N46" s="6"/>
    </row>
    <row r="47" spans="1:14" ht="16.2" x14ac:dyDescent="0.35">
      <c r="A47" s="63">
        <f t="shared" si="8"/>
        <v>43510</v>
      </c>
      <c r="B47" s="34">
        <f t="shared" si="8"/>
        <v>43510</v>
      </c>
      <c r="C47" s="38">
        <v>0.33333333333333331</v>
      </c>
      <c r="D47" s="38">
        <v>0.5</v>
      </c>
      <c r="E47" s="36">
        <f t="shared" si="7"/>
        <v>0.16666666666666669</v>
      </c>
      <c r="F47" s="35">
        <v>0.58333333333333337</v>
      </c>
      <c r="G47" s="35">
        <v>0.75</v>
      </c>
      <c r="H47" s="36">
        <f t="shared" si="2"/>
        <v>0.16666666666666663</v>
      </c>
      <c r="I47" s="174" t="str">
        <f t="shared" si="3"/>
        <v>SITE</v>
      </c>
      <c r="J47" s="32">
        <f t="shared" si="5"/>
        <v>0.33333333333333331</v>
      </c>
      <c r="K47" s="43">
        <f>IFERROR(VLOOKUP(M47,EMPLOI!A:S,2,0),"")</f>
        <v>29</v>
      </c>
      <c r="L47" s="32" t="str">
        <f t="shared" ca="1" si="1"/>
        <v/>
      </c>
      <c r="M47" s="26" t="str" cm="1">
        <f t="array" ref="M47">IF(OR($K$2&gt;J47),"",IFERROR(INDEX(Tableau1[],MATCH(1,('2019'!B47&gt;=Tableau1[[DATE DEBUT ]])*(Tableau1[DATE FIN]&gt;='2018'!B47),0),1),""))</f>
        <v>Entreprise 7</v>
      </c>
      <c r="N47" s="6"/>
    </row>
    <row r="48" spans="1:14" ht="16.2" x14ac:dyDescent="0.35">
      <c r="A48" s="63">
        <f t="shared" si="8"/>
        <v>43511</v>
      </c>
      <c r="B48" s="34">
        <f t="shared" si="8"/>
        <v>43511</v>
      </c>
      <c r="C48" s="38">
        <v>0.33333333333333331</v>
      </c>
      <c r="D48" s="38">
        <v>0.5</v>
      </c>
      <c r="E48" s="36">
        <f t="shared" si="7"/>
        <v>0.16666666666666669</v>
      </c>
      <c r="F48" s="35">
        <v>0.58333333333333337</v>
      </c>
      <c r="G48" s="35">
        <v>0.75</v>
      </c>
      <c r="H48" s="36">
        <f t="shared" si="2"/>
        <v>0.16666666666666663</v>
      </c>
      <c r="I48" s="174" t="str">
        <f t="shared" si="3"/>
        <v>SITE</v>
      </c>
      <c r="J48" s="32">
        <f t="shared" si="5"/>
        <v>0.33333333333333331</v>
      </c>
      <c r="K48" s="43">
        <f>IFERROR(VLOOKUP(M48,EMPLOI!A:S,2,0),"")</f>
        <v>29</v>
      </c>
      <c r="L48" s="32" t="str">
        <f t="shared" ca="1" si="1"/>
        <v/>
      </c>
      <c r="M48" s="26" t="str" cm="1">
        <f t="array" ref="M48">IF(OR($K$2&gt;J48),"",IFERROR(INDEX(Tableau1[],MATCH(1,('2019'!B48&gt;=Tableau1[[DATE DEBUT ]])*(Tableau1[DATE FIN]&gt;='2018'!B48),0),1),""))</f>
        <v>Entreprise 7</v>
      </c>
      <c r="N48" s="6"/>
    </row>
    <row r="49" spans="1:14" ht="16.2" x14ac:dyDescent="0.35">
      <c r="A49" s="63">
        <f t="shared" si="8"/>
        <v>43512</v>
      </c>
      <c r="B49" s="34">
        <f t="shared" si="8"/>
        <v>43512</v>
      </c>
      <c r="C49" s="38"/>
      <c r="D49" s="38"/>
      <c r="E49" s="36">
        <f t="shared" si="7"/>
        <v>0</v>
      </c>
      <c r="F49" s="35"/>
      <c r="G49" s="35"/>
      <c r="H49" s="36">
        <f t="shared" si="2"/>
        <v>0</v>
      </c>
      <c r="I49" s="174" t="str">
        <f t="shared" si="3"/>
        <v/>
      </c>
      <c r="J49" s="32">
        <f t="shared" si="5"/>
        <v>0</v>
      </c>
      <c r="K49" s="43" t="str">
        <f>IFERROR(VLOOKUP(M49,EMPLOI!A:S,2,0),"")</f>
        <v/>
      </c>
      <c r="L49" s="32">
        <f t="shared" ca="1" si="1"/>
        <v>1.6666666666666665</v>
      </c>
      <c r="M49" s="26" t="str" cm="1">
        <f t="array" ref="M49">IF(OR($K$2&gt;J49),"",IFERROR(INDEX(Tableau1[],MATCH(1,('2019'!B49&gt;=Tableau1[[DATE DEBUT ]])*(Tableau1[DATE FIN]&gt;='2018'!B49),0),1),""))</f>
        <v/>
      </c>
      <c r="N49" s="6"/>
    </row>
    <row r="50" spans="1:14" ht="16.2" x14ac:dyDescent="0.35">
      <c r="A50" s="63">
        <f t="shared" si="8"/>
        <v>43513</v>
      </c>
      <c r="B50" s="34">
        <f t="shared" si="8"/>
        <v>43513</v>
      </c>
      <c r="C50" s="38"/>
      <c r="D50" s="38"/>
      <c r="E50" s="36">
        <f t="shared" si="7"/>
        <v>0</v>
      </c>
      <c r="F50" s="35"/>
      <c r="G50" s="35"/>
      <c r="H50" s="36">
        <f t="shared" si="2"/>
        <v>0</v>
      </c>
      <c r="I50" s="174" t="str">
        <f t="shared" si="3"/>
        <v/>
      </c>
      <c r="J50" s="32">
        <f t="shared" si="5"/>
        <v>0</v>
      </c>
      <c r="K50" s="43" t="str">
        <f>IFERROR(VLOOKUP(M50,EMPLOI!A:S,2,0),"")</f>
        <v/>
      </c>
      <c r="L50" s="32" t="str">
        <f t="shared" ca="1" si="1"/>
        <v/>
      </c>
      <c r="M50" s="26" t="str" cm="1">
        <f t="array" ref="M50">IF(OR($K$2&gt;J50),"",IFERROR(INDEX(Tableau1[],MATCH(1,('2019'!B50&gt;=Tableau1[[DATE DEBUT ]])*(Tableau1[DATE FIN]&gt;='2018'!B50),0),1),""))</f>
        <v/>
      </c>
      <c r="N50" s="6"/>
    </row>
    <row r="51" spans="1:14" ht="16.2" x14ac:dyDescent="0.35">
      <c r="A51" s="63">
        <f t="shared" si="8"/>
        <v>43514</v>
      </c>
      <c r="B51" s="34">
        <f t="shared" si="8"/>
        <v>43514</v>
      </c>
      <c r="C51" s="38">
        <v>0.33333333333333331</v>
      </c>
      <c r="D51" s="38">
        <v>0.5</v>
      </c>
      <c r="E51" s="36">
        <f t="shared" si="7"/>
        <v>0.16666666666666669</v>
      </c>
      <c r="F51" s="35">
        <v>0.58333333333333337</v>
      </c>
      <c r="G51" s="35">
        <v>0.75</v>
      </c>
      <c r="H51" s="36">
        <f t="shared" si="2"/>
        <v>0.16666666666666663</v>
      </c>
      <c r="I51" s="174" t="str">
        <f t="shared" si="3"/>
        <v>SITE</v>
      </c>
      <c r="J51" s="32">
        <f t="shared" si="5"/>
        <v>0.33333333333333331</v>
      </c>
      <c r="K51" s="43">
        <f>IFERROR(VLOOKUP(M51,EMPLOI!A:S,2,0),"")</f>
        <v>29</v>
      </c>
      <c r="L51" s="32" t="str">
        <f t="shared" ca="1" si="1"/>
        <v/>
      </c>
      <c r="M51" s="26" t="str" cm="1">
        <f t="array" ref="M51">IF(OR($K$2&gt;J51),"",IFERROR(INDEX(Tableau1[],MATCH(1,('2019'!B51&gt;=Tableau1[[DATE DEBUT ]])*(Tableau1[DATE FIN]&gt;='2018'!B51),0),1),""))</f>
        <v>Entreprise 7</v>
      </c>
      <c r="N51" s="6"/>
    </row>
    <row r="52" spans="1:14" ht="16.2" x14ac:dyDescent="0.35">
      <c r="A52" s="63">
        <f t="shared" si="8"/>
        <v>43515</v>
      </c>
      <c r="B52" s="34">
        <f t="shared" si="8"/>
        <v>43515</v>
      </c>
      <c r="C52" s="38">
        <v>0.33333333333333331</v>
      </c>
      <c r="D52" s="38">
        <v>0.5</v>
      </c>
      <c r="E52" s="36">
        <f t="shared" si="7"/>
        <v>0.16666666666666669</v>
      </c>
      <c r="F52" s="35">
        <v>0.58333333333333337</v>
      </c>
      <c r="G52" s="35">
        <v>0.75</v>
      </c>
      <c r="H52" s="36">
        <f t="shared" si="2"/>
        <v>0.16666666666666663</v>
      </c>
      <c r="I52" s="174" t="str">
        <f t="shared" si="3"/>
        <v>SITE</v>
      </c>
      <c r="J52" s="32">
        <f t="shared" si="5"/>
        <v>0.33333333333333331</v>
      </c>
      <c r="K52" s="43">
        <f>IFERROR(VLOOKUP(M52,EMPLOI!A:S,2,0),"")</f>
        <v>29</v>
      </c>
      <c r="L52" s="32" t="str">
        <f t="shared" ca="1" si="1"/>
        <v/>
      </c>
      <c r="M52" s="26" t="str" cm="1">
        <f t="array" ref="M52">IF(OR($K$2&gt;J52),"",IFERROR(INDEX(Tableau1[],MATCH(1,('2019'!B52&gt;=Tableau1[[DATE DEBUT ]])*(Tableau1[DATE FIN]&gt;='2018'!B52),0),1),""))</f>
        <v>Entreprise 7</v>
      </c>
      <c r="N52" s="6"/>
    </row>
    <row r="53" spans="1:14" ht="16.2" x14ac:dyDescent="0.35">
      <c r="A53" s="63">
        <f t="shared" si="8"/>
        <v>43516</v>
      </c>
      <c r="B53" s="34">
        <f t="shared" si="8"/>
        <v>43516</v>
      </c>
      <c r="C53" s="38">
        <v>0.33333333333333331</v>
      </c>
      <c r="D53" s="38">
        <v>0.5</v>
      </c>
      <c r="E53" s="36">
        <f t="shared" si="7"/>
        <v>0.16666666666666669</v>
      </c>
      <c r="F53" s="35">
        <v>0.58333333333333337</v>
      </c>
      <c r="G53" s="35">
        <v>0.75</v>
      </c>
      <c r="H53" s="36">
        <f t="shared" si="2"/>
        <v>0.16666666666666663</v>
      </c>
      <c r="I53" s="174" t="str">
        <f t="shared" si="3"/>
        <v>SITE</v>
      </c>
      <c r="J53" s="32">
        <f t="shared" si="5"/>
        <v>0.33333333333333331</v>
      </c>
      <c r="K53" s="43">
        <f>IFERROR(VLOOKUP(M53,EMPLOI!A:S,2,0),"")</f>
        <v>29</v>
      </c>
      <c r="L53" s="32" t="str">
        <f t="shared" ca="1" si="1"/>
        <v/>
      </c>
      <c r="M53" s="26" t="str" cm="1">
        <f t="array" ref="M53">IF(OR($K$2&gt;J53),"",IFERROR(INDEX(Tableau1[],MATCH(1,('2019'!B53&gt;=Tableau1[[DATE DEBUT ]])*(Tableau1[DATE FIN]&gt;='2018'!B53),0),1),""))</f>
        <v>Entreprise 7</v>
      </c>
      <c r="N53" s="6"/>
    </row>
    <row r="54" spans="1:14" ht="16.2" x14ac:dyDescent="0.35">
      <c r="A54" s="63">
        <f t="shared" ref="A54:B69" si="9">A53+1</f>
        <v>43517</v>
      </c>
      <c r="B54" s="34">
        <f t="shared" si="9"/>
        <v>43517</v>
      </c>
      <c r="C54" s="38">
        <v>0.33333333333333331</v>
      </c>
      <c r="D54" s="38">
        <v>0.5</v>
      </c>
      <c r="E54" s="36">
        <f t="shared" si="7"/>
        <v>0.16666666666666669</v>
      </c>
      <c r="F54" s="35">
        <v>0.58333333333333337</v>
      </c>
      <c r="G54" s="35">
        <v>0.75</v>
      </c>
      <c r="H54" s="36">
        <f t="shared" si="2"/>
        <v>0.16666666666666663</v>
      </c>
      <c r="I54" s="174" t="str">
        <f t="shared" si="3"/>
        <v>SITE</v>
      </c>
      <c r="J54" s="32">
        <f t="shared" si="5"/>
        <v>0.33333333333333331</v>
      </c>
      <c r="K54" s="43">
        <f>IFERROR(VLOOKUP(M54,EMPLOI!A:S,2,0),"")</f>
        <v>29</v>
      </c>
      <c r="L54" s="32" t="str">
        <f t="shared" ca="1" si="1"/>
        <v/>
      </c>
      <c r="M54" s="26" t="str" cm="1">
        <f t="array" ref="M54">IF(OR($K$2&gt;J54),"",IFERROR(INDEX(Tableau1[],MATCH(1,('2019'!B54&gt;=Tableau1[[DATE DEBUT ]])*(Tableau1[DATE FIN]&gt;='2018'!B54),0),1),""))</f>
        <v>Entreprise 7</v>
      </c>
      <c r="N54" s="6"/>
    </row>
    <row r="55" spans="1:14" ht="16.2" x14ac:dyDescent="0.35">
      <c r="A55" s="63">
        <f t="shared" si="9"/>
        <v>43518</v>
      </c>
      <c r="B55" s="34">
        <f t="shared" si="9"/>
        <v>43518</v>
      </c>
      <c r="C55" s="38">
        <v>0.33333333333333331</v>
      </c>
      <c r="D55" s="38">
        <v>0.5</v>
      </c>
      <c r="E55" s="36">
        <f t="shared" si="7"/>
        <v>0.16666666666666669</v>
      </c>
      <c r="F55" s="35">
        <v>0.58333333333333337</v>
      </c>
      <c r="G55" s="35">
        <v>0.75</v>
      </c>
      <c r="H55" s="36">
        <f t="shared" si="2"/>
        <v>0.16666666666666663</v>
      </c>
      <c r="I55" s="174" t="str">
        <f t="shared" si="3"/>
        <v>SITE</v>
      </c>
      <c r="J55" s="32">
        <f t="shared" si="5"/>
        <v>0.33333333333333331</v>
      </c>
      <c r="K55" s="43">
        <f>IFERROR(VLOOKUP(M55,EMPLOI!A:S,2,0),"")</f>
        <v>29</v>
      </c>
      <c r="L55" s="32" t="str">
        <f t="shared" ca="1" si="1"/>
        <v/>
      </c>
      <c r="M55" s="26" t="str" cm="1">
        <f t="array" ref="M55">IF(OR($K$2&gt;J55),"",IFERROR(INDEX(Tableau1[],MATCH(1,('2019'!B55&gt;=Tableau1[[DATE DEBUT ]])*(Tableau1[DATE FIN]&gt;='2018'!B55),0),1),""))</f>
        <v>Entreprise 7</v>
      </c>
      <c r="N55" s="6"/>
    </row>
    <row r="56" spans="1:14" ht="16.2" x14ac:dyDescent="0.35">
      <c r="A56" s="63">
        <f t="shared" si="9"/>
        <v>43519</v>
      </c>
      <c r="B56" s="34">
        <f t="shared" si="9"/>
        <v>43519</v>
      </c>
      <c r="C56" s="38"/>
      <c r="D56" s="38"/>
      <c r="E56" s="36">
        <f t="shared" si="7"/>
        <v>0</v>
      </c>
      <c r="F56" s="35"/>
      <c r="G56" s="35"/>
      <c r="H56" s="36">
        <f t="shared" si="2"/>
        <v>0</v>
      </c>
      <c r="I56" s="174" t="str">
        <f t="shared" si="3"/>
        <v/>
      </c>
      <c r="J56" s="32">
        <f t="shared" si="5"/>
        <v>0</v>
      </c>
      <c r="K56" s="43" t="str">
        <f>IFERROR(VLOOKUP(M56,EMPLOI!A:S,2,0),"")</f>
        <v/>
      </c>
      <c r="L56" s="32">
        <f t="shared" ca="1" si="1"/>
        <v>1.6666666666666665</v>
      </c>
      <c r="M56" s="26" t="str" cm="1">
        <f t="array" ref="M56">IF(OR($K$2&gt;J56),"",IFERROR(INDEX(Tableau1[],MATCH(1,('2019'!B56&gt;=Tableau1[[DATE DEBUT ]])*(Tableau1[DATE FIN]&gt;='2018'!B56),0),1),""))</f>
        <v/>
      </c>
      <c r="N56" s="6"/>
    </row>
    <row r="57" spans="1:14" ht="16.2" x14ac:dyDescent="0.35">
      <c r="A57" s="63">
        <f t="shared" si="9"/>
        <v>43520</v>
      </c>
      <c r="B57" s="34">
        <f t="shared" si="9"/>
        <v>43520</v>
      </c>
      <c r="C57" s="38"/>
      <c r="D57" s="38"/>
      <c r="E57" s="36">
        <f t="shared" si="7"/>
        <v>0</v>
      </c>
      <c r="F57" s="35"/>
      <c r="G57" s="35"/>
      <c r="H57" s="36">
        <f t="shared" si="2"/>
        <v>0</v>
      </c>
      <c r="I57" s="174" t="str">
        <f t="shared" si="3"/>
        <v/>
      </c>
      <c r="J57" s="32">
        <f t="shared" si="5"/>
        <v>0</v>
      </c>
      <c r="K57" s="43" t="str">
        <f>IFERROR(VLOOKUP(M57,EMPLOI!A:S,2,0),"")</f>
        <v/>
      </c>
      <c r="L57" s="32" t="str">
        <f t="shared" ca="1" si="1"/>
        <v/>
      </c>
      <c r="M57" s="26" t="str" cm="1">
        <f t="array" ref="M57">IF(OR($K$2&gt;J57),"",IFERROR(INDEX(Tableau1[],MATCH(1,('2019'!B57&gt;=Tableau1[[DATE DEBUT ]])*(Tableau1[DATE FIN]&gt;='2018'!B57),0),1),""))</f>
        <v/>
      </c>
      <c r="N57" s="6"/>
    </row>
    <row r="58" spans="1:14" ht="16.2" x14ac:dyDescent="0.35">
      <c r="A58" s="63">
        <f t="shared" si="9"/>
        <v>43521</v>
      </c>
      <c r="B58" s="34">
        <f t="shared" si="9"/>
        <v>43521</v>
      </c>
      <c r="C58" s="38">
        <v>0.33333333333333331</v>
      </c>
      <c r="D58" s="38">
        <v>0.5</v>
      </c>
      <c r="E58" s="36">
        <f t="shared" si="7"/>
        <v>0.16666666666666669</v>
      </c>
      <c r="F58" s="35">
        <v>0.58333333333333337</v>
      </c>
      <c r="G58" s="35">
        <v>0.75</v>
      </c>
      <c r="H58" s="36">
        <f t="shared" si="2"/>
        <v>0.16666666666666663</v>
      </c>
      <c r="I58" s="174" t="str">
        <f t="shared" si="3"/>
        <v>SITE</v>
      </c>
      <c r="J58" s="32">
        <f t="shared" si="5"/>
        <v>0.33333333333333331</v>
      </c>
      <c r="K58" s="43">
        <f>IFERROR(VLOOKUP(M58,EMPLOI!A:S,2,0),"")</f>
        <v>29</v>
      </c>
      <c r="L58" s="32" t="str">
        <f t="shared" ca="1" si="1"/>
        <v/>
      </c>
      <c r="M58" s="26" t="str" cm="1">
        <f t="array" ref="M58">IF(OR($K$2&gt;J58),"",IFERROR(INDEX(Tableau1[],MATCH(1,('2019'!B58&gt;=Tableau1[[DATE DEBUT ]])*(Tableau1[DATE FIN]&gt;='2018'!B58),0),1),""))</f>
        <v>Entreprise 7</v>
      </c>
      <c r="N58" s="6"/>
    </row>
    <row r="59" spans="1:14" ht="16.2" x14ac:dyDescent="0.35">
      <c r="A59" s="63">
        <f t="shared" si="9"/>
        <v>43522</v>
      </c>
      <c r="B59" s="34">
        <f t="shared" si="9"/>
        <v>43522</v>
      </c>
      <c r="C59" s="38">
        <v>0.33333333333333331</v>
      </c>
      <c r="D59" s="38">
        <v>0.5</v>
      </c>
      <c r="E59" s="36">
        <f t="shared" si="7"/>
        <v>0.16666666666666669</v>
      </c>
      <c r="F59" s="35">
        <v>0.58333333333333337</v>
      </c>
      <c r="G59" s="35">
        <v>0.75</v>
      </c>
      <c r="H59" s="36">
        <f t="shared" si="2"/>
        <v>0.16666666666666663</v>
      </c>
      <c r="I59" s="174" t="str">
        <f t="shared" si="3"/>
        <v>SITE</v>
      </c>
      <c r="J59" s="32">
        <f t="shared" si="5"/>
        <v>0.33333333333333331</v>
      </c>
      <c r="K59" s="43">
        <f>IFERROR(VLOOKUP(M59,EMPLOI!A:S,2,0),"")</f>
        <v>29</v>
      </c>
      <c r="L59" s="32" t="str">
        <f t="shared" ca="1" si="1"/>
        <v/>
      </c>
      <c r="M59" s="26" t="str" cm="1">
        <f t="array" ref="M59">IF(OR($K$2&gt;J59),"",IFERROR(INDEX(Tableau1[],MATCH(1,('2019'!B59&gt;=Tableau1[[DATE DEBUT ]])*(Tableau1[DATE FIN]&gt;='2018'!B59),0),1),""))</f>
        <v>Entreprise 7</v>
      </c>
      <c r="N59" s="6"/>
    </row>
    <row r="60" spans="1:14" ht="16.2" x14ac:dyDescent="0.35">
      <c r="A60" s="63">
        <f t="shared" si="9"/>
        <v>43523</v>
      </c>
      <c r="B60" s="34">
        <f t="shared" si="9"/>
        <v>43523</v>
      </c>
      <c r="C60" s="38">
        <v>0.33333333333333331</v>
      </c>
      <c r="D60" s="38">
        <v>0.5</v>
      </c>
      <c r="E60" s="36">
        <f t="shared" si="7"/>
        <v>0.16666666666666669</v>
      </c>
      <c r="F60" s="35">
        <v>0.58333333333333337</v>
      </c>
      <c r="G60" s="35">
        <v>0.75</v>
      </c>
      <c r="H60" s="36">
        <f t="shared" si="2"/>
        <v>0.16666666666666663</v>
      </c>
      <c r="I60" s="174" t="str">
        <f t="shared" si="3"/>
        <v>SITE</v>
      </c>
      <c r="J60" s="32">
        <f t="shared" si="5"/>
        <v>0.33333333333333331</v>
      </c>
      <c r="K60" s="43">
        <f>IFERROR(VLOOKUP(M60,EMPLOI!A:S,2,0),"")</f>
        <v>29</v>
      </c>
      <c r="L60" s="32" t="str">
        <f t="shared" ca="1" si="1"/>
        <v/>
      </c>
      <c r="M60" s="26" t="str" cm="1">
        <f t="array" ref="M60">IF(OR($K$2&gt;J60),"",IFERROR(INDEX(Tableau1[],MATCH(1,('2019'!B60&gt;=Tableau1[[DATE DEBUT ]])*(Tableau1[DATE FIN]&gt;='2018'!B60),0),1),""))</f>
        <v>Entreprise 7</v>
      </c>
      <c r="N60" s="6"/>
    </row>
    <row r="61" spans="1:14" ht="16.2" x14ac:dyDescent="0.35">
      <c r="A61" s="63">
        <f t="shared" si="9"/>
        <v>43524</v>
      </c>
      <c r="B61" s="34">
        <f t="shared" si="9"/>
        <v>43524</v>
      </c>
      <c r="C61" s="38">
        <v>0.33333333333333331</v>
      </c>
      <c r="D61" s="38">
        <v>0.5</v>
      </c>
      <c r="E61" s="36">
        <f t="shared" si="7"/>
        <v>0.16666666666666669</v>
      </c>
      <c r="F61" s="35">
        <v>0.58333333333333337</v>
      </c>
      <c r="G61" s="35">
        <v>0.75</v>
      </c>
      <c r="H61" s="36">
        <f t="shared" si="2"/>
        <v>0.16666666666666663</v>
      </c>
      <c r="I61" s="174" t="str">
        <f t="shared" si="3"/>
        <v>SITE</v>
      </c>
      <c r="J61" s="32">
        <f t="shared" si="5"/>
        <v>0.33333333333333331</v>
      </c>
      <c r="K61" s="43">
        <f>IFERROR(VLOOKUP(M61,EMPLOI!A:S,2,0),"")</f>
        <v>29</v>
      </c>
      <c r="L61" s="32" t="str">
        <f t="shared" ca="1" si="1"/>
        <v/>
      </c>
      <c r="M61" s="26" t="str" cm="1">
        <f t="array" ref="M61">IF(OR($K$2&gt;J61),"",IFERROR(INDEX(Tableau1[],MATCH(1,('2019'!B61&gt;=Tableau1[[DATE DEBUT ]])*(Tableau1[DATE FIN]&gt;='2018'!B61),0),1),""))</f>
        <v>Entreprise 7</v>
      </c>
      <c r="N61" s="6"/>
    </row>
    <row r="62" spans="1:14" ht="16.2" x14ac:dyDescent="0.35">
      <c r="A62" s="63">
        <f t="shared" si="9"/>
        <v>43525</v>
      </c>
      <c r="B62" s="34">
        <f t="shared" si="9"/>
        <v>43525</v>
      </c>
      <c r="C62" s="38">
        <v>0.33333333333333331</v>
      </c>
      <c r="D62" s="38">
        <v>0.5</v>
      </c>
      <c r="E62" s="36">
        <f t="shared" si="7"/>
        <v>0.16666666666666669</v>
      </c>
      <c r="F62" s="35">
        <v>0.58333333333333337</v>
      </c>
      <c r="G62" s="35">
        <v>0.75</v>
      </c>
      <c r="H62" s="36">
        <f t="shared" si="2"/>
        <v>0.16666666666666663</v>
      </c>
      <c r="I62" s="174" t="str">
        <f t="shared" si="3"/>
        <v>SITE</v>
      </c>
      <c r="J62" s="32">
        <f t="shared" si="5"/>
        <v>0.33333333333333331</v>
      </c>
      <c r="K62" s="43">
        <f>IFERROR(VLOOKUP(M62,EMPLOI!A:S,2,0),"")</f>
        <v>29</v>
      </c>
      <c r="L62" s="32" t="str">
        <f t="shared" ca="1" si="1"/>
        <v/>
      </c>
      <c r="M62" s="26" t="str" cm="1">
        <f t="array" ref="M62">IF(OR($K$2&gt;J62),"",IFERROR(INDEX(Tableau1[],MATCH(1,('2019'!B62&gt;=Tableau1[[DATE DEBUT ]])*(Tableau1[DATE FIN]&gt;='2018'!B62),0),1),""))</f>
        <v>Entreprise 7</v>
      </c>
      <c r="N62" s="6"/>
    </row>
    <row r="63" spans="1:14" ht="16.2" x14ac:dyDescent="0.35">
      <c r="A63" s="63">
        <f t="shared" si="9"/>
        <v>43526</v>
      </c>
      <c r="B63" s="34">
        <f t="shared" si="9"/>
        <v>43526</v>
      </c>
      <c r="C63" s="38"/>
      <c r="D63" s="38"/>
      <c r="E63" s="36">
        <f t="shared" si="7"/>
        <v>0</v>
      </c>
      <c r="F63" s="35"/>
      <c r="G63" s="35"/>
      <c r="H63" s="36">
        <f t="shared" si="2"/>
        <v>0</v>
      </c>
      <c r="I63" s="174" t="str">
        <f t="shared" si="3"/>
        <v/>
      </c>
      <c r="J63" s="32">
        <f t="shared" si="5"/>
        <v>0</v>
      </c>
      <c r="K63" s="43" t="str">
        <f>IFERROR(VLOOKUP(M63,EMPLOI!A:S,2,0),"")</f>
        <v/>
      </c>
      <c r="L63" s="32">
        <f t="shared" ca="1" si="1"/>
        <v>1.6666666666666665</v>
      </c>
      <c r="M63" s="26" t="str" cm="1">
        <f t="array" ref="M63">IF(OR($K$2&gt;J63),"",IFERROR(INDEX(Tableau1[],MATCH(1,('2019'!B63&gt;=Tableau1[[DATE DEBUT ]])*(Tableau1[DATE FIN]&gt;='2018'!B63),0),1),""))</f>
        <v/>
      </c>
      <c r="N63" s="6"/>
    </row>
    <row r="64" spans="1:14" ht="16.2" x14ac:dyDescent="0.35">
      <c r="A64" s="63">
        <f t="shared" si="9"/>
        <v>43527</v>
      </c>
      <c r="B64" s="34">
        <f t="shared" si="9"/>
        <v>43527</v>
      </c>
      <c r="C64" s="38"/>
      <c r="D64" s="38"/>
      <c r="E64" s="36">
        <f t="shared" si="7"/>
        <v>0</v>
      </c>
      <c r="F64" s="35"/>
      <c r="G64" s="35"/>
      <c r="H64" s="36">
        <f t="shared" si="2"/>
        <v>0</v>
      </c>
      <c r="I64" s="174" t="str">
        <f t="shared" si="3"/>
        <v/>
      </c>
      <c r="J64" s="32">
        <f t="shared" si="5"/>
        <v>0</v>
      </c>
      <c r="K64" s="43" t="str">
        <f>IFERROR(VLOOKUP(M64,EMPLOI!A:S,2,0),"")</f>
        <v/>
      </c>
      <c r="L64" s="32" t="str">
        <f t="shared" ca="1" si="1"/>
        <v/>
      </c>
      <c r="M64" s="26" t="str" cm="1">
        <f t="array" ref="M64">IF(OR($K$2&gt;J64),"",IFERROR(INDEX(Tableau1[],MATCH(1,('2019'!B64&gt;=Tableau1[[DATE DEBUT ]])*(Tableau1[DATE FIN]&gt;='2018'!B64),0),1),""))</f>
        <v/>
      </c>
      <c r="N64" s="6"/>
    </row>
    <row r="65" spans="1:14" ht="16.2" x14ac:dyDescent="0.35">
      <c r="A65" s="63">
        <f t="shared" si="9"/>
        <v>43528</v>
      </c>
      <c r="B65" s="34">
        <f t="shared" si="9"/>
        <v>43528</v>
      </c>
      <c r="C65" s="38">
        <v>0.33333333333333331</v>
      </c>
      <c r="D65" s="38">
        <v>0.5</v>
      </c>
      <c r="E65" s="36">
        <f t="shared" si="7"/>
        <v>0.16666666666666669</v>
      </c>
      <c r="F65" s="35">
        <v>0.58333333333333337</v>
      </c>
      <c r="G65" s="35">
        <v>0.75</v>
      </c>
      <c r="H65" s="36">
        <f t="shared" si="2"/>
        <v>0.16666666666666663</v>
      </c>
      <c r="I65" s="174" t="str">
        <f t="shared" si="3"/>
        <v>SITE</v>
      </c>
      <c r="J65" s="32">
        <f t="shared" si="5"/>
        <v>0.33333333333333331</v>
      </c>
      <c r="K65" s="43">
        <f>IFERROR(VLOOKUP(M65,EMPLOI!A:S,2,0),"")</f>
        <v>29</v>
      </c>
      <c r="L65" s="32" t="str">
        <f t="shared" ca="1" si="1"/>
        <v/>
      </c>
      <c r="M65" s="26" t="str" cm="1">
        <f t="array" ref="M65">IF(OR($K$2&gt;J65),"",IFERROR(INDEX(Tableau1[],MATCH(1,('2019'!B65&gt;=Tableau1[[DATE DEBUT ]])*(Tableau1[DATE FIN]&gt;='2018'!B65),0),1),""))</f>
        <v>Entreprise 7</v>
      </c>
      <c r="N65" s="6"/>
    </row>
    <row r="66" spans="1:14" ht="16.2" x14ac:dyDescent="0.35">
      <c r="A66" s="63">
        <f t="shared" si="9"/>
        <v>43529</v>
      </c>
      <c r="B66" s="34">
        <f t="shared" si="9"/>
        <v>43529</v>
      </c>
      <c r="C66" s="38">
        <v>0.33333333333333331</v>
      </c>
      <c r="D66" s="38">
        <v>0.5</v>
      </c>
      <c r="E66" s="36">
        <f t="shared" si="7"/>
        <v>0.16666666666666669</v>
      </c>
      <c r="F66" s="35">
        <v>0.58333333333333337</v>
      </c>
      <c r="G66" s="35">
        <v>0.75</v>
      </c>
      <c r="H66" s="36">
        <f t="shared" si="2"/>
        <v>0.16666666666666663</v>
      </c>
      <c r="I66" s="174" t="str">
        <f t="shared" si="3"/>
        <v>SITE</v>
      </c>
      <c r="J66" s="32">
        <f t="shared" si="5"/>
        <v>0.33333333333333331</v>
      </c>
      <c r="K66" s="43">
        <f>IFERROR(VLOOKUP(M66,EMPLOI!A:S,2,0),"")</f>
        <v>29</v>
      </c>
      <c r="L66" s="32" t="str">
        <f t="shared" ca="1" si="1"/>
        <v/>
      </c>
      <c r="M66" s="26" t="str" cm="1">
        <f t="array" ref="M66">IF(OR($K$2&gt;J66),"",IFERROR(INDEX(Tableau1[],MATCH(1,('2019'!B66&gt;=Tableau1[[DATE DEBUT ]])*(Tableau1[DATE FIN]&gt;='2018'!B66),0),1),""))</f>
        <v>Entreprise 7</v>
      </c>
      <c r="N66" s="6"/>
    </row>
    <row r="67" spans="1:14" ht="16.2" x14ac:dyDescent="0.35">
      <c r="A67" s="63">
        <f t="shared" si="9"/>
        <v>43530</v>
      </c>
      <c r="B67" s="34">
        <f t="shared" si="9"/>
        <v>43530</v>
      </c>
      <c r="C67" s="38">
        <v>0.33333333333333331</v>
      </c>
      <c r="D67" s="38">
        <v>0.5</v>
      </c>
      <c r="E67" s="36">
        <f t="shared" ref="E67:E69" si="10">MOD(D67-C67,1)</f>
        <v>0.16666666666666669</v>
      </c>
      <c r="F67" s="35">
        <v>0.58333333333333337</v>
      </c>
      <c r="G67" s="35">
        <v>0.75</v>
      </c>
      <c r="H67" s="36">
        <f t="shared" si="2"/>
        <v>0.16666666666666663</v>
      </c>
      <c r="I67" s="174" t="str">
        <f t="shared" si="3"/>
        <v>SITE</v>
      </c>
      <c r="J67" s="32">
        <f t="shared" si="5"/>
        <v>0.33333333333333331</v>
      </c>
      <c r="K67" s="43">
        <f>IFERROR(VLOOKUP(M67,EMPLOI!A:S,2,0),"")</f>
        <v>29</v>
      </c>
      <c r="L67" s="32" t="str">
        <f t="shared" ref="L67:L130" ca="1" si="11">IF(WEEKDAY(B67)=7,SUM(OFFSET(B67,0,8,-7,1)),"")</f>
        <v/>
      </c>
      <c r="M67" s="26" t="str" cm="1">
        <f t="array" ref="M67">IF(OR($K$2&gt;J67),"",IFERROR(INDEX(Tableau1[],MATCH(1,('2019'!B67&gt;=Tableau1[[DATE DEBUT ]])*(Tableau1[DATE FIN]&gt;='2018'!B67),0),1),""))</f>
        <v>Entreprise 7</v>
      </c>
      <c r="N67" s="6"/>
    </row>
    <row r="68" spans="1:14" ht="16.2" x14ac:dyDescent="0.35">
      <c r="A68" s="63">
        <f t="shared" si="9"/>
        <v>43531</v>
      </c>
      <c r="B68" s="34">
        <f t="shared" si="9"/>
        <v>43531</v>
      </c>
      <c r="C68" s="38">
        <v>0.33333333333333331</v>
      </c>
      <c r="D68" s="38">
        <v>0.5</v>
      </c>
      <c r="E68" s="36">
        <f t="shared" si="10"/>
        <v>0.16666666666666669</v>
      </c>
      <c r="F68" s="35">
        <v>0.58333333333333337</v>
      </c>
      <c r="G68" s="35">
        <v>0.75</v>
      </c>
      <c r="H68" s="36">
        <f t="shared" ref="H68:H99" si="12">MOD(G68-F68,1)</f>
        <v>0.16666666666666663</v>
      </c>
      <c r="I68" s="174" t="str">
        <f t="shared" si="3"/>
        <v>SITE</v>
      </c>
      <c r="J68" s="32">
        <f t="shared" si="5"/>
        <v>0.33333333333333331</v>
      </c>
      <c r="K68" s="43">
        <f>IFERROR(VLOOKUP(M68,EMPLOI!A:S,2,0),"")</f>
        <v>29</v>
      </c>
      <c r="L68" s="32" t="str">
        <f t="shared" ca="1" si="11"/>
        <v/>
      </c>
      <c r="M68" s="26" t="str" cm="1">
        <f t="array" ref="M68">IF(OR($K$2&gt;J68),"",IFERROR(INDEX(Tableau1[],MATCH(1,('2019'!B68&gt;=Tableau1[[DATE DEBUT ]])*(Tableau1[DATE FIN]&gt;='2018'!B68),0),1),""))</f>
        <v>Entreprise 7</v>
      </c>
      <c r="N68" s="6"/>
    </row>
    <row r="69" spans="1:14" ht="16.2" x14ac:dyDescent="0.35">
      <c r="A69" s="63">
        <f t="shared" si="9"/>
        <v>43532</v>
      </c>
      <c r="B69" s="34">
        <f t="shared" si="9"/>
        <v>43532</v>
      </c>
      <c r="C69" s="38">
        <v>0.33333333333333331</v>
      </c>
      <c r="D69" s="38">
        <v>0.5</v>
      </c>
      <c r="E69" s="36">
        <f t="shared" si="10"/>
        <v>0.16666666666666669</v>
      </c>
      <c r="F69" s="35">
        <v>0.58333333333333337</v>
      </c>
      <c r="G69" s="35">
        <v>0.75</v>
      </c>
      <c r="H69" s="36">
        <f t="shared" si="12"/>
        <v>0.16666666666666663</v>
      </c>
      <c r="I69" s="174" t="str">
        <f t="shared" ref="I69:I132" si="13">IF(J69&gt;0.00069444,"SITE","")</f>
        <v>SITE</v>
      </c>
      <c r="J69" s="32">
        <f t="shared" ref="J69:J132" si="14">SUM(E69+H69)</f>
        <v>0.33333333333333331</v>
      </c>
      <c r="K69" s="43">
        <f>IFERROR(VLOOKUP(M69,EMPLOI!A:S,2,0),"")</f>
        <v>29</v>
      </c>
      <c r="L69" s="32" t="str">
        <f t="shared" ca="1" si="11"/>
        <v/>
      </c>
      <c r="M69" s="26" t="str" cm="1">
        <f t="array" ref="M69">IF(OR($K$2&gt;J69),"",IFERROR(INDEX(Tableau1[],MATCH(1,('2019'!B69&gt;=Tableau1[[DATE DEBUT ]])*(Tableau1[DATE FIN]&gt;='2018'!B69),0),1),""))</f>
        <v>Entreprise 7</v>
      </c>
      <c r="N69" s="6"/>
    </row>
    <row r="70" spans="1:14" ht="16.2" x14ac:dyDescent="0.35">
      <c r="A70" s="63">
        <f t="shared" ref="A70:B85" si="15">A69+1</f>
        <v>43533</v>
      </c>
      <c r="B70" s="34">
        <f t="shared" si="15"/>
        <v>43533</v>
      </c>
      <c r="C70" s="38"/>
      <c r="D70" s="38"/>
      <c r="E70" s="36">
        <f t="shared" ref="E70:E127" si="16">MOD(D70-C70,1)</f>
        <v>0</v>
      </c>
      <c r="F70" s="35"/>
      <c r="G70" s="35"/>
      <c r="H70" s="36">
        <f t="shared" si="12"/>
        <v>0</v>
      </c>
      <c r="I70" s="174" t="str">
        <f t="shared" si="13"/>
        <v/>
      </c>
      <c r="J70" s="32">
        <f t="shared" si="14"/>
        <v>0</v>
      </c>
      <c r="K70" s="43" t="str">
        <f>IFERROR(VLOOKUP(M70,EMPLOI!A:S,2,0),"")</f>
        <v/>
      </c>
      <c r="L70" s="32">
        <f t="shared" ca="1" si="11"/>
        <v>1.6666666666666665</v>
      </c>
      <c r="M70" s="26" t="str" cm="1">
        <f t="array" ref="M70">IF(OR($K$2&gt;J70),"",IFERROR(INDEX(Tableau1[],MATCH(1,('2019'!B70&gt;=Tableau1[[DATE DEBUT ]])*(Tableau1[DATE FIN]&gt;='2018'!B70),0),1),""))</f>
        <v/>
      </c>
      <c r="N70" s="6"/>
    </row>
    <row r="71" spans="1:14" ht="16.2" x14ac:dyDescent="0.35">
      <c r="A71" s="63">
        <f t="shared" si="15"/>
        <v>43534</v>
      </c>
      <c r="B71" s="34">
        <f t="shared" si="15"/>
        <v>43534</v>
      </c>
      <c r="C71" s="38"/>
      <c r="D71" s="38"/>
      <c r="E71" s="36">
        <f t="shared" si="16"/>
        <v>0</v>
      </c>
      <c r="F71" s="35"/>
      <c r="G71" s="35"/>
      <c r="H71" s="36">
        <f t="shared" si="12"/>
        <v>0</v>
      </c>
      <c r="I71" s="174" t="str">
        <f t="shared" si="13"/>
        <v/>
      </c>
      <c r="J71" s="32">
        <f t="shared" si="14"/>
        <v>0</v>
      </c>
      <c r="K71" s="43" t="str">
        <f>IFERROR(VLOOKUP(M71,EMPLOI!A:S,2,0),"")</f>
        <v/>
      </c>
      <c r="L71" s="32" t="str">
        <f t="shared" ca="1" si="11"/>
        <v/>
      </c>
      <c r="M71" s="26" t="str" cm="1">
        <f t="array" ref="M71">IF(OR($K$2&gt;J71),"",IFERROR(INDEX(Tableau1[],MATCH(1,('2019'!B71&gt;=Tableau1[[DATE DEBUT ]])*(Tableau1[DATE FIN]&gt;='2018'!B71),0),1),""))</f>
        <v/>
      </c>
      <c r="N71" s="6"/>
    </row>
    <row r="72" spans="1:14" ht="16.2" x14ac:dyDescent="0.35">
      <c r="A72" s="63">
        <f t="shared" si="15"/>
        <v>43535</v>
      </c>
      <c r="B72" s="34">
        <f t="shared" si="15"/>
        <v>43535</v>
      </c>
      <c r="C72" s="38">
        <v>0.33333333333333331</v>
      </c>
      <c r="D72" s="38">
        <v>0.5</v>
      </c>
      <c r="E72" s="36">
        <f t="shared" si="16"/>
        <v>0.16666666666666669</v>
      </c>
      <c r="F72" s="35">
        <v>0.58333333333333337</v>
      </c>
      <c r="G72" s="35">
        <v>0.75</v>
      </c>
      <c r="H72" s="36">
        <f t="shared" si="12"/>
        <v>0.16666666666666663</v>
      </c>
      <c r="I72" s="174" t="str">
        <f t="shared" si="13"/>
        <v>SITE</v>
      </c>
      <c r="J72" s="32">
        <f t="shared" si="14"/>
        <v>0.33333333333333331</v>
      </c>
      <c r="K72" s="43">
        <f>IFERROR(VLOOKUP(M72,EMPLOI!A:S,2,0),"")</f>
        <v>29</v>
      </c>
      <c r="L72" s="32" t="str">
        <f t="shared" ca="1" si="11"/>
        <v/>
      </c>
      <c r="M72" s="26" t="str" cm="1">
        <f t="array" ref="M72">IF(OR($K$2&gt;J72),"",IFERROR(INDEX(Tableau1[],MATCH(1,('2019'!B72&gt;=Tableau1[[DATE DEBUT ]])*(Tableau1[DATE FIN]&gt;='2018'!B72),0),1),""))</f>
        <v>Entreprise 7</v>
      </c>
      <c r="N72" s="6"/>
    </row>
    <row r="73" spans="1:14" ht="16.2" x14ac:dyDescent="0.35">
      <c r="A73" s="63">
        <f t="shared" si="15"/>
        <v>43536</v>
      </c>
      <c r="B73" s="34">
        <f t="shared" si="15"/>
        <v>43536</v>
      </c>
      <c r="C73" s="38">
        <v>0.33333333333333331</v>
      </c>
      <c r="D73" s="38">
        <v>0.5</v>
      </c>
      <c r="E73" s="36">
        <f t="shared" si="16"/>
        <v>0.16666666666666669</v>
      </c>
      <c r="F73" s="35">
        <v>0.58333333333333337</v>
      </c>
      <c r="G73" s="35">
        <v>0.75</v>
      </c>
      <c r="H73" s="36">
        <f t="shared" si="12"/>
        <v>0.16666666666666663</v>
      </c>
      <c r="I73" s="174" t="str">
        <f t="shared" si="13"/>
        <v>SITE</v>
      </c>
      <c r="J73" s="32">
        <f t="shared" si="14"/>
        <v>0.33333333333333331</v>
      </c>
      <c r="K73" s="43">
        <f>IFERROR(VLOOKUP(M73,EMPLOI!A:S,2,0),"")</f>
        <v>29</v>
      </c>
      <c r="L73" s="32" t="str">
        <f t="shared" ca="1" si="11"/>
        <v/>
      </c>
      <c r="M73" s="26" t="str" cm="1">
        <f t="array" ref="M73">IF(OR($K$2&gt;J73),"",IFERROR(INDEX(Tableau1[],MATCH(1,('2019'!B73&gt;=Tableau1[[DATE DEBUT ]])*(Tableau1[DATE FIN]&gt;='2018'!B73),0),1),""))</f>
        <v>Entreprise 7</v>
      </c>
      <c r="N73" s="6"/>
    </row>
    <row r="74" spans="1:14" ht="16.2" x14ac:dyDescent="0.35">
      <c r="A74" s="63">
        <f t="shared" si="15"/>
        <v>43537</v>
      </c>
      <c r="B74" s="34">
        <f t="shared" si="15"/>
        <v>43537</v>
      </c>
      <c r="C74" s="38">
        <v>0.33333333333333331</v>
      </c>
      <c r="D74" s="38">
        <v>0.5</v>
      </c>
      <c r="E74" s="36">
        <f t="shared" si="16"/>
        <v>0.16666666666666669</v>
      </c>
      <c r="F74" s="35">
        <v>0.58333333333333337</v>
      </c>
      <c r="G74" s="35">
        <v>0.75</v>
      </c>
      <c r="H74" s="36">
        <f t="shared" si="12"/>
        <v>0.16666666666666663</v>
      </c>
      <c r="I74" s="174" t="str">
        <f t="shared" si="13"/>
        <v>SITE</v>
      </c>
      <c r="J74" s="32">
        <f t="shared" si="14"/>
        <v>0.33333333333333331</v>
      </c>
      <c r="K74" s="43">
        <f>IFERROR(VLOOKUP(M74,EMPLOI!A:S,2,0),"")</f>
        <v>29</v>
      </c>
      <c r="L74" s="32" t="str">
        <f t="shared" ca="1" si="11"/>
        <v/>
      </c>
      <c r="M74" s="26" t="str" cm="1">
        <f t="array" ref="M74">IF(OR($K$2&gt;J74),"",IFERROR(INDEX(Tableau1[],MATCH(1,('2019'!B74&gt;=Tableau1[[DATE DEBUT ]])*(Tableau1[DATE FIN]&gt;='2018'!B74),0),1),""))</f>
        <v>Entreprise 7</v>
      </c>
      <c r="N74" s="6"/>
    </row>
    <row r="75" spans="1:14" ht="16.2" x14ac:dyDescent="0.35">
      <c r="A75" s="63">
        <f t="shared" si="15"/>
        <v>43538</v>
      </c>
      <c r="B75" s="34">
        <f t="shared" si="15"/>
        <v>43538</v>
      </c>
      <c r="C75" s="38">
        <v>0.33333333333333331</v>
      </c>
      <c r="D75" s="38">
        <v>0.5</v>
      </c>
      <c r="E75" s="36">
        <f t="shared" si="16"/>
        <v>0.16666666666666669</v>
      </c>
      <c r="F75" s="35">
        <v>0.58333333333333337</v>
      </c>
      <c r="G75" s="35">
        <v>0.75</v>
      </c>
      <c r="H75" s="36">
        <f t="shared" si="12"/>
        <v>0.16666666666666663</v>
      </c>
      <c r="I75" s="174" t="str">
        <f t="shared" si="13"/>
        <v>SITE</v>
      </c>
      <c r="J75" s="32">
        <f t="shared" si="14"/>
        <v>0.33333333333333331</v>
      </c>
      <c r="K75" s="43">
        <f>IFERROR(VLOOKUP(M75,EMPLOI!A:S,2,0),"")</f>
        <v>29</v>
      </c>
      <c r="L75" s="32" t="str">
        <f t="shared" ca="1" si="11"/>
        <v/>
      </c>
      <c r="M75" s="26" t="str" cm="1">
        <f t="array" ref="M75">IF(OR($K$2&gt;J75),"",IFERROR(INDEX(Tableau1[],MATCH(1,('2019'!B75&gt;=Tableau1[[DATE DEBUT ]])*(Tableau1[DATE FIN]&gt;='2018'!B75),0),1),""))</f>
        <v>Entreprise 7</v>
      </c>
      <c r="N75" s="6"/>
    </row>
    <row r="76" spans="1:14" ht="16.2" x14ac:dyDescent="0.35">
      <c r="A76" s="63">
        <f t="shared" si="15"/>
        <v>43539</v>
      </c>
      <c r="B76" s="34">
        <f t="shared" si="15"/>
        <v>43539</v>
      </c>
      <c r="C76" s="38">
        <v>0.33333333333333331</v>
      </c>
      <c r="D76" s="38">
        <v>0.5</v>
      </c>
      <c r="E76" s="36">
        <f t="shared" si="16"/>
        <v>0.16666666666666669</v>
      </c>
      <c r="F76" s="35">
        <v>0.58333333333333337</v>
      </c>
      <c r="G76" s="35">
        <v>0.75</v>
      </c>
      <c r="H76" s="36">
        <f t="shared" si="12"/>
        <v>0.16666666666666663</v>
      </c>
      <c r="I76" s="174" t="str">
        <f t="shared" si="13"/>
        <v>SITE</v>
      </c>
      <c r="J76" s="32">
        <f t="shared" si="14"/>
        <v>0.33333333333333331</v>
      </c>
      <c r="K76" s="43">
        <f>IFERROR(VLOOKUP(M76,EMPLOI!A:S,2,0),"")</f>
        <v>29</v>
      </c>
      <c r="L76" s="32" t="str">
        <f t="shared" ca="1" si="11"/>
        <v/>
      </c>
      <c r="M76" s="26" t="str" cm="1">
        <f t="array" ref="M76">IF(OR($K$2&gt;J76),"",IFERROR(INDEX(Tableau1[],MATCH(1,('2019'!B76&gt;=Tableau1[[DATE DEBUT ]])*(Tableau1[DATE FIN]&gt;='2018'!B76),0),1),""))</f>
        <v>Entreprise 7</v>
      </c>
      <c r="N76" s="6"/>
    </row>
    <row r="77" spans="1:14" ht="16.2" x14ac:dyDescent="0.35">
      <c r="A77" s="63">
        <f t="shared" si="15"/>
        <v>43540</v>
      </c>
      <c r="B77" s="34">
        <f t="shared" si="15"/>
        <v>43540</v>
      </c>
      <c r="C77" s="38"/>
      <c r="D77" s="38"/>
      <c r="E77" s="36">
        <f t="shared" si="16"/>
        <v>0</v>
      </c>
      <c r="F77" s="35"/>
      <c r="G77" s="35"/>
      <c r="H77" s="36">
        <f t="shared" si="12"/>
        <v>0</v>
      </c>
      <c r="I77" s="174" t="str">
        <f t="shared" si="13"/>
        <v/>
      </c>
      <c r="J77" s="32">
        <f t="shared" si="14"/>
        <v>0</v>
      </c>
      <c r="K77" s="43" t="str">
        <f>IFERROR(VLOOKUP(M77,EMPLOI!A:S,2,0),"")</f>
        <v/>
      </c>
      <c r="L77" s="32">
        <f t="shared" ca="1" si="11"/>
        <v>1.6666666666666665</v>
      </c>
      <c r="M77" s="26" t="str" cm="1">
        <f t="array" ref="M77">IF(OR($K$2&gt;J77),"",IFERROR(INDEX(Tableau1[],MATCH(1,('2019'!B77&gt;=Tableau1[[DATE DEBUT ]])*(Tableau1[DATE FIN]&gt;='2018'!B77),0),1),""))</f>
        <v/>
      </c>
      <c r="N77" s="6"/>
    </row>
    <row r="78" spans="1:14" ht="16.2" x14ac:dyDescent="0.35">
      <c r="A78" s="63">
        <f t="shared" si="15"/>
        <v>43541</v>
      </c>
      <c r="B78" s="34">
        <f t="shared" si="15"/>
        <v>43541</v>
      </c>
      <c r="C78" s="38"/>
      <c r="D78" s="38"/>
      <c r="E78" s="36">
        <f t="shared" si="16"/>
        <v>0</v>
      </c>
      <c r="F78" s="35"/>
      <c r="G78" s="35"/>
      <c r="H78" s="36">
        <f t="shared" si="12"/>
        <v>0</v>
      </c>
      <c r="I78" s="174" t="str">
        <f t="shared" si="13"/>
        <v/>
      </c>
      <c r="J78" s="32">
        <f t="shared" si="14"/>
        <v>0</v>
      </c>
      <c r="K78" s="43" t="str">
        <f>IFERROR(VLOOKUP(M78,EMPLOI!A:S,2,0),"")</f>
        <v/>
      </c>
      <c r="L78" s="32" t="str">
        <f t="shared" ca="1" si="11"/>
        <v/>
      </c>
      <c r="M78" s="26" t="str" cm="1">
        <f t="array" ref="M78">IF(OR($K$2&gt;J78),"",IFERROR(INDEX(Tableau1[],MATCH(1,('2019'!B78&gt;=Tableau1[[DATE DEBUT ]])*(Tableau1[DATE FIN]&gt;='2018'!B78),0),1),""))</f>
        <v/>
      </c>
      <c r="N78" s="6"/>
    </row>
    <row r="79" spans="1:14" ht="16.2" x14ac:dyDescent="0.35">
      <c r="A79" s="63">
        <f t="shared" si="15"/>
        <v>43542</v>
      </c>
      <c r="B79" s="34">
        <f t="shared" si="15"/>
        <v>43542</v>
      </c>
      <c r="C79" s="38">
        <v>0.33333333333333331</v>
      </c>
      <c r="D79" s="38">
        <v>0.5</v>
      </c>
      <c r="E79" s="36">
        <f t="shared" si="16"/>
        <v>0.16666666666666669</v>
      </c>
      <c r="F79" s="35">
        <v>0.58333333333333337</v>
      </c>
      <c r="G79" s="35">
        <v>0.75</v>
      </c>
      <c r="H79" s="36">
        <f t="shared" si="12"/>
        <v>0.16666666666666663</v>
      </c>
      <c r="I79" s="174" t="str">
        <f t="shared" si="13"/>
        <v>SITE</v>
      </c>
      <c r="J79" s="32">
        <f t="shared" si="14"/>
        <v>0.33333333333333331</v>
      </c>
      <c r="K79" s="43">
        <f>IFERROR(VLOOKUP(M79,EMPLOI!A:S,2,0),"")</f>
        <v>29</v>
      </c>
      <c r="L79" s="32" t="str">
        <f t="shared" ca="1" si="11"/>
        <v/>
      </c>
      <c r="M79" s="26" t="str" cm="1">
        <f t="array" ref="M79">IF(OR($K$2&gt;J79),"",IFERROR(INDEX(Tableau1[],MATCH(1,('2019'!B79&gt;=Tableau1[[DATE DEBUT ]])*(Tableau1[DATE FIN]&gt;='2018'!B79),0),1),""))</f>
        <v>Entreprise 7</v>
      </c>
      <c r="N79" s="6"/>
    </row>
    <row r="80" spans="1:14" ht="16.2" x14ac:dyDescent="0.35">
      <c r="A80" s="63">
        <f t="shared" si="15"/>
        <v>43543</v>
      </c>
      <c r="B80" s="34">
        <f t="shared" si="15"/>
        <v>43543</v>
      </c>
      <c r="C80" s="38">
        <v>0.33333333333333331</v>
      </c>
      <c r="D80" s="38">
        <v>0.5</v>
      </c>
      <c r="E80" s="36">
        <f t="shared" si="16"/>
        <v>0.16666666666666669</v>
      </c>
      <c r="F80" s="35">
        <v>0.58333333333333337</v>
      </c>
      <c r="G80" s="35">
        <v>0.75</v>
      </c>
      <c r="H80" s="36">
        <f t="shared" si="12"/>
        <v>0.16666666666666663</v>
      </c>
      <c r="I80" s="174" t="str">
        <f t="shared" si="13"/>
        <v>SITE</v>
      </c>
      <c r="J80" s="32">
        <f t="shared" si="14"/>
        <v>0.33333333333333331</v>
      </c>
      <c r="K80" s="43">
        <f>IFERROR(VLOOKUP(M80,EMPLOI!A:S,2,0),"")</f>
        <v>29</v>
      </c>
      <c r="L80" s="32" t="str">
        <f t="shared" ca="1" si="11"/>
        <v/>
      </c>
      <c r="M80" s="26" t="str" cm="1">
        <f t="array" ref="M80">IF(OR($K$2&gt;J80),"",IFERROR(INDEX(Tableau1[],MATCH(1,('2019'!B80&gt;=Tableau1[[DATE DEBUT ]])*(Tableau1[DATE FIN]&gt;='2018'!B80),0),1),""))</f>
        <v>Entreprise 7</v>
      </c>
      <c r="N80" s="6"/>
    </row>
    <row r="81" spans="1:14" ht="16.2" x14ac:dyDescent="0.35">
      <c r="A81" s="63">
        <f t="shared" si="15"/>
        <v>43544</v>
      </c>
      <c r="B81" s="34">
        <f t="shared" si="15"/>
        <v>43544</v>
      </c>
      <c r="C81" s="38">
        <v>0.33333333333333331</v>
      </c>
      <c r="D81" s="38">
        <v>0.5</v>
      </c>
      <c r="E81" s="36">
        <f t="shared" si="16"/>
        <v>0.16666666666666669</v>
      </c>
      <c r="F81" s="35">
        <v>0.58333333333333337</v>
      </c>
      <c r="G81" s="35">
        <v>0.75</v>
      </c>
      <c r="H81" s="36">
        <f t="shared" si="12"/>
        <v>0.16666666666666663</v>
      </c>
      <c r="I81" s="174" t="str">
        <f t="shared" si="13"/>
        <v>SITE</v>
      </c>
      <c r="J81" s="32">
        <f t="shared" si="14"/>
        <v>0.33333333333333331</v>
      </c>
      <c r="K81" s="43">
        <f>IFERROR(VLOOKUP(M81,EMPLOI!A:S,2,0),"")</f>
        <v>29</v>
      </c>
      <c r="L81" s="32" t="str">
        <f t="shared" ca="1" si="11"/>
        <v/>
      </c>
      <c r="M81" s="26" t="str" cm="1">
        <f t="array" ref="M81">IF(OR($K$2&gt;J81),"",IFERROR(INDEX(Tableau1[],MATCH(1,('2019'!B81&gt;=Tableau1[[DATE DEBUT ]])*(Tableau1[DATE FIN]&gt;='2018'!B81),0),1),""))</f>
        <v>Entreprise 7</v>
      </c>
      <c r="N81" s="6"/>
    </row>
    <row r="82" spans="1:14" ht="16.2" x14ac:dyDescent="0.35">
      <c r="A82" s="63">
        <f t="shared" si="15"/>
        <v>43545</v>
      </c>
      <c r="B82" s="34">
        <f t="shared" si="15"/>
        <v>43545</v>
      </c>
      <c r="C82" s="38">
        <v>0.33333333333333331</v>
      </c>
      <c r="D82" s="38">
        <v>0.5</v>
      </c>
      <c r="E82" s="36">
        <f t="shared" si="16"/>
        <v>0.16666666666666669</v>
      </c>
      <c r="F82" s="35">
        <v>0.58333333333333337</v>
      </c>
      <c r="G82" s="35">
        <v>0.75</v>
      </c>
      <c r="H82" s="36">
        <f t="shared" si="12"/>
        <v>0.16666666666666663</v>
      </c>
      <c r="I82" s="174" t="str">
        <f t="shared" si="13"/>
        <v>SITE</v>
      </c>
      <c r="J82" s="32">
        <f t="shared" si="14"/>
        <v>0.33333333333333331</v>
      </c>
      <c r="K82" s="43">
        <f>IFERROR(VLOOKUP(M82,EMPLOI!A:S,2,0),"")</f>
        <v>29</v>
      </c>
      <c r="L82" s="32" t="str">
        <f t="shared" ca="1" si="11"/>
        <v/>
      </c>
      <c r="M82" s="26" t="str" cm="1">
        <f t="array" ref="M82">IF(OR($K$2&gt;J82),"",IFERROR(INDEX(Tableau1[],MATCH(1,('2019'!B82&gt;=Tableau1[[DATE DEBUT ]])*(Tableau1[DATE FIN]&gt;='2018'!B82),0),1),""))</f>
        <v>Entreprise 7</v>
      </c>
      <c r="N82" s="6"/>
    </row>
    <row r="83" spans="1:14" ht="16.2" x14ac:dyDescent="0.35">
      <c r="A83" s="63">
        <f t="shared" si="15"/>
        <v>43546</v>
      </c>
      <c r="B83" s="34">
        <f t="shared" si="15"/>
        <v>43546</v>
      </c>
      <c r="C83" s="38">
        <v>0.33333333333333331</v>
      </c>
      <c r="D83" s="38">
        <v>0.5</v>
      </c>
      <c r="E83" s="36">
        <f t="shared" si="16"/>
        <v>0.16666666666666669</v>
      </c>
      <c r="F83" s="35">
        <v>0.58333333333333337</v>
      </c>
      <c r="G83" s="35">
        <v>0.75</v>
      </c>
      <c r="H83" s="36">
        <f t="shared" si="12"/>
        <v>0.16666666666666663</v>
      </c>
      <c r="I83" s="174" t="str">
        <f t="shared" si="13"/>
        <v>SITE</v>
      </c>
      <c r="J83" s="32">
        <f t="shared" si="14"/>
        <v>0.33333333333333331</v>
      </c>
      <c r="K83" s="43">
        <f>IFERROR(VLOOKUP(M83,EMPLOI!A:S,2,0),"")</f>
        <v>29</v>
      </c>
      <c r="L83" s="32" t="str">
        <f t="shared" ca="1" si="11"/>
        <v/>
      </c>
      <c r="M83" s="26" t="str" cm="1">
        <f t="array" ref="M83">IF(OR($K$2&gt;J83),"",IFERROR(INDEX(Tableau1[],MATCH(1,('2019'!B83&gt;=Tableau1[[DATE DEBUT ]])*(Tableau1[DATE FIN]&gt;='2018'!B83),0),1),""))</f>
        <v>Entreprise 7</v>
      </c>
      <c r="N83" s="6"/>
    </row>
    <row r="84" spans="1:14" ht="16.2" x14ac:dyDescent="0.35">
      <c r="A84" s="63">
        <f t="shared" si="15"/>
        <v>43547</v>
      </c>
      <c r="B84" s="34">
        <f t="shared" si="15"/>
        <v>43547</v>
      </c>
      <c r="C84" s="38"/>
      <c r="D84" s="38"/>
      <c r="E84" s="36">
        <f t="shared" si="16"/>
        <v>0</v>
      </c>
      <c r="F84" s="35"/>
      <c r="G84" s="35"/>
      <c r="H84" s="36">
        <f t="shared" si="12"/>
        <v>0</v>
      </c>
      <c r="I84" s="174" t="str">
        <f t="shared" si="13"/>
        <v/>
      </c>
      <c r="J84" s="32">
        <f t="shared" si="14"/>
        <v>0</v>
      </c>
      <c r="K84" s="43" t="str">
        <f>IFERROR(VLOOKUP(M84,EMPLOI!A:S,2,0),"")</f>
        <v/>
      </c>
      <c r="L84" s="32">
        <f t="shared" ca="1" si="11"/>
        <v>1.6666666666666665</v>
      </c>
      <c r="M84" s="26" t="str" cm="1">
        <f t="array" ref="M84">IF(OR($K$2&gt;J84),"",IFERROR(INDEX(Tableau1[],MATCH(1,('2019'!B84&gt;=Tableau1[[DATE DEBUT ]])*(Tableau1[DATE FIN]&gt;='2018'!B84),0),1),""))</f>
        <v/>
      </c>
      <c r="N84" s="6"/>
    </row>
    <row r="85" spans="1:14" ht="16.2" x14ac:dyDescent="0.35">
      <c r="A85" s="63">
        <f t="shared" si="15"/>
        <v>43548</v>
      </c>
      <c r="B85" s="34">
        <f t="shared" si="15"/>
        <v>43548</v>
      </c>
      <c r="C85" s="38"/>
      <c r="D85" s="38"/>
      <c r="E85" s="36">
        <f t="shared" si="16"/>
        <v>0</v>
      </c>
      <c r="F85" s="35"/>
      <c r="G85" s="35"/>
      <c r="H85" s="36">
        <f t="shared" si="12"/>
        <v>0</v>
      </c>
      <c r="I85" s="174" t="str">
        <f t="shared" si="13"/>
        <v/>
      </c>
      <c r="J85" s="32">
        <f t="shared" si="14"/>
        <v>0</v>
      </c>
      <c r="K85" s="43" t="str">
        <f>IFERROR(VLOOKUP(M85,EMPLOI!A:S,2,0),"")</f>
        <v/>
      </c>
      <c r="L85" s="32" t="str">
        <f t="shared" ca="1" si="11"/>
        <v/>
      </c>
      <c r="M85" s="26" t="str" cm="1">
        <f t="array" ref="M85">IF(OR($K$2&gt;J85),"",IFERROR(INDEX(Tableau1[],MATCH(1,('2019'!B85&gt;=Tableau1[[DATE DEBUT ]])*(Tableau1[DATE FIN]&gt;='2018'!B85),0),1),""))</f>
        <v/>
      </c>
      <c r="N85" s="6"/>
    </row>
    <row r="86" spans="1:14" ht="16.2" x14ac:dyDescent="0.35">
      <c r="A86" s="63">
        <f t="shared" ref="A86:B101" si="17">A85+1</f>
        <v>43549</v>
      </c>
      <c r="B86" s="34">
        <f t="shared" si="17"/>
        <v>43549</v>
      </c>
      <c r="C86" s="38">
        <v>0.33333333333333331</v>
      </c>
      <c r="D86" s="38">
        <v>0.5</v>
      </c>
      <c r="E86" s="36">
        <f t="shared" si="16"/>
        <v>0.16666666666666669</v>
      </c>
      <c r="F86" s="35">
        <v>0.58333333333333337</v>
      </c>
      <c r="G86" s="35">
        <v>0.75</v>
      </c>
      <c r="H86" s="36">
        <f t="shared" si="12"/>
        <v>0.16666666666666663</v>
      </c>
      <c r="I86" s="174" t="str">
        <f t="shared" si="13"/>
        <v>SITE</v>
      </c>
      <c r="J86" s="32">
        <f t="shared" si="14"/>
        <v>0.33333333333333331</v>
      </c>
      <c r="K86" s="43">
        <f>IFERROR(VLOOKUP(M86,EMPLOI!A:S,2,0),"")</f>
        <v>29</v>
      </c>
      <c r="L86" s="32" t="str">
        <f t="shared" ca="1" si="11"/>
        <v/>
      </c>
      <c r="M86" s="26" t="str" cm="1">
        <f t="array" ref="M86">IF(OR($K$2&gt;J86),"",IFERROR(INDEX(Tableau1[],MATCH(1,('2019'!B86&gt;=Tableau1[[DATE DEBUT ]])*(Tableau1[DATE FIN]&gt;='2018'!B86),0),1),""))</f>
        <v>Entreprise 7</v>
      </c>
      <c r="N86" s="6"/>
    </row>
    <row r="87" spans="1:14" ht="16.2" x14ac:dyDescent="0.35">
      <c r="A87" s="63">
        <f t="shared" si="17"/>
        <v>43550</v>
      </c>
      <c r="B87" s="34">
        <f t="shared" si="17"/>
        <v>43550</v>
      </c>
      <c r="C87" s="38">
        <v>0.33333333333333331</v>
      </c>
      <c r="D87" s="38">
        <v>0.5</v>
      </c>
      <c r="E87" s="36">
        <f t="shared" si="16"/>
        <v>0.16666666666666669</v>
      </c>
      <c r="F87" s="35">
        <v>0.58333333333333337</v>
      </c>
      <c r="G87" s="35">
        <v>0.75</v>
      </c>
      <c r="H87" s="36">
        <f t="shared" si="12"/>
        <v>0.16666666666666663</v>
      </c>
      <c r="I87" s="174" t="str">
        <f t="shared" si="13"/>
        <v>SITE</v>
      </c>
      <c r="J87" s="32">
        <f t="shared" si="14"/>
        <v>0.33333333333333331</v>
      </c>
      <c r="K87" s="43">
        <f>IFERROR(VLOOKUP(M87,EMPLOI!A:S,2,0),"")</f>
        <v>29</v>
      </c>
      <c r="L87" s="32" t="str">
        <f t="shared" ca="1" si="11"/>
        <v/>
      </c>
      <c r="M87" s="26" t="str" cm="1">
        <f t="array" ref="M87">IF(OR($K$2&gt;J87),"",IFERROR(INDEX(Tableau1[],MATCH(1,('2019'!B87&gt;=Tableau1[[DATE DEBUT ]])*(Tableau1[DATE FIN]&gt;='2018'!B87),0),1),""))</f>
        <v>Entreprise 7</v>
      </c>
      <c r="N87" s="6"/>
    </row>
    <row r="88" spans="1:14" ht="16.2" x14ac:dyDescent="0.35">
      <c r="A88" s="63">
        <f t="shared" si="17"/>
        <v>43551</v>
      </c>
      <c r="B88" s="34">
        <f t="shared" si="17"/>
        <v>43551</v>
      </c>
      <c r="C88" s="38">
        <v>0.33333333333333331</v>
      </c>
      <c r="D88" s="38">
        <v>0.5</v>
      </c>
      <c r="E88" s="36">
        <f t="shared" si="16"/>
        <v>0.16666666666666669</v>
      </c>
      <c r="F88" s="35">
        <v>0.58333333333333337</v>
      </c>
      <c r="G88" s="35">
        <v>0.75</v>
      </c>
      <c r="H88" s="36">
        <f t="shared" si="12"/>
        <v>0.16666666666666663</v>
      </c>
      <c r="I88" s="174" t="str">
        <f t="shared" si="13"/>
        <v>SITE</v>
      </c>
      <c r="J88" s="32">
        <f t="shared" si="14"/>
        <v>0.33333333333333331</v>
      </c>
      <c r="K88" s="43">
        <f>IFERROR(VLOOKUP(M88,EMPLOI!A:S,2,0),"")</f>
        <v>29</v>
      </c>
      <c r="L88" s="32" t="str">
        <f t="shared" ca="1" si="11"/>
        <v/>
      </c>
      <c r="M88" s="26" t="str" cm="1">
        <f t="array" ref="M88">IF(OR($K$2&gt;J88),"",IFERROR(INDEX(Tableau1[],MATCH(1,('2019'!B88&gt;=Tableau1[[DATE DEBUT ]])*(Tableau1[DATE FIN]&gt;='2018'!B88),0),1),""))</f>
        <v>Entreprise 7</v>
      </c>
      <c r="N88" s="6"/>
    </row>
    <row r="89" spans="1:14" ht="16.2" x14ac:dyDescent="0.35">
      <c r="A89" s="63">
        <f t="shared" si="17"/>
        <v>43552</v>
      </c>
      <c r="B89" s="34">
        <f t="shared" si="17"/>
        <v>43552</v>
      </c>
      <c r="C89" s="38">
        <v>0.33333333333333331</v>
      </c>
      <c r="D89" s="38">
        <v>0.5</v>
      </c>
      <c r="E89" s="36">
        <f t="shared" si="16"/>
        <v>0.16666666666666669</v>
      </c>
      <c r="F89" s="35">
        <v>0.58333333333333337</v>
      </c>
      <c r="G89" s="35">
        <v>0.75</v>
      </c>
      <c r="H89" s="36">
        <f t="shared" si="12"/>
        <v>0.16666666666666663</v>
      </c>
      <c r="I89" s="174" t="str">
        <f t="shared" si="13"/>
        <v>SITE</v>
      </c>
      <c r="J89" s="32">
        <f t="shared" si="14"/>
        <v>0.33333333333333331</v>
      </c>
      <c r="K89" s="43">
        <f>IFERROR(VLOOKUP(M89,EMPLOI!A:S,2,0),"")</f>
        <v>29</v>
      </c>
      <c r="L89" s="32" t="str">
        <f t="shared" ca="1" si="11"/>
        <v/>
      </c>
      <c r="M89" s="26" t="str" cm="1">
        <f t="array" ref="M89">IF(OR($K$2&gt;J89),"",IFERROR(INDEX(Tableau1[],MATCH(1,('2019'!B89&gt;=Tableau1[[DATE DEBUT ]])*(Tableau1[DATE FIN]&gt;='2018'!B89),0),1),""))</f>
        <v>Entreprise 7</v>
      </c>
      <c r="N89" s="6"/>
    </row>
    <row r="90" spans="1:14" ht="16.2" x14ac:dyDescent="0.35">
      <c r="A90" s="63">
        <f t="shared" si="17"/>
        <v>43553</v>
      </c>
      <c r="B90" s="34">
        <f t="shared" si="17"/>
        <v>43553</v>
      </c>
      <c r="C90" s="38">
        <v>0.33333333333333331</v>
      </c>
      <c r="D90" s="38">
        <v>0.5</v>
      </c>
      <c r="E90" s="36">
        <f t="shared" si="16"/>
        <v>0.16666666666666669</v>
      </c>
      <c r="F90" s="35">
        <v>0.58333333333333337</v>
      </c>
      <c r="G90" s="35">
        <v>0.75</v>
      </c>
      <c r="H90" s="36">
        <f t="shared" si="12"/>
        <v>0.16666666666666663</v>
      </c>
      <c r="I90" s="174" t="str">
        <f t="shared" si="13"/>
        <v>SITE</v>
      </c>
      <c r="J90" s="32">
        <f t="shared" si="14"/>
        <v>0.33333333333333331</v>
      </c>
      <c r="K90" s="43">
        <f>IFERROR(VLOOKUP(M90,EMPLOI!A:S,2,0),"")</f>
        <v>29</v>
      </c>
      <c r="L90" s="32" t="str">
        <f t="shared" ca="1" si="11"/>
        <v/>
      </c>
      <c r="M90" s="26" t="str" cm="1">
        <f t="array" ref="M90">IF(OR($K$2&gt;J90),"",IFERROR(INDEX(Tableau1[],MATCH(1,('2019'!B90&gt;=Tableau1[[DATE DEBUT ]])*(Tableau1[DATE FIN]&gt;='2018'!B90),0),1),""))</f>
        <v>Entreprise 7</v>
      </c>
      <c r="N90" s="6"/>
    </row>
    <row r="91" spans="1:14" ht="16.2" x14ac:dyDescent="0.35">
      <c r="A91" s="63">
        <f t="shared" si="17"/>
        <v>43554</v>
      </c>
      <c r="B91" s="34">
        <f t="shared" si="17"/>
        <v>43554</v>
      </c>
      <c r="C91" s="38"/>
      <c r="D91" s="38"/>
      <c r="E91" s="36">
        <f t="shared" si="16"/>
        <v>0</v>
      </c>
      <c r="F91" s="35"/>
      <c r="G91" s="35"/>
      <c r="H91" s="36">
        <f t="shared" si="12"/>
        <v>0</v>
      </c>
      <c r="I91" s="174" t="str">
        <f t="shared" si="13"/>
        <v/>
      </c>
      <c r="J91" s="32">
        <f t="shared" si="14"/>
        <v>0</v>
      </c>
      <c r="K91" s="43" t="str">
        <f>IFERROR(VLOOKUP(M91,EMPLOI!A:S,2,0),"")</f>
        <v/>
      </c>
      <c r="L91" s="32">
        <f t="shared" ca="1" si="11"/>
        <v>1.6666666666666665</v>
      </c>
      <c r="M91" s="26" t="str" cm="1">
        <f t="array" ref="M91">IF(OR($K$2&gt;J91),"",IFERROR(INDEX(Tableau1[],MATCH(1,('2019'!B91&gt;=Tableau1[[DATE DEBUT ]])*(Tableau1[DATE FIN]&gt;='2018'!B91),0),1),""))</f>
        <v/>
      </c>
      <c r="N91" s="6"/>
    </row>
    <row r="92" spans="1:14" ht="16.2" x14ac:dyDescent="0.35">
      <c r="A92" s="63">
        <f t="shared" si="17"/>
        <v>43555</v>
      </c>
      <c r="B92" s="34">
        <f t="shared" si="17"/>
        <v>43555</v>
      </c>
      <c r="C92" s="38"/>
      <c r="D92" s="38"/>
      <c r="E92" s="36">
        <f t="shared" si="16"/>
        <v>0</v>
      </c>
      <c r="F92" s="35"/>
      <c r="G92" s="35"/>
      <c r="H92" s="36">
        <f t="shared" si="12"/>
        <v>0</v>
      </c>
      <c r="I92" s="174" t="str">
        <f t="shared" si="13"/>
        <v/>
      </c>
      <c r="J92" s="32">
        <f t="shared" si="14"/>
        <v>0</v>
      </c>
      <c r="K92" s="43" t="str">
        <f>IFERROR(VLOOKUP(M92,EMPLOI!A:S,2,0),"")</f>
        <v/>
      </c>
      <c r="L92" s="32" t="str">
        <f t="shared" ca="1" si="11"/>
        <v/>
      </c>
      <c r="M92" s="26" t="str" cm="1">
        <f t="array" ref="M92">IF(OR($K$2&gt;J92),"",IFERROR(INDEX(Tableau1[],MATCH(1,('2019'!B92&gt;=Tableau1[[DATE DEBUT ]])*(Tableau1[DATE FIN]&gt;='2018'!B92),0),1),""))</f>
        <v/>
      </c>
      <c r="N92" s="6"/>
    </row>
    <row r="93" spans="1:14" ht="16.2" x14ac:dyDescent="0.35">
      <c r="A93" s="63">
        <f t="shared" si="17"/>
        <v>43556</v>
      </c>
      <c r="B93" s="34">
        <f t="shared" si="17"/>
        <v>43556</v>
      </c>
      <c r="C93" s="38">
        <v>0.33333333333333331</v>
      </c>
      <c r="D93" s="38">
        <v>0.5</v>
      </c>
      <c r="E93" s="36">
        <f t="shared" si="16"/>
        <v>0.16666666666666669</v>
      </c>
      <c r="F93" s="35">
        <v>0.58333333333333337</v>
      </c>
      <c r="G93" s="35">
        <v>0.75</v>
      </c>
      <c r="H93" s="36">
        <f t="shared" si="12"/>
        <v>0.16666666666666663</v>
      </c>
      <c r="I93" s="174" t="str">
        <f t="shared" si="13"/>
        <v>SITE</v>
      </c>
      <c r="J93" s="32">
        <f t="shared" si="14"/>
        <v>0.33333333333333331</v>
      </c>
      <c r="K93" s="43">
        <f>IFERROR(VLOOKUP(M93,EMPLOI!A:S,2,0),"")</f>
        <v>29</v>
      </c>
      <c r="L93" s="32" t="str">
        <f t="shared" ca="1" si="11"/>
        <v/>
      </c>
      <c r="M93" s="26" t="str" cm="1">
        <f t="array" ref="M93">IF(OR($K$2&gt;J93),"",IFERROR(INDEX(Tableau1[],MATCH(1,('2019'!B93&gt;=Tableau1[[DATE DEBUT ]])*(Tableau1[DATE FIN]&gt;='2018'!B93),0),1),""))</f>
        <v>Entreprise 7</v>
      </c>
      <c r="N93" s="6"/>
    </row>
    <row r="94" spans="1:14" ht="16.2" x14ac:dyDescent="0.35">
      <c r="A94" s="63">
        <f t="shared" si="17"/>
        <v>43557</v>
      </c>
      <c r="B94" s="34">
        <f t="shared" si="17"/>
        <v>43557</v>
      </c>
      <c r="C94" s="38">
        <v>0.33333333333333331</v>
      </c>
      <c r="D94" s="38">
        <v>0.5</v>
      </c>
      <c r="E94" s="36">
        <f t="shared" si="16"/>
        <v>0.16666666666666669</v>
      </c>
      <c r="F94" s="35">
        <v>0.58333333333333337</v>
      </c>
      <c r="G94" s="35">
        <v>0.75</v>
      </c>
      <c r="H94" s="36">
        <f t="shared" si="12"/>
        <v>0.16666666666666663</v>
      </c>
      <c r="I94" s="174" t="str">
        <f t="shared" si="13"/>
        <v>SITE</v>
      </c>
      <c r="J94" s="32">
        <f t="shared" si="14"/>
        <v>0.33333333333333331</v>
      </c>
      <c r="K94" s="43">
        <f>IFERROR(VLOOKUP(M94,EMPLOI!A:S,2,0),"")</f>
        <v>29</v>
      </c>
      <c r="L94" s="32" t="str">
        <f t="shared" ca="1" si="11"/>
        <v/>
      </c>
      <c r="M94" s="26" t="str" cm="1">
        <f t="array" ref="M94">IF(OR($K$2&gt;J94),"",IFERROR(INDEX(Tableau1[],MATCH(1,('2019'!B94&gt;=Tableau1[[DATE DEBUT ]])*(Tableau1[DATE FIN]&gt;='2018'!B94),0),1),""))</f>
        <v>Entreprise 7</v>
      </c>
      <c r="N94" s="6"/>
    </row>
    <row r="95" spans="1:14" ht="16.2" x14ac:dyDescent="0.35">
      <c r="A95" s="63">
        <f t="shared" si="17"/>
        <v>43558</v>
      </c>
      <c r="B95" s="34">
        <f t="shared" si="17"/>
        <v>43558</v>
      </c>
      <c r="C95" s="38">
        <v>0.33333333333333331</v>
      </c>
      <c r="D95" s="38">
        <v>0.5</v>
      </c>
      <c r="E95" s="36">
        <f t="shared" si="16"/>
        <v>0.16666666666666669</v>
      </c>
      <c r="F95" s="35">
        <v>0.58333333333333337</v>
      </c>
      <c r="G95" s="35">
        <v>0.75</v>
      </c>
      <c r="H95" s="36">
        <f t="shared" si="12"/>
        <v>0.16666666666666663</v>
      </c>
      <c r="I95" s="174" t="str">
        <f t="shared" si="13"/>
        <v>SITE</v>
      </c>
      <c r="J95" s="32">
        <f t="shared" si="14"/>
        <v>0.33333333333333331</v>
      </c>
      <c r="K95" s="43">
        <f>IFERROR(VLOOKUP(M95,EMPLOI!A:S,2,0),"")</f>
        <v>29</v>
      </c>
      <c r="L95" s="32" t="str">
        <f t="shared" ca="1" si="11"/>
        <v/>
      </c>
      <c r="M95" s="26" t="str" cm="1">
        <f t="array" ref="M95">IF(OR($K$2&gt;J95),"",IFERROR(INDEX(Tableau1[],MATCH(1,('2019'!B95&gt;=Tableau1[[DATE DEBUT ]])*(Tableau1[DATE FIN]&gt;='2018'!B95),0),1),""))</f>
        <v>Entreprise 7</v>
      </c>
      <c r="N95" s="6"/>
    </row>
    <row r="96" spans="1:14" ht="16.2" x14ac:dyDescent="0.35">
      <c r="A96" s="63">
        <f t="shared" si="17"/>
        <v>43559</v>
      </c>
      <c r="B96" s="34">
        <f t="shared" si="17"/>
        <v>43559</v>
      </c>
      <c r="C96" s="38">
        <v>0.33333333333333331</v>
      </c>
      <c r="D96" s="38">
        <v>0.5</v>
      </c>
      <c r="E96" s="36">
        <f t="shared" si="16"/>
        <v>0.16666666666666669</v>
      </c>
      <c r="F96" s="35">
        <v>0.58333333333333337</v>
      </c>
      <c r="G96" s="35">
        <v>0.75</v>
      </c>
      <c r="H96" s="36">
        <f t="shared" si="12"/>
        <v>0.16666666666666663</v>
      </c>
      <c r="I96" s="174" t="str">
        <f t="shared" si="13"/>
        <v>SITE</v>
      </c>
      <c r="J96" s="32">
        <f t="shared" si="14"/>
        <v>0.33333333333333331</v>
      </c>
      <c r="K96" s="43">
        <f>IFERROR(VLOOKUP(M96,EMPLOI!A:S,2,0),"")</f>
        <v>29</v>
      </c>
      <c r="L96" s="32" t="str">
        <f t="shared" ca="1" si="11"/>
        <v/>
      </c>
      <c r="M96" s="26" t="str" cm="1">
        <f t="array" ref="M96">IF(OR($K$2&gt;J96),"",IFERROR(INDEX(Tableau1[],MATCH(1,('2019'!B96&gt;=Tableau1[[DATE DEBUT ]])*(Tableau1[DATE FIN]&gt;='2018'!B96),0),1),""))</f>
        <v>Entreprise 7</v>
      </c>
      <c r="N96" s="6"/>
    </row>
    <row r="97" spans="1:14" ht="16.2" x14ac:dyDescent="0.35">
      <c r="A97" s="63">
        <f t="shared" si="17"/>
        <v>43560</v>
      </c>
      <c r="B97" s="34">
        <f t="shared" si="17"/>
        <v>43560</v>
      </c>
      <c r="C97" s="38">
        <v>0.33333333333333331</v>
      </c>
      <c r="D97" s="38">
        <v>0.5</v>
      </c>
      <c r="E97" s="36">
        <f t="shared" si="16"/>
        <v>0.16666666666666669</v>
      </c>
      <c r="F97" s="35">
        <v>0.58333333333333337</v>
      </c>
      <c r="G97" s="35">
        <v>0.75</v>
      </c>
      <c r="H97" s="36">
        <f t="shared" si="12"/>
        <v>0.16666666666666663</v>
      </c>
      <c r="I97" s="174" t="str">
        <f t="shared" si="13"/>
        <v>SITE</v>
      </c>
      <c r="J97" s="32">
        <f t="shared" si="14"/>
        <v>0.33333333333333331</v>
      </c>
      <c r="K97" s="43">
        <f>IFERROR(VLOOKUP(M97,EMPLOI!A:S,2,0),"")</f>
        <v>29</v>
      </c>
      <c r="L97" s="32" t="str">
        <f t="shared" ca="1" si="11"/>
        <v/>
      </c>
      <c r="M97" s="26" t="str" cm="1">
        <f t="array" ref="M97">IF(OR($K$2&gt;J97),"",IFERROR(INDEX(Tableau1[],MATCH(1,('2019'!B97&gt;=Tableau1[[DATE DEBUT ]])*(Tableau1[DATE FIN]&gt;='2018'!B97),0),1),""))</f>
        <v>Entreprise 7</v>
      </c>
      <c r="N97" s="6"/>
    </row>
    <row r="98" spans="1:14" ht="16.2" x14ac:dyDescent="0.35">
      <c r="A98" s="63">
        <f t="shared" si="17"/>
        <v>43561</v>
      </c>
      <c r="B98" s="34">
        <f t="shared" si="17"/>
        <v>43561</v>
      </c>
      <c r="C98" s="38"/>
      <c r="D98" s="38"/>
      <c r="E98" s="36">
        <f t="shared" si="16"/>
        <v>0</v>
      </c>
      <c r="F98" s="35"/>
      <c r="G98" s="35"/>
      <c r="H98" s="36">
        <f t="shared" si="12"/>
        <v>0</v>
      </c>
      <c r="I98" s="174" t="str">
        <f t="shared" si="13"/>
        <v/>
      </c>
      <c r="J98" s="32">
        <f t="shared" si="14"/>
        <v>0</v>
      </c>
      <c r="K98" s="43" t="str">
        <f>IFERROR(VLOOKUP(M98,EMPLOI!A:S,2,0),"")</f>
        <v/>
      </c>
      <c r="L98" s="32">
        <f t="shared" ca="1" si="11"/>
        <v>1.6666666666666665</v>
      </c>
      <c r="M98" s="26" t="str" cm="1">
        <f t="array" ref="M98">IF(OR($K$2&gt;J98),"",IFERROR(INDEX(Tableau1[],MATCH(1,('2019'!B98&gt;=Tableau1[[DATE DEBUT ]])*(Tableau1[DATE FIN]&gt;='2018'!B98),0),1),""))</f>
        <v/>
      </c>
      <c r="N98" s="6"/>
    </row>
    <row r="99" spans="1:14" ht="16.2" x14ac:dyDescent="0.35">
      <c r="A99" s="63">
        <f t="shared" si="17"/>
        <v>43562</v>
      </c>
      <c r="B99" s="34">
        <f t="shared" si="17"/>
        <v>43562</v>
      </c>
      <c r="C99" s="38"/>
      <c r="D99" s="38"/>
      <c r="E99" s="36">
        <f t="shared" si="16"/>
        <v>0</v>
      </c>
      <c r="F99" s="35"/>
      <c r="G99" s="35"/>
      <c r="H99" s="36">
        <f t="shared" si="12"/>
        <v>0</v>
      </c>
      <c r="I99" s="174" t="str">
        <f t="shared" si="13"/>
        <v/>
      </c>
      <c r="J99" s="32">
        <f t="shared" si="14"/>
        <v>0</v>
      </c>
      <c r="K99" s="43" t="str">
        <f>IFERROR(VLOOKUP(M99,EMPLOI!A:S,2,0),"")</f>
        <v/>
      </c>
      <c r="L99" s="32" t="str">
        <f t="shared" ca="1" si="11"/>
        <v/>
      </c>
      <c r="M99" s="26" t="str" cm="1">
        <f t="array" ref="M99">IF(OR($K$2&gt;J99),"",IFERROR(INDEX(Tableau1[],MATCH(1,('2019'!B99&gt;=Tableau1[[DATE DEBUT ]])*(Tableau1[DATE FIN]&gt;='2018'!B99),0),1),""))</f>
        <v/>
      </c>
      <c r="N99" s="6"/>
    </row>
    <row r="100" spans="1:14" ht="16.2" x14ac:dyDescent="0.35">
      <c r="A100" s="63">
        <f t="shared" si="17"/>
        <v>43563</v>
      </c>
      <c r="B100" s="34">
        <f t="shared" si="17"/>
        <v>43563</v>
      </c>
      <c r="C100" s="38">
        <v>0.33333333333333331</v>
      </c>
      <c r="D100" s="38">
        <v>0.5</v>
      </c>
      <c r="E100" s="36">
        <f t="shared" si="16"/>
        <v>0.16666666666666669</v>
      </c>
      <c r="F100" s="35">
        <v>0.58333333333333337</v>
      </c>
      <c r="G100" s="35">
        <v>0.75</v>
      </c>
      <c r="H100" s="36">
        <f>MOD(G100-F100,1)</f>
        <v>0.16666666666666663</v>
      </c>
      <c r="I100" s="174" t="str">
        <f t="shared" si="13"/>
        <v>SITE</v>
      </c>
      <c r="J100" s="32">
        <f t="shared" si="14"/>
        <v>0.33333333333333331</v>
      </c>
      <c r="K100" s="43">
        <f>IFERROR(VLOOKUP(M100,EMPLOI!A:S,2,0),"")</f>
        <v>29</v>
      </c>
      <c r="L100" s="32" t="str">
        <f t="shared" ca="1" si="11"/>
        <v/>
      </c>
      <c r="M100" s="26" t="str" cm="1">
        <f t="array" ref="M100">IF(OR($K$2&gt;J100),"",IFERROR(INDEX(Tableau1[],MATCH(1,('2019'!B100&gt;=Tableau1[[DATE DEBUT ]])*(Tableau1[DATE FIN]&gt;='2018'!B100),0),1),""))</f>
        <v>Entreprise 7</v>
      </c>
      <c r="N100" s="6"/>
    </row>
    <row r="101" spans="1:14" ht="16.2" x14ac:dyDescent="0.35">
      <c r="A101" s="63">
        <f t="shared" si="17"/>
        <v>43564</v>
      </c>
      <c r="B101" s="34">
        <f t="shared" si="17"/>
        <v>43564</v>
      </c>
      <c r="C101" s="38">
        <v>0.33333333333333331</v>
      </c>
      <c r="D101" s="38">
        <v>0.5</v>
      </c>
      <c r="E101" s="36">
        <f t="shared" si="16"/>
        <v>0.16666666666666669</v>
      </c>
      <c r="F101" s="35">
        <v>0.58333333333333337</v>
      </c>
      <c r="G101" s="35">
        <v>0.75</v>
      </c>
      <c r="H101" s="36">
        <f t="shared" ref="H101:H164" si="18">MOD(G101-F101,1)</f>
        <v>0.16666666666666663</v>
      </c>
      <c r="I101" s="174" t="str">
        <f t="shared" si="13"/>
        <v>SITE</v>
      </c>
      <c r="J101" s="32">
        <f t="shared" si="14"/>
        <v>0.33333333333333331</v>
      </c>
      <c r="K101" s="43">
        <f>IFERROR(VLOOKUP(M101,EMPLOI!A:S,2,0),"")</f>
        <v>29</v>
      </c>
      <c r="L101" s="32" t="str">
        <f t="shared" ca="1" si="11"/>
        <v/>
      </c>
      <c r="M101" s="26" t="str" cm="1">
        <f t="array" ref="M101">IF(OR($K$2&gt;J101),"",IFERROR(INDEX(Tableau1[],MATCH(1,('2019'!B101&gt;=Tableau1[[DATE DEBUT ]])*(Tableau1[DATE FIN]&gt;='2018'!B101),0),1),""))</f>
        <v>Entreprise 7</v>
      </c>
      <c r="N101" s="6"/>
    </row>
    <row r="102" spans="1:14" ht="16.2" x14ac:dyDescent="0.35">
      <c r="A102" s="63">
        <f t="shared" ref="A102:B117" si="19">A101+1</f>
        <v>43565</v>
      </c>
      <c r="B102" s="34">
        <f t="shared" si="19"/>
        <v>43565</v>
      </c>
      <c r="C102" s="38">
        <v>0.33333333333333331</v>
      </c>
      <c r="D102" s="38">
        <v>0.5</v>
      </c>
      <c r="E102" s="36">
        <f t="shared" si="16"/>
        <v>0.16666666666666669</v>
      </c>
      <c r="F102" s="35">
        <v>0.58333333333333337</v>
      </c>
      <c r="G102" s="35">
        <v>0.75</v>
      </c>
      <c r="H102" s="36">
        <f t="shared" si="18"/>
        <v>0.16666666666666663</v>
      </c>
      <c r="I102" s="174" t="str">
        <f t="shared" si="13"/>
        <v>SITE</v>
      </c>
      <c r="J102" s="32">
        <f t="shared" si="14"/>
        <v>0.33333333333333331</v>
      </c>
      <c r="K102" s="43">
        <f>IFERROR(VLOOKUP(M102,EMPLOI!A:S,2,0),"")</f>
        <v>29</v>
      </c>
      <c r="L102" s="32" t="str">
        <f t="shared" ca="1" si="11"/>
        <v/>
      </c>
      <c r="M102" s="26" t="str" cm="1">
        <f t="array" ref="M102">IF(OR($K$2&gt;J102),"",IFERROR(INDEX(Tableau1[],MATCH(1,('2019'!B102&gt;=Tableau1[[DATE DEBUT ]])*(Tableau1[DATE FIN]&gt;='2018'!B102),0),1),""))</f>
        <v>Entreprise 7</v>
      </c>
      <c r="N102" s="6"/>
    </row>
    <row r="103" spans="1:14" ht="16.2" x14ac:dyDescent="0.35">
      <c r="A103" s="63">
        <f t="shared" si="19"/>
        <v>43566</v>
      </c>
      <c r="B103" s="34">
        <f t="shared" si="19"/>
        <v>43566</v>
      </c>
      <c r="C103" s="38">
        <v>0.33333333333333331</v>
      </c>
      <c r="D103" s="38">
        <v>0.5</v>
      </c>
      <c r="E103" s="36">
        <f t="shared" si="16"/>
        <v>0.16666666666666669</v>
      </c>
      <c r="F103" s="35">
        <v>0.58333333333333337</v>
      </c>
      <c r="G103" s="35">
        <v>0.75</v>
      </c>
      <c r="H103" s="36">
        <f t="shared" si="18"/>
        <v>0.16666666666666663</v>
      </c>
      <c r="I103" s="174" t="str">
        <f t="shared" si="13"/>
        <v>SITE</v>
      </c>
      <c r="J103" s="32">
        <f t="shared" si="14"/>
        <v>0.33333333333333331</v>
      </c>
      <c r="K103" s="43">
        <f>IFERROR(VLOOKUP(M103,EMPLOI!A:S,2,0),"")</f>
        <v>29</v>
      </c>
      <c r="L103" s="32" t="str">
        <f t="shared" ca="1" si="11"/>
        <v/>
      </c>
      <c r="M103" s="26" t="str" cm="1">
        <f t="array" ref="M103">IF(OR($K$2&gt;J103),"",IFERROR(INDEX(Tableau1[],MATCH(1,('2019'!B103&gt;=Tableau1[[DATE DEBUT ]])*(Tableau1[DATE FIN]&gt;='2018'!B103),0),1),""))</f>
        <v>Entreprise 7</v>
      </c>
      <c r="N103" s="6"/>
    </row>
    <row r="104" spans="1:14" ht="16.2" x14ac:dyDescent="0.35">
      <c r="A104" s="63">
        <f t="shared" si="19"/>
        <v>43567</v>
      </c>
      <c r="B104" s="34">
        <f t="shared" si="19"/>
        <v>43567</v>
      </c>
      <c r="C104" s="38">
        <v>0.33333333333333331</v>
      </c>
      <c r="D104" s="38">
        <v>0.5</v>
      </c>
      <c r="E104" s="36">
        <f t="shared" si="16"/>
        <v>0.16666666666666669</v>
      </c>
      <c r="F104" s="35">
        <v>0.58333333333333337</v>
      </c>
      <c r="G104" s="35">
        <v>0.75</v>
      </c>
      <c r="H104" s="36">
        <f t="shared" si="18"/>
        <v>0.16666666666666663</v>
      </c>
      <c r="I104" s="174" t="str">
        <f t="shared" si="13"/>
        <v>SITE</v>
      </c>
      <c r="J104" s="32">
        <f t="shared" si="14"/>
        <v>0.33333333333333331</v>
      </c>
      <c r="K104" s="43">
        <f>IFERROR(VLOOKUP(M104,EMPLOI!A:S,2,0),"")</f>
        <v>29</v>
      </c>
      <c r="L104" s="32" t="str">
        <f t="shared" ca="1" si="11"/>
        <v/>
      </c>
      <c r="M104" s="26" t="str" cm="1">
        <f t="array" ref="M104">IF(OR($K$2&gt;J104),"",IFERROR(INDEX(Tableau1[],MATCH(1,('2019'!B104&gt;=Tableau1[[DATE DEBUT ]])*(Tableau1[DATE FIN]&gt;='2018'!B104),0),1),""))</f>
        <v>Entreprise 7</v>
      </c>
      <c r="N104" s="6"/>
    </row>
    <row r="105" spans="1:14" ht="16.2" x14ac:dyDescent="0.35">
      <c r="A105" s="63">
        <f t="shared" si="19"/>
        <v>43568</v>
      </c>
      <c r="B105" s="34">
        <f t="shared" si="19"/>
        <v>43568</v>
      </c>
      <c r="C105" s="38"/>
      <c r="D105" s="38"/>
      <c r="E105" s="36">
        <f t="shared" si="16"/>
        <v>0</v>
      </c>
      <c r="F105" s="35"/>
      <c r="G105" s="35"/>
      <c r="H105" s="36">
        <f t="shared" si="18"/>
        <v>0</v>
      </c>
      <c r="I105" s="174" t="str">
        <f t="shared" si="13"/>
        <v/>
      </c>
      <c r="J105" s="32">
        <f t="shared" si="14"/>
        <v>0</v>
      </c>
      <c r="K105" s="43" t="str">
        <f>IFERROR(VLOOKUP(M105,EMPLOI!A:S,2,0),"")</f>
        <v/>
      </c>
      <c r="L105" s="32">
        <f t="shared" ca="1" si="11"/>
        <v>1.6666666666666665</v>
      </c>
      <c r="M105" s="26" t="str" cm="1">
        <f t="array" ref="M105">IF(OR($K$2&gt;J105),"",IFERROR(INDEX(Tableau1[],MATCH(1,('2019'!B105&gt;=Tableau1[[DATE DEBUT ]])*(Tableau1[DATE FIN]&gt;='2018'!B105),0),1),""))</f>
        <v/>
      </c>
      <c r="N105" s="6"/>
    </row>
    <row r="106" spans="1:14" ht="16.2" x14ac:dyDescent="0.35">
      <c r="A106" s="63">
        <f t="shared" si="19"/>
        <v>43569</v>
      </c>
      <c r="B106" s="34">
        <f t="shared" si="19"/>
        <v>43569</v>
      </c>
      <c r="C106" s="38"/>
      <c r="D106" s="38"/>
      <c r="E106" s="36">
        <f t="shared" si="16"/>
        <v>0</v>
      </c>
      <c r="F106" s="35"/>
      <c r="G106" s="35"/>
      <c r="H106" s="36">
        <f t="shared" si="18"/>
        <v>0</v>
      </c>
      <c r="I106" s="174" t="str">
        <f t="shared" si="13"/>
        <v/>
      </c>
      <c r="J106" s="32">
        <f t="shared" si="14"/>
        <v>0</v>
      </c>
      <c r="K106" s="43" t="str">
        <f>IFERROR(VLOOKUP(M106,EMPLOI!A:S,2,0),"")</f>
        <v/>
      </c>
      <c r="L106" s="32" t="str">
        <f t="shared" ca="1" si="11"/>
        <v/>
      </c>
      <c r="M106" s="26" t="str" cm="1">
        <f t="array" ref="M106">IF(OR($K$2&gt;J106),"",IFERROR(INDEX(Tableau1[],MATCH(1,('2019'!B106&gt;=Tableau1[[DATE DEBUT ]])*(Tableau1[DATE FIN]&gt;='2018'!B106),0),1),""))</f>
        <v/>
      </c>
      <c r="N106" s="6"/>
    </row>
    <row r="107" spans="1:14" ht="16.2" x14ac:dyDescent="0.35">
      <c r="A107" s="63">
        <f t="shared" si="19"/>
        <v>43570</v>
      </c>
      <c r="B107" s="34">
        <f t="shared" si="19"/>
        <v>43570</v>
      </c>
      <c r="C107" s="38">
        <v>0.33333333333333331</v>
      </c>
      <c r="D107" s="38">
        <v>0.5</v>
      </c>
      <c r="E107" s="36">
        <f t="shared" si="16"/>
        <v>0.16666666666666669</v>
      </c>
      <c r="F107" s="35">
        <v>0.58333333333333337</v>
      </c>
      <c r="G107" s="35">
        <v>0.75</v>
      </c>
      <c r="H107" s="36">
        <f t="shared" si="18"/>
        <v>0.16666666666666663</v>
      </c>
      <c r="I107" s="174" t="str">
        <f t="shared" si="13"/>
        <v>SITE</v>
      </c>
      <c r="J107" s="32">
        <f t="shared" si="14"/>
        <v>0.33333333333333331</v>
      </c>
      <c r="K107" s="43">
        <f>IFERROR(VLOOKUP(M107,EMPLOI!A:S,2,0),"")</f>
        <v>29</v>
      </c>
      <c r="L107" s="32" t="str">
        <f t="shared" ca="1" si="11"/>
        <v/>
      </c>
      <c r="M107" s="26" t="str" cm="1">
        <f t="array" ref="M107">IF(OR($K$2&gt;J107),"",IFERROR(INDEX(Tableau1[],MATCH(1,('2019'!B107&gt;=Tableau1[[DATE DEBUT ]])*(Tableau1[DATE FIN]&gt;='2018'!B107),0),1),""))</f>
        <v>Entreprise 7</v>
      </c>
      <c r="N107" s="6"/>
    </row>
    <row r="108" spans="1:14" ht="16.2" x14ac:dyDescent="0.35">
      <c r="A108" s="63">
        <f t="shared" si="19"/>
        <v>43571</v>
      </c>
      <c r="B108" s="34">
        <f t="shared" si="19"/>
        <v>43571</v>
      </c>
      <c r="C108" s="38">
        <v>0.33333333333333331</v>
      </c>
      <c r="D108" s="38">
        <v>0.5</v>
      </c>
      <c r="E108" s="36">
        <f t="shared" si="16"/>
        <v>0.16666666666666669</v>
      </c>
      <c r="F108" s="35">
        <v>0.58333333333333337</v>
      </c>
      <c r="G108" s="35">
        <v>0.75</v>
      </c>
      <c r="H108" s="36">
        <f t="shared" si="18"/>
        <v>0.16666666666666663</v>
      </c>
      <c r="I108" s="174" t="str">
        <f t="shared" si="13"/>
        <v>SITE</v>
      </c>
      <c r="J108" s="32">
        <f t="shared" si="14"/>
        <v>0.33333333333333331</v>
      </c>
      <c r="K108" s="43">
        <f>IFERROR(VLOOKUP(M108,EMPLOI!A:S,2,0),"")</f>
        <v>29</v>
      </c>
      <c r="L108" s="32" t="str">
        <f t="shared" ca="1" si="11"/>
        <v/>
      </c>
      <c r="M108" s="26" t="str" cm="1">
        <f t="array" ref="M108">IF(OR($K$2&gt;J108),"",IFERROR(INDEX(Tableau1[],MATCH(1,('2019'!B108&gt;=Tableau1[[DATE DEBUT ]])*(Tableau1[DATE FIN]&gt;='2018'!B108),0),1),""))</f>
        <v>Entreprise 7</v>
      </c>
      <c r="N108" s="6"/>
    </row>
    <row r="109" spans="1:14" ht="16.2" x14ac:dyDescent="0.35">
      <c r="A109" s="63">
        <f t="shared" si="19"/>
        <v>43572</v>
      </c>
      <c r="B109" s="34">
        <f t="shared" si="19"/>
        <v>43572</v>
      </c>
      <c r="C109" s="38">
        <v>0.33333333333333331</v>
      </c>
      <c r="D109" s="38">
        <v>0.5</v>
      </c>
      <c r="E109" s="36">
        <f t="shared" si="16"/>
        <v>0.16666666666666669</v>
      </c>
      <c r="F109" s="35">
        <v>0.58333333333333337</v>
      </c>
      <c r="G109" s="35">
        <v>0.75</v>
      </c>
      <c r="H109" s="36">
        <f t="shared" si="18"/>
        <v>0.16666666666666663</v>
      </c>
      <c r="I109" s="174" t="str">
        <f t="shared" si="13"/>
        <v>SITE</v>
      </c>
      <c r="J109" s="32">
        <f t="shared" si="14"/>
        <v>0.33333333333333331</v>
      </c>
      <c r="K109" s="43">
        <f>IFERROR(VLOOKUP(M109,EMPLOI!A:S,2,0),"")</f>
        <v>29</v>
      </c>
      <c r="L109" s="32" t="str">
        <f t="shared" ca="1" si="11"/>
        <v/>
      </c>
      <c r="M109" s="26" t="str" cm="1">
        <f t="array" ref="M109">IF(OR($K$2&gt;J109),"",IFERROR(INDEX(Tableau1[],MATCH(1,('2019'!B109&gt;=Tableau1[[DATE DEBUT ]])*(Tableau1[DATE FIN]&gt;='2018'!B109),0),1),""))</f>
        <v>Entreprise 7</v>
      </c>
      <c r="N109" s="6"/>
    </row>
    <row r="110" spans="1:14" ht="16.2" x14ac:dyDescent="0.35">
      <c r="A110" s="63">
        <f t="shared" si="19"/>
        <v>43573</v>
      </c>
      <c r="B110" s="34">
        <f t="shared" si="19"/>
        <v>43573</v>
      </c>
      <c r="C110" s="38">
        <v>0.33333333333333331</v>
      </c>
      <c r="D110" s="38">
        <v>0.5</v>
      </c>
      <c r="E110" s="36">
        <f t="shared" si="16"/>
        <v>0.16666666666666669</v>
      </c>
      <c r="F110" s="35">
        <v>0.58333333333333337</v>
      </c>
      <c r="G110" s="35">
        <v>0.75</v>
      </c>
      <c r="H110" s="36">
        <f t="shared" si="18"/>
        <v>0.16666666666666663</v>
      </c>
      <c r="I110" s="174" t="str">
        <f t="shared" si="13"/>
        <v>SITE</v>
      </c>
      <c r="J110" s="32">
        <f t="shared" si="14"/>
        <v>0.33333333333333331</v>
      </c>
      <c r="K110" s="43">
        <f>IFERROR(VLOOKUP(M110,EMPLOI!A:S,2,0),"")</f>
        <v>29</v>
      </c>
      <c r="L110" s="32" t="str">
        <f t="shared" ca="1" si="11"/>
        <v/>
      </c>
      <c r="M110" s="26" t="str" cm="1">
        <f t="array" ref="M110">IF(OR($K$2&gt;J110),"",IFERROR(INDEX(Tableau1[],MATCH(1,('2019'!B110&gt;=Tableau1[[DATE DEBUT ]])*(Tableau1[DATE FIN]&gt;='2018'!B110),0),1),""))</f>
        <v>Entreprise 7</v>
      </c>
      <c r="N110" s="6"/>
    </row>
    <row r="111" spans="1:14" ht="16.2" x14ac:dyDescent="0.35">
      <c r="A111" s="63">
        <f t="shared" si="19"/>
        <v>43574</v>
      </c>
      <c r="B111" s="34">
        <f t="shared" si="19"/>
        <v>43574</v>
      </c>
      <c r="C111" s="38">
        <v>0.33333333333333331</v>
      </c>
      <c r="D111" s="38">
        <v>0.5</v>
      </c>
      <c r="E111" s="36">
        <f t="shared" si="16"/>
        <v>0.16666666666666669</v>
      </c>
      <c r="F111" s="35">
        <v>0.58333333333333337</v>
      </c>
      <c r="G111" s="35">
        <v>0.75</v>
      </c>
      <c r="H111" s="36">
        <f t="shared" si="18"/>
        <v>0.16666666666666663</v>
      </c>
      <c r="I111" s="174" t="str">
        <f t="shared" si="13"/>
        <v>SITE</v>
      </c>
      <c r="J111" s="32">
        <f t="shared" si="14"/>
        <v>0.33333333333333331</v>
      </c>
      <c r="K111" s="43">
        <f>IFERROR(VLOOKUP(M111,EMPLOI!A:S,2,0),"")</f>
        <v>29</v>
      </c>
      <c r="L111" s="32" t="str">
        <f t="shared" ca="1" si="11"/>
        <v/>
      </c>
      <c r="M111" s="26" t="str" cm="1">
        <f t="array" ref="M111">IF(OR($K$2&gt;J111),"",IFERROR(INDEX(Tableau1[],MATCH(1,('2019'!B111&gt;=Tableau1[[DATE DEBUT ]])*(Tableau1[DATE FIN]&gt;='2018'!B111),0),1),""))</f>
        <v>Entreprise 7</v>
      </c>
      <c r="N111" s="6"/>
    </row>
    <row r="112" spans="1:14" ht="16.2" x14ac:dyDescent="0.35">
      <c r="A112" s="63">
        <f t="shared" si="19"/>
        <v>43575</v>
      </c>
      <c r="B112" s="34">
        <f t="shared" si="19"/>
        <v>43575</v>
      </c>
      <c r="C112" s="38"/>
      <c r="D112" s="38"/>
      <c r="E112" s="36">
        <f t="shared" si="16"/>
        <v>0</v>
      </c>
      <c r="F112" s="35"/>
      <c r="G112" s="35"/>
      <c r="H112" s="36">
        <f t="shared" si="18"/>
        <v>0</v>
      </c>
      <c r="I112" s="174" t="str">
        <f t="shared" si="13"/>
        <v/>
      </c>
      <c r="J112" s="32">
        <f t="shared" si="14"/>
        <v>0</v>
      </c>
      <c r="K112" s="43" t="str">
        <f>IFERROR(VLOOKUP(M112,EMPLOI!A:S,2,0),"")</f>
        <v/>
      </c>
      <c r="L112" s="32">
        <f t="shared" ca="1" si="11"/>
        <v>1.6666666666666665</v>
      </c>
      <c r="M112" s="26" t="str" cm="1">
        <f t="array" ref="M112">IF(OR($K$2&gt;J112),"",IFERROR(INDEX(Tableau1[],MATCH(1,('2019'!B112&gt;=Tableau1[[DATE DEBUT ]])*(Tableau1[DATE FIN]&gt;='2018'!B112),0),1),""))</f>
        <v/>
      </c>
      <c r="N112" s="6"/>
    </row>
    <row r="113" spans="1:14" ht="16.2" x14ac:dyDescent="0.35">
      <c r="A113" s="63">
        <f t="shared" si="19"/>
        <v>43576</v>
      </c>
      <c r="B113" s="34">
        <f t="shared" si="19"/>
        <v>43576</v>
      </c>
      <c r="C113" s="38"/>
      <c r="D113" s="38"/>
      <c r="E113" s="36">
        <f t="shared" si="16"/>
        <v>0</v>
      </c>
      <c r="F113" s="35"/>
      <c r="G113" s="35"/>
      <c r="H113" s="36">
        <f t="shared" si="18"/>
        <v>0</v>
      </c>
      <c r="I113" s="174" t="str">
        <f t="shared" si="13"/>
        <v/>
      </c>
      <c r="J113" s="32">
        <f t="shared" si="14"/>
        <v>0</v>
      </c>
      <c r="K113" s="43" t="str">
        <f>IFERROR(VLOOKUP(M113,EMPLOI!A:S,2,0),"")</f>
        <v/>
      </c>
      <c r="L113" s="32" t="str">
        <f t="shared" ca="1" si="11"/>
        <v/>
      </c>
      <c r="M113" s="26" t="str" cm="1">
        <f t="array" ref="M113">IF(OR($K$2&gt;J113),"",IFERROR(INDEX(Tableau1[],MATCH(1,('2019'!B113&gt;=Tableau1[[DATE DEBUT ]])*(Tableau1[DATE FIN]&gt;='2018'!B113),0),1),""))</f>
        <v/>
      </c>
      <c r="N113" s="6"/>
    </row>
    <row r="114" spans="1:14" ht="16.2" x14ac:dyDescent="0.35">
      <c r="A114" s="63">
        <f t="shared" si="19"/>
        <v>43577</v>
      </c>
      <c r="B114" s="34">
        <f t="shared" si="19"/>
        <v>43577</v>
      </c>
      <c r="C114" s="38"/>
      <c r="D114" s="38"/>
      <c r="E114" s="36"/>
      <c r="F114" s="35"/>
      <c r="G114" s="35"/>
      <c r="H114" s="36">
        <f t="shared" si="18"/>
        <v>0</v>
      </c>
      <c r="I114" s="174" t="str">
        <f t="shared" si="13"/>
        <v/>
      </c>
      <c r="J114" s="32">
        <f t="shared" si="14"/>
        <v>0</v>
      </c>
      <c r="K114" s="43" t="str">
        <f>IFERROR(VLOOKUP(M114,EMPLOI!A:S,2,0),"")</f>
        <v/>
      </c>
      <c r="L114" s="32" t="str">
        <f t="shared" ca="1" si="11"/>
        <v/>
      </c>
      <c r="M114" s="26" t="str" cm="1">
        <f t="array" ref="M114">IF(OR($K$2&gt;J114),"",IFERROR(INDEX(Tableau1[],MATCH(1,('2019'!B114&gt;=Tableau1[[DATE DEBUT ]])*(Tableau1[DATE FIN]&gt;='2018'!B114),0),1),""))</f>
        <v/>
      </c>
      <c r="N114" s="6"/>
    </row>
    <row r="115" spans="1:14" ht="16.2" x14ac:dyDescent="0.35">
      <c r="A115" s="63">
        <f t="shared" si="19"/>
        <v>43578</v>
      </c>
      <c r="B115" s="34">
        <f t="shared" si="19"/>
        <v>43578</v>
      </c>
      <c r="C115" s="38">
        <v>0.33333333333333331</v>
      </c>
      <c r="D115" s="38">
        <v>0.5</v>
      </c>
      <c r="E115" s="36">
        <f t="shared" si="16"/>
        <v>0.16666666666666669</v>
      </c>
      <c r="F115" s="35">
        <v>0.58333333333333337</v>
      </c>
      <c r="G115" s="35">
        <v>0.75</v>
      </c>
      <c r="H115" s="36">
        <f t="shared" si="18"/>
        <v>0.16666666666666663</v>
      </c>
      <c r="I115" s="174" t="str">
        <f t="shared" si="13"/>
        <v>SITE</v>
      </c>
      <c r="J115" s="32">
        <f t="shared" si="14"/>
        <v>0.33333333333333331</v>
      </c>
      <c r="K115" s="43">
        <f>IFERROR(VLOOKUP(M115,EMPLOI!A:S,2,0),"")</f>
        <v>29</v>
      </c>
      <c r="L115" s="32" t="str">
        <f t="shared" ca="1" si="11"/>
        <v/>
      </c>
      <c r="M115" s="26" t="str" cm="1">
        <f t="array" ref="M115">IF(OR($K$2&gt;J115),"",IFERROR(INDEX(Tableau1[],MATCH(1,('2019'!B115&gt;=Tableau1[[DATE DEBUT ]])*(Tableau1[DATE FIN]&gt;='2018'!B115),0),1),""))</f>
        <v>Entreprise 7</v>
      </c>
      <c r="N115" s="6"/>
    </row>
    <row r="116" spans="1:14" ht="16.2" x14ac:dyDescent="0.35">
      <c r="A116" s="63">
        <f t="shared" si="19"/>
        <v>43579</v>
      </c>
      <c r="B116" s="34">
        <f t="shared" si="19"/>
        <v>43579</v>
      </c>
      <c r="C116" s="38">
        <v>0.33333333333333331</v>
      </c>
      <c r="D116" s="38">
        <v>0.5</v>
      </c>
      <c r="E116" s="36">
        <f t="shared" si="16"/>
        <v>0.16666666666666669</v>
      </c>
      <c r="F116" s="35">
        <v>0.58333333333333337</v>
      </c>
      <c r="G116" s="35">
        <v>0.75</v>
      </c>
      <c r="H116" s="36">
        <f t="shared" si="18"/>
        <v>0.16666666666666663</v>
      </c>
      <c r="I116" s="174" t="str">
        <f t="shared" si="13"/>
        <v>SITE</v>
      </c>
      <c r="J116" s="32">
        <f t="shared" si="14"/>
        <v>0.33333333333333331</v>
      </c>
      <c r="K116" s="43">
        <f>IFERROR(VLOOKUP(M116,EMPLOI!A:S,2,0),"")</f>
        <v>29</v>
      </c>
      <c r="L116" s="32" t="str">
        <f t="shared" ca="1" si="11"/>
        <v/>
      </c>
      <c r="M116" s="26" t="str" cm="1">
        <f t="array" ref="M116">IF(OR($K$2&gt;J116),"",IFERROR(INDEX(Tableau1[],MATCH(1,('2019'!B116&gt;=Tableau1[[DATE DEBUT ]])*(Tableau1[DATE FIN]&gt;='2018'!B116),0),1),""))</f>
        <v>Entreprise 7</v>
      </c>
      <c r="N116" s="6"/>
    </row>
    <row r="117" spans="1:14" ht="16.2" x14ac:dyDescent="0.35">
      <c r="A117" s="63">
        <f t="shared" si="19"/>
        <v>43580</v>
      </c>
      <c r="B117" s="34">
        <f t="shared" si="19"/>
        <v>43580</v>
      </c>
      <c r="C117" s="38">
        <v>0.33333333333333331</v>
      </c>
      <c r="D117" s="38">
        <v>0.5</v>
      </c>
      <c r="E117" s="36">
        <f t="shared" si="16"/>
        <v>0.16666666666666669</v>
      </c>
      <c r="F117" s="35">
        <v>0.58333333333333337</v>
      </c>
      <c r="G117" s="35">
        <v>0.75</v>
      </c>
      <c r="H117" s="36">
        <f t="shared" si="18"/>
        <v>0.16666666666666663</v>
      </c>
      <c r="I117" s="174" t="str">
        <f t="shared" si="13"/>
        <v>SITE</v>
      </c>
      <c r="J117" s="32">
        <f t="shared" si="14"/>
        <v>0.33333333333333331</v>
      </c>
      <c r="K117" s="43">
        <f>IFERROR(VLOOKUP(M117,EMPLOI!A:S,2,0),"")</f>
        <v>29</v>
      </c>
      <c r="L117" s="32" t="str">
        <f t="shared" ca="1" si="11"/>
        <v/>
      </c>
      <c r="M117" s="26" t="str" cm="1">
        <f t="array" ref="M117">IF(OR($K$2&gt;J117),"",IFERROR(INDEX(Tableau1[],MATCH(1,('2019'!B117&gt;=Tableau1[[DATE DEBUT ]])*(Tableau1[DATE FIN]&gt;='2018'!B117),0),1),""))</f>
        <v>Entreprise 7</v>
      </c>
      <c r="N117" s="6"/>
    </row>
    <row r="118" spans="1:14" ht="16.2" x14ac:dyDescent="0.35">
      <c r="A118" s="63">
        <f t="shared" ref="A118:B133" si="20">A117+1</f>
        <v>43581</v>
      </c>
      <c r="B118" s="34">
        <f t="shared" si="20"/>
        <v>43581</v>
      </c>
      <c r="C118" s="38">
        <v>0.33333333333333331</v>
      </c>
      <c r="D118" s="38">
        <v>0.5</v>
      </c>
      <c r="E118" s="36">
        <f t="shared" si="16"/>
        <v>0.16666666666666669</v>
      </c>
      <c r="F118" s="35">
        <v>0.58333333333333337</v>
      </c>
      <c r="G118" s="35">
        <v>0.75</v>
      </c>
      <c r="H118" s="36">
        <f t="shared" si="18"/>
        <v>0.16666666666666663</v>
      </c>
      <c r="I118" s="174" t="str">
        <f t="shared" si="13"/>
        <v>SITE</v>
      </c>
      <c r="J118" s="32">
        <f t="shared" si="14"/>
        <v>0.33333333333333331</v>
      </c>
      <c r="K118" s="43">
        <f>IFERROR(VLOOKUP(M118,EMPLOI!A:S,2,0),"")</f>
        <v>29</v>
      </c>
      <c r="L118" s="32" t="str">
        <f t="shared" ca="1" si="11"/>
        <v/>
      </c>
      <c r="M118" s="26" t="str" cm="1">
        <f t="array" ref="M118">IF(OR($K$2&gt;J118),"",IFERROR(INDEX(Tableau1[],MATCH(1,('2019'!B118&gt;=Tableau1[[DATE DEBUT ]])*(Tableau1[DATE FIN]&gt;='2018'!B118),0),1),""))</f>
        <v>Entreprise 7</v>
      </c>
      <c r="N118" s="6"/>
    </row>
    <row r="119" spans="1:14" ht="16.2" x14ac:dyDescent="0.35">
      <c r="A119" s="63">
        <f t="shared" si="20"/>
        <v>43582</v>
      </c>
      <c r="B119" s="34">
        <f t="shared" si="20"/>
        <v>43582</v>
      </c>
      <c r="C119" s="38"/>
      <c r="D119" s="38"/>
      <c r="E119" s="36">
        <f t="shared" si="16"/>
        <v>0</v>
      </c>
      <c r="F119" s="35"/>
      <c r="G119" s="35"/>
      <c r="H119" s="36">
        <f t="shared" si="18"/>
        <v>0</v>
      </c>
      <c r="I119" s="174" t="str">
        <f t="shared" si="13"/>
        <v/>
      </c>
      <c r="J119" s="32">
        <f t="shared" si="14"/>
        <v>0</v>
      </c>
      <c r="K119" s="43" t="str">
        <f>IFERROR(VLOOKUP(M119,EMPLOI!A:S,2,0),"")</f>
        <v/>
      </c>
      <c r="L119" s="32">
        <f t="shared" ca="1" si="11"/>
        <v>1.3333333333333333</v>
      </c>
      <c r="M119" s="26" t="str" cm="1">
        <f t="array" ref="M119">IF(OR($K$2&gt;J119),"",IFERROR(INDEX(Tableau1[],MATCH(1,('2019'!B119&gt;=Tableau1[[DATE DEBUT ]])*(Tableau1[DATE FIN]&gt;='2018'!B119),0),1),""))</f>
        <v/>
      </c>
      <c r="N119" s="6"/>
    </row>
    <row r="120" spans="1:14" ht="16.2" x14ac:dyDescent="0.35">
      <c r="A120" s="63">
        <f t="shared" si="20"/>
        <v>43583</v>
      </c>
      <c r="B120" s="34">
        <f t="shared" si="20"/>
        <v>43583</v>
      </c>
      <c r="C120" s="38"/>
      <c r="D120" s="38"/>
      <c r="E120" s="36">
        <f t="shared" si="16"/>
        <v>0</v>
      </c>
      <c r="F120" s="35"/>
      <c r="G120" s="35"/>
      <c r="H120" s="36">
        <f t="shared" si="18"/>
        <v>0</v>
      </c>
      <c r="I120" s="174" t="str">
        <f t="shared" si="13"/>
        <v/>
      </c>
      <c r="J120" s="32">
        <f t="shared" si="14"/>
        <v>0</v>
      </c>
      <c r="K120" s="43" t="str">
        <f>IFERROR(VLOOKUP(M120,EMPLOI!A:S,2,0),"")</f>
        <v/>
      </c>
      <c r="L120" s="32" t="str">
        <f t="shared" ca="1" si="11"/>
        <v/>
      </c>
      <c r="M120" s="26" t="str" cm="1">
        <f t="array" ref="M120">IF(OR($K$2&gt;J120),"",IFERROR(INDEX(Tableau1[],MATCH(1,('2019'!B120&gt;=Tableau1[[DATE DEBUT ]])*(Tableau1[DATE FIN]&gt;='2018'!B120),0),1),""))</f>
        <v/>
      </c>
      <c r="N120" s="6"/>
    </row>
    <row r="121" spans="1:14" ht="16.2" x14ac:dyDescent="0.35">
      <c r="A121" s="63">
        <f t="shared" si="20"/>
        <v>43584</v>
      </c>
      <c r="B121" s="34">
        <f t="shared" si="20"/>
        <v>43584</v>
      </c>
      <c r="C121" s="38">
        <v>0.33333333333333331</v>
      </c>
      <c r="D121" s="38">
        <v>0.5</v>
      </c>
      <c r="E121" s="36">
        <f t="shared" si="16"/>
        <v>0.16666666666666669</v>
      </c>
      <c r="F121" s="35">
        <v>0.58333333333333337</v>
      </c>
      <c r="G121" s="35">
        <v>0.75</v>
      </c>
      <c r="H121" s="36">
        <f t="shared" si="18"/>
        <v>0.16666666666666663</v>
      </c>
      <c r="I121" s="174" t="str">
        <f t="shared" si="13"/>
        <v>SITE</v>
      </c>
      <c r="J121" s="32">
        <f t="shared" si="14"/>
        <v>0.33333333333333331</v>
      </c>
      <c r="K121" s="43">
        <f>IFERROR(VLOOKUP(M121,EMPLOI!A:S,2,0),"")</f>
        <v>29</v>
      </c>
      <c r="L121" s="32" t="str">
        <f t="shared" ca="1" si="11"/>
        <v/>
      </c>
      <c r="M121" s="26" t="str" cm="1">
        <f t="array" ref="M121">IF(OR($K$2&gt;J121),"",IFERROR(INDEX(Tableau1[],MATCH(1,('2019'!B121&gt;=Tableau1[[DATE DEBUT ]])*(Tableau1[DATE FIN]&gt;='2018'!B121),0),1),""))</f>
        <v>Entreprise 7</v>
      </c>
      <c r="N121" s="6"/>
    </row>
    <row r="122" spans="1:14" ht="16.2" x14ac:dyDescent="0.35">
      <c r="A122" s="63">
        <f t="shared" si="20"/>
        <v>43585</v>
      </c>
      <c r="B122" s="34">
        <f t="shared" si="20"/>
        <v>43585</v>
      </c>
      <c r="C122" s="38">
        <v>0.33333333333333331</v>
      </c>
      <c r="D122" s="38">
        <v>0.5</v>
      </c>
      <c r="E122" s="36">
        <f t="shared" si="16"/>
        <v>0.16666666666666669</v>
      </c>
      <c r="F122" s="35">
        <v>0.58333333333333337</v>
      </c>
      <c r="G122" s="35">
        <v>0.75</v>
      </c>
      <c r="H122" s="36">
        <f t="shared" si="18"/>
        <v>0.16666666666666663</v>
      </c>
      <c r="I122" s="174" t="str">
        <f t="shared" si="13"/>
        <v>SITE</v>
      </c>
      <c r="J122" s="32">
        <f t="shared" si="14"/>
        <v>0.33333333333333331</v>
      </c>
      <c r="K122" s="43">
        <f>IFERROR(VLOOKUP(M122,EMPLOI!A:S,2,0),"")</f>
        <v>29</v>
      </c>
      <c r="L122" s="32" t="str">
        <f t="shared" ca="1" si="11"/>
        <v/>
      </c>
      <c r="M122" s="26" t="str" cm="1">
        <f t="array" ref="M122">IF(OR($K$2&gt;J122),"",IFERROR(INDEX(Tableau1[],MATCH(1,('2019'!B122&gt;=Tableau1[[DATE DEBUT ]])*(Tableau1[DATE FIN]&gt;='2018'!B122),0),1),""))</f>
        <v>Entreprise 7</v>
      </c>
      <c r="N122" s="6"/>
    </row>
    <row r="123" spans="1:14" ht="16.2" x14ac:dyDescent="0.35">
      <c r="A123" s="63">
        <f t="shared" si="20"/>
        <v>43586</v>
      </c>
      <c r="B123" s="34">
        <f t="shared" si="20"/>
        <v>43586</v>
      </c>
      <c r="C123" s="38"/>
      <c r="D123" s="38"/>
      <c r="E123" s="36"/>
      <c r="F123" s="35"/>
      <c r="G123" s="35"/>
      <c r="H123" s="36">
        <f t="shared" si="18"/>
        <v>0</v>
      </c>
      <c r="I123" s="174" t="str">
        <f t="shared" si="13"/>
        <v/>
      </c>
      <c r="J123" s="32">
        <f t="shared" si="14"/>
        <v>0</v>
      </c>
      <c r="K123" s="43" t="str">
        <f>IFERROR(VLOOKUP(M123,EMPLOI!A:S,2,0),"")</f>
        <v/>
      </c>
      <c r="L123" s="32" t="str">
        <f t="shared" ca="1" si="11"/>
        <v/>
      </c>
      <c r="M123" s="26" t="str" cm="1">
        <f t="array" ref="M123">IF(OR($K$2&gt;J123),"",IFERROR(INDEX(Tableau1[],MATCH(1,('2019'!B123&gt;=Tableau1[[DATE DEBUT ]])*(Tableau1[DATE FIN]&gt;='2018'!B123),0),1),""))</f>
        <v/>
      </c>
      <c r="N123" s="6"/>
    </row>
    <row r="124" spans="1:14" ht="16.2" x14ac:dyDescent="0.35">
      <c r="A124" s="63">
        <f t="shared" si="20"/>
        <v>43587</v>
      </c>
      <c r="B124" s="34">
        <f t="shared" si="20"/>
        <v>43587</v>
      </c>
      <c r="C124" s="38">
        <v>0.33333333333333331</v>
      </c>
      <c r="D124" s="38">
        <v>0.5</v>
      </c>
      <c r="E124" s="36">
        <f t="shared" si="16"/>
        <v>0.16666666666666669</v>
      </c>
      <c r="F124" s="35">
        <v>0.58333333333333337</v>
      </c>
      <c r="G124" s="35">
        <v>0.75</v>
      </c>
      <c r="H124" s="36">
        <f t="shared" si="18"/>
        <v>0.16666666666666663</v>
      </c>
      <c r="I124" s="174" t="str">
        <f t="shared" si="13"/>
        <v>SITE</v>
      </c>
      <c r="J124" s="32">
        <f t="shared" si="14"/>
        <v>0.33333333333333331</v>
      </c>
      <c r="K124" s="43">
        <f>IFERROR(VLOOKUP(M124,EMPLOI!A:S,2,0),"")</f>
        <v>29</v>
      </c>
      <c r="L124" s="32" t="str">
        <f t="shared" ca="1" si="11"/>
        <v/>
      </c>
      <c r="M124" s="26" t="str" cm="1">
        <f t="array" ref="M124">IF(OR($K$2&gt;J124),"",IFERROR(INDEX(Tableau1[],MATCH(1,('2019'!B124&gt;=Tableau1[[DATE DEBUT ]])*(Tableau1[DATE FIN]&gt;='2018'!B124),0),1),""))</f>
        <v>Entreprise 7</v>
      </c>
      <c r="N124" s="6"/>
    </row>
    <row r="125" spans="1:14" ht="16.2" x14ac:dyDescent="0.35">
      <c r="A125" s="63">
        <f t="shared" si="20"/>
        <v>43588</v>
      </c>
      <c r="B125" s="34">
        <f t="shared" si="20"/>
        <v>43588</v>
      </c>
      <c r="C125" s="38">
        <v>0.33333333333333331</v>
      </c>
      <c r="D125" s="38">
        <v>0.5</v>
      </c>
      <c r="E125" s="36">
        <f t="shared" si="16"/>
        <v>0.16666666666666669</v>
      </c>
      <c r="F125" s="35">
        <v>0.58333333333333337</v>
      </c>
      <c r="G125" s="35">
        <v>0.75</v>
      </c>
      <c r="H125" s="36">
        <f t="shared" si="18"/>
        <v>0.16666666666666663</v>
      </c>
      <c r="I125" s="174" t="str">
        <f t="shared" si="13"/>
        <v>SITE</v>
      </c>
      <c r="J125" s="32">
        <f t="shared" si="14"/>
        <v>0.33333333333333331</v>
      </c>
      <c r="K125" s="43">
        <f>IFERROR(VLOOKUP(M125,EMPLOI!A:S,2,0),"")</f>
        <v>29</v>
      </c>
      <c r="L125" s="32" t="str">
        <f t="shared" ca="1" si="11"/>
        <v/>
      </c>
      <c r="M125" s="26" t="str" cm="1">
        <f t="array" ref="M125">IF(OR($K$2&gt;J125),"",IFERROR(INDEX(Tableau1[],MATCH(1,('2019'!B125&gt;=Tableau1[[DATE DEBUT ]])*(Tableau1[DATE FIN]&gt;='2018'!B125),0),1),""))</f>
        <v>Entreprise 7</v>
      </c>
      <c r="N125" s="6"/>
    </row>
    <row r="126" spans="1:14" ht="16.2" x14ac:dyDescent="0.35">
      <c r="A126" s="63">
        <f t="shared" si="20"/>
        <v>43589</v>
      </c>
      <c r="B126" s="34">
        <f t="shared" si="20"/>
        <v>43589</v>
      </c>
      <c r="C126" s="38"/>
      <c r="D126" s="38"/>
      <c r="E126" s="36">
        <f t="shared" si="16"/>
        <v>0</v>
      </c>
      <c r="F126" s="35"/>
      <c r="G126" s="35"/>
      <c r="H126" s="36">
        <f t="shared" si="18"/>
        <v>0</v>
      </c>
      <c r="I126" s="174" t="str">
        <f t="shared" si="13"/>
        <v/>
      </c>
      <c r="J126" s="32">
        <f t="shared" si="14"/>
        <v>0</v>
      </c>
      <c r="K126" s="43" t="str">
        <f>IFERROR(VLOOKUP(M126,EMPLOI!A:S,2,0),"")</f>
        <v/>
      </c>
      <c r="L126" s="32">
        <f t="shared" ca="1" si="11"/>
        <v>1.3333333333333333</v>
      </c>
      <c r="M126" s="26" t="str" cm="1">
        <f t="array" ref="M126">IF(OR($K$2&gt;J126),"",IFERROR(INDEX(Tableau1[],MATCH(1,('2019'!B126&gt;=Tableau1[[DATE DEBUT ]])*(Tableau1[DATE FIN]&gt;='2018'!B126),0),1),""))</f>
        <v/>
      </c>
      <c r="N126" s="6"/>
    </row>
    <row r="127" spans="1:14" ht="16.2" x14ac:dyDescent="0.35">
      <c r="A127" s="63">
        <f t="shared" si="20"/>
        <v>43590</v>
      </c>
      <c r="B127" s="34">
        <f t="shared" si="20"/>
        <v>43590</v>
      </c>
      <c r="C127" s="38"/>
      <c r="D127" s="38"/>
      <c r="E127" s="36">
        <f t="shared" si="16"/>
        <v>0</v>
      </c>
      <c r="F127" s="35"/>
      <c r="G127" s="35"/>
      <c r="H127" s="36">
        <f t="shared" si="18"/>
        <v>0</v>
      </c>
      <c r="I127" s="174" t="str">
        <f t="shared" si="13"/>
        <v/>
      </c>
      <c r="J127" s="32">
        <f t="shared" si="14"/>
        <v>0</v>
      </c>
      <c r="K127" s="43" t="str">
        <f>IFERROR(VLOOKUP(M127,EMPLOI!A:S,2,0),"")</f>
        <v/>
      </c>
      <c r="L127" s="32" t="str">
        <f t="shared" ca="1" si="11"/>
        <v/>
      </c>
      <c r="M127" s="26" t="str" cm="1">
        <f t="array" ref="M127">IF(OR($K$2&gt;J127),"",IFERROR(INDEX(Tableau1[],MATCH(1,('2019'!B127&gt;=Tableau1[[DATE DEBUT ]])*(Tableau1[DATE FIN]&gt;='2018'!B127),0),1),""))</f>
        <v/>
      </c>
      <c r="N127" s="6"/>
    </row>
    <row r="128" spans="1:14" ht="16.2" x14ac:dyDescent="0.35">
      <c r="A128" s="63">
        <f t="shared" si="20"/>
        <v>43591</v>
      </c>
      <c r="B128" s="34">
        <f t="shared" si="20"/>
        <v>43591</v>
      </c>
      <c r="C128" s="38">
        <v>0.33333333333333331</v>
      </c>
      <c r="D128" s="38">
        <v>0.5</v>
      </c>
      <c r="E128" s="36">
        <f>MOD(D128-C128,1)</f>
        <v>0.16666666666666669</v>
      </c>
      <c r="F128" s="35">
        <v>0.58333333333333337</v>
      </c>
      <c r="G128" s="35">
        <v>0.75</v>
      </c>
      <c r="H128" s="36">
        <f t="shared" si="18"/>
        <v>0.16666666666666663</v>
      </c>
      <c r="I128" s="174" t="str">
        <f t="shared" si="13"/>
        <v>SITE</v>
      </c>
      <c r="J128" s="32">
        <f t="shared" si="14"/>
        <v>0.33333333333333331</v>
      </c>
      <c r="K128" s="43">
        <f>IFERROR(VLOOKUP(M128,EMPLOI!A:S,2,0),"")</f>
        <v>29</v>
      </c>
      <c r="L128" s="32" t="str">
        <f t="shared" ca="1" si="11"/>
        <v/>
      </c>
      <c r="M128" s="26" t="str" cm="1">
        <f t="array" ref="M128">IF(OR($K$2&gt;J128),"",IFERROR(INDEX(Tableau1[],MATCH(1,('2019'!B128&gt;=Tableau1[[DATE DEBUT ]])*(Tableau1[DATE FIN]&gt;='2018'!B128),0),1),""))</f>
        <v>Entreprise 7</v>
      </c>
      <c r="N128" s="6"/>
    </row>
    <row r="129" spans="1:14" ht="16.2" x14ac:dyDescent="0.35">
      <c r="A129" s="63">
        <f t="shared" si="20"/>
        <v>43592</v>
      </c>
      <c r="B129" s="34">
        <f t="shared" si="20"/>
        <v>43592</v>
      </c>
      <c r="C129" s="38">
        <v>0.33333333333333331</v>
      </c>
      <c r="D129" s="38">
        <v>0.5</v>
      </c>
      <c r="E129" s="36">
        <f>MOD(D129-C129,1)</f>
        <v>0.16666666666666669</v>
      </c>
      <c r="F129" s="35">
        <v>0.58333333333333337</v>
      </c>
      <c r="G129" s="35">
        <v>0.75</v>
      </c>
      <c r="H129" s="36">
        <f t="shared" si="18"/>
        <v>0.16666666666666663</v>
      </c>
      <c r="I129" s="174" t="str">
        <f t="shared" si="13"/>
        <v>SITE</v>
      </c>
      <c r="J129" s="32">
        <f t="shared" si="14"/>
        <v>0.33333333333333331</v>
      </c>
      <c r="K129" s="43">
        <f>IFERROR(VLOOKUP(M129,EMPLOI!A:S,2,0),"")</f>
        <v>29</v>
      </c>
      <c r="L129" s="32" t="str">
        <f t="shared" ca="1" si="11"/>
        <v/>
      </c>
      <c r="M129" s="26" t="str" cm="1">
        <f t="array" ref="M129">IF(OR($K$2&gt;J129),"",IFERROR(INDEX(Tableau1[],MATCH(1,('2019'!B129&gt;=Tableau1[[DATE DEBUT ]])*(Tableau1[DATE FIN]&gt;='2018'!B129),0),1),""))</f>
        <v>Entreprise 7</v>
      </c>
      <c r="N129" s="6"/>
    </row>
    <row r="130" spans="1:14" ht="16.2" x14ac:dyDescent="0.35">
      <c r="A130" s="63">
        <f t="shared" si="20"/>
        <v>43593</v>
      </c>
      <c r="B130" s="34">
        <f t="shared" si="20"/>
        <v>43593</v>
      </c>
      <c r="C130" s="38"/>
      <c r="D130" s="38"/>
      <c r="E130" s="36"/>
      <c r="F130" s="35"/>
      <c r="G130" s="35"/>
      <c r="H130" s="36">
        <f t="shared" si="18"/>
        <v>0</v>
      </c>
      <c r="I130" s="174" t="str">
        <f t="shared" si="13"/>
        <v/>
      </c>
      <c r="J130" s="32">
        <f t="shared" si="14"/>
        <v>0</v>
      </c>
      <c r="K130" s="43" t="str">
        <f>IFERROR(VLOOKUP(M130,EMPLOI!A:S,2,0),"")</f>
        <v/>
      </c>
      <c r="L130" s="32" t="str">
        <f t="shared" ca="1" si="11"/>
        <v/>
      </c>
      <c r="M130" s="26" t="str" cm="1">
        <f t="array" ref="M130">IF(OR($K$2&gt;J130),"",IFERROR(INDEX(Tableau1[],MATCH(1,('2019'!B130&gt;=Tableau1[[DATE DEBUT ]])*(Tableau1[DATE FIN]&gt;='2018'!B130),0),1),""))</f>
        <v/>
      </c>
      <c r="N130" s="6"/>
    </row>
    <row r="131" spans="1:14" ht="16.2" x14ac:dyDescent="0.35">
      <c r="A131" s="63">
        <f t="shared" si="20"/>
        <v>43594</v>
      </c>
      <c r="B131" s="34">
        <f t="shared" si="20"/>
        <v>43594</v>
      </c>
      <c r="C131" s="38">
        <v>0.33333333333333331</v>
      </c>
      <c r="D131" s="38">
        <v>0.5</v>
      </c>
      <c r="E131" s="36">
        <f>MOD(D131-C131,1)</f>
        <v>0.16666666666666669</v>
      </c>
      <c r="F131" s="35">
        <v>0.58333333333333337</v>
      </c>
      <c r="G131" s="35">
        <v>0.75</v>
      </c>
      <c r="H131" s="36">
        <f t="shared" si="18"/>
        <v>0.16666666666666663</v>
      </c>
      <c r="I131" s="174" t="str">
        <f t="shared" si="13"/>
        <v>SITE</v>
      </c>
      <c r="J131" s="32">
        <f t="shared" si="14"/>
        <v>0.33333333333333331</v>
      </c>
      <c r="K131" s="43">
        <f>IFERROR(VLOOKUP(M131,EMPLOI!A:S,2,0),"")</f>
        <v>29</v>
      </c>
      <c r="L131" s="32" t="str">
        <f ca="1">IF(WEEKDAY(B131)=7,SUM(OFFSET(B131,0,8,-7,1)),"")</f>
        <v/>
      </c>
      <c r="M131" s="26" t="str" cm="1">
        <f t="array" ref="M131">IF(OR($K$2&gt;J131),"",IFERROR(INDEX(Tableau1[],MATCH(1,('2019'!B131&gt;=Tableau1[[DATE DEBUT ]])*(Tableau1[DATE FIN]&gt;='2018'!B131),0),1),""))</f>
        <v>Entreprise 7</v>
      </c>
      <c r="N131" s="6"/>
    </row>
    <row r="132" spans="1:14" ht="16.2" x14ac:dyDescent="0.35">
      <c r="A132" s="63">
        <f t="shared" si="20"/>
        <v>43595</v>
      </c>
      <c r="B132" s="34">
        <f t="shared" si="20"/>
        <v>43595</v>
      </c>
      <c r="C132" s="38">
        <v>0.33333333333333331</v>
      </c>
      <c r="D132" s="38">
        <v>0.5</v>
      </c>
      <c r="E132" s="36">
        <f>MOD(D132-C132,1)</f>
        <v>0.16666666666666669</v>
      </c>
      <c r="F132" s="35">
        <v>0.58333333333333337</v>
      </c>
      <c r="G132" s="35">
        <v>0.75</v>
      </c>
      <c r="H132" s="36">
        <f t="shared" si="18"/>
        <v>0.16666666666666663</v>
      </c>
      <c r="I132" s="174" t="str">
        <f t="shared" si="13"/>
        <v>SITE</v>
      </c>
      <c r="J132" s="32">
        <f t="shared" si="14"/>
        <v>0.33333333333333331</v>
      </c>
      <c r="K132" s="43">
        <f>IFERROR(VLOOKUP(M132,EMPLOI!A:S,2,0),"")</f>
        <v>29</v>
      </c>
      <c r="L132" s="32" t="str">
        <f ca="1">IF(WEEKDAY(B132)=7,SUM(OFFSET(B132,0,8,-7,1)),"")</f>
        <v/>
      </c>
      <c r="M132" s="26" t="str" cm="1">
        <f t="array" ref="M132">IF(OR($K$2&gt;J132),"",IFERROR(INDEX(Tableau1[],MATCH(1,('2019'!B132&gt;=Tableau1[[DATE DEBUT ]])*(Tableau1[DATE FIN]&gt;='2018'!B132),0),1),""))</f>
        <v>Entreprise 7</v>
      </c>
      <c r="N132" s="6"/>
    </row>
    <row r="133" spans="1:14" ht="16.2" x14ac:dyDescent="0.35">
      <c r="A133" s="63">
        <f t="shared" si="20"/>
        <v>43596</v>
      </c>
      <c r="B133" s="34">
        <f t="shared" si="20"/>
        <v>43596</v>
      </c>
      <c r="C133" s="38"/>
      <c r="D133" s="38"/>
      <c r="E133" s="36">
        <f t="shared" ref="E133:E194" si="21">MOD(D133-C133,1)</f>
        <v>0</v>
      </c>
      <c r="F133" s="35"/>
      <c r="G133" s="35"/>
      <c r="H133" s="36">
        <f t="shared" si="18"/>
        <v>0</v>
      </c>
      <c r="I133" s="174" t="str">
        <f t="shared" ref="I133:I196" si="22">IF(J133&gt;0.00069444,"SITE","")</f>
        <v/>
      </c>
      <c r="J133" s="32">
        <f t="shared" ref="J133:J196" si="23">SUM(E133+H133)</f>
        <v>0</v>
      </c>
      <c r="K133" s="43" t="str">
        <f>IFERROR(VLOOKUP(M133,EMPLOI!A:S,2,0),"")</f>
        <v/>
      </c>
      <c r="L133" s="32">
        <f ca="1">IF(WEEKDAY(B133)=7,SUM(OFFSET(B133,0,8,-7,1)),"")</f>
        <v>1.3333333333333333</v>
      </c>
      <c r="M133" s="26" t="str" cm="1">
        <f t="array" ref="M133">IF(OR($K$2&gt;J133),"",IFERROR(INDEX(Tableau1[],MATCH(1,('2019'!B133&gt;=Tableau1[[DATE DEBUT ]])*(Tableau1[DATE FIN]&gt;='2018'!B133),0),1),""))</f>
        <v/>
      </c>
      <c r="N133" s="6"/>
    </row>
    <row r="134" spans="1:14" ht="16.2" x14ac:dyDescent="0.35">
      <c r="A134" s="63">
        <f t="shared" ref="A134:B149" si="24">A133+1</f>
        <v>43597</v>
      </c>
      <c r="B134" s="34">
        <f t="shared" si="24"/>
        <v>43597</v>
      </c>
      <c r="C134" s="38"/>
      <c r="D134" s="38"/>
      <c r="E134" s="36">
        <f t="shared" si="21"/>
        <v>0</v>
      </c>
      <c r="F134" s="35"/>
      <c r="G134" s="35"/>
      <c r="H134" s="36">
        <f t="shared" si="18"/>
        <v>0</v>
      </c>
      <c r="I134" s="174" t="str">
        <f t="shared" si="22"/>
        <v/>
      </c>
      <c r="J134" s="32">
        <f t="shared" si="23"/>
        <v>0</v>
      </c>
      <c r="K134" s="43" t="str">
        <f>IFERROR(VLOOKUP(M134,EMPLOI!A:S,2,0),"")</f>
        <v/>
      </c>
      <c r="L134" s="32" t="str">
        <f ca="1">IF(WEEKDAY(B134)=7,SUM(OFFSET(B134,0,8,-7,1)),"")</f>
        <v/>
      </c>
      <c r="M134" s="26" t="str" cm="1">
        <f t="array" ref="M134">IF(OR($K$2&gt;J134),"",IFERROR(INDEX(Tableau1[],MATCH(1,('2019'!B134&gt;=Tableau1[[DATE DEBUT ]])*(Tableau1[DATE FIN]&gt;='2018'!B134),0),1),""))</f>
        <v/>
      </c>
      <c r="N134" s="6"/>
    </row>
    <row r="135" spans="1:14" ht="16.2" x14ac:dyDescent="0.35">
      <c r="A135" s="63">
        <f t="shared" si="24"/>
        <v>43598</v>
      </c>
      <c r="B135" s="34">
        <f t="shared" si="24"/>
        <v>43598</v>
      </c>
      <c r="C135" s="38">
        <v>0.33333333333333331</v>
      </c>
      <c r="D135" s="38">
        <v>0.5</v>
      </c>
      <c r="E135" s="36">
        <f t="shared" si="21"/>
        <v>0.16666666666666669</v>
      </c>
      <c r="F135" s="35">
        <v>0.58333333333333337</v>
      </c>
      <c r="G135" s="35">
        <v>0.75</v>
      </c>
      <c r="H135" s="36">
        <f t="shared" si="18"/>
        <v>0.16666666666666663</v>
      </c>
      <c r="I135" s="174" t="str">
        <f t="shared" si="22"/>
        <v>SITE</v>
      </c>
      <c r="J135" s="32">
        <f t="shared" si="23"/>
        <v>0.33333333333333331</v>
      </c>
      <c r="K135" s="43">
        <f>IFERROR(VLOOKUP(M135,EMPLOI!A:S,2,0),"")</f>
        <v>29</v>
      </c>
      <c r="L135" s="32" t="str">
        <f ca="1">IF(WEEKDAY(B135)=7,SUM(OFFSET(B135,0,8,-7,1)),"")</f>
        <v/>
      </c>
      <c r="M135" s="26" t="str" cm="1">
        <f t="array" ref="M135">IF(OR($K$2&gt;J135),"",IFERROR(INDEX(Tableau1[],MATCH(1,('2019'!B135&gt;=Tableau1[[DATE DEBUT ]])*(Tableau1[DATE FIN]&gt;='2018'!B135),0),1),""))</f>
        <v>Entreprise 7</v>
      </c>
      <c r="N135" s="6"/>
    </row>
    <row r="136" spans="1:14" ht="16.2" x14ac:dyDescent="0.35">
      <c r="A136" s="63">
        <f t="shared" si="24"/>
        <v>43599</v>
      </c>
      <c r="B136" s="34">
        <f t="shared" si="24"/>
        <v>43599</v>
      </c>
      <c r="C136" s="38">
        <v>0.33333333333333331</v>
      </c>
      <c r="D136" s="38">
        <v>0.5</v>
      </c>
      <c r="E136" s="36">
        <f t="shared" si="21"/>
        <v>0.16666666666666669</v>
      </c>
      <c r="F136" s="35">
        <v>0.58333333333333337</v>
      </c>
      <c r="G136" s="35">
        <v>0.75</v>
      </c>
      <c r="H136" s="36">
        <f t="shared" si="18"/>
        <v>0.16666666666666663</v>
      </c>
      <c r="I136" s="174" t="str">
        <f t="shared" si="22"/>
        <v>SITE</v>
      </c>
      <c r="J136" s="32">
        <f t="shared" si="23"/>
        <v>0.33333333333333331</v>
      </c>
      <c r="K136" s="43">
        <f>IFERROR(VLOOKUP(M136,EMPLOI!A:S,2,0),"")</f>
        <v>29</v>
      </c>
      <c r="L136" s="32" t="str">
        <f t="shared" ref="L136:L199" ca="1" si="25">IF(WEEKDAY(B136)=7,SUM(OFFSET(B136,0,8,-7,1)),"")</f>
        <v/>
      </c>
      <c r="M136" s="26" t="str" cm="1">
        <f t="array" ref="M136">IF(OR($K$2&gt;J136),"",IFERROR(INDEX(Tableau1[],MATCH(1,('2019'!B136&gt;=Tableau1[[DATE DEBUT ]])*(Tableau1[DATE FIN]&gt;='2018'!B136),0),1),""))</f>
        <v>Entreprise 7</v>
      </c>
      <c r="N136" s="6"/>
    </row>
    <row r="137" spans="1:14" ht="16.2" x14ac:dyDescent="0.35">
      <c r="A137" s="63">
        <f t="shared" si="24"/>
        <v>43600</v>
      </c>
      <c r="B137" s="34">
        <f t="shared" si="24"/>
        <v>43600</v>
      </c>
      <c r="C137" s="38">
        <v>0.33333333333333331</v>
      </c>
      <c r="D137" s="38">
        <v>0.5</v>
      </c>
      <c r="E137" s="36">
        <f>MOD(D137-C137,1)</f>
        <v>0.16666666666666669</v>
      </c>
      <c r="F137" s="35">
        <v>0.58333333333333337</v>
      </c>
      <c r="G137" s="35">
        <v>0.75</v>
      </c>
      <c r="H137" s="36">
        <f t="shared" si="18"/>
        <v>0.16666666666666663</v>
      </c>
      <c r="I137" s="174" t="str">
        <f t="shared" si="22"/>
        <v>SITE</v>
      </c>
      <c r="J137" s="32">
        <f t="shared" si="23"/>
        <v>0.33333333333333331</v>
      </c>
      <c r="K137" s="43">
        <f>IFERROR(VLOOKUP(M137,EMPLOI!A:S,2,0),"")</f>
        <v>29</v>
      </c>
      <c r="L137" s="32" t="str">
        <f t="shared" ca="1" si="25"/>
        <v/>
      </c>
      <c r="M137" s="26" t="str" cm="1">
        <f t="array" ref="M137">IF(OR($K$2&gt;J137),"",IFERROR(INDEX(Tableau1[],MATCH(1,('2019'!B137&gt;=Tableau1[[DATE DEBUT ]])*(Tableau1[DATE FIN]&gt;='2018'!B137),0),1),""))</f>
        <v>Entreprise 7</v>
      </c>
      <c r="N137" s="6"/>
    </row>
    <row r="138" spans="1:14" ht="16.2" x14ac:dyDescent="0.35">
      <c r="A138" s="63">
        <f t="shared" si="24"/>
        <v>43601</v>
      </c>
      <c r="B138" s="34">
        <f t="shared" si="24"/>
        <v>43601</v>
      </c>
      <c r="C138" s="38">
        <v>0.33333333333333331</v>
      </c>
      <c r="D138" s="38">
        <v>0.5</v>
      </c>
      <c r="E138" s="36">
        <f>MOD(D138-C138,1)</f>
        <v>0.16666666666666669</v>
      </c>
      <c r="F138" s="35">
        <v>0.58333333333333337</v>
      </c>
      <c r="G138" s="35">
        <v>0.75</v>
      </c>
      <c r="H138" s="36">
        <f t="shared" si="18"/>
        <v>0.16666666666666663</v>
      </c>
      <c r="I138" s="174" t="str">
        <f t="shared" si="22"/>
        <v>SITE</v>
      </c>
      <c r="J138" s="32">
        <f t="shared" si="23"/>
        <v>0.33333333333333331</v>
      </c>
      <c r="K138" s="43">
        <f>IFERROR(VLOOKUP(M138,EMPLOI!A:S,2,0),"")</f>
        <v>29</v>
      </c>
      <c r="L138" s="32" t="str">
        <f t="shared" ca="1" si="25"/>
        <v/>
      </c>
      <c r="M138" s="26" t="str" cm="1">
        <f t="array" ref="M138">IF(OR($K$2&gt;J138),"",IFERROR(INDEX(Tableau1[],MATCH(1,('2019'!B138&gt;=Tableau1[[DATE DEBUT ]])*(Tableau1[DATE FIN]&gt;='2018'!B138),0),1),""))</f>
        <v>Entreprise 7</v>
      </c>
      <c r="N138" s="6"/>
    </row>
    <row r="139" spans="1:14" ht="16.2" x14ac:dyDescent="0.35">
      <c r="A139" s="63">
        <f t="shared" si="24"/>
        <v>43602</v>
      </c>
      <c r="B139" s="34">
        <f t="shared" si="24"/>
        <v>43602</v>
      </c>
      <c r="C139" s="38">
        <v>0.33333333333333331</v>
      </c>
      <c r="D139" s="38">
        <v>0.5</v>
      </c>
      <c r="E139" s="36">
        <f>MOD(D139-C139,1)</f>
        <v>0.16666666666666669</v>
      </c>
      <c r="F139" s="35">
        <v>0.58333333333333337</v>
      </c>
      <c r="G139" s="35">
        <v>0.75</v>
      </c>
      <c r="H139" s="36">
        <f t="shared" si="18"/>
        <v>0.16666666666666663</v>
      </c>
      <c r="I139" s="174" t="str">
        <f t="shared" si="22"/>
        <v>SITE</v>
      </c>
      <c r="J139" s="32">
        <f t="shared" si="23"/>
        <v>0.33333333333333331</v>
      </c>
      <c r="K139" s="43">
        <f>IFERROR(VLOOKUP(M139,EMPLOI!A:S,2,0),"")</f>
        <v>29</v>
      </c>
      <c r="L139" s="32" t="str">
        <f t="shared" ca="1" si="25"/>
        <v/>
      </c>
      <c r="M139" s="26" t="str" cm="1">
        <f t="array" ref="M139">IF(OR($K$2&gt;J139),"",IFERROR(INDEX(Tableau1[],MATCH(1,('2019'!B139&gt;=Tableau1[[DATE DEBUT ]])*(Tableau1[DATE FIN]&gt;='2018'!B139),0),1),""))</f>
        <v>Entreprise 7</v>
      </c>
      <c r="N139" s="6"/>
    </row>
    <row r="140" spans="1:14" ht="16.2" x14ac:dyDescent="0.35">
      <c r="A140" s="63">
        <f t="shared" si="24"/>
        <v>43603</v>
      </c>
      <c r="B140" s="34">
        <f t="shared" si="24"/>
        <v>43603</v>
      </c>
      <c r="C140" s="38"/>
      <c r="D140" s="38"/>
      <c r="E140" s="36">
        <f t="shared" si="21"/>
        <v>0</v>
      </c>
      <c r="F140" s="35"/>
      <c r="G140" s="35"/>
      <c r="H140" s="36">
        <f t="shared" si="18"/>
        <v>0</v>
      </c>
      <c r="I140" s="174" t="str">
        <f t="shared" si="22"/>
        <v/>
      </c>
      <c r="J140" s="32">
        <f t="shared" si="23"/>
        <v>0</v>
      </c>
      <c r="K140" s="43" t="str">
        <f>IFERROR(VLOOKUP(M140,EMPLOI!A:S,2,0),"")</f>
        <v/>
      </c>
      <c r="L140" s="32">
        <f t="shared" ca="1" si="25"/>
        <v>1.6666666666666665</v>
      </c>
      <c r="M140" s="26" t="str" cm="1">
        <f t="array" ref="M140">IF(OR($K$2&gt;J140),"",IFERROR(INDEX(Tableau1[],MATCH(1,('2019'!B140&gt;=Tableau1[[DATE DEBUT ]])*(Tableau1[DATE FIN]&gt;='2018'!B140),0),1),""))</f>
        <v/>
      </c>
      <c r="N140" s="6"/>
    </row>
    <row r="141" spans="1:14" ht="16.2" x14ac:dyDescent="0.35">
      <c r="A141" s="63">
        <f t="shared" si="24"/>
        <v>43604</v>
      </c>
      <c r="B141" s="34">
        <f t="shared" si="24"/>
        <v>43604</v>
      </c>
      <c r="C141" s="38"/>
      <c r="D141" s="38"/>
      <c r="E141" s="36">
        <f t="shared" si="21"/>
        <v>0</v>
      </c>
      <c r="F141" s="35"/>
      <c r="G141" s="35"/>
      <c r="H141" s="36">
        <f t="shared" si="18"/>
        <v>0</v>
      </c>
      <c r="I141" s="174" t="str">
        <f t="shared" si="22"/>
        <v/>
      </c>
      <c r="J141" s="32">
        <f t="shared" si="23"/>
        <v>0</v>
      </c>
      <c r="K141" s="43" t="str">
        <f>IFERROR(VLOOKUP(M141,EMPLOI!A:S,2,0),"")</f>
        <v/>
      </c>
      <c r="L141" s="32" t="str">
        <f t="shared" ca="1" si="25"/>
        <v/>
      </c>
      <c r="M141" s="26" t="str" cm="1">
        <f t="array" ref="M141">IF(OR($K$2&gt;J141),"",IFERROR(INDEX(Tableau1[],MATCH(1,('2019'!B141&gt;=Tableau1[[DATE DEBUT ]])*(Tableau1[DATE FIN]&gt;='2018'!B141),0),1),""))</f>
        <v/>
      </c>
      <c r="N141" s="6"/>
    </row>
    <row r="142" spans="1:14" ht="16.2" x14ac:dyDescent="0.35">
      <c r="A142" s="63">
        <f t="shared" si="24"/>
        <v>43605</v>
      </c>
      <c r="B142" s="34">
        <f t="shared" si="24"/>
        <v>43605</v>
      </c>
      <c r="C142" s="38">
        <v>0.33333333333333331</v>
      </c>
      <c r="D142" s="38">
        <v>0.5</v>
      </c>
      <c r="E142" s="36">
        <f>MOD(D142-C142,1)</f>
        <v>0.16666666666666669</v>
      </c>
      <c r="F142" s="35">
        <v>0.58333333333333337</v>
      </c>
      <c r="G142" s="35">
        <v>0.75</v>
      </c>
      <c r="H142" s="36">
        <f t="shared" si="18"/>
        <v>0.16666666666666663</v>
      </c>
      <c r="I142" s="174" t="str">
        <f t="shared" si="22"/>
        <v>SITE</v>
      </c>
      <c r="J142" s="32">
        <f t="shared" si="23"/>
        <v>0.33333333333333331</v>
      </c>
      <c r="K142" s="43">
        <f>IFERROR(VLOOKUP(M142,EMPLOI!A:S,2,0),"")</f>
        <v>29</v>
      </c>
      <c r="L142" s="32" t="str">
        <f t="shared" ca="1" si="25"/>
        <v/>
      </c>
      <c r="M142" s="26" t="str" cm="1">
        <f t="array" ref="M142">IF(OR($K$2&gt;J142),"",IFERROR(INDEX(Tableau1[],MATCH(1,('2019'!B142&gt;=Tableau1[[DATE DEBUT ]])*(Tableau1[DATE FIN]&gt;='2018'!B142),0),1),""))</f>
        <v>Entreprise 7</v>
      </c>
      <c r="N142" s="6"/>
    </row>
    <row r="143" spans="1:14" ht="16.2" x14ac:dyDescent="0.35">
      <c r="A143" s="63">
        <f t="shared" si="24"/>
        <v>43606</v>
      </c>
      <c r="B143" s="34">
        <f t="shared" si="24"/>
        <v>43606</v>
      </c>
      <c r="C143" s="38">
        <v>0.33333333333333331</v>
      </c>
      <c r="D143" s="38">
        <v>0.5</v>
      </c>
      <c r="E143" s="36">
        <f>MOD(D143-C143,1)</f>
        <v>0.16666666666666669</v>
      </c>
      <c r="F143" s="35">
        <v>0.58333333333333337</v>
      </c>
      <c r="G143" s="35">
        <v>0.75</v>
      </c>
      <c r="H143" s="36">
        <f t="shared" si="18"/>
        <v>0.16666666666666663</v>
      </c>
      <c r="I143" s="174" t="str">
        <f t="shared" si="22"/>
        <v>SITE</v>
      </c>
      <c r="J143" s="32">
        <f t="shared" si="23"/>
        <v>0.33333333333333331</v>
      </c>
      <c r="K143" s="43">
        <f>IFERROR(VLOOKUP(M143,EMPLOI!A:S,2,0),"")</f>
        <v>29</v>
      </c>
      <c r="L143" s="32" t="str">
        <f t="shared" ca="1" si="25"/>
        <v/>
      </c>
      <c r="M143" s="26" t="str" cm="1">
        <f t="array" ref="M143">IF(OR($K$2&gt;J143),"",IFERROR(INDEX(Tableau1[],MATCH(1,('2019'!B143&gt;=Tableau1[[DATE DEBUT ]])*(Tableau1[DATE FIN]&gt;='2018'!B143),0),1),""))</f>
        <v>Entreprise 7</v>
      </c>
      <c r="N143" s="6"/>
    </row>
    <row r="144" spans="1:14" ht="16.2" x14ac:dyDescent="0.35">
      <c r="A144" s="63">
        <f t="shared" si="24"/>
        <v>43607</v>
      </c>
      <c r="B144" s="34">
        <f t="shared" si="24"/>
        <v>43607</v>
      </c>
      <c r="C144" s="38">
        <v>0.33333333333333331</v>
      </c>
      <c r="D144" s="38">
        <v>0.5</v>
      </c>
      <c r="E144" s="36">
        <f>MOD(D144-C144,1)</f>
        <v>0.16666666666666669</v>
      </c>
      <c r="F144" s="35">
        <v>0.58333333333333337</v>
      </c>
      <c r="G144" s="35">
        <v>0.75</v>
      </c>
      <c r="H144" s="36">
        <f t="shared" si="18"/>
        <v>0.16666666666666663</v>
      </c>
      <c r="I144" s="174" t="str">
        <f t="shared" si="22"/>
        <v>SITE</v>
      </c>
      <c r="J144" s="32">
        <f t="shared" si="23"/>
        <v>0.33333333333333331</v>
      </c>
      <c r="K144" s="43">
        <f>IFERROR(VLOOKUP(M144,EMPLOI!A:S,2,0),"")</f>
        <v>29</v>
      </c>
      <c r="L144" s="32" t="str">
        <f t="shared" ca="1" si="25"/>
        <v/>
      </c>
      <c r="M144" s="26" t="str" cm="1">
        <f t="array" ref="M144">IF(OR($K$2&gt;J144),"",IFERROR(INDEX(Tableau1[],MATCH(1,('2019'!B144&gt;=Tableau1[[DATE DEBUT ]])*(Tableau1[DATE FIN]&gt;='2018'!B144),0),1),""))</f>
        <v>Entreprise 7</v>
      </c>
      <c r="N144" s="6"/>
    </row>
    <row r="145" spans="1:14" ht="16.2" x14ac:dyDescent="0.35">
      <c r="A145" s="63">
        <f t="shared" si="24"/>
        <v>43608</v>
      </c>
      <c r="B145" s="34">
        <f t="shared" si="24"/>
        <v>43608</v>
      </c>
      <c r="C145" s="38">
        <v>0.33333333333333331</v>
      </c>
      <c r="D145" s="38">
        <v>0.5</v>
      </c>
      <c r="E145" s="36">
        <f>MOD(D145-C145,1)</f>
        <v>0.16666666666666669</v>
      </c>
      <c r="F145" s="35">
        <v>0.58333333333333337</v>
      </c>
      <c r="G145" s="35">
        <v>0.75</v>
      </c>
      <c r="H145" s="36">
        <f t="shared" si="18"/>
        <v>0.16666666666666663</v>
      </c>
      <c r="I145" s="174" t="str">
        <f t="shared" si="22"/>
        <v>SITE</v>
      </c>
      <c r="J145" s="32">
        <f t="shared" si="23"/>
        <v>0.33333333333333331</v>
      </c>
      <c r="K145" s="43">
        <f>IFERROR(VLOOKUP(M145,EMPLOI!A:S,2,0),"")</f>
        <v>29</v>
      </c>
      <c r="L145" s="32" t="str">
        <f t="shared" ca="1" si="25"/>
        <v/>
      </c>
      <c r="M145" s="26" t="str" cm="1">
        <f t="array" ref="M145">IF(OR($K$2&gt;J145),"",IFERROR(INDEX(Tableau1[],MATCH(1,('2019'!B145&gt;=Tableau1[[DATE DEBUT ]])*(Tableau1[DATE FIN]&gt;='2018'!B145),0),1),""))</f>
        <v>Entreprise 7</v>
      </c>
      <c r="N145" s="6"/>
    </row>
    <row r="146" spans="1:14" ht="16.2" x14ac:dyDescent="0.35">
      <c r="A146" s="63">
        <f t="shared" si="24"/>
        <v>43609</v>
      </c>
      <c r="B146" s="34">
        <f t="shared" si="24"/>
        <v>43609</v>
      </c>
      <c r="C146" s="38">
        <v>0.33333333333333331</v>
      </c>
      <c r="D146" s="38">
        <v>0.5</v>
      </c>
      <c r="E146" s="36">
        <f>MOD(D146-C146,1)</f>
        <v>0.16666666666666669</v>
      </c>
      <c r="F146" s="35">
        <v>0.58333333333333337</v>
      </c>
      <c r="G146" s="35">
        <v>0.75</v>
      </c>
      <c r="H146" s="36">
        <f t="shared" si="18"/>
        <v>0.16666666666666663</v>
      </c>
      <c r="I146" s="174" t="str">
        <f t="shared" si="22"/>
        <v>SITE</v>
      </c>
      <c r="J146" s="32">
        <f t="shared" si="23"/>
        <v>0.33333333333333331</v>
      </c>
      <c r="K146" s="43">
        <f>IFERROR(VLOOKUP(M146,EMPLOI!A:S,2,0),"")</f>
        <v>29</v>
      </c>
      <c r="L146" s="32" t="str">
        <f t="shared" ca="1" si="25"/>
        <v/>
      </c>
      <c r="M146" s="26" t="str" cm="1">
        <f t="array" ref="M146">IF(OR($K$2&gt;J146),"",IFERROR(INDEX(Tableau1[],MATCH(1,('2019'!B146&gt;=Tableau1[[DATE DEBUT ]])*(Tableau1[DATE FIN]&gt;='2018'!B146),0),1),""))</f>
        <v>Entreprise 7</v>
      </c>
      <c r="N146" s="6"/>
    </row>
    <row r="147" spans="1:14" ht="16.2" x14ac:dyDescent="0.35">
      <c r="A147" s="63">
        <f t="shared" si="24"/>
        <v>43610</v>
      </c>
      <c r="B147" s="34">
        <f t="shared" si="24"/>
        <v>43610</v>
      </c>
      <c r="C147" s="38"/>
      <c r="D147" s="38"/>
      <c r="E147" s="36">
        <f t="shared" si="21"/>
        <v>0</v>
      </c>
      <c r="F147" s="35"/>
      <c r="G147" s="35"/>
      <c r="H147" s="36">
        <f t="shared" si="18"/>
        <v>0</v>
      </c>
      <c r="I147" s="174" t="str">
        <f t="shared" si="22"/>
        <v/>
      </c>
      <c r="J147" s="32">
        <f t="shared" si="23"/>
        <v>0</v>
      </c>
      <c r="K147" s="43" t="str">
        <f>IFERROR(VLOOKUP(M147,EMPLOI!A:S,2,0),"")</f>
        <v/>
      </c>
      <c r="L147" s="32">
        <f t="shared" ca="1" si="25"/>
        <v>1.6666666666666665</v>
      </c>
      <c r="M147" s="26" t="str" cm="1">
        <f t="array" ref="M147">IF(OR($K$2&gt;J147),"",IFERROR(INDEX(Tableau1[],MATCH(1,('2019'!B147&gt;=Tableau1[[DATE DEBUT ]])*(Tableau1[DATE FIN]&gt;='2018'!B147),0),1),""))</f>
        <v/>
      </c>
      <c r="N147" s="6"/>
    </row>
    <row r="148" spans="1:14" ht="16.2" x14ac:dyDescent="0.35">
      <c r="A148" s="63">
        <f t="shared" si="24"/>
        <v>43611</v>
      </c>
      <c r="B148" s="34">
        <f t="shared" si="24"/>
        <v>43611</v>
      </c>
      <c r="C148" s="38"/>
      <c r="D148" s="38"/>
      <c r="E148" s="36">
        <f t="shared" si="21"/>
        <v>0</v>
      </c>
      <c r="F148" s="35"/>
      <c r="G148" s="35"/>
      <c r="H148" s="36">
        <f t="shared" si="18"/>
        <v>0</v>
      </c>
      <c r="I148" s="174" t="str">
        <f t="shared" si="22"/>
        <v/>
      </c>
      <c r="J148" s="32">
        <f t="shared" si="23"/>
        <v>0</v>
      </c>
      <c r="K148" s="43" t="str">
        <f>IFERROR(VLOOKUP(M148,EMPLOI!A:S,2,0),"")</f>
        <v/>
      </c>
      <c r="L148" s="32" t="str">
        <f t="shared" ca="1" si="25"/>
        <v/>
      </c>
      <c r="M148" s="26" t="str" cm="1">
        <f t="array" ref="M148">IF(OR($K$2&gt;J148),"",IFERROR(INDEX(Tableau1[],MATCH(1,('2019'!B148&gt;=Tableau1[[DATE DEBUT ]])*(Tableau1[DATE FIN]&gt;='2018'!B148),0),1),""))</f>
        <v/>
      </c>
      <c r="N148" s="6"/>
    </row>
    <row r="149" spans="1:14" ht="16.2" x14ac:dyDescent="0.35">
      <c r="A149" s="63">
        <f t="shared" si="24"/>
        <v>43612</v>
      </c>
      <c r="B149" s="34">
        <f t="shared" si="24"/>
        <v>43612</v>
      </c>
      <c r="C149" s="38">
        <v>0.33333333333333331</v>
      </c>
      <c r="D149" s="38">
        <v>0.5</v>
      </c>
      <c r="E149" s="36">
        <f>MOD(D149-C149,1)</f>
        <v>0.16666666666666669</v>
      </c>
      <c r="F149" s="35">
        <v>0.58333333333333337</v>
      </c>
      <c r="G149" s="35">
        <v>0.75</v>
      </c>
      <c r="H149" s="36">
        <f t="shared" si="18"/>
        <v>0.16666666666666663</v>
      </c>
      <c r="I149" s="174" t="str">
        <f t="shared" si="22"/>
        <v>SITE</v>
      </c>
      <c r="J149" s="32">
        <f t="shared" si="23"/>
        <v>0.33333333333333331</v>
      </c>
      <c r="K149" s="43">
        <f>IFERROR(VLOOKUP(M149,EMPLOI!A:S,2,0),"")</f>
        <v>29</v>
      </c>
      <c r="L149" s="32" t="str">
        <f t="shared" ca="1" si="25"/>
        <v/>
      </c>
      <c r="M149" s="26" t="str" cm="1">
        <f t="array" ref="M149">IF(OR($K$2&gt;J149),"",IFERROR(INDEX(Tableau1[],MATCH(1,('2019'!B149&gt;=Tableau1[[DATE DEBUT ]])*(Tableau1[DATE FIN]&gt;='2018'!B149),0),1),""))</f>
        <v>Entreprise 7</v>
      </c>
      <c r="N149" s="6"/>
    </row>
    <row r="150" spans="1:14" ht="16.2" x14ac:dyDescent="0.35">
      <c r="A150" s="63">
        <f t="shared" ref="A150:B165" si="26">A149+1</f>
        <v>43613</v>
      </c>
      <c r="B150" s="34">
        <f t="shared" si="26"/>
        <v>43613</v>
      </c>
      <c r="C150" s="38">
        <v>0.33333333333333331</v>
      </c>
      <c r="D150" s="38">
        <v>0.5</v>
      </c>
      <c r="E150" s="36">
        <f>MOD(D150-C150,1)</f>
        <v>0.16666666666666669</v>
      </c>
      <c r="F150" s="35">
        <v>0.58333333333333337</v>
      </c>
      <c r="G150" s="35">
        <v>0.75</v>
      </c>
      <c r="H150" s="36">
        <f t="shared" si="18"/>
        <v>0.16666666666666663</v>
      </c>
      <c r="I150" s="174" t="str">
        <f t="shared" si="22"/>
        <v>SITE</v>
      </c>
      <c r="J150" s="32">
        <f t="shared" si="23"/>
        <v>0.33333333333333331</v>
      </c>
      <c r="K150" s="43">
        <f>IFERROR(VLOOKUP(M150,EMPLOI!A:S,2,0),"")</f>
        <v>29</v>
      </c>
      <c r="L150" s="32" t="str">
        <f t="shared" ca="1" si="25"/>
        <v/>
      </c>
      <c r="M150" s="26" t="str" cm="1">
        <f t="array" ref="M150">IF(OR($K$2&gt;J150),"",IFERROR(INDEX(Tableau1[],MATCH(1,('2019'!B150&gt;=Tableau1[[DATE DEBUT ]])*(Tableau1[DATE FIN]&gt;='2018'!B150),0),1),""))</f>
        <v>Entreprise 7</v>
      </c>
      <c r="N150" s="6"/>
    </row>
    <row r="151" spans="1:14" ht="16.2" x14ac:dyDescent="0.35">
      <c r="A151" s="63">
        <f t="shared" si="26"/>
        <v>43614</v>
      </c>
      <c r="B151" s="34">
        <f t="shared" si="26"/>
        <v>43614</v>
      </c>
      <c r="C151" s="38">
        <v>0.33333333333333331</v>
      </c>
      <c r="D151" s="38">
        <v>0.5</v>
      </c>
      <c r="E151" s="36">
        <f>MOD(D151-C151,1)</f>
        <v>0.16666666666666669</v>
      </c>
      <c r="F151" s="35">
        <v>0.58333333333333337</v>
      </c>
      <c r="G151" s="35">
        <v>0.75</v>
      </c>
      <c r="H151" s="36">
        <f t="shared" si="18"/>
        <v>0.16666666666666663</v>
      </c>
      <c r="I151" s="174" t="str">
        <f t="shared" si="22"/>
        <v>SITE</v>
      </c>
      <c r="J151" s="32">
        <f t="shared" si="23"/>
        <v>0.33333333333333331</v>
      </c>
      <c r="K151" s="43">
        <f>IFERROR(VLOOKUP(M151,EMPLOI!A:S,2,0),"")</f>
        <v>29</v>
      </c>
      <c r="L151" s="32" t="str">
        <f t="shared" ca="1" si="25"/>
        <v/>
      </c>
      <c r="M151" s="26" t="str" cm="1">
        <f t="array" ref="M151">IF(OR($K$2&gt;J151),"",IFERROR(INDEX(Tableau1[],MATCH(1,('2019'!B151&gt;=Tableau1[[DATE DEBUT ]])*(Tableau1[DATE FIN]&gt;='2018'!B151),0),1),""))</f>
        <v>Entreprise 7</v>
      </c>
      <c r="N151" s="6"/>
    </row>
    <row r="152" spans="1:14" ht="16.2" x14ac:dyDescent="0.35">
      <c r="A152" s="63">
        <f t="shared" si="26"/>
        <v>43615</v>
      </c>
      <c r="B152" s="34">
        <f t="shared" si="26"/>
        <v>43615</v>
      </c>
      <c r="C152" s="38"/>
      <c r="D152" s="38"/>
      <c r="E152" s="36"/>
      <c r="F152" s="35"/>
      <c r="G152" s="35"/>
      <c r="H152" s="36">
        <f t="shared" si="18"/>
        <v>0</v>
      </c>
      <c r="I152" s="174" t="str">
        <f t="shared" si="22"/>
        <v/>
      </c>
      <c r="J152" s="32">
        <f t="shared" si="23"/>
        <v>0</v>
      </c>
      <c r="K152" s="43" t="str">
        <f>IFERROR(VLOOKUP(M152,EMPLOI!A:S,2,0),"")</f>
        <v/>
      </c>
      <c r="L152" s="32" t="str">
        <f t="shared" ca="1" si="25"/>
        <v/>
      </c>
      <c r="M152" s="26" t="str" cm="1">
        <f t="array" ref="M152">IF(OR($K$2&gt;J152),"",IFERROR(INDEX(Tableau1[],MATCH(1,('2019'!B152&gt;=Tableau1[[DATE DEBUT ]])*(Tableau1[DATE FIN]&gt;='2018'!B152),0),1),""))</f>
        <v/>
      </c>
      <c r="N152" s="6"/>
    </row>
    <row r="153" spans="1:14" ht="16.2" x14ac:dyDescent="0.35">
      <c r="A153" s="63">
        <f t="shared" si="26"/>
        <v>43616</v>
      </c>
      <c r="B153" s="34">
        <f t="shared" si="26"/>
        <v>43616</v>
      </c>
      <c r="C153" s="38">
        <v>0.33333333333333331</v>
      </c>
      <c r="D153" s="38">
        <v>0.5</v>
      </c>
      <c r="E153" s="36">
        <f>MOD(D153-C153,1)</f>
        <v>0.16666666666666669</v>
      </c>
      <c r="F153" s="35">
        <v>0.58333333333333337</v>
      </c>
      <c r="G153" s="35">
        <v>0.75</v>
      </c>
      <c r="H153" s="36">
        <f t="shared" si="18"/>
        <v>0.16666666666666663</v>
      </c>
      <c r="I153" s="174" t="str">
        <f t="shared" si="22"/>
        <v>SITE</v>
      </c>
      <c r="J153" s="32">
        <f t="shared" si="23"/>
        <v>0.33333333333333331</v>
      </c>
      <c r="K153" s="43">
        <f>IFERROR(VLOOKUP(M153,EMPLOI!A:S,2,0),"")</f>
        <v>29</v>
      </c>
      <c r="L153" s="32" t="str">
        <f t="shared" ca="1" si="25"/>
        <v/>
      </c>
      <c r="M153" s="26" t="str" cm="1">
        <f t="array" ref="M153">IF(OR($K$2&gt;J153),"",IFERROR(INDEX(Tableau1[],MATCH(1,('2019'!B153&gt;=Tableau1[[DATE DEBUT ]])*(Tableau1[DATE FIN]&gt;='2018'!B153),0),1),""))</f>
        <v>Entreprise 7</v>
      </c>
      <c r="N153" s="6"/>
    </row>
    <row r="154" spans="1:14" ht="16.2" x14ac:dyDescent="0.35">
      <c r="A154" s="63">
        <f t="shared" si="26"/>
        <v>43617</v>
      </c>
      <c r="B154" s="34">
        <f t="shared" si="26"/>
        <v>43617</v>
      </c>
      <c r="C154" s="38"/>
      <c r="D154" s="38"/>
      <c r="E154" s="36">
        <f t="shared" si="21"/>
        <v>0</v>
      </c>
      <c r="F154" s="35"/>
      <c r="G154" s="35"/>
      <c r="H154" s="36">
        <f t="shared" si="18"/>
        <v>0</v>
      </c>
      <c r="I154" s="174" t="str">
        <f t="shared" si="22"/>
        <v/>
      </c>
      <c r="J154" s="32">
        <f t="shared" si="23"/>
        <v>0</v>
      </c>
      <c r="K154" s="43" t="str">
        <f>IFERROR(VLOOKUP(M154,EMPLOI!A:S,2,0),"")</f>
        <v/>
      </c>
      <c r="L154" s="32">
        <f t="shared" ca="1" si="25"/>
        <v>1.3333333333333333</v>
      </c>
      <c r="M154" s="26" t="str" cm="1">
        <f t="array" ref="M154">IF(OR($K$2&gt;J154),"",IFERROR(INDEX(Tableau1[],MATCH(1,('2019'!B154&gt;=Tableau1[[DATE DEBUT ]])*(Tableau1[DATE FIN]&gt;='2018'!B154),0),1),""))</f>
        <v/>
      </c>
      <c r="N154" s="6"/>
    </row>
    <row r="155" spans="1:14" ht="16.2" x14ac:dyDescent="0.35">
      <c r="A155" s="63">
        <f t="shared" si="26"/>
        <v>43618</v>
      </c>
      <c r="B155" s="34">
        <f t="shared" si="26"/>
        <v>43618</v>
      </c>
      <c r="C155" s="38"/>
      <c r="D155" s="38"/>
      <c r="E155" s="36">
        <f t="shared" si="21"/>
        <v>0</v>
      </c>
      <c r="F155" s="35"/>
      <c r="G155" s="35"/>
      <c r="H155" s="36">
        <f t="shared" si="18"/>
        <v>0</v>
      </c>
      <c r="I155" s="174" t="str">
        <f t="shared" si="22"/>
        <v/>
      </c>
      <c r="J155" s="32">
        <f t="shared" si="23"/>
        <v>0</v>
      </c>
      <c r="K155" s="43" t="str">
        <f>IFERROR(VLOOKUP(M155,EMPLOI!A:S,2,0),"")</f>
        <v/>
      </c>
      <c r="L155" s="32" t="str">
        <f t="shared" ca="1" si="25"/>
        <v/>
      </c>
      <c r="M155" s="26" t="str" cm="1">
        <f t="array" ref="M155">IF(OR($K$2&gt;J155),"",IFERROR(INDEX(Tableau1[],MATCH(1,('2019'!B155&gt;=Tableau1[[DATE DEBUT ]])*(Tableau1[DATE FIN]&gt;='2018'!B155),0),1),""))</f>
        <v/>
      </c>
      <c r="N155" s="6"/>
    </row>
    <row r="156" spans="1:14" ht="16.2" x14ac:dyDescent="0.35">
      <c r="A156" s="63">
        <f t="shared" si="26"/>
        <v>43619</v>
      </c>
      <c r="B156" s="34">
        <f t="shared" si="26"/>
        <v>43619</v>
      </c>
      <c r="C156" s="38">
        <v>0.33333333333333331</v>
      </c>
      <c r="D156" s="38">
        <v>0.5</v>
      </c>
      <c r="E156" s="36">
        <f>MOD(D156-C156,1)</f>
        <v>0.16666666666666669</v>
      </c>
      <c r="F156" s="35">
        <v>0.58333333333333337</v>
      </c>
      <c r="G156" s="35">
        <v>0.75</v>
      </c>
      <c r="H156" s="36">
        <f t="shared" si="18"/>
        <v>0.16666666666666663</v>
      </c>
      <c r="I156" s="174" t="str">
        <f t="shared" si="22"/>
        <v>SITE</v>
      </c>
      <c r="J156" s="32">
        <f t="shared" si="23"/>
        <v>0.33333333333333331</v>
      </c>
      <c r="K156" s="43">
        <f>IFERROR(VLOOKUP(M156,EMPLOI!A:S,2,0),"")</f>
        <v>29</v>
      </c>
      <c r="L156" s="32" t="str">
        <f t="shared" ca="1" si="25"/>
        <v/>
      </c>
      <c r="M156" s="26" t="str" cm="1">
        <f t="array" ref="M156">IF(OR($K$2&gt;J156),"",IFERROR(INDEX(Tableau1[],MATCH(1,('2019'!B156&gt;=Tableau1[[DATE DEBUT ]])*(Tableau1[DATE FIN]&gt;='2018'!B156),0),1),""))</f>
        <v>Entreprise 7</v>
      </c>
      <c r="N156" s="6"/>
    </row>
    <row r="157" spans="1:14" ht="16.2" x14ac:dyDescent="0.35">
      <c r="A157" s="63">
        <f t="shared" si="26"/>
        <v>43620</v>
      </c>
      <c r="B157" s="34">
        <f t="shared" si="26"/>
        <v>43620</v>
      </c>
      <c r="C157" s="38">
        <v>0.33333333333333331</v>
      </c>
      <c r="D157" s="38">
        <v>0.5</v>
      </c>
      <c r="E157" s="36">
        <f>MOD(D157-C157,1)</f>
        <v>0.16666666666666669</v>
      </c>
      <c r="F157" s="35">
        <v>0.58333333333333337</v>
      </c>
      <c r="G157" s="35">
        <v>0.75</v>
      </c>
      <c r="H157" s="36">
        <f t="shared" si="18"/>
        <v>0.16666666666666663</v>
      </c>
      <c r="I157" s="174" t="str">
        <f t="shared" si="22"/>
        <v>SITE</v>
      </c>
      <c r="J157" s="32">
        <f t="shared" si="23"/>
        <v>0.33333333333333331</v>
      </c>
      <c r="K157" s="43">
        <f>IFERROR(VLOOKUP(M157,EMPLOI!A:S,2,0),"")</f>
        <v>29</v>
      </c>
      <c r="L157" s="32" t="str">
        <f t="shared" ca="1" si="25"/>
        <v/>
      </c>
      <c r="M157" s="26" t="str" cm="1">
        <f t="array" ref="M157">IF(OR($K$2&gt;J157),"",IFERROR(INDEX(Tableau1[],MATCH(1,('2019'!B157&gt;=Tableau1[[DATE DEBUT ]])*(Tableau1[DATE FIN]&gt;='2018'!B157),0),1),""))</f>
        <v>Entreprise 7</v>
      </c>
      <c r="N157" s="6"/>
    </row>
    <row r="158" spans="1:14" ht="16.2" x14ac:dyDescent="0.35">
      <c r="A158" s="63">
        <f t="shared" si="26"/>
        <v>43621</v>
      </c>
      <c r="B158" s="34">
        <f t="shared" si="26"/>
        <v>43621</v>
      </c>
      <c r="C158" s="38">
        <v>0.33333333333333331</v>
      </c>
      <c r="D158" s="38">
        <v>0.5</v>
      </c>
      <c r="E158" s="36">
        <f>MOD(D158-C158,1)</f>
        <v>0.16666666666666669</v>
      </c>
      <c r="F158" s="35">
        <v>0.58333333333333337</v>
      </c>
      <c r="G158" s="35">
        <v>0.75</v>
      </c>
      <c r="H158" s="36">
        <f t="shared" si="18"/>
        <v>0.16666666666666663</v>
      </c>
      <c r="I158" s="174" t="str">
        <f t="shared" si="22"/>
        <v>SITE</v>
      </c>
      <c r="J158" s="32">
        <f t="shared" si="23"/>
        <v>0.33333333333333331</v>
      </c>
      <c r="K158" s="43">
        <f>IFERROR(VLOOKUP(M158,EMPLOI!A:S,2,0),"")</f>
        <v>29</v>
      </c>
      <c r="L158" s="32" t="str">
        <f t="shared" ca="1" si="25"/>
        <v/>
      </c>
      <c r="M158" s="26" t="str" cm="1">
        <f t="array" ref="M158">IF(OR($K$2&gt;J158),"",IFERROR(INDEX(Tableau1[],MATCH(1,('2019'!B158&gt;=Tableau1[[DATE DEBUT ]])*(Tableau1[DATE FIN]&gt;='2018'!B158),0),1),""))</f>
        <v>Entreprise 7</v>
      </c>
      <c r="N158" s="6"/>
    </row>
    <row r="159" spans="1:14" ht="16.2" x14ac:dyDescent="0.35">
      <c r="A159" s="63">
        <f t="shared" si="26"/>
        <v>43622</v>
      </c>
      <c r="B159" s="34">
        <f t="shared" si="26"/>
        <v>43622</v>
      </c>
      <c r="C159" s="38">
        <v>0.33333333333333331</v>
      </c>
      <c r="D159" s="38">
        <v>0.5</v>
      </c>
      <c r="E159" s="36">
        <f>MOD(D159-C159,1)</f>
        <v>0.16666666666666669</v>
      </c>
      <c r="F159" s="35">
        <v>0.58333333333333337</v>
      </c>
      <c r="G159" s="35">
        <v>0.75</v>
      </c>
      <c r="H159" s="36">
        <f t="shared" si="18"/>
        <v>0.16666666666666663</v>
      </c>
      <c r="I159" s="174" t="str">
        <f t="shared" si="22"/>
        <v>SITE</v>
      </c>
      <c r="J159" s="32">
        <f t="shared" si="23"/>
        <v>0.33333333333333331</v>
      </c>
      <c r="K159" s="43">
        <f>IFERROR(VLOOKUP(M159,EMPLOI!A:S,2,0),"")</f>
        <v>29</v>
      </c>
      <c r="L159" s="32" t="str">
        <f t="shared" ca="1" si="25"/>
        <v/>
      </c>
      <c r="M159" s="26" t="str" cm="1">
        <f t="array" ref="M159">IF(OR($K$2&gt;J159),"",IFERROR(INDEX(Tableau1[],MATCH(1,('2019'!B159&gt;=Tableau1[[DATE DEBUT ]])*(Tableau1[DATE FIN]&gt;='2018'!B159),0),1),""))</f>
        <v>Entreprise 7</v>
      </c>
      <c r="N159" s="6"/>
    </row>
    <row r="160" spans="1:14" ht="16.2" x14ac:dyDescent="0.35">
      <c r="A160" s="63">
        <f t="shared" si="26"/>
        <v>43623</v>
      </c>
      <c r="B160" s="34">
        <f t="shared" si="26"/>
        <v>43623</v>
      </c>
      <c r="C160" s="38">
        <v>0.33333333333333331</v>
      </c>
      <c r="D160" s="38">
        <v>0.5</v>
      </c>
      <c r="E160" s="36">
        <f>MOD(D160-C160,1)</f>
        <v>0.16666666666666669</v>
      </c>
      <c r="F160" s="35">
        <v>0.58333333333333337</v>
      </c>
      <c r="G160" s="35">
        <v>0.75</v>
      </c>
      <c r="H160" s="36">
        <f t="shared" si="18"/>
        <v>0.16666666666666663</v>
      </c>
      <c r="I160" s="174" t="str">
        <f t="shared" si="22"/>
        <v>SITE</v>
      </c>
      <c r="J160" s="32">
        <f t="shared" si="23"/>
        <v>0.33333333333333331</v>
      </c>
      <c r="K160" s="43">
        <f>IFERROR(VLOOKUP(M160,EMPLOI!A:S,2,0),"")</f>
        <v>29</v>
      </c>
      <c r="L160" s="32" t="str">
        <f t="shared" ca="1" si="25"/>
        <v/>
      </c>
      <c r="M160" s="26" t="str" cm="1">
        <f t="array" ref="M160">IF(OR($K$2&gt;J160),"",IFERROR(INDEX(Tableau1[],MATCH(1,('2019'!B160&gt;=Tableau1[[DATE DEBUT ]])*(Tableau1[DATE FIN]&gt;='2018'!B160),0),1),""))</f>
        <v>Entreprise 7</v>
      </c>
      <c r="N160" s="6"/>
    </row>
    <row r="161" spans="1:14" ht="16.2" x14ac:dyDescent="0.35">
      <c r="A161" s="63">
        <f t="shared" si="26"/>
        <v>43624</v>
      </c>
      <c r="B161" s="34">
        <f t="shared" si="26"/>
        <v>43624</v>
      </c>
      <c r="C161" s="38"/>
      <c r="D161" s="38"/>
      <c r="E161" s="36">
        <f t="shared" si="21"/>
        <v>0</v>
      </c>
      <c r="F161" s="35"/>
      <c r="G161" s="35"/>
      <c r="H161" s="36">
        <f t="shared" si="18"/>
        <v>0</v>
      </c>
      <c r="I161" s="174" t="str">
        <f t="shared" si="22"/>
        <v/>
      </c>
      <c r="J161" s="32">
        <f t="shared" si="23"/>
        <v>0</v>
      </c>
      <c r="K161" s="43" t="str">
        <f>IFERROR(VLOOKUP(M161,EMPLOI!A:S,2,0),"")</f>
        <v/>
      </c>
      <c r="L161" s="32">
        <f t="shared" ca="1" si="25"/>
        <v>1.6666666666666665</v>
      </c>
      <c r="M161" s="26" t="str" cm="1">
        <f t="array" ref="M161">IF(OR($K$2&gt;J161),"",IFERROR(INDEX(Tableau1[],MATCH(1,('2019'!B161&gt;=Tableau1[[DATE DEBUT ]])*(Tableau1[DATE FIN]&gt;='2018'!B161),0),1),""))</f>
        <v/>
      </c>
      <c r="N161" s="6"/>
    </row>
    <row r="162" spans="1:14" ht="16.2" x14ac:dyDescent="0.35">
      <c r="A162" s="63">
        <f t="shared" si="26"/>
        <v>43625</v>
      </c>
      <c r="B162" s="34">
        <f t="shared" si="26"/>
        <v>43625</v>
      </c>
      <c r="C162" s="38"/>
      <c r="D162" s="38"/>
      <c r="E162" s="36">
        <f t="shared" si="21"/>
        <v>0</v>
      </c>
      <c r="F162" s="35"/>
      <c r="G162" s="35"/>
      <c r="H162" s="36">
        <f t="shared" si="18"/>
        <v>0</v>
      </c>
      <c r="I162" s="174" t="str">
        <f t="shared" si="22"/>
        <v/>
      </c>
      <c r="J162" s="32">
        <f t="shared" si="23"/>
        <v>0</v>
      </c>
      <c r="K162" s="43" t="str">
        <f>IFERROR(VLOOKUP(M162,EMPLOI!A:S,2,0),"")</f>
        <v/>
      </c>
      <c r="L162" s="32" t="str">
        <f t="shared" ca="1" si="25"/>
        <v/>
      </c>
      <c r="M162" s="26" t="str" cm="1">
        <f t="array" ref="M162">IF(OR($K$2&gt;J162),"",IFERROR(INDEX(Tableau1[],MATCH(1,('2019'!B162&gt;=Tableau1[[DATE DEBUT ]])*(Tableau1[DATE FIN]&gt;='2018'!B162),0),1),""))</f>
        <v/>
      </c>
      <c r="N162" s="6"/>
    </row>
    <row r="163" spans="1:14" ht="16.2" x14ac:dyDescent="0.35">
      <c r="A163" s="63">
        <f t="shared" si="26"/>
        <v>43626</v>
      </c>
      <c r="B163" s="34">
        <f t="shared" si="26"/>
        <v>43626</v>
      </c>
      <c r="C163" s="38"/>
      <c r="D163" s="38"/>
      <c r="E163" s="36"/>
      <c r="F163" s="35"/>
      <c r="G163" s="35"/>
      <c r="H163" s="36">
        <f t="shared" si="18"/>
        <v>0</v>
      </c>
      <c r="I163" s="174" t="str">
        <f t="shared" si="22"/>
        <v/>
      </c>
      <c r="J163" s="32">
        <f t="shared" si="23"/>
        <v>0</v>
      </c>
      <c r="K163" s="43" t="str">
        <f>IFERROR(VLOOKUP(M163,EMPLOI!A:S,2,0),"")</f>
        <v/>
      </c>
      <c r="L163" s="32" t="str">
        <f t="shared" ca="1" si="25"/>
        <v/>
      </c>
      <c r="M163" s="26" t="str" cm="1">
        <f t="array" ref="M163">IF(OR($K$2&gt;J163),"",IFERROR(INDEX(Tableau1[],MATCH(1,('2019'!B163&gt;=Tableau1[[DATE DEBUT ]])*(Tableau1[DATE FIN]&gt;='2018'!B163),0),1),""))</f>
        <v/>
      </c>
      <c r="N163" s="6"/>
    </row>
    <row r="164" spans="1:14" ht="16.2" x14ac:dyDescent="0.35">
      <c r="A164" s="63">
        <f t="shared" si="26"/>
        <v>43627</v>
      </c>
      <c r="B164" s="34">
        <f t="shared" si="26"/>
        <v>43627</v>
      </c>
      <c r="C164" s="38">
        <v>0.33333333333333331</v>
      </c>
      <c r="D164" s="38">
        <v>0.5</v>
      </c>
      <c r="E164" s="36">
        <f>MOD(D164-C164,1)</f>
        <v>0.16666666666666669</v>
      </c>
      <c r="F164" s="35">
        <v>0.58333333333333337</v>
      </c>
      <c r="G164" s="35">
        <v>0.75</v>
      </c>
      <c r="H164" s="36">
        <f t="shared" si="18"/>
        <v>0.16666666666666663</v>
      </c>
      <c r="I164" s="174" t="str">
        <f t="shared" si="22"/>
        <v>SITE</v>
      </c>
      <c r="J164" s="32">
        <f t="shared" si="23"/>
        <v>0.33333333333333331</v>
      </c>
      <c r="K164" s="43">
        <f>IFERROR(VLOOKUP(M164,EMPLOI!A:S,2,0),"")</f>
        <v>29</v>
      </c>
      <c r="L164" s="32" t="str">
        <f t="shared" ca="1" si="25"/>
        <v/>
      </c>
      <c r="M164" s="26" t="str" cm="1">
        <f t="array" ref="M164">IF(OR($K$2&gt;J164),"",IFERROR(INDEX(Tableau1[],MATCH(1,('2019'!B164&gt;=Tableau1[[DATE DEBUT ]])*(Tableau1[DATE FIN]&gt;='2018'!B164),0),1),""))</f>
        <v>Entreprise 7</v>
      </c>
      <c r="N164" s="6"/>
    </row>
    <row r="165" spans="1:14" ht="16.2" x14ac:dyDescent="0.35">
      <c r="A165" s="63">
        <f t="shared" si="26"/>
        <v>43628</v>
      </c>
      <c r="B165" s="34">
        <f t="shared" si="26"/>
        <v>43628</v>
      </c>
      <c r="C165" s="38">
        <v>0.33333333333333331</v>
      </c>
      <c r="D165" s="38">
        <v>0.5</v>
      </c>
      <c r="E165" s="36">
        <f>MOD(D165-C165,1)</f>
        <v>0.16666666666666669</v>
      </c>
      <c r="F165" s="35">
        <v>0.58333333333333337</v>
      </c>
      <c r="G165" s="35">
        <v>0.75</v>
      </c>
      <c r="H165" s="36">
        <f t="shared" ref="H165:H228" si="27">MOD(G165-F165,1)</f>
        <v>0.16666666666666663</v>
      </c>
      <c r="I165" s="174" t="str">
        <f t="shared" si="22"/>
        <v>SITE</v>
      </c>
      <c r="J165" s="32">
        <f t="shared" si="23"/>
        <v>0.33333333333333331</v>
      </c>
      <c r="K165" s="43">
        <f>IFERROR(VLOOKUP(M165,EMPLOI!A:S,2,0),"")</f>
        <v>29</v>
      </c>
      <c r="L165" s="32" t="str">
        <f t="shared" ca="1" si="25"/>
        <v/>
      </c>
      <c r="M165" s="26" t="str" cm="1">
        <f t="array" ref="M165">IF(OR($K$2&gt;J165),"",IFERROR(INDEX(Tableau1[],MATCH(1,('2019'!B165&gt;=Tableau1[[DATE DEBUT ]])*(Tableau1[DATE FIN]&gt;='2018'!B165),0),1),""))</f>
        <v>Entreprise 7</v>
      </c>
      <c r="N165" s="6"/>
    </row>
    <row r="166" spans="1:14" ht="16.2" x14ac:dyDescent="0.35">
      <c r="A166" s="63">
        <f t="shared" ref="A166:B181" si="28">A165+1</f>
        <v>43629</v>
      </c>
      <c r="B166" s="34">
        <f t="shared" si="28"/>
        <v>43629</v>
      </c>
      <c r="C166" s="38">
        <v>0.33333333333333331</v>
      </c>
      <c r="D166" s="38">
        <v>0.5</v>
      </c>
      <c r="E166" s="36">
        <f>MOD(D166-C166,1)</f>
        <v>0.16666666666666669</v>
      </c>
      <c r="F166" s="35">
        <v>0.58333333333333337</v>
      </c>
      <c r="G166" s="35">
        <v>0.75</v>
      </c>
      <c r="H166" s="36">
        <f t="shared" si="27"/>
        <v>0.16666666666666663</v>
      </c>
      <c r="I166" s="174" t="str">
        <f t="shared" si="22"/>
        <v>SITE</v>
      </c>
      <c r="J166" s="32">
        <f t="shared" si="23"/>
        <v>0.33333333333333331</v>
      </c>
      <c r="K166" s="43">
        <f>IFERROR(VLOOKUP(M166,EMPLOI!A:S,2,0),"")</f>
        <v>29</v>
      </c>
      <c r="L166" s="32" t="str">
        <f t="shared" ca="1" si="25"/>
        <v/>
      </c>
      <c r="M166" s="26" t="str" cm="1">
        <f t="array" ref="M166">IF(OR($K$2&gt;J166),"",IFERROR(INDEX(Tableau1[],MATCH(1,('2019'!B166&gt;=Tableau1[[DATE DEBUT ]])*(Tableau1[DATE FIN]&gt;='2018'!B166),0),1),""))</f>
        <v>Entreprise 7</v>
      </c>
      <c r="N166" s="6"/>
    </row>
    <row r="167" spans="1:14" ht="16.2" x14ac:dyDescent="0.35">
      <c r="A167" s="63">
        <f t="shared" si="28"/>
        <v>43630</v>
      </c>
      <c r="B167" s="34">
        <f t="shared" si="28"/>
        <v>43630</v>
      </c>
      <c r="C167" s="38">
        <v>0.33333333333333331</v>
      </c>
      <c r="D167" s="38">
        <v>0.5</v>
      </c>
      <c r="E167" s="36">
        <f>MOD(D167-C167,1)</f>
        <v>0.16666666666666669</v>
      </c>
      <c r="F167" s="35">
        <v>0.58333333333333337</v>
      </c>
      <c r="G167" s="35">
        <v>0.75</v>
      </c>
      <c r="H167" s="36">
        <f t="shared" si="27"/>
        <v>0.16666666666666663</v>
      </c>
      <c r="I167" s="174" t="str">
        <f t="shared" si="22"/>
        <v>SITE</v>
      </c>
      <c r="J167" s="32">
        <f t="shared" si="23"/>
        <v>0.33333333333333331</v>
      </c>
      <c r="K167" s="43">
        <f>IFERROR(VLOOKUP(M167,EMPLOI!A:S,2,0),"")</f>
        <v>29</v>
      </c>
      <c r="L167" s="32" t="str">
        <f t="shared" ca="1" si="25"/>
        <v/>
      </c>
      <c r="M167" s="26" t="str" cm="1">
        <f t="array" ref="M167">IF(OR($K$2&gt;J167),"",IFERROR(INDEX(Tableau1[],MATCH(1,('2019'!B167&gt;=Tableau1[[DATE DEBUT ]])*(Tableau1[DATE FIN]&gt;='2018'!B167),0),1),""))</f>
        <v>Entreprise 7</v>
      </c>
      <c r="N167" s="6"/>
    </row>
    <row r="168" spans="1:14" ht="16.2" x14ac:dyDescent="0.35">
      <c r="A168" s="63">
        <f t="shared" si="28"/>
        <v>43631</v>
      </c>
      <c r="B168" s="34">
        <f t="shared" si="28"/>
        <v>43631</v>
      </c>
      <c r="C168" s="38"/>
      <c r="D168" s="38"/>
      <c r="E168" s="36">
        <f t="shared" si="21"/>
        <v>0</v>
      </c>
      <c r="F168" s="35"/>
      <c r="G168" s="35"/>
      <c r="H168" s="36">
        <f t="shared" si="27"/>
        <v>0</v>
      </c>
      <c r="I168" s="174" t="str">
        <f t="shared" si="22"/>
        <v/>
      </c>
      <c r="J168" s="32">
        <f t="shared" si="23"/>
        <v>0</v>
      </c>
      <c r="K168" s="43" t="str">
        <f>IFERROR(VLOOKUP(M168,EMPLOI!A:S,2,0),"")</f>
        <v/>
      </c>
      <c r="L168" s="32">
        <f t="shared" ca="1" si="25"/>
        <v>1.3333333333333333</v>
      </c>
      <c r="M168" s="26" t="str" cm="1">
        <f t="array" ref="M168">IF(OR($K$2&gt;J168),"",IFERROR(INDEX(Tableau1[],MATCH(1,('2019'!B168&gt;=Tableau1[[DATE DEBUT ]])*(Tableau1[DATE FIN]&gt;='2018'!B168),0),1),""))</f>
        <v/>
      </c>
      <c r="N168" s="6"/>
    </row>
    <row r="169" spans="1:14" ht="16.2" x14ac:dyDescent="0.35">
      <c r="A169" s="63">
        <f t="shared" si="28"/>
        <v>43632</v>
      </c>
      <c r="B169" s="34">
        <f t="shared" si="28"/>
        <v>43632</v>
      </c>
      <c r="C169" s="38"/>
      <c r="D169" s="38"/>
      <c r="E169" s="36">
        <f t="shared" si="21"/>
        <v>0</v>
      </c>
      <c r="F169" s="35"/>
      <c r="G169" s="35"/>
      <c r="H169" s="36">
        <f t="shared" si="27"/>
        <v>0</v>
      </c>
      <c r="I169" s="174" t="str">
        <f t="shared" si="22"/>
        <v/>
      </c>
      <c r="J169" s="32">
        <f t="shared" si="23"/>
        <v>0</v>
      </c>
      <c r="K169" s="43" t="str">
        <f>IFERROR(VLOOKUP(M169,EMPLOI!A:S,2,0),"")</f>
        <v/>
      </c>
      <c r="L169" s="32" t="str">
        <f t="shared" ca="1" si="25"/>
        <v/>
      </c>
      <c r="M169" s="26" t="str" cm="1">
        <f t="array" ref="M169">IF(OR($K$2&gt;J169),"",IFERROR(INDEX(Tableau1[],MATCH(1,('2019'!B169&gt;=Tableau1[[DATE DEBUT ]])*(Tableau1[DATE FIN]&gt;='2018'!B169),0),1),""))</f>
        <v/>
      </c>
      <c r="N169" s="6"/>
    </row>
    <row r="170" spans="1:14" ht="16.2" x14ac:dyDescent="0.35">
      <c r="A170" s="63">
        <f t="shared" si="28"/>
        <v>43633</v>
      </c>
      <c r="B170" s="34">
        <f t="shared" si="28"/>
        <v>43633</v>
      </c>
      <c r="C170" s="38">
        <v>0.33333333333333331</v>
      </c>
      <c r="D170" s="38">
        <v>0.5</v>
      </c>
      <c r="E170" s="36">
        <f t="shared" si="21"/>
        <v>0.16666666666666669</v>
      </c>
      <c r="F170" s="35">
        <v>0.58333333333333337</v>
      </c>
      <c r="G170" s="35">
        <v>0.75</v>
      </c>
      <c r="H170" s="36">
        <f t="shared" si="27"/>
        <v>0.16666666666666663</v>
      </c>
      <c r="I170" s="174" t="str">
        <f t="shared" si="22"/>
        <v>SITE</v>
      </c>
      <c r="J170" s="32">
        <f t="shared" si="23"/>
        <v>0.33333333333333331</v>
      </c>
      <c r="K170" s="43">
        <f>IFERROR(VLOOKUP(M170,EMPLOI!A:S,2,0),"")</f>
        <v>29</v>
      </c>
      <c r="L170" s="32" t="str">
        <f t="shared" ca="1" si="25"/>
        <v/>
      </c>
      <c r="M170" s="26" t="str" cm="1">
        <f t="array" ref="M170">IF(OR($K$2&gt;J170),"",IFERROR(INDEX(Tableau1[],MATCH(1,('2019'!B170&gt;=Tableau1[[DATE DEBUT ]])*(Tableau1[DATE FIN]&gt;='2018'!B170),0),1),""))</f>
        <v>Entreprise 7</v>
      </c>
      <c r="N170" s="6"/>
    </row>
    <row r="171" spans="1:14" ht="16.2" x14ac:dyDescent="0.35">
      <c r="A171" s="63">
        <f t="shared" si="28"/>
        <v>43634</v>
      </c>
      <c r="B171" s="34">
        <f t="shared" si="28"/>
        <v>43634</v>
      </c>
      <c r="C171" s="38">
        <v>0.33333333333333331</v>
      </c>
      <c r="D171" s="38">
        <v>0.5</v>
      </c>
      <c r="E171" s="36">
        <f t="shared" si="21"/>
        <v>0.16666666666666669</v>
      </c>
      <c r="F171" s="35">
        <v>0.58333333333333337</v>
      </c>
      <c r="G171" s="35">
        <v>0.75</v>
      </c>
      <c r="H171" s="36">
        <f t="shared" si="27"/>
        <v>0.16666666666666663</v>
      </c>
      <c r="I171" s="174" t="str">
        <f t="shared" si="22"/>
        <v>SITE</v>
      </c>
      <c r="J171" s="32">
        <f t="shared" si="23"/>
        <v>0.33333333333333331</v>
      </c>
      <c r="K171" s="43">
        <f>IFERROR(VLOOKUP(M171,EMPLOI!A:S,2,0),"")</f>
        <v>29</v>
      </c>
      <c r="L171" s="32" t="str">
        <f t="shared" ca="1" si="25"/>
        <v/>
      </c>
      <c r="M171" s="26" t="str" cm="1">
        <f t="array" ref="M171">IF(OR($K$2&gt;J171),"",IFERROR(INDEX(Tableau1[],MATCH(1,('2019'!B171&gt;=Tableau1[[DATE DEBUT ]])*(Tableau1[DATE FIN]&gt;='2018'!B171),0),1),""))</f>
        <v>Entreprise 7</v>
      </c>
      <c r="N171" s="6"/>
    </row>
    <row r="172" spans="1:14" ht="16.2" x14ac:dyDescent="0.35">
      <c r="A172" s="63">
        <f t="shared" si="28"/>
        <v>43635</v>
      </c>
      <c r="B172" s="34">
        <f t="shared" si="28"/>
        <v>43635</v>
      </c>
      <c r="C172" s="38">
        <v>0.33333333333333331</v>
      </c>
      <c r="D172" s="38">
        <v>0.5</v>
      </c>
      <c r="E172" s="36">
        <f t="shared" si="21"/>
        <v>0.16666666666666669</v>
      </c>
      <c r="F172" s="35">
        <v>0.58333333333333337</v>
      </c>
      <c r="G172" s="35">
        <v>0.75</v>
      </c>
      <c r="H172" s="36">
        <f t="shared" si="27"/>
        <v>0.16666666666666663</v>
      </c>
      <c r="I172" s="174" t="str">
        <f t="shared" si="22"/>
        <v>SITE</v>
      </c>
      <c r="J172" s="32">
        <f t="shared" si="23"/>
        <v>0.33333333333333331</v>
      </c>
      <c r="K172" s="43">
        <f>IFERROR(VLOOKUP(M172,EMPLOI!A:S,2,0),"")</f>
        <v>29</v>
      </c>
      <c r="L172" s="32" t="str">
        <f t="shared" ca="1" si="25"/>
        <v/>
      </c>
      <c r="M172" s="26" t="str" cm="1">
        <f t="array" ref="M172">IF(OR($K$2&gt;J172),"",IFERROR(INDEX(Tableau1[],MATCH(1,('2019'!B172&gt;=Tableau1[[DATE DEBUT ]])*(Tableau1[DATE FIN]&gt;='2018'!B172),0),1),""))</f>
        <v>Entreprise 7</v>
      </c>
      <c r="N172" s="6"/>
    </row>
    <row r="173" spans="1:14" ht="16.2" x14ac:dyDescent="0.35">
      <c r="A173" s="63">
        <f t="shared" si="28"/>
        <v>43636</v>
      </c>
      <c r="B173" s="34">
        <f t="shared" si="28"/>
        <v>43636</v>
      </c>
      <c r="C173" s="38">
        <v>0.33333333333333331</v>
      </c>
      <c r="D173" s="38">
        <v>0.5</v>
      </c>
      <c r="E173" s="36">
        <f t="shared" si="21"/>
        <v>0.16666666666666669</v>
      </c>
      <c r="F173" s="35">
        <v>0.58333333333333337</v>
      </c>
      <c r="G173" s="35">
        <v>0.75</v>
      </c>
      <c r="H173" s="36">
        <f t="shared" si="27"/>
        <v>0.16666666666666663</v>
      </c>
      <c r="I173" s="174" t="str">
        <f t="shared" si="22"/>
        <v>SITE</v>
      </c>
      <c r="J173" s="32">
        <f t="shared" si="23"/>
        <v>0.33333333333333331</v>
      </c>
      <c r="K173" s="43">
        <f>IFERROR(VLOOKUP(M173,EMPLOI!A:S,2,0),"")</f>
        <v>29</v>
      </c>
      <c r="L173" s="32" t="str">
        <f t="shared" ca="1" si="25"/>
        <v/>
      </c>
      <c r="M173" s="26" t="str" cm="1">
        <f t="array" ref="M173">IF(OR($K$2&gt;J173),"",IFERROR(INDEX(Tableau1[],MATCH(1,('2019'!B173&gt;=Tableau1[[DATE DEBUT ]])*(Tableau1[DATE FIN]&gt;='2018'!B173),0),1),""))</f>
        <v>Entreprise 7</v>
      </c>
      <c r="N173" s="6"/>
    </row>
    <row r="174" spans="1:14" ht="16.2" x14ac:dyDescent="0.35">
      <c r="A174" s="63">
        <f t="shared" si="28"/>
        <v>43637</v>
      </c>
      <c r="B174" s="34">
        <f t="shared" si="28"/>
        <v>43637</v>
      </c>
      <c r="C174" s="38">
        <v>0.33333333333333331</v>
      </c>
      <c r="D174" s="38">
        <v>0.5</v>
      </c>
      <c r="E174" s="36">
        <f t="shared" si="21"/>
        <v>0.16666666666666669</v>
      </c>
      <c r="F174" s="35">
        <v>0.58333333333333337</v>
      </c>
      <c r="G174" s="35">
        <v>0.75</v>
      </c>
      <c r="H174" s="36">
        <f t="shared" si="27"/>
        <v>0.16666666666666663</v>
      </c>
      <c r="I174" s="174" t="str">
        <f t="shared" si="22"/>
        <v>SITE</v>
      </c>
      <c r="J174" s="32">
        <f t="shared" si="23"/>
        <v>0.33333333333333331</v>
      </c>
      <c r="K174" s="43">
        <f>IFERROR(VLOOKUP(M174,EMPLOI!A:S,2,0),"")</f>
        <v>29</v>
      </c>
      <c r="L174" s="32" t="str">
        <f t="shared" ca="1" si="25"/>
        <v/>
      </c>
      <c r="M174" s="26" t="str" cm="1">
        <f t="array" ref="M174">IF(OR($K$2&gt;J174),"",IFERROR(INDEX(Tableau1[],MATCH(1,('2019'!B174&gt;=Tableau1[[DATE DEBUT ]])*(Tableau1[DATE FIN]&gt;='2018'!B174),0),1),""))</f>
        <v>Entreprise 7</v>
      </c>
      <c r="N174" s="6"/>
    </row>
    <row r="175" spans="1:14" ht="16.2" x14ac:dyDescent="0.35">
      <c r="A175" s="63">
        <f t="shared" si="28"/>
        <v>43638</v>
      </c>
      <c r="B175" s="34">
        <f t="shared" si="28"/>
        <v>43638</v>
      </c>
      <c r="C175" s="38"/>
      <c r="D175" s="38"/>
      <c r="E175" s="36">
        <f t="shared" si="21"/>
        <v>0</v>
      </c>
      <c r="F175" s="35"/>
      <c r="G175" s="35"/>
      <c r="H175" s="36">
        <f t="shared" si="27"/>
        <v>0</v>
      </c>
      <c r="I175" s="174" t="str">
        <f t="shared" si="22"/>
        <v/>
      </c>
      <c r="J175" s="32">
        <f t="shared" si="23"/>
        <v>0</v>
      </c>
      <c r="K175" s="43" t="str">
        <f>IFERROR(VLOOKUP(M175,EMPLOI!A:S,2,0),"")</f>
        <v/>
      </c>
      <c r="L175" s="32">
        <f t="shared" ca="1" si="25"/>
        <v>1.6666666666666665</v>
      </c>
      <c r="M175" s="26" t="str" cm="1">
        <f t="array" ref="M175">IF(OR($K$2&gt;J175),"",IFERROR(INDEX(Tableau1[],MATCH(1,('2019'!B175&gt;=Tableau1[[DATE DEBUT ]])*(Tableau1[DATE FIN]&gt;='2018'!B175),0),1),""))</f>
        <v/>
      </c>
      <c r="N175" s="6"/>
    </row>
    <row r="176" spans="1:14" ht="16.2" x14ac:dyDescent="0.35">
      <c r="A176" s="63">
        <f t="shared" si="28"/>
        <v>43639</v>
      </c>
      <c r="B176" s="34">
        <f t="shared" si="28"/>
        <v>43639</v>
      </c>
      <c r="C176" s="38"/>
      <c r="D176" s="38"/>
      <c r="E176" s="36">
        <f t="shared" si="21"/>
        <v>0</v>
      </c>
      <c r="F176" s="35"/>
      <c r="G176" s="35"/>
      <c r="H176" s="36">
        <f t="shared" si="27"/>
        <v>0</v>
      </c>
      <c r="I176" s="174" t="str">
        <f t="shared" si="22"/>
        <v/>
      </c>
      <c r="J176" s="32">
        <f t="shared" si="23"/>
        <v>0</v>
      </c>
      <c r="K176" s="43" t="str">
        <f>IFERROR(VLOOKUP(M176,EMPLOI!A:S,2,0),"")</f>
        <v/>
      </c>
      <c r="L176" s="32" t="str">
        <f t="shared" ca="1" si="25"/>
        <v/>
      </c>
      <c r="M176" s="26" t="str" cm="1">
        <f t="array" ref="M176">IF(OR($K$2&gt;J176),"",IFERROR(INDEX(Tableau1[],MATCH(1,('2019'!B176&gt;=Tableau1[[DATE DEBUT ]])*(Tableau1[DATE FIN]&gt;='2018'!B176),0),1),""))</f>
        <v/>
      </c>
      <c r="N176" s="6"/>
    </row>
    <row r="177" spans="1:14" ht="16.2" x14ac:dyDescent="0.35">
      <c r="A177" s="63">
        <f t="shared" si="28"/>
        <v>43640</v>
      </c>
      <c r="B177" s="34">
        <f t="shared" si="28"/>
        <v>43640</v>
      </c>
      <c r="C177" s="38">
        <v>0.33333333333333331</v>
      </c>
      <c r="D177" s="38">
        <v>0.5</v>
      </c>
      <c r="E177" s="36">
        <f t="shared" si="21"/>
        <v>0.16666666666666669</v>
      </c>
      <c r="F177" s="35">
        <v>0.58333333333333337</v>
      </c>
      <c r="G177" s="35">
        <v>0.75</v>
      </c>
      <c r="H177" s="36">
        <f t="shared" si="27"/>
        <v>0.16666666666666663</v>
      </c>
      <c r="I177" s="174" t="str">
        <f t="shared" si="22"/>
        <v>SITE</v>
      </c>
      <c r="J177" s="32">
        <f t="shared" si="23"/>
        <v>0.33333333333333331</v>
      </c>
      <c r="K177" s="43">
        <f>IFERROR(VLOOKUP(M177,EMPLOI!A:S,2,0),"")</f>
        <v>29</v>
      </c>
      <c r="L177" s="32" t="str">
        <f t="shared" ca="1" si="25"/>
        <v/>
      </c>
      <c r="M177" s="26" t="str" cm="1">
        <f t="array" ref="M177">IF(OR($K$2&gt;J177),"",IFERROR(INDEX(Tableau1[],MATCH(1,('2019'!B177&gt;=Tableau1[[DATE DEBUT ]])*(Tableau1[DATE FIN]&gt;='2018'!B177),0),1),""))</f>
        <v>Entreprise 7</v>
      </c>
      <c r="N177" s="6"/>
    </row>
    <row r="178" spans="1:14" ht="16.2" x14ac:dyDescent="0.35">
      <c r="A178" s="63">
        <f t="shared" si="28"/>
        <v>43641</v>
      </c>
      <c r="B178" s="34">
        <f t="shared" si="28"/>
        <v>43641</v>
      </c>
      <c r="C178" s="38">
        <v>0.33333333333333331</v>
      </c>
      <c r="D178" s="38">
        <v>0.5</v>
      </c>
      <c r="E178" s="36">
        <f t="shared" si="21"/>
        <v>0.16666666666666669</v>
      </c>
      <c r="F178" s="35">
        <v>0.58333333333333337</v>
      </c>
      <c r="G178" s="35">
        <v>0.75</v>
      </c>
      <c r="H178" s="36">
        <f t="shared" si="27"/>
        <v>0.16666666666666663</v>
      </c>
      <c r="I178" s="174" t="str">
        <f t="shared" si="22"/>
        <v>SITE</v>
      </c>
      <c r="J178" s="32">
        <f t="shared" si="23"/>
        <v>0.33333333333333331</v>
      </c>
      <c r="K178" s="43">
        <f>IFERROR(VLOOKUP(M178,EMPLOI!A:S,2,0),"")</f>
        <v>29</v>
      </c>
      <c r="L178" s="32" t="str">
        <f t="shared" ca="1" si="25"/>
        <v/>
      </c>
      <c r="M178" s="26" t="str" cm="1">
        <f t="array" ref="M178">IF(OR($K$2&gt;J178),"",IFERROR(INDEX(Tableau1[],MATCH(1,('2019'!B178&gt;=Tableau1[[DATE DEBUT ]])*(Tableau1[DATE FIN]&gt;='2018'!B178),0),1),""))</f>
        <v>Entreprise 7</v>
      </c>
      <c r="N178" s="6"/>
    </row>
    <row r="179" spans="1:14" ht="16.2" x14ac:dyDescent="0.35">
      <c r="A179" s="63">
        <f t="shared" si="28"/>
        <v>43642</v>
      </c>
      <c r="B179" s="34">
        <f t="shared" si="28"/>
        <v>43642</v>
      </c>
      <c r="C179" s="38">
        <v>0.33333333333333331</v>
      </c>
      <c r="D179" s="38">
        <v>0.5</v>
      </c>
      <c r="E179" s="36">
        <f t="shared" si="21"/>
        <v>0.16666666666666669</v>
      </c>
      <c r="F179" s="35">
        <v>0.58333333333333337</v>
      </c>
      <c r="G179" s="35">
        <v>0.75</v>
      </c>
      <c r="H179" s="36">
        <f t="shared" si="27"/>
        <v>0.16666666666666663</v>
      </c>
      <c r="I179" s="174" t="str">
        <f t="shared" si="22"/>
        <v>SITE</v>
      </c>
      <c r="J179" s="32">
        <f t="shared" si="23"/>
        <v>0.33333333333333331</v>
      </c>
      <c r="K179" s="43">
        <f>IFERROR(VLOOKUP(M179,EMPLOI!A:S,2,0),"")</f>
        <v>29</v>
      </c>
      <c r="L179" s="32" t="str">
        <f t="shared" ca="1" si="25"/>
        <v/>
      </c>
      <c r="M179" s="26" t="str" cm="1">
        <f t="array" ref="M179">IF(OR($K$2&gt;J179),"",IFERROR(INDEX(Tableau1[],MATCH(1,('2019'!B179&gt;=Tableau1[[DATE DEBUT ]])*(Tableau1[DATE FIN]&gt;='2018'!B179),0),1),""))</f>
        <v>Entreprise 7</v>
      </c>
      <c r="N179" s="6"/>
    </row>
    <row r="180" spans="1:14" ht="16.2" x14ac:dyDescent="0.35">
      <c r="A180" s="63">
        <f t="shared" si="28"/>
        <v>43643</v>
      </c>
      <c r="B180" s="34">
        <f t="shared" si="28"/>
        <v>43643</v>
      </c>
      <c r="C180" s="38">
        <v>0.33333333333333331</v>
      </c>
      <c r="D180" s="38">
        <v>0.5</v>
      </c>
      <c r="E180" s="36">
        <f t="shared" si="21"/>
        <v>0.16666666666666669</v>
      </c>
      <c r="F180" s="35">
        <v>0.58333333333333337</v>
      </c>
      <c r="G180" s="35">
        <v>0.75</v>
      </c>
      <c r="H180" s="36">
        <f t="shared" si="27"/>
        <v>0.16666666666666663</v>
      </c>
      <c r="I180" s="174" t="str">
        <f t="shared" si="22"/>
        <v>SITE</v>
      </c>
      <c r="J180" s="32">
        <f t="shared" si="23"/>
        <v>0.33333333333333331</v>
      </c>
      <c r="K180" s="43">
        <f>IFERROR(VLOOKUP(M180,EMPLOI!A:S,2,0),"")</f>
        <v>29</v>
      </c>
      <c r="L180" s="32" t="str">
        <f t="shared" ca="1" si="25"/>
        <v/>
      </c>
      <c r="M180" s="26" t="str" cm="1">
        <f t="array" ref="M180">IF(OR($K$2&gt;J180),"",IFERROR(INDEX(Tableau1[],MATCH(1,('2019'!B180&gt;=Tableau1[[DATE DEBUT ]])*(Tableau1[DATE FIN]&gt;='2018'!B180),0),1),""))</f>
        <v>Entreprise 7</v>
      </c>
      <c r="N180" s="6"/>
    </row>
    <row r="181" spans="1:14" ht="16.2" x14ac:dyDescent="0.35">
      <c r="A181" s="63">
        <f t="shared" si="28"/>
        <v>43644</v>
      </c>
      <c r="B181" s="34">
        <f t="shared" si="28"/>
        <v>43644</v>
      </c>
      <c r="C181" s="38">
        <v>0.33333333333333331</v>
      </c>
      <c r="D181" s="38">
        <v>0.5</v>
      </c>
      <c r="E181" s="36">
        <f t="shared" si="21"/>
        <v>0.16666666666666669</v>
      </c>
      <c r="F181" s="35">
        <v>0.58333333333333337</v>
      </c>
      <c r="G181" s="35">
        <v>0.75</v>
      </c>
      <c r="H181" s="36">
        <f t="shared" si="27"/>
        <v>0.16666666666666663</v>
      </c>
      <c r="I181" s="174" t="str">
        <f t="shared" si="22"/>
        <v>SITE</v>
      </c>
      <c r="J181" s="32">
        <f t="shared" si="23"/>
        <v>0.33333333333333331</v>
      </c>
      <c r="K181" s="43">
        <f>IFERROR(VLOOKUP(M181,EMPLOI!A:S,2,0),"")</f>
        <v>29</v>
      </c>
      <c r="L181" s="32" t="str">
        <f t="shared" ca="1" si="25"/>
        <v/>
      </c>
      <c r="M181" s="26" t="str" cm="1">
        <f t="array" ref="M181">IF(OR($K$2&gt;J181),"",IFERROR(INDEX(Tableau1[],MATCH(1,('2019'!B181&gt;=Tableau1[[DATE DEBUT ]])*(Tableau1[DATE FIN]&gt;='2018'!B181),0),1),""))</f>
        <v>Entreprise 7</v>
      </c>
      <c r="N181" s="6"/>
    </row>
    <row r="182" spans="1:14" ht="16.2" x14ac:dyDescent="0.35">
      <c r="A182" s="63">
        <f t="shared" ref="A182:B197" si="29">A181+1</f>
        <v>43645</v>
      </c>
      <c r="B182" s="34">
        <f t="shared" si="29"/>
        <v>43645</v>
      </c>
      <c r="C182" s="38"/>
      <c r="D182" s="38"/>
      <c r="E182" s="36">
        <f t="shared" si="21"/>
        <v>0</v>
      </c>
      <c r="F182" s="35"/>
      <c r="G182" s="35"/>
      <c r="H182" s="36">
        <f t="shared" si="27"/>
        <v>0</v>
      </c>
      <c r="I182" s="174" t="str">
        <f t="shared" si="22"/>
        <v/>
      </c>
      <c r="J182" s="32">
        <f t="shared" si="23"/>
        <v>0</v>
      </c>
      <c r="K182" s="43" t="str">
        <f>IFERROR(VLOOKUP(M182,EMPLOI!A:S,2,0),"")</f>
        <v/>
      </c>
      <c r="L182" s="32">
        <f t="shared" ca="1" si="25"/>
        <v>1.6666666666666665</v>
      </c>
      <c r="M182" s="26" t="str" cm="1">
        <f t="array" ref="M182">IF(OR($K$2&gt;J182),"",IFERROR(INDEX(Tableau1[],MATCH(1,('2019'!B182&gt;=Tableau1[[DATE DEBUT ]])*(Tableau1[DATE FIN]&gt;='2018'!B182),0),1),""))</f>
        <v/>
      </c>
      <c r="N182" s="6"/>
    </row>
    <row r="183" spans="1:14" ht="16.2" x14ac:dyDescent="0.35">
      <c r="A183" s="63">
        <f t="shared" si="29"/>
        <v>43646</v>
      </c>
      <c r="B183" s="34">
        <f t="shared" si="29"/>
        <v>43646</v>
      </c>
      <c r="C183" s="38"/>
      <c r="D183" s="38"/>
      <c r="E183" s="36">
        <f t="shared" si="21"/>
        <v>0</v>
      </c>
      <c r="F183" s="35"/>
      <c r="G183" s="35"/>
      <c r="H183" s="36">
        <f t="shared" si="27"/>
        <v>0</v>
      </c>
      <c r="I183" s="174" t="str">
        <f t="shared" si="22"/>
        <v/>
      </c>
      <c r="J183" s="32">
        <f t="shared" si="23"/>
        <v>0</v>
      </c>
      <c r="K183" s="43" t="str">
        <f>IFERROR(VLOOKUP(M183,EMPLOI!A:S,2,0),"")</f>
        <v/>
      </c>
      <c r="L183" s="32" t="str">
        <f t="shared" ca="1" si="25"/>
        <v/>
      </c>
      <c r="M183" s="26" t="str" cm="1">
        <f t="array" ref="M183">IF(OR($K$2&gt;J183),"",IFERROR(INDEX(Tableau1[],MATCH(1,('2019'!B183&gt;=Tableau1[[DATE DEBUT ]])*(Tableau1[DATE FIN]&gt;='2018'!B183),0),1),""))</f>
        <v/>
      </c>
      <c r="N183" s="6"/>
    </row>
    <row r="184" spans="1:14" ht="16.2" x14ac:dyDescent="0.35">
      <c r="A184" s="63">
        <f t="shared" si="29"/>
        <v>43647</v>
      </c>
      <c r="B184" s="34">
        <f t="shared" si="29"/>
        <v>43647</v>
      </c>
      <c r="C184" s="38">
        <v>0.33333333333333331</v>
      </c>
      <c r="D184" s="38">
        <v>0.5</v>
      </c>
      <c r="E184" s="36">
        <f t="shared" si="21"/>
        <v>0.16666666666666669</v>
      </c>
      <c r="F184" s="35">
        <v>0.58333333333333337</v>
      </c>
      <c r="G184" s="35">
        <v>0.75</v>
      </c>
      <c r="H184" s="36">
        <f t="shared" si="27"/>
        <v>0.16666666666666663</v>
      </c>
      <c r="I184" s="174" t="str">
        <f t="shared" si="22"/>
        <v>SITE</v>
      </c>
      <c r="J184" s="32">
        <f t="shared" si="23"/>
        <v>0.33333333333333331</v>
      </c>
      <c r="K184" s="43">
        <f>IFERROR(VLOOKUP(M184,EMPLOI!A:S,2,0),"")</f>
        <v>29</v>
      </c>
      <c r="L184" s="32" t="str">
        <f t="shared" ca="1" si="25"/>
        <v/>
      </c>
      <c r="M184" s="26" t="str" cm="1">
        <f t="array" ref="M184">IF(OR($K$2&gt;J184),"",IFERROR(INDEX(Tableau1[],MATCH(1,('2019'!B184&gt;=Tableau1[[DATE DEBUT ]])*(Tableau1[DATE FIN]&gt;='2018'!B184),0),1),""))</f>
        <v>Entreprise 7</v>
      </c>
      <c r="N184" s="6"/>
    </row>
    <row r="185" spans="1:14" ht="16.2" x14ac:dyDescent="0.35">
      <c r="A185" s="63">
        <f t="shared" si="29"/>
        <v>43648</v>
      </c>
      <c r="B185" s="34">
        <f t="shared" si="29"/>
        <v>43648</v>
      </c>
      <c r="C185" s="38">
        <v>0.33333333333333331</v>
      </c>
      <c r="D185" s="38">
        <v>0.5</v>
      </c>
      <c r="E185" s="36">
        <f t="shared" si="21"/>
        <v>0.16666666666666669</v>
      </c>
      <c r="F185" s="35">
        <v>0.58333333333333337</v>
      </c>
      <c r="G185" s="35">
        <v>0.75</v>
      </c>
      <c r="H185" s="36">
        <f t="shared" si="27"/>
        <v>0.16666666666666663</v>
      </c>
      <c r="I185" s="174" t="str">
        <f t="shared" si="22"/>
        <v>SITE</v>
      </c>
      <c r="J185" s="32">
        <f t="shared" si="23"/>
        <v>0.33333333333333331</v>
      </c>
      <c r="K185" s="43">
        <f>IFERROR(VLOOKUP(M185,EMPLOI!A:S,2,0),"")</f>
        <v>29</v>
      </c>
      <c r="L185" s="32" t="str">
        <f t="shared" ca="1" si="25"/>
        <v/>
      </c>
      <c r="M185" s="26" t="str" cm="1">
        <f t="array" ref="M185">IF(OR($K$2&gt;J185),"",IFERROR(INDEX(Tableau1[],MATCH(1,('2019'!B185&gt;=Tableau1[[DATE DEBUT ]])*(Tableau1[DATE FIN]&gt;='2018'!B185),0),1),""))</f>
        <v>Entreprise 7</v>
      </c>
      <c r="N185" s="6"/>
    </row>
    <row r="186" spans="1:14" ht="16.2" x14ac:dyDescent="0.35">
      <c r="A186" s="63">
        <f t="shared" si="29"/>
        <v>43649</v>
      </c>
      <c r="B186" s="34">
        <f t="shared" si="29"/>
        <v>43649</v>
      </c>
      <c r="C186" s="38">
        <v>0.33333333333333331</v>
      </c>
      <c r="D186" s="38">
        <v>0.5</v>
      </c>
      <c r="E186" s="36">
        <f t="shared" si="21"/>
        <v>0.16666666666666669</v>
      </c>
      <c r="F186" s="35">
        <v>0.58333333333333337</v>
      </c>
      <c r="G186" s="35">
        <v>0.75</v>
      </c>
      <c r="H186" s="36">
        <f t="shared" si="27"/>
        <v>0.16666666666666663</v>
      </c>
      <c r="I186" s="174" t="str">
        <f t="shared" si="22"/>
        <v>SITE</v>
      </c>
      <c r="J186" s="32">
        <f t="shared" si="23"/>
        <v>0.33333333333333331</v>
      </c>
      <c r="K186" s="43">
        <f>IFERROR(VLOOKUP(M186,EMPLOI!A:S,2,0),"")</f>
        <v>29</v>
      </c>
      <c r="L186" s="32" t="str">
        <f t="shared" ca="1" si="25"/>
        <v/>
      </c>
      <c r="M186" s="26" t="str" cm="1">
        <f t="array" ref="M186">IF(OR($K$2&gt;J186),"",IFERROR(INDEX(Tableau1[],MATCH(1,('2019'!B186&gt;=Tableau1[[DATE DEBUT ]])*(Tableau1[DATE FIN]&gt;='2018'!B186),0),1),""))</f>
        <v>Entreprise 7</v>
      </c>
      <c r="N186" s="6"/>
    </row>
    <row r="187" spans="1:14" ht="16.2" x14ac:dyDescent="0.35">
      <c r="A187" s="63">
        <f t="shared" si="29"/>
        <v>43650</v>
      </c>
      <c r="B187" s="34">
        <f t="shared" si="29"/>
        <v>43650</v>
      </c>
      <c r="C187" s="38">
        <v>0.33333333333333331</v>
      </c>
      <c r="D187" s="38">
        <v>0.5</v>
      </c>
      <c r="E187" s="36">
        <f t="shared" si="21"/>
        <v>0.16666666666666669</v>
      </c>
      <c r="F187" s="35">
        <v>0.58333333333333337</v>
      </c>
      <c r="G187" s="35">
        <v>0.75</v>
      </c>
      <c r="H187" s="36">
        <f t="shared" si="27"/>
        <v>0.16666666666666663</v>
      </c>
      <c r="I187" s="174" t="str">
        <f t="shared" si="22"/>
        <v>SITE</v>
      </c>
      <c r="J187" s="32">
        <f t="shared" si="23"/>
        <v>0.33333333333333331</v>
      </c>
      <c r="K187" s="43">
        <f>IFERROR(VLOOKUP(M187,EMPLOI!A:S,2,0),"")</f>
        <v>29</v>
      </c>
      <c r="L187" s="32" t="str">
        <f t="shared" ca="1" si="25"/>
        <v/>
      </c>
      <c r="M187" s="26" t="str" cm="1">
        <f t="array" ref="M187">IF(OR($K$2&gt;J187),"",IFERROR(INDEX(Tableau1[],MATCH(1,('2019'!B187&gt;=Tableau1[[DATE DEBUT ]])*(Tableau1[DATE FIN]&gt;='2018'!B187),0),1),""))</f>
        <v>Entreprise 7</v>
      </c>
      <c r="N187" s="6"/>
    </row>
    <row r="188" spans="1:14" ht="16.2" x14ac:dyDescent="0.35">
      <c r="A188" s="63">
        <f t="shared" si="29"/>
        <v>43651</v>
      </c>
      <c r="B188" s="34">
        <f t="shared" si="29"/>
        <v>43651</v>
      </c>
      <c r="C188" s="38">
        <v>0.33333333333333331</v>
      </c>
      <c r="D188" s="38">
        <v>0.5</v>
      </c>
      <c r="E188" s="36">
        <f t="shared" si="21"/>
        <v>0.16666666666666669</v>
      </c>
      <c r="F188" s="35">
        <v>0.58333333333333337</v>
      </c>
      <c r="G188" s="35">
        <v>0.75</v>
      </c>
      <c r="H188" s="36">
        <f t="shared" si="27"/>
        <v>0.16666666666666663</v>
      </c>
      <c r="I188" s="174" t="str">
        <f t="shared" si="22"/>
        <v>SITE</v>
      </c>
      <c r="J188" s="32">
        <f t="shared" si="23"/>
        <v>0.33333333333333331</v>
      </c>
      <c r="K188" s="43">
        <f>IFERROR(VLOOKUP(M188,EMPLOI!A:S,2,0),"")</f>
        <v>29</v>
      </c>
      <c r="L188" s="32" t="str">
        <f t="shared" ca="1" si="25"/>
        <v/>
      </c>
      <c r="M188" s="26" t="str" cm="1">
        <f t="array" ref="M188">IF(OR($K$2&gt;J188),"",IFERROR(INDEX(Tableau1[],MATCH(1,('2019'!B188&gt;=Tableau1[[DATE DEBUT ]])*(Tableau1[DATE FIN]&gt;='2018'!B188),0),1),""))</f>
        <v>Entreprise 7</v>
      </c>
      <c r="N188" s="6"/>
    </row>
    <row r="189" spans="1:14" ht="16.2" x14ac:dyDescent="0.35">
      <c r="A189" s="63">
        <f t="shared" si="29"/>
        <v>43652</v>
      </c>
      <c r="B189" s="34">
        <f t="shared" si="29"/>
        <v>43652</v>
      </c>
      <c r="C189" s="38"/>
      <c r="D189" s="38"/>
      <c r="E189" s="36">
        <f t="shared" si="21"/>
        <v>0</v>
      </c>
      <c r="F189" s="35"/>
      <c r="G189" s="35"/>
      <c r="H189" s="36">
        <f t="shared" si="27"/>
        <v>0</v>
      </c>
      <c r="I189" s="174" t="str">
        <f t="shared" si="22"/>
        <v/>
      </c>
      <c r="J189" s="32">
        <f t="shared" si="23"/>
        <v>0</v>
      </c>
      <c r="K189" s="43" t="str">
        <f>IFERROR(VLOOKUP(M189,EMPLOI!A:S,2,0),"")</f>
        <v/>
      </c>
      <c r="L189" s="32">
        <f t="shared" ca="1" si="25"/>
        <v>1.6666666666666665</v>
      </c>
      <c r="M189" s="26" t="str" cm="1">
        <f t="array" ref="M189">IF(OR($K$2&gt;J189),"",IFERROR(INDEX(Tableau1[],MATCH(1,('2019'!B189&gt;=Tableau1[[DATE DEBUT ]])*(Tableau1[DATE FIN]&gt;='2018'!B189),0),1),""))</f>
        <v/>
      </c>
      <c r="N189" s="6"/>
    </row>
    <row r="190" spans="1:14" ht="16.2" x14ac:dyDescent="0.35">
      <c r="A190" s="63">
        <f t="shared" si="29"/>
        <v>43653</v>
      </c>
      <c r="B190" s="34">
        <f t="shared" si="29"/>
        <v>43653</v>
      </c>
      <c r="C190" s="38"/>
      <c r="D190" s="38"/>
      <c r="E190" s="36">
        <f t="shared" si="21"/>
        <v>0</v>
      </c>
      <c r="F190" s="35"/>
      <c r="G190" s="35"/>
      <c r="H190" s="36">
        <f t="shared" si="27"/>
        <v>0</v>
      </c>
      <c r="I190" s="174" t="str">
        <f t="shared" si="22"/>
        <v/>
      </c>
      <c r="J190" s="32">
        <f t="shared" si="23"/>
        <v>0</v>
      </c>
      <c r="K190" s="43" t="str">
        <f>IFERROR(VLOOKUP(M190,EMPLOI!A:S,2,0),"")</f>
        <v/>
      </c>
      <c r="L190" s="32" t="str">
        <f t="shared" ca="1" si="25"/>
        <v/>
      </c>
      <c r="M190" s="26" t="str" cm="1">
        <f t="array" ref="M190">IF(OR($K$2&gt;J190),"",IFERROR(INDEX(Tableau1[],MATCH(1,('2019'!B190&gt;=Tableau1[[DATE DEBUT ]])*(Tableau1[DATE FIN]&gt;='2018'!B190),0),1),""))</f>
        <v/>
      </c>
      <c r="N190" s="6"/>
    </row>
    <row r="191" spans="1:14" ht="16.2" x14ac:dyDescent="0.35">
      <c r="A191" s="63">
        <f t="shared" si="29"/>
        <v>43654</v>
      </c>
      <c r="B191" s="34">
        <f t="shared" si="29"/>
        <v>43654</v>
      </c>
      <c r="C191" s="38">
        <v>0.33333333333333331</v>
      </c>
      <c r="D191" s="38">
        <v>0.5</v>
      </c>
      <c r="E191" s="36">
        <f t="shared" si="21"/>
        <v>0.16666666666666669</v>
      </c>
      <c r="F191" s="35">
        <v>0.58333333333333337</v>
      </c>
      <c r="G191" s="35">
        <v>0.75</v>
      </c>
      <c r="H191" s="36">
        <f t="shared" si="27"/>
        <v>0.16666666666666663</v>
      </c>
      <c r="I191" s="174" t="str">
        <f t="shared" si="22"/>
        <v>SITE</v>
      </c>
      <c r="J191" s="32">
        <f t="shared" si="23"/>
        <v>0.33333333333333331</v>
      </c>
      <c r="K191" s="43">
        <f>IFERROR(VLOOKUP(M191,EMPLOI!A:S,2,0),"")</f>
        <v>29</v>
      </c>
      <c r="L191" s="32" t="str">
        <f t="shared" ca="1" si="25"/>
        <v/>
      </c>
      <c r="M191" s="26" t="str" cm="1">
        <f t="array" ref="M191">IF(OR($K$2&gt;J191),"",IFERROR(INDEX(Tableau1[],MATCH(1,('2019'!B191&gt;=Tableau1[[DATE DEBUT ]])*(Tableau1[DATE FIN]&gt;='2018'!B191),0),1),""))</f>
        <v>Entreprise 7</v>
      </c>
      <c r="N191" s="6"/>
    </row>
    <row r="192" spans="1:14" ht="16.2" x14ac:dyDescent="0.35">
      <c r="A192" s="63">
        <f t="shared" si="29"/>
        <v>43655</v>
      </c>
      <c r="B192" s="34">
        <f t="shared" si="29"/>
        <v>43655</v>
      </c>
      <c r="C192" s="38">
        <v>0.33333333333333331</v>
      </c>
      <c r="D192" s="38">
        <v>0.5</v>
      </c>
      <c r="E192" s="36">
        <f t="shared" si="21"/>
        <v>0.16666666666666669</v>
      </c>
      <c r="F192" s="35">
        <v>0.58333333333333337</v>
      </c>
      <c r="G192" s="35">
        <v>0.75</v>
      </c>
      <c r="H192" s="36">
        <f t="shared" si="27"/>
        <v>0.16666666666666663</v>
      </c>
      <c r="I192" s="174" t="str">
        <f t="shared" si="22"/>
        <v>SITE</v>
      </c>
      <c r="J192" s="32">
        <f t="shared" si="23"/>
        <v>0.33333333333333331</v>
      </c>
      <c r="K192" s="43">
        <f>IFERROR(VLOOKUP(M192,EMPLOI!A:S,2,0),"")</f>
        <v>29</v>
      </c>
      <c r="L192" s="32" t="str">
        <f t="shared" ca="1" si="25"/>
        <v/>
      </c>
      <c r="M192" s="26" t="str" cm="1">
        <f t="array" ref="M192">IF(OR($K$2&gt;J192),"",IFERROR(INDEX(Tableau1[],MATCH(1,('2019'!B192&gt;=Tableau1[[DATE DEBUT ]])*(Tableau1[DATE FIN]&gt;='2018'!B192),0),1),""))</f>
        <v>Entreprise 7</v>
      </c>
      <c r="N192" s="6"/>
    </row>
    <row r="193" spans="1:14" ht="16.2" x14ac:dyDescent="0.35">
      <c r="A193" s="63">
        <f t="shared" si="29"/>
        <v>43656</v>
      </c>
      <c r="B193" s="34">
        <f t="shared" si="29"/>
        <v>43656</v>
      </c>
      <c r="C193" s="38">
        <v>0.33333333333333331</v>
      </c>
      <c r="D193" s="38">
        <v>0.5</v>
      </c>
      <c r="E193" s="36">
        <f t="shared" si="21"/>
        <v>0.16666666666666669</v>
      </c>
      <c r="F193" s="35">
        <v>0.58333333333333337</v>
      </c>
      <c r="G193" s="35">
        <v>0.75</v>
      </c>
      <c r="H193" s="36">
        <f t="shared" si="27"/>
        <v>0.16666666666666663</v>
      </c>
      <c r="I193" s="174" t="str">
        <f t="shared" si="22"/>
        <v>SITE</v>
      </c>
      <c r="J193" s="32">
        <f t="shared" si="23"/>
        <v>0.33333333333333331</v>
      </c>
      <c r="K193" s="43">
        <f>IFERROR(VLOOKUP(M193,EMPLOI!A:S,2,0),"")</f>
        <v>29</v>
      </c>
      <c r="L193" s="32" t="str">
        <f t="shared" ca="1" si="25"/>
        <v/>
      </c>
      <c r="M193" s="26" t="str" cm="1">
        <f t="array" ref="M193">IF(OR($K$2&gt;J193),"",IFERROR(INDEX(Tableau1[],MATCH(1,('2019'!B193&gt;=Tableau1[[DATE DEBUT ]])*(Tableau1[DATE FIN]&gt;='2018'!B193),0),1),""))</f>
        <v>Entreprise 7</v>
      </c>
      <c r="N193" s="6"/>
    </row>
    <row r="194" spans="1:14" ht="16.2" x14ac:dyDescent="0.35">
      <c r="A194" s="63">
        <f t="shared" si="29"/>
        <v>43657</v>
      </c>
      <c r="B194" s="34">
        <f t="shared" si="29"/>
        <v>43657</v>
      </c>
      <c r="C194" s="38">
        <v>0.33333333333333331</v>
      </c>
      <c r="D194" s="38">
        <v>0.5</v>
      </c>
      <c r="E194" s="36">
        <f t="shared" si="21"/>
        <v>0.16666666666666669</v>
      </c>
      <c r="F194" s="35">
        <v>0.58333333333333337</v>
      </c>
      <c r="G194" s="35">
        <v>0.75</v>
      </c>
      <c r="H194" s="36">
        <f t="shared" si="27"/>
        <v>0.16666666666666663</v>
      </c>
      <c r="I194" s="174" t="str">
        <f t="shared" si="22"/>
        <v>SITE</v>
      </c>
      <c r="J194" s="32">
        <f t="shared" si="23"/>
        <v>0.33333333333333331</v>
      </c>
      <c r="K194" s="43">
        <f>IFERROR(VLOOKUP(M194,EMPLOI!A:S,2,0),"")</f>
        <v>29</v>
      </c>
      <c r="L194" s="32" t="str">
        <f t="shared" ca="1" si="25"/>
        <v/>
      </c>
      <c r="M194" s="26" t="str" cm="1">
        <f t="array" ref="M194">IF(OR($K$2&gt;J194),"",IFERROR(INDEX(Tableau1[],MATCH(1,('2019'!B194&gt;=Tableau1[[DATE DEBUT ]])*(Tableau1[DATE FIN]&gt;='2018'!B194),0),1),""))</f>
        <v>Entreprise 7</v>
      </c>
      <c r="N194" s="6"/>
    </row>
    <row r="195" spans="1:14" ht="16.2" x14ac:dyDescent="0.35">
      <c r="A195" s="63">
        <f t="shared" si="29"/>
        <v>43658</v>
      </c>
      <c r="B195" s="34">
        <f t="shared" si="29"/>
        <v>43658</v>
      </c>
      <c r="C195" s="38">
        <v>0.33333333333333331</v>
      </c>
      <c r="D195" s="38">
        <v>0.5</v>
      </c>
      <c r="E195" s="36">
        <f>MOD(D195-C195,1)</f>
        <v>0.16666666666666669</v>
      </c>
      <c r="F195" s="35">
        <v>0.58333333333333337</v>
      </c>
      <c r="G195" s="35">
        <v>0.75</v>
      </c>
      <c r="H195" s="36">
        <f t="shared" si="27"/>
        <v>0.16666666666666663</v>
      </c>
      <c r="I195" s="174" t="str">
        <f t="shared" si="22"/>
        <v>SITE</v>
      </c>
      <c r="J195" s="32">
        <f t="shared" si="23"/>
        <v>0.33333333333333331</v>
      </c>
      <c r="K195" s="43">
        <f>IFERROR(VLOOKUP(M195,EMPLOI!A:S,2,0),"")</f>
        <v>29</v>
      </c>
      <c r="L195" s="32" t="str">
        <f t="shared" ca="1" si="25"/>
        <v/>
      </c>
      <c r="M195" s="26" t="str" cm="1">
        <f t="array" ref="M195">IF(OR($K$2&gt;J195),"",IFERROR(INDEX(Tableau1[],MATCH(1,('2019'!B195&gt;=Tableau1[[DATE DEBUT ]])*(Tableau1[DATE FIN]&gt;='2018'!B195),0),1),""))</f>
        <v>Entreprise 7</v>
      </c>
      <c r="N195" s="6"/>
    </row>
    <row r="196" spans="1:14" ht="16.2" x14ac:dyDescent="0.35">
      <c r="A196" s="63">
        <f t="shared" si="29"/>
        <v>43659</v>
      </c>
      <c r="B196" s="34">
        <f t="shared" si="29"/>
        <v>43659</v>
      </c>
      <c r="C196" s="38"/>
      <c r="D196" s="38"/>
      <c r="E196" s="36">
        <f t="shared" ref="E196:E253" si="30">MOD(D196-C196,1)</f>
        <v>0</v>
      </c>
      <c r="F196" s="35"/>
      <c r="G196" s="35"/>
      <c r="H196" s="36">
        <f t="shared" si="27"/>
        <v>0</v>
      </c>
      <c r="I196" s="174" t="str">
        <f t="shared" si="22"/>
        <v/>
      </c>
      <c r="J196" s="32">
        <f t="shared" si="23"/>
        <v>0</v>
      </c>
      <c r="K196" s="43" t="str">
        <f>IFERROR(VLOOKUP(M196,EMPLOI!A:S,2,0),"")</f>
        <v/>
      </c>
      <c r="L196" s="32">
        <f t="shared" ca="1" si="25"/>
        <v>1.6666666666666665</v>
      </c>
      <c r="M196" s="26" t="str" cm="1">
        <f t="array" ref="M196">IF(OR($K$2&gt;J196),"",IFERROR(INDEX(Tableau1[],MATCH(1,('2019'!B196&gt;=Tableau1[[DATE DEBUT ]])*(Tableau1[DATE FIN]&gt;='2018'!B196),0),1),""))</f>
        <v/>
      </c>
      <c r="N196" s="6"/>
    </row>
    <row r="197" spans="1:14" ht="16.2" x14ac:dyDescent="0.35">
      <c r="A197" s="63">
        <f t="shared" si="29"/>
        <v>43660</v>
      </c>
      <c r="B197" s="34">
        <f t="shared" si="29"/>
        <v>43660</v>
      </c>
      <c r="C197" s="38"/>
      <c r="D197" s="38"/>
      <c r="E197" s="36">
        <f t="shared" si="30"/>
        <v>0</v>
      </c>
      <c r="F197" s="35"/>
      <c r="G197" s="35"/>
      <c r="H197" s="36">
        <f t="shared" si="27"/>
        <v>0</v>
      </c>
      <c r="I197" s="174" t="str">
        <f t="shared" ref="I197:I260" si="31">IF(J197&gt;0.00069444,"SITE","")</f>
        <v/>
      </c>
      <c r="J197" s="32">
        <f t="shared" ref="J197:J260" si="32">SUM(E197+H197)</f>
        <v>0</v>
      </c>
      <c r="K197" s="43" t="str">
        <f>IFERROR(VLOOKUP(M197,EMPLOI!A:S,2,0),"")</f>
        <v/>
      </c>
      <c r="L197" s="32" t="str">
        <f t="shared" ca="1" si="25"/>
        <v/>
      </c>
      <c r="M197" s="26" t="str" cm="1">
        <f t="array" ref="M197">IF(OR($K$2&gt;J197),"",IFERROR(INDEX(Tableau1[],MATCH(1,('2019'!B197&gt;=Tableau1[[DATE DEBUT ]])*(Tableau1[DATE FIN]&gt;='2018'!B197),0),1),""))</f>
        <v/>
      </c>
      <c r="N197" s="6"/>
    </row>
    <row r="198" spans="1:14" ht="16.2" x14ac:dyDescent="0.35">
      <c r="A198" s="63">
        <f t="shared" ref="A198:B213" si="33">A197+1</f>
        <v>43661</v>
      </c>
      <c r="B198" s="34">
        <f t="shared" si="33"/>
        <v>43661</v>
      </c>
      <c r="C198" s="38">
        <v>0.33333333333333331</v>
      </c>
      <c r="D198" s="38">
        <v>0.5</v>
      </c>
      <c r="E198" s="36">
        <f t="shared" si="30"/>
        <v>0.16666666666666669</v>
      </c>
      <c r="F198" s="35">
        <v>0.58333333333333337</v>
      </c>
      <c r="G198" s="35">
        <v>0.75</v>
      </c>
      <c r="H198" s="36">
        <f t="shared" si="27"/>
        <v>0.16666666666666663</v>
      </c>
      <c r="I198" s="174" t="str">
        <f t="shared" si="31"/>
        <v>SITE</v>
      </c>
      <c r="J198" s="32">
        <f t="shared" si="32"/>
        <v>0.33333333333333331</v>
      </c>
      <c r="K198" s="43">
        <f>IFERROR(VLOOKUP(M198,EMPLOI!A:S,2,0),"")</f>
        <v>29</v>
      </c>
      <c r="L198" s="32" t="str">
        <f t="shared" ca="1" si="25"/>
        <v/>
      </c>
      <c r="M198" s="26" t="str" cm="1">
        <f t="array" ref="M198">IF(OR($K$2&gt;J198),"",IFERROR(INDEX(Tableau1[],MATCH(1,('2019'!B198&gt;=Tableau1[[DATE DEBUT ]])*(Tableau1[DATE FIN]&gt;='2018'!B198),0),1),""))</f>
        <v>Entreprise 7</v>
      </c>
      <c r="N198" s="6"/>
    </row>
    <row r="199" spans="1:14" ht="16.2" x14ac:dyDescent="0.35">
      <c r="A199" s="63">
        <f t="shared" si="33"/>
        <v>43662</v>
      </c>
      <c r="B199" s="34">
        <f t="shared" si="33"/>
        <v>43662</v>
      </c>
      <c r="C199" s="38">
        <v>0.33333333333333331</v>
      </c>
      <c r="D199" s="38">
        <v>0.5</v>
      </c>
      <c r="E199" s="36">
        <f t="shared" si="30"/>
        <v>0.16666666666666669</v>
      </c>
      <c r="F199" s="35">
        <v>0.58333333333333337</v>
      </c>
      <c r="G199" s="35">
        <v>0.75</v>
      </c>
      <c r="H199" s="36">
        <f t="shared" si="27"/>
        <v>0.16666666666666663</v>
      </c>
      <c r="I199" s="174" t="str">
        <f t="shared" si="31"/>
        <v>SITE</v>
      </c>
      <c r="J199" s="32">
        <f t="shared" si="32"/>
        <v>0.33333333333333331</v>
      </c>
      <c r="K199" s="43">
        <f>IFERROR(VLOOKUP(M199,EMPLOI!A:S,2,0),"")</f>
        <v>29</v>
      </c>
      <c r="L199" s="32" t="str">
        <f t="shared" ca="1" si="25"/>
        <v/>
      </c>
      <c r="M199" s="26" t="str" cm="1">
        <f t="array" ref="M199">IF(OR($K$2&gt;J199),"",IFERROR(INDEX(Tableau1[],MATCH(1,('2019'!B199&gt;=Tableau1[[DATE DEBUT ]])*(Tableau1[DATE FIN]&gt;='2018'!B199),0),1),""))</f>
        <v>Entreprise 7</v>
      </c>
      <c r="N199" s="6"/>
    </row>
    <row r="200" spans="1:14" ht="16.2" x14ac:dyDescent="0.35">
      <c r="A200" s="63">
        <f t="shared" si="33"/>
        <v>43663</v>
      </c>
      <c r="B200" s="34">
        <f t="shared" si="33"/>
        <v>43663</v>
      </c>
      <c r="C200" s="38">
        <v>0.33333333333333331</v>
      </c>
      <c r="D200" s="38">
        <v>0.5</v>
      </c>
      <c r="E200" s="36">
        <f t="shared" si="30"/>
        <v>0.16666666666666669</v>
      </c>
      <c r="F200" s="35">
        <v>0.58333333333333337</v>
      </c>
      <c r="G200" s="35">
        <v>0.75</v>
      </c>
      <c r="H200" s="36">
        <f t="shared" si="27"/>
        <v>0.16666666666666663</v>
      </c>
      <c r="I200" s="174" t="str">
        <f t="shared" si="31"/>
        <v>SITE</v>
      </c>
      <c r="J200" s="32">
        <f t="shared" si="32"/>
        <v>0.33333333333333331</v>
      </c>
      <c r="K200" s="43">
        <f>IFERROR(VLOOKUP(M200,EMPLOI!A:S,2,0),"")</f>
        <v>29</v>
      </c>
      <c r="L200" s="32" t="str">
        <f t="shared" ref="L200:L263" ca="1" si="34">IF(WEEKDAY(B200)=7,SUM(OFFSET(B200,0,8,-7,1)),"")</f>
        <v/>
      </c>
      <c r="M200" s="26" t="str" cm="1">
        <f t="array" ref="M200">IF(OR($K$2&gt;J200),"",IFERROR(INDEX(Tableau1[],MATCH(1,('2019'!B200&gt;=Tableau1[[DATE DEBUT ]])*(Tableau1[DATE FIN]&gt;='2018'!B200),0),1),""))</f>
        <v>Entreprise 7</v>
      </c>
      <c r="N200" s="6"/>
    </row>
    <row r="201" spans="1:14" ht="16.2" x14ac:dyDescent="0.35">
      <c r="A201" s="63">
        <f t="shared" si="33"/>
        <v>43664</v>
      </c>
      <c r="B201" s="34">
        <f t="shared" si="33"/>
        <v>43664</v>
      </c>
      <c r="C201" s="38">
        <v>0.33333333333333331</v>
      </c>
      <c r="D201" s="38">
        <v>0.5</v>
      </c>
      <c r="E201" s="36">
        <f t="shared" si="30"/>
        <v>0.16666666666666669</v>
      </c>
      <c r="F201" s="35">
        <v>0.58333333333333337</v>
      </c>
      <c r="G201" s="35">
        <v>0.75</v>
      </c>
      <c r="H201" s="36">
        <f t="shared" si="27"/>
        <v>0.16666666666666663</v>
      </c>
      <c r="I201" s="174" t="str">
        <f t="shared" si="31"/>
        <v>SITE</v>
      </c>
      <c r="J201" s="32">
        <f t="shared" si="32"/>
        <v>0.33333333333333331</v>
      </c>
      <c r="K201" s="43">
        <f>IFERROR(VLOOKUP(M201,EMPLOI!A:S,2,0),"")</f>
        <v>29</v>
      </c>
      <c r="L201" s="32" t="str">
        <f t="shared" ca="1" si="34"/>
        <v/>
      </c>
      <c r="M201" s="26" t="str" cm="1">
        <f t="array" ref="M201">IF(OR($K$2&gt;J201),"",IFERROR(INDEX(Tableau1[],MATCH(1,('2019'!B201&gt;=Tableau1[[DATE DEBUT ]])*(Tableau1[DATE FIN]&gt;='2018'!B201),0),1),""))</f>
        <v>Entreprise 7</v>
      </c>
      <c r="N201" s="6"/>
    </row>
    <row r="202" spans="1:14" ht="16.2" x14ac:dyDescent="0.35">
      <c r="A202" s="63">
        <f t="shared" si="33"/>
        <v>43665</v>
      </c>
      <c r="B202" s="34">
        <f t="shared" si="33"/>
        <v>43665</v>
      </c>
      <c r="C202" s="38">
        <v>0.33333333333333331</v>
      </c>
      <c r="D202" s="38">
        <v>0.5</v>
      </c>
      <c r="E202" s="36">
        <f t="shared" si="30"/>
        <v>0.16666666666666669</v>
      </c>
      <c r="F202" s="35">
        <v>0.58333333333333337</v>
      </c>
      <c r="G202" s="35">
        <v>0.75</v>
      </c>
      <c r="H202" s="36">
        <f t="shared" si="27"/>
        <v>0.16666666666666663</v>
      </c>
      <c r="I202" s="174" t="str">
        <f t="shared" si="31"/>
        <v>SITE</v>
      </c>
      <c r="J202" s="32">
        <f t="shared" si="32"/>
        <v>0.33333333333333331</v>
      </c>
      <c r="K202" s="43">
        <f>IFERROR(VLOOKUP(M202,EMPLOI!A:S,2,0),"")</f>
        <v>29</v>
      </c>
      <c r="L202" s="32" t="str">
        <f t="shared" ca="1" si="34"/>
        <v/>
      </c>
      <c r="M202" s="26" t="str" cm="1">
        <f t="array" ref="M202">IF(OR($K$2&gt;J202),"",IFERROR(INDEX(Tableau1[],MATCH(1,('2019'!B202&gt;=Tableau1[[DATE DEBUT ]])*(Tableau1[DATE FIN]&gt;='2018'!B202),0),1),""))</f>
        <v>Entreprise 7</v>
      </c>
      <c r="N202" s="6"/>
    </row>
    <row r="203" spans="1:14" ht="16.2" x14ac:dyDescent="0.35">
      <c r="A203" s="63">
        <f t="shared" si="33"/>
        <v>43666</v>
      </c>
      <c r="B203" s="34">
        <f t="shared" si="33"/>
        <v>43666</v>
      </c>
      <c r="C203" s="38"/>
      <c r="D203" s="38"/>
      <c r="E203" s="36">
        <f t="shared" si="30"/>
        <v>0</v>
      </c>
      <c r="F203" s="35"/>
      <c r="G203" s="35"/>
      <c r="H203" s="36">
        <f t="shared" si="27"/>
        <v>0</v>
      </c>
      <c r="I203" s="174" t="str">
        <f t="shared" si="31"/>
        <v/>
      </c>
      <c r="J203" s="32">
        <f t="shared" si="32"/>
        <v>0</v>
      </c>
      <c r="K203" s="43" t="str">
        <f>IFERROR(VLOOKUP(M203,EMPLOI!A:S,2,0),"")</f>
        <v/>
      </c>
      <c r="L203" s="32">
        <f t="shared" ca="1" si="34"/>
        <v>1.6666666666666665</v>
      </c>
      <c r="M203" s="26" t="str" cm="1">
        <f t="array" ref="M203">IF(OR($K$2&gt;J203),"",IFERROR(INDEX(Tableau1[],MATCH(1,('2019'!B203&gt;=Tableau1[[DATE DEBUT ]])*(Tableau1[DATE FIN]&gt;='2018'!B203),0),1),""))</f>
        <v/>
      </c>
      <c r="N203" s="6"/>
    </row>
    <row r="204" spans="1:14" ht="16.2" x14ac:dyDescent="0.35">
      <c r="A204" s="63">
        <f t="shared" si="33"/>
        <v>43667</v>
      </c>
      <c r="B204" s="34">
        <f t="shared" si="33"/>
        <v>43667</v>
      </c>
      <c r="C204" s="38"/>
      <c r="D204" s="38"/>
      <c r="E204" s="36">
        <f t="shared" si="30"/>
        <v>0</v>
      </c>
      <c r="F204" s="35"/>
      <c r="G204" s="35"/>
      <c r="H204" s="36">
        <f t="shared" si="27"/>
        <v>0</v>
      </c>
      <c r="I204" s="174" t="str">
        <f t="shared" si="31"/>
        <v/>
      </c>
      <c r="J204" s="32">
        <f t="shared" si="32"/>
        <v>0</v>
      </c>
      <c r="K204" s="43" t="str">
        <f>IFERROR(VLOOKUP(M204,EMPLOI!A:S,2,0),"")</f>
        <v/>
      </c>
      <c r="L204" s="32" t="str">
        <f t="shared" ca="1" si="34"/>
        <v/>
      </c>
      <c r="M204" s="26" t="str" cm="1">
        <f t="array" ref="M204">IF(OR($K$2&gt;J204),"",IFERROR(INDEX(Tableau1[],MATCH(1,('2019'!B204&gt;=Tableau1[[DATE DEBUT ]])*(Tableau1[DATE FIN]&gt;='2018'!B204),0),1),""))</f>
        <v/>
      </c>
      <c r="N204" s="6"/>
    </row>
    <row r="205" spans="1:14" ht="16.2" x14ac:dyDescent="0.35">
      <c r="A205" s="63">
        <f t="shared" si="33"/>
        <v>43668</v>
      </c>
      <c r="B205" s="34">
        <f t="shared" si="33"/>
        <v>43668</v>
      </c>
      <c r="C205" s="38">
        <v>0.33333333333333331</v>
      </c>
      <c r="D205" s="38">
        <v>0.5</v>
      </c>
      <c r="E205" s="36">
        <f t="shared" si="30"/>
        <v>0.16666666666666669</v>
      </c>
      <c r="F205" s="35">
        <v>0.58333333333333337</v>
      </c>
      <c r="G205" s="35">
        <v>0.75</v>
      </c>
      <c r="H205" s="36">
        <f t="shared" si="27"/>
        <v>0.16666666666666663</v>
      </c>
      <c r="I205" s="174" t="str">
        <f t="shared" si="31"/>
        <v>SITE</v>
      </c>
      <c r="J205" s="32">
        <f t="shared" si="32"/>
        <v>0.33333333333333331</v>
      </c>
      <c r="K205" s="43">
        <f>IFERROR(VLOOKUP(M205,EMPLOI!A:S,2,0),"")</f>
        <v>29</v>
      </c>
      <c r="L205" s="32" t="str">
        <f t="shared" ca="1" si="34"/>
        <v/>
      </c>
      <c r="M205" s="26" t="str" cm="1">
        <f t="array" ref="M205">IF(OR($K$2&gt;J205),"",IFERROR(INDEX(Tableau1[],MATCH(1,('2019'!B205&gt;=Tableau1[[DATE DEBUT ]])*(Tableau1[DATE FIN]&gt;='2018'!B205),0),1),""))</f>
        <v>Entreprise 7</v>
      </c>
      <c r="N205" s="6"/>
    </row>
    <row r="206" spans="1:14" ht="16.2" x14ac:dyDescent="0.35">
      <c r="A206" s="63">
        <f t="shared" si="33"/>
        <v>43669</v>
      </c>
      <c r="B206" s="34">
        <f t="shared" si="33"/>
        <v>43669</v>
      </c>
      <c r="C206" s="38">
        <v>0.33333333333333331</v>
      </c>
      <c r="D206" s="38">
        <v>0.5</v>
      </c>
      <c r="E206" s="36">
        <f t="shared" si="30"/>
        <v>0.16666666666666669</v>
      </c>
      <c r="F206" s="35">
        <v>0.58333333333333337</v>
      </c>
      <c r="G206" s="35">
        <v>0.75</v>
      </c>
      <c r="H206" s="36">
        <f t="shared" si="27"/>
        <v>0.16666666666666663</v>
      </c>
      <c r="I206" s="174" t="str">
        <f t="shared" si="31"/>
        <v>SITE</v>
      </c>
      <c r="J206" s="32">
        <f t="shared" si="32"/>
        <v>0.33333333333333331</v>
      </c>
      <c r="K206" s="43">
        <f>IFERROR(VLOOKUP(M206,EMPLOI!A:S,2,0),"")</f>
        <v>29</v>
      </c>
      <c r="L206" s="32" t="str">
        <f t="shared" ca="1" si="34"/>
        <v/>
      </c>
      <c r="M206" s="26" t="str" cm="1">
        <f t="array" ref="M206">IF(OR($K$2&gt;J206),"",IFERROR(INDEX(Tableau1[],MATCH(1,('2019'!B206&gt;=Tableau1[[DATE DEBUT ]])*(Tableau1[DATE FIN]&gt;='2018'!B206),0),1),""))</f>
        <v>Entreprise 7</v>
      </c>
      <c r="N206" s="6"/>
    </row>
    <row r="207" spans="1:14" ht="16.2" x14ac:dyDescent="0.35">
      <c r="A207" s="63">
        <f t="shared" si="33"/>
        <v>43670</v>
      </c>
      <c r="B207" s="34">
        <f t="shared" si="33"/>
        <v>43670</v>
      </c>
      <c r="C207" s="38">
        <v>0.33333333333333331</v>
      </c>
      <c r="D207" s="38">
        <v>0.5</v>
      </c>
      <c r="E207" s="36">
        <f t="shared" si="30"/>
        <v>0.16666666666666669</v>
      </c>
      <c r="F207" s="35">
        <v>0.58333333333333337</v>
      </c>
      <c r="G207" s="35">
        <v>0.75</v>
      </c>
      <c r="H207" s="36">
        <f t="shared" si="27"/>
        <v>0.16666666666666663</v>
      </c>
      <c r="I207" s="174" t="str">
        <f t="shared" si="31"/>
        <v>SITE</v>
      </c>
      <c r="J207" s="32">
        <f t="shared" si="32"/>
        <v>0.33333333333333331</v>
      </c>
      <c r="K207" s="43">
        <f>IFERROR(VLOOKUP(M207,EMPLOI!A:S,2,0),"")</f>
        <v>29</v>
      </c>
      <c r="L207" s="32" t="str">
        <f t="shared" ca="1" si="34"/>
        <v/>
      </c>
      <c r="M207" s="26" t="str" cm="1">
        <f t="array" ref="M207">IF(OR($K$2&gt;J207),"",IFERROR(INDEX(Tableau1[],MATCH(1,('2019'!B207&gt;=Tableau1[[DATE DEBUT ]])*(Tableau1[DATE FIN]&gt;='2018'!B207),0),1),""))</f>
        <v>Entreprise 7</v>
      </c>
      <c r="N207" s="6"/>
    </row>
    <row r="208" spans="1:14" ht="16.2" x14ac:dyDescent="0.35">
      <c r="A208" s="63">
        <f t="shared" si="33"/>
        <v>43671</v>
      </c>
      <c r="B208" s="34">
        <f t="shared" si="33"/>
        <v>43671</v>
      </c>
      <c r="C208" s="38">
        <v>0.33333333333333331</v>
      </c>
      <c r="D208" s="38">
        <v>0.5</v>
      </c>
      <c r="E208" s="36">
        <f t="shared" si="30"/>
        <v>0.16666666666666669</v>
      </c>
      <c r="F208" s="35">
        <v>0.58333333333333337</v>
      </c>
      <c r="G208" s="35">
        <v>0.75</v>
      </c>
      <c r="H208" s="36">
        <f t="shared" si="27"/>
        <v>0.16666666666666663</v>
      </c>
      <c r="I208" s="174" t="str">
        <f t="shared" si="31"/>
        <v>SITE</v>
      </c>
      <c r="J208" s="32">
        <f t="shared" si="32"/>
        <v>0.33333333333333331</v>
      </c>
      <c r="K208" s="43">
        <f>IFERROR(VLOOKUP(M208,EMPLOI!A:S,2,0),"")</f>
        <v>29</v>
      </c>
      <c r="L208" s="32" t="str">
        <f t="shared" ca="1" si="34"/>
        <v/>
      </c>
      <c r="M208" s="26" t="str" cm="1">
        <f t="array" ref="M208">IF(OR($K$2&gt;J208),"",IFERROR(INDEX(Tableau1[],MATCH(1,('2019'!B208&gt;=Tableau1[[DATE DEBUT ]])*(Tableau1[DATE FIN]&gt;='2018'!B208),0),1),""))</f>
        <v>Entreprise 7</v>
      </c>
      <c r="N208" s="6"/>
    </row>
    <row r="209" spans="1:14" ht="16.2" x14ac:dyDescent="0.35">
      <c r="A209" s="63">
        <f t="shared" si="33"/>
        <v>43672</v>
      </c>
      <c r="B209" s="34">
        <f t="shared" si="33"/>
        <v>43672</v>
      </c>
      <c r="C209" s="38">
        <v>0.33333333333333331</v>
      </c>
      <c r="D209" s="38">
        <v>0.5</v>
      </c>
      <c r="E209" s="36">
        <f t="shared" si="30"/>
        <v>0.16666666666666669</v>
      </c>
      <c r="F209" s="35">
        <v>0.58333333333333337</v>
      </c>
      <c r="G209" s="35">
        <v>0.75</v>
      </c>
      <c r="H209" s="36">
        <f t="shared" si="27"/>
        <v>0.16666666666666663</v>
      </c>
      <c r="I209" s="174" t="str">
        <f t="shared" si="31"/>
        <v>SITE</v>
      </c>
      <c r="J209" s="32">
        <f t="shared" si="32"/>
        <v>0.33333333333333331</v>
      </c>
      <c r="K209" s="43">
        <f>IFERROR(VLOOKUP(M209,EMPLOI!A:S,2,0),"")</f>
        <v>29</v>
      </c>
      <c r="L209" s="32" t="str">
        <f t="shared" ca="1" si="34"/>
        <v/>
      </c>
      <c r="M209" s="26" t="str" cm="1">
        <f t="array" ref="M209">IF(OR($K$2&gt;J209),"",IFERROR(INDEX(Tableau1[],MATCH(1,('2019'!B209&gt;=Tableau1[[DATE DEBUT ]])*(Tableau1[DATE FIN]&gt;='2018'!B209),0),1),""))</f>
        <v>Entreprise 7</v>
      </c>
      <c r="N209" s="6"/>
    </row>
    <row r="210" spans="1:14" ht="16.2" x14ac:dyDescent="0.35">
      <c r="A210" s="63">
        <f t="shared" si="33"/>
        <v>43673</v>
      </c>
      <c r="B210" s="34">
        <f t="shared" si="33"/>
        <v>43673</v>
      </c>
      <c r="C210" s="38"/>
      <c r="D210" s="38"/>
      <c r="E210" s="36">
        <f t="shared" si="30"/>
        <v>0</v>
      </c>
      <c r="F210" s="35"/>
      <c r="G210" s="35"/>
      <c r="H210" s="36">
        <f t="shared" si="27"/>
        <v>0</v>
      </c>
      <c r="I210" s="174" t="str">
        <f t="shared" si="31"/>
        <v/>
      </c>
      <c r="J210" s="32">
        <f t="shared" si="32"/>
        <v>0</v>
      </c>
      <c r="K210" s="43" t="str">
        <f>IFERROR(VLOOKUP(M210,EMPLOI!A:S,2,0),"")</f>
        <v/>
      </c>
      <c r="L210" s="32">
        <f t="shared" ca="1" si="34"/>
        <v>1.6666666666666665</v>
      </c>
      <c r="M210" s="26" t="str" cm="1">
        <f t="array" ref="M210">IF(OR($K$2&gt;J210),"",IFERROR(INDEX(Tableau1[],MATCH(1,('2019'!B210&gt;=Tableau1[[DATE DEBUT ]])*(Tableau1[DATE FIN]&gt;='2018'!B210),0),1),""))</f>
        <v/>
      </c>
      <c r="N210" s="6"/>
    </row>
    <row r="211" spans="1:14" ht="16.2" x14ac:dyDescent="0.35">
      <c r="A211" s="63">
        <f t="shared" si="33"/>
        <v>43674</v>
      </c>
      <c r="B211" s="34">
        <f t="shared" si="33"/>
        <v>43674</v>
      </c>
      <c r="C211" s="38"/>
      <c r="D211" s="38"/>
      <c r="E211" s="36">
        <f t="shared" si="30"/>
        <v>0</v>
      </c>
      <c r="F211" s="35"/>
      <c r="G211" s="35"/>
      <c r="H211" s="36">
        <f t="shared" si="27"/>
        <v>0</v>
      </c>
      <c r="I211" s="174" t="str">
        <f t="shared" si="31"/>
        <v/>
      </c>
      <c r="J211" s="32">
        <f t="shared" si="32"/>
        <v>0</v>
      </c>
      <c r="K211" s="43" t="str">
        <f>IFERROR(VLOOKUP(M211,EMPLOI!A:S,2,0),"")</f>
        <v/>
      </c>
      <c r="L211" s="32" t="str">
        <f t="shared" ca="1" si="34"/>
        <v/>
      </c>
      <c r="M211" s="26" t="str" cm="1">
        <f t="array" ref="M211">IF(OR($K$2&gt;J211),"",IFERROR(INDEX(Tableau1[],MATCH(1,('2019'!B211&gt;=Tableau1[[DATE DEBUT ]])*(Tableau1[DATE FIN]&gt;='2018'!B211),0),1),""))</f>
        <v/>
      </c>
      <c r="N211" s="6"/>
    </row>
    <row r="212" spans="1:14" ht="16.2" x14ac:dyDescent="0.35">
      <c r="A212" s="63">
        <f t="shared" si="33"/>
        <v>43675</v>
      </c>
      <c r="B212" s="34">
        <f t="shared" si="33"/>
        <v>43675</v>
      </c>
      <c r="C212" s="38">
        <v>0.33333333333333331</v>
      </c>
      <c r="D212" s="38">
        <v>0.5</v>
      </c>
      <c r="E212" s="36">
        <f t="shared" si="30"/>
        <v>0.16666666666666669</v>
      </c>
      <c r="F212" s="35">
        <v>0.58333333333333337</v>
      </c>
      <c r="G212" s="35">
        <v>0.75</v>
      </c>
      <c r="H212" s="36">
        <f t="shared" si="27"/>
        <v>0.16666666666666663</v>
      </c>
      <c r="I212" s="174" t="str">
        <f t="shared" si="31"/>
        <v>SITE</v>
      </c>
      <c r="J212" s="32">
        <f t="shared" si="32"/>
        <v>0.33333333333333331</v>
      </c>
      <c r="K212" s="43">
        <f>IFERROR(VLOOKUP(M212,EMPLOI!A:S,2,0),"")</f>
        <v>29</v>
      </c>
      <c r="L212" s="32" t="str">
        <f t="shared" ca="1" si="34"/>
        <v/>
      </c>
      <c r="M212" s="26" t="str" cm="1">
        <f t="array" ref="M212">IF(OR($K$2&gt;J212),"",IFERROR(INDEX(Tableau1[],MATCH(1,('2019'!B212&gt;=Tableau1[[DATE DEBUT ]])*(Tableau1[DATE FIN]&gt;='2018'!B212),0),1),""))</f>
        <v>Entreprise 7</v>
      </c>
      <c r="N212" s="6"/>
    </row>
    <row r="213" spans="1:14" ht="16.2" x14ac:dyDescent="0.35">
      <c r="A213" s="63">
        <f t="shared" si="33"/>
        <v>43676</v>
      </c>
      <c r="B213" s="34">
        <f t="shared" si="33"/>
        <v>43676</v>
      </c>
      <c r="C213" s="38">
        <v>0.33333333333333331</v>
      </c>
      <c r="D213" s="38">
        <v>0.5</v>
      </c>
      <c r="E213" s="36">
        <f t="shared" si="30"/>
        <v>0.16666666666666669</v>
      </c>
      <c r="F213" s="35">
        <v>0.58333333333333337</v>
      </c>
      <c r="G213" s="35">
        <v>0.75</v>
      </c>
      <c r="H213" s="36">
        <f t="shared" si="27"/>
        <v>0.16666666666666663</v>
      </c>
      <c r="I213" s="174" t="str">
        <f t="shared" si="31"/>
        <v>SITE</v>
      </c>
      <c r="J213" s="32">
        <f t="shared" si="32"/>
        <v>0.33333333333333331</v>
      </c>
      <c r="K213" s="43">
        <f>IFERROR(VLOOKUP(M213,EMPLOI!A:S,2,0),"")</f>
        <v>29</v>
      </c>
      <c r="L213" s="32" t="str">
        <f t="shared" ca="1" si="34"/>
        <v/>
      </c>
      <c r="M213" s="26" t="str" cm="1">
        <f t="array" ref="M213">IF(OR($K$2&gt;J213),"",IFERROR(INDEX(Tableau1[],MATCH(1,('2019'!B213&gt;=Tableau1[[DATE DEBUT ]])*(Tableau1[DATE FIN]&gt;='2018'!B213),0),1),""))</f>
        <v>Entreprise 7</v>
      </c>
      <c r="N213" s="6"/>
    </row>
    <row r="214" spans="1:14" ht="16.2" x14ac:dyDescent="0.35">
      <c r="A214" s="63">
        <f t="shared" ref="A214:B229" si="35">A213+1</f>
        <v>43677</v>
      </c>
      <c r="B214" s="34">
        <f t="shared" si="35"/>
        <v>43677</v>
      </c>
      <c r="C214" s="38">
        <v>0.33333333333333331</v>
      </c>
      <c r="D214" s="38">
        <v>0.5</v>
      </c>
      <c r="E214" s="36">
        <f t="shared" si="30"/>
        <v>0.16666666666666669</v>
      </c>
      <c r="F214" s="35">
        <v>0.58333333333333337</v>
      </c>
      <c r="G214" s="35">
        <v>0.75</v>
      </c>
      <c r="H214" s="36">
        <f t="shared" si="27"/>
        <v>0.16666666666666663</v>
      </c>
      <c r="I214" s="174" t="str">
        <f t="shared" si="31"/>
        <v>SITE</v>
      </c>
      <c r="J214" s="32">
        <f t="shared" si="32"/>
        <v>0.33333333333333331</v>
      </c>
      <c r="K214" s="43">
        <f>IFERROR(VLOOKUP(M214,EMPLOI!A:S,2,0),"")</f>
        <v>29</v>
      </c>
      <c r="L214" s="32" t="str">
        <f t="shared" ca="1" si="34"/>
        <v/>
      </c>
      <c r="M214" s="26" t="str" cm="1">
        <f t="array" ref="M214">IF(OR($K$2&gt;J214),"",IFERROR(INDEX(Tableau1[],MATCH(1,('2019'!B214&gt;=Tableau1[[DATE DEBUT ]])*(Tableau1[DATE FIN]&gt;='2018'!B214),0),1),""))</f>
        <v>Entreprise 7</v>
      </c>
      <c r="N214" s="6"/>
    </row>
    <row r="215" spans="1:14" ht="16.2" x14ac:dyDescent="0.35">
      <c r="A215" s="63">
        <f t="shared" si="35"/>
        <v>43678</v>
      </c>
      <c r="B215" s="34">
        <f t="shared" si="35"/>
        <v>43678</v>
      </c>
      <c r="C215" s="38">
        <v>0.33333333333333331</v>
      </c>
      <c r="D215" s="38">
        <v>0.5</v>
      </c>
      <c r="E215" s="36">
        <f t="shared" si="30"/>
        <v>0.16666666666666669</v>
      </c>
      <c r="F215" s="35">
        <v>0.58333333333333337</v>
      </c>
      <c r="G215" s="35">
        <v>0.75</v>
      </c>
      <c r="H215" s="36">
        <f t="shared" si="27"/>
        <v>0.16666666666666663</v>
      </c>
      <c r="I215" s="174" t="str">
        <f t="shared" si="31"/>
        <v>SITE</v>
      </c>
      <c r="J215" s="32">
        <f t="shared" si="32"/>
        <v>0.33333333333333331</v>
      </c>
      <c r="K215" s="43">
        <f>IFERROR(VLOOKUP(M215,EMPLOI!A:S,2,0),"")</f>
        <v>29</v>
      </c>
      <c r="L215" s="32" t="str">
        <f t="shared" ca="1" si="34"/>
        <v/>
      </c>
      <c r="M215" s="26" t="str" cm="1">
        <f t="array" ref="M215">IF(OR($K$2&gt;J215),"",IFERROR(INDEX(Tableau1[],MATCH(1,('2019'!B215&gt;=Tableau1[[DATE DEBUT ]])*(Tableau1[DATE FIN]&gt;='2018'!B215),0),1),""))</f>
        <v>Entreprise 7</v>
      </c>
      <c r="N215" s="6"/>
    </row>
    <row r="216" spans="1:14" ht="16.2" x14ac:dyDescent="0.35">
      <c r="A216" s="63">
        <f t="shared" si="35"/>
        <v>43679</v>
      </c>
      <c r="B216" s="34">
        <f t="shared" si="35"/>
        <v>43679</v>
      </c>
      <c r="C216" s="38">
        <v>0.33333333333333331</v>
      </c>
      <c r="D216" s="38">
        <v>0.5</v>
      </c>
      <c r="E216" s="36">
        <f t="shared" si="30"/>
        <v>0.16666666666666669</v>
      </c>
      <c r="F216" s="35">
        <v>0.58333333333333337</v>
      </c>
      <c r="G216" s="35">
        <v>0.75</v>
      </c>
      <c r="H216" s="36">
        <f t="shared" si="27"/>
        <v>0.16666666666666663</v>
      </c>
      <c r="I216" s="174" t="str">
        <f t="shared" si="31"/>
        <v>SITE</v>
      </c>
      <c r="J216" s="32">
        <f t="shared" si="32"/>
        <v>0.33333333333333331</v>
      </c>
      <c r="K216" s="43">
        <f>IFERROR(VLOOKUP(M216,EMPLOI!A:S,2,0),"")</f>
        <v>29</v>
      </c>
      <c r="L216" s="32" t="str">
        <f t="shared" ca="1" si="34"/>
        <v/>
      </c>
      <c r="M216" s="26" t="str" cm="1">
        <f t="array" ref="M216">IF(OR($K$2&gt;J216),"",IFERROR(INDEX(Tableau1[],MATCH(1,('2019'!B216&gt;=Tableau1[[DATE DEBUT ]])*(Tableau1[DATE FIN]&gt;='2018'!B216),0),1),""))</f>
        <v>Entreprise 7</v>
      </c>
      <c r="N216" s="6"/>
    </row>
    <row r="217" spans="1:14" ht="16.2" x14ac:dyDescent="0.35">
      <c r="A217" s="63">
        <f t="shared" si="35"/>
        <v>43680</v>
      </c>
      <c r="B217" s="34">
        <f t="shared" si="35"/>
        <v>43680</v>
      </c>
      <c r="C217" s="38"/>
      <c r="D217" s="38"/>
      <c r="E217" s="36">
        <f t="shared" si="30"/>
        <v>0</v>
      </c>
      <c r="F217" s="35"/>
      <c r="G217" s="35"/>
      <c r="H217" s="36">
        <f t="shared" si="27"/>
        <v>0</v>
      </c>
      <c r="I217" s="174" t="str">
        <f t="shared" si="31"/>
        <v/>
      </c>
      <c r="J217" s="32">
        <f t="shared" si="32"/>
        <v>0</v>
      </c>
      <c r="K217" s="43" t="str">
        <f>IFERROR(VLOOKUP(M217,EMPLOI!A:S,2,0),"")</f>
        <v/>
      </c>
      <c r="L217" s="32">
        <f t="shared" ca="1" si="34"/>
        <v>1.6666666666666665</v>
      </c>
      <c r="M217" s="26" t="str" cm="1">
        <f t="array" ref="M217">IF(OR($K$2&gt;J217),"",IFERROR(INDEX(Tableau1[],MATCH(1,('2019'!B217&gt;=Tableau1[[DATE DEBUT ]])*(Tableau1[DATE FIN]&gt;='2018'!B217),0),1),""))</f>
        <v/>
      </c>
      <c r="N217" s="6"/>
    </row>
    <row r="218" spans="1:14" ht="16.2" x14ac:dyDescent="0.35">
      <c r="A218" s="63">
        <f t="shared" si="35"/>
        <v>43681</v>
      </c>
      <c r="B218" s="34">
        <f t="shared" si="35"/>
        <v>43681</v>
      </c>
      <c r="C218" s="38"/>
      <c r="D218" s="38"/>
      <c r="E218" s="36">
        <f t="shared" si="30"/>
        <v>0</v>
      </c>
      <c r="F218" s="35"/>
      <c r="G218" s="35"/>
      <c r="H218" s="36">
        <f t="shared" si="27"/>
        <v>0</v>
      </c>
      <c r="I218" s="174" t="str">
        <f t="shared" si="31"/>
        <v/>
      </c>
      <c r="J218" s="32">
        <f t="shared" si="32"/>
        <v>0</v>
      </c>
      <c r="K218" s="43" t="str">
        <f>IFERROR(VLOOKUP(M218,EMPLOI!A:S,2,0),"")</f>
        <v/>
      </c>
      <c r="L218" s="32" t="str">
        <f t="shared" ca="1" si="34"/>
        <v/>
      </c>
      <c r="M218" s="26" t="str" cm="1">
        <f t="array" ref="M218">IF(OR($K$2&gt;J218),"",IFERROR(INDEX(Tableau1[],MATCH(1,('2019'!B218&gt;=Tableau1[[DATE DEBUT ]])*(Tableau1[DATE FIN]&gt;='2018'!B218),0),1),""))</f>
        <v/>
      </c>
      <c r="N218" s="6"/>
    </row>
    <row r="219" spans="1:14" ht="16.2" x14ac:dyDescent="0.35">
      <c r="A219" s="63">
        <f t="shared" si="35"/>
        <v>43682</v>
      </c>
      <c r="B219" s="34">
        <f t="shared" si="35"/>
        <v>43682</v>
      </c>
      <c r="C219" s="38">
        <v>0.33333333333333331</v>
      </c>
      <c r="D219" s="38">
        <v>0.5</v>
      </c>
      <c r="E219" s="36">
        <f t="shared" si="30"/>
        <v>0.16666666666666669</v>
      </c>
      <c r="F219" s="35">
        <v>0.58333333333333337</v>
      </c>
      <c r="G219" s="35">
        <v>0.75</v>
      </c>
      <c r="H219" s="36">
        <f t="shared" si="27"/>
        <v>0.16666666666666663</v>
      </c>
      <c r="I219" s="174" t="str">
        <f t="shared" si="31"/>
        <v>SITE</v>
      </c>
      <c r="J219" s="32">
        <f t="shared" si="32"/>
        <v>0.33333333333333331</v>
      </c>
      <c r="K219" s="43">
        <f>IFERROR(VLOOKUP(M219,EMPLOI!A:S,2,0),"")</f>
        <v>29</v>
      </c>
      <c r="L219" s="32" t="str">
        <f t="shared" ca="1" si="34"/>
        <v/>
      </c>
      <c r="M219" s="26" t="str" cm="1">
        <f t="array" ref="M219">IF(OR($K$2&gt;J219),"",IFERROR(INDEX(Tableau1[],MATCH(1,('2019'!B219&gt;=Tableau1[[DATE DEBUT ]])*(Tableau1[DATE FIN]&gt;='2018'!B219),0),1),""))</f>
        <v>Entreprise 7</v>
      </c>
      <c r="N219" s="6"/>
    </row>
    <row r="220" spans="1:14" ht="16.2" x14ac:dyDescent="0.35">
      <c r="A220" s="63">
        <f t="shared" si="35"/>
        <v>43683</v>
      </c>
      <c r="B220" s="34">
        <f t="shared" si="35"/>
        <v>43683</v>
      </c>
      <c r="C220" s="38">
        <v>0.33333333333333331</v>
      </c>
      <c r="D220" s="38">
        <v>0.5</v>
      </c>
      <c r="E220" s="36">
        <f t="shared" si="30"/>
        <v>0.16666666666666669</v>
      </c>
      <c r="F220" s="35">
        <v>0.58333333333333337</v>
      </c>
      <c r="G220" s="35">
        <v>0.75</v>
      </c>
      <c r="H220" s="36">
        <f t="shared" si="27"/>
        <v>0.16666666666666663</v>
      </c>
      <c r="I220" s="174" t="str">
        <f t="shared" si="31"/>
        <v>SITE</v>
      </c>
      <c r="J220" s="32">
        <f t="shared" si="32"/>
        <v>0.33333333333333331</v>
      </c>
      <c r="K220" s="43">
        <f>IFERROR(VLOOKUP(M220,EMPLOI!A:S,2,0),"")</f>
        <v>29</v>
      </c>
      <c r="L220" s="32" t="str">
        <f t="shared" ca="1" si="34"/>
        <v/>
      </c>
      <c r="M220" s="26" t="str" cm="1">
        <f t="array" ref="M220">IF(OR($K$2&gt;J220),"",IFERROR(INDEX(Tableau1[],MATCH(1,('2019'!B220&gt;=Tableau1[[DATE DEBUT ]])*(Tableau1[DATE FIN]&gt;='2018'!B220),0),1),""))</f>
        <v>Entreprise 7</v>
      </c>
      <c r="N220" s="6"/>
    </row>
    <row r="221" spans="1:14" ht="16.2" x14ac:dyDescent="0.35">
      <c r="A221" s="63">
        <f t="shared" si="35"/>
        <v>43684</v>
      </c>
      <c r="B221" s="34">
        <f t="shared" si="35"/>
        <v>43684</v>
      </c>
      <c r="C221" s="38">
        <v>0.33333333333333331</v>
      </c>
      <c r="D221" s="38">
        <v>0.5</v>
      </c>
      <c r="E221" s="36">
        <f t="shared" si="30"/>
        <v>0.16666666666666669</v>
      </c>
      <c r="F221" s="35">
        <v>0.58333333333333337</v>
      </c>
      <c r="G221" s="35">
        <v>0.75</v>
      </c>
      <c r="H221" s="36">
        <f t="shared" si="27"/>
        <v>0.16666666666666663</v>
      </c>
      <c r="I221" s="174" t="str">
        <f t="shared" si="31"/>
        <v>SITE</v>
      </c>
      <c r="J221" s="32">
        <f t="shared" si="32"/>
        <v>0.33333333333333331</v>
      </c>
      <c r="K221" s="43">
        <f>IFERROR(VLOOKUP(M221,EMPLOI!A:S,2,0),"")</f>
        <v>29</v>
      </c>
      <c r="L221" s="32" t="str">
        <f t="shared" ca="1" si="34"/>
        <v/>
      </c>
      <c r="M221" s="26" t="str" cm="1">
        <f t="array" ref="M221">IF(OR($K$2&gt;J221),"",IFERROR(INDEX(Tableau1[],MATCH(1,('2019'!B221&gt;=Tableau1[[DATE DEBUT ]])*(Tableau1[DATE FIN]&gt;='2018'!B221),0),1),""))</f>
        <v>Entreprise 7</v>
      </c>
      <c r="N221" s="6"/>
    </row>
    <row r="222" spans="1:14" ht="16.2" x14ac:dyDescent="0.35">
      <c r="A222" s="63">
        <f t="shared" si="35"/>
        <v>43685</v>
      </c>
      <c r="B222" s="34">
        <f t="shared" si="35"/>
        <v>43685</v>
      </c>
      <c r="C222" s="38">
        <v>0.33333333333333331</v>
      </c>
      <c r="D222" s="38">
        <v>0.5</v>
      </c>
      <c r="E222" s="36">
        <f t="shared" si="30"/>
        <v>0.16666666666666669</v>
      </c>
      <c r="F222" s="35">
        <v>0.58333333333333337</v>
      </c>
      <c r="G222" s="35">
        <v>0.75</v>
      </c>
      <c r="H222" s="36">
        <f t="shared" si="27"/>
        <v>0.16666666666666663</v>
      </c>
      <c r="I222" s="174" t="str">
        <f t="shared" si="31"/>
        <v>SITE</v>
      </c>
      <c r="J222" s="32">
        <f t="shared" si="32"/>
        <v>0.33333333333333331</v>
      </c>
      <c r="K222" s="43">
        <f>IFERROR(VLOOKUP(M222,EMPLOI!A:S,2,0),"")</f>
        <v>29</v>
      </c>
      <c r="L222" s="32" t="str">
        <f t="shared" ca="1" si="34"/>
        <v/>
      </c>
      <c r="M222" s="26" t="str" cm="1">
        <f t="array" ref="M222">IF(OR($K$2&gt;J222),"",IFERROR(INDEX(Tableau1[],MATCH(1,('2019'!B222&gt;=Tableau1[[DATE DEBUT ]])*(Tableau1[DATE FIN]&gt;='2018'!B222),0),1),""))</f>
        <v>Entreprise 7</v>
      </c>
      <c r="N222" s="6"/>
    </row>
    <row r="223" spans="1:14" ht="16.2" x14ac:dyDescent="0.35">
      <c r="A223" s="63">
        <f t="shared" si="35"/>
        <v>43686</v>
      </c>
      <c r="B223" s="34">
        <f t="shared" si="35"/>
        <v>43686</v>
      </c>
      <c r="C223" s="38">
        <v>0.33333333333333331</v>
      </c>
      <c r="D223" s="38">
        <v>0.5</v>
      </c>
      <c r="E223" s="36">
        <f t="shared" si="30"/>
        <v>0.16666666666666669</v>
      </c>
      <c r="F223" s="35">
        <v>0.58333333333333337</v>
      </c>
      <c r="G223" s="35">
        <v>0.75</v>
      </c>
      <c r="H223" s="36">
        <f t="shared" si="27"/>
        <v>0.16666666666666663</v>
      </c>
      <c r="I223" s="174" t="str">
        <f t="shared" si="31"/>
        <v>SITE</v>
      </c>
      <c r="J223" s="32">
        <f t="shared" si="32"/>
        <v>0.33333333333333331</v>
      </c>
      <c r="K223" s="43">
        <f>IFERROR(VLOOKUP(M223,EMPLOI!A:S,2,0),"")</f>
        <v>29</v>
      </c>
      <c r="L223" s="32" t="str">
        <f t="shared" ca="1" si="34"/>
        <v/>
      </c>
      <c r="M223" s="26" t="str" cm="1">
        <f t="array" ref="M223">IF(OR($K$2&gt;J223),"",IFERROR(INDEX(Tableau1[],MATCH(1,('2019'!B223&gt;=Tableau1[[DATE DEBUT ]])*(Tableau1[DATE FIN]&gt;='2018'!B223),0),1),""))</f>
        <v>Entreprise 7</v>
      </c>
      <c r="N223" s="6"/>
    </row>
    <row r="224" spans="1:14" ht="16.2" x14ac:dyDescent="0.35">
      <c r="A224" s="63">
        <f t="shared" si="35"/>
        <v>43687</v>
      </c>
      <c r="B224" s="34">
        <f t="shared" si="35"/>
        <v>43687</v>
      </c>
      <c r="C224" s="38"/>
      <c r="D224" s="38"/>
      <c r="E224" s="36">
        <f t="shared" si="30"/>
        <v>0</v>
      </c>
      <c r="F224" s="35"/>
      <c r="G224" s="35"/>
      <c r="H224" s="36">
        <f t="shared" si="27"/>
        <v>0</v>
      </c>
      <c r="I224" s="174" t="str">
        <f t="shared" si="31"/>
        <v/>
      </c>
      <c r="J224" s="32">
        <f t="shared" si="32"/>
        <v>0</v>
      </c>
      <c r="K224" s="43" t="str">
        <f>IFERROR(VLOOKUP(M224,EMPLOI!A:S,2,0),"")</f>
        <v/>
      </c>
      <c r="L224" s="32">
        <f t="shared" ca="1" si="34"/>
        <v>1.6666666666666665</v>
      </c>
      <c r="M224" s="26" t="str" cm="1">
        <f t="array" ref="M224">IF(OR($K$2&gt;J224),"",IFERROR(INDEX(Tableau1[],MATCH(1,('2019'!B224&gt;=Tableau1[[DATE DEBUT ]])*(Tableau1[DATE FIN]&gt;='2018'!B224),0),1),""))</f>
        <v/>
      </c>
      <c r="N224" s="6"/>
    </row>
    <row r="225" spans="1:14" ht="16.2" x14ac:dyDescent="0.35">
      <c r="A225" s="63">
        <f t="shared" si="35"/>
        <v>43688</v>
      </c>
      <c r="B225" s="34">
        <f t="shared" si="35"/>
        <v>43688</v>
      </c>
      <c r="C225" s="38"/>
      <c r="D225" s="38"/>
      <c r="E225" s="36">
        <f t="shared" si="30"/>
        <v>0</v>
      </c>
      <c r="F225" s="35"/>
      <c r="G225" s="35"/>
      <c r="H225" s="36">
        <f t="shared" si="27"/>
        <v>0</v>
      </c>
      <c r="I225" s="174" t="str">
        <f t="shared" si="31"/>
        <v/>
      </c>
      <c r="J225" s="32">
        <f t="shared" si="32"/>
        <v>0</v>
      </c>
      <c r="K225" s="43" t="str">
        <f>IFERROR(VLOOKUP(M225,EMPLOI!A:S,2,0),"")</f>
        <v/>
      </c>
      <c r="L225" s="32" t="str">
        <f t="shared" ca="1" si="34"/>
        <v/>
      </c>
      <c r="M225" s="26" t="str" cm="1">
        <f t="array" ref="M225">IF(OR($K$2&gt;J225),"",IFERROR(INDEX(Tableau1[],MATCH(1,('2019'!B225&gt;=Tableau1[[DATE DEBUT ]])*(Tableau1[DATE FIN]&gt;='2018'!B225),0),1),""))</f>
        <v/>
      </c>
      <c r="N225" s="6"/>
    </row>
    <row r="226" spans="1:14" ht="16.2" x14ac:dyDescent="0.35">
      <c r="A226" s="63">
        <f t="shared" si="35"/>
        <v>43689</v>
      </c>
      <c r="B226" s="34">
        <f t="shared" si="35"/>
        <v>43689</v>
      </c>
      <c r="C226" s="38">
        <v>0.33333333333333331</v>
      </c>
      <c r="D226" s="38">
        <v>0.5</v>
      </c>
      <c r="E226" s="36">
        <f t="shared" si="30"/>
        <v>0.16666666666666669</v>
      </c>
      <c r="F226" s="35">
        <v>0.58333333333333337</v>
      </c>
      <c r="G226" s="35">
        <v>0.75</v>
      </c>
      <c r="H226" s="36">
        <f t="shared" si="27"/>
        <v>0.16666666666666663</v>
      </c>
      <c r="I226" s="174" t="str">
        <f t="shared" si="31"/>
        <v>SITE</v>
      </c>
      <c r="J226" s="32">
        <f t="shared" si="32"/>
        <v>0.33333333333333331</v>
      </c>
      <c r="K226" s="43">
        <f>IFERROR(VLOOKUP(M226,EMPLOI!A:S,2,0),"")</f>
        <v>29</v>
      </c>
      <c r="L226" s="32" t="str">
        <f t="shared" ca="1" si="34"/>
        <v/>
      </c>
      <c r="M226" s="26" t="str" cm="1">
        <f t="array" ref="M226">IF(OR($K$2&gt;J226),"",IFERROR(INDEX(Tableau1[],MATCH(1,('2019'!B226&gt;=Tableau1[[DATE DEBUT ]])*(Tableau1[DATE FIN]&gt;='2018'!B226),0),1),""))</f>
        <v>Entreprise 7</v>
      </c>
      <c r="N226" s="6"/>
    </row>
    <row r="227" spans="1:14" ht="16.2" x14ac:dyDescent="0.35">
      <c r="A227" s="63">
        <f t="shared" si="35"/>
        <v>43690</v>
      </c>
      <c r="B227" s="34">
        <f t="shared" si="35"/>
        <v>43690</v>
      </c>
      <c r="C227" s="38">
        <v>0.33333333333333331</v>
      </c>
      <c r="D227" s="38">
        <v>0.5</v>
      </c>
      <c r="E227" s="36">
        <f t="shared" si="30"/>
        <v>0.16666666666666669</v>
      </c>
      <c r="F227" s="35">
        <v>0.58333333333333337</v>
      </c>
      <c r="G227" s="35">
        <v>0.75</v>
      </c>
      <c r="H227" s="36">
        <f t="shared" si="27"/>
        <v>0.16666666666666663</v>
      </c>
      <c r="I227" s="174" t="str">
        <f t="shared" si="31"/>
        <v>SITE</v>
      </c>
      <c r="J227" s="32">
        <f t="shared" si="32"/>
        <v>0.33333333333333331</v>
      </c>
      <c r="K227" s="43">
        <f>IFERROR(VLOOKUP(M227,EMPLOI!A:S,2,0),"")</f>
        <v>29</v>
      </c>
      <c r="L227" s="32" t="str">
        <f t="shared" ca="1" si="34"/>
        <v/>
      </c>
      <c r="M227" s="26" t="str" cm="1">
        <f t="array" ref="M227">IF(OR($K$2&gt;J227),"",IFERROR(INDEX(Tableau1[],MATCH(1,('2019'!B227&gt;=Tableau1[[DATE DEBUT ]])*(Tableau1[DATE FIN]&gt;='2018'!B227),0),1),""))</f>
        <v>Entreprise 7</v>
      </c>
      <c r="N227" s="6"/>
    </row>
    <row r="228" spans="1:14" ht="16.2" x14ac:dyDescent="0.35">
      <c r="A228" s="63">
        <f t="shared" si="35"/>
        <v>43691</v>
      </c>
      <c r="B228" s="34">
        <f t="shared" si="35"/>
        <v>43691</v>
      </c>
      <c r="C228" s="38">
        <v>0.33333333333333331</v>
      </c>
      <c r="D228" s="38">
        <v>0.5</v>
      </c>
      <c r="E228" s="36">
        <f t="shared" si="30"/>
        <v>0.16666666666666669</v>
      </c>
      <c r="F228" s="35">
        <v>0.58333333333333337</v>
      </c>
      <c r="G228" s="35">
        <v>0.75</v>
      </c>
      <c r="H228" s="36">
        <f t="shared" si="27"/>
        <v>0.16666666666666663</v>
      </c>
      <c r="I228" s="174" t="str">
        <f t="shared" si="31"/>
        <v>SITE</v>
      </c>
      <c r="J228" s="32">
        <f t="shared" si="32"/>
        <v>0.33333333333333331</v>
      </c>
      <c r="K228" s="43">
        <f>IFERROR(VLOOKUP(M228,EMPLOI!A:S,2,0),"")</f>
        <v>29</v>
      </c>
      <c r="L228" s="32" t="str">
        <f t="shared" ca="1" si="34"/>
        <v/>
      </c>
      <c r="M228" s="26" t="str" cm="1">
        <f t="array" ref="M228">IF(OR($K$2&gt;J228),"",IFERROR(INDEX(Tableau1[],MATCH(1,('2019'!B228&gt;=Tableau1[[DATE DEBUT ]])*(Tableau1[DATE FIN]&gt;='2018'!B228),0),1),""))</f>
        <v>Entreprise 7</v>
      </c>
      <c r="N228" s="6"/>
    </row>
    <row r="229" spans="1:14" ht="16.2" x14ac:dyDescent="0.35">
      <c r="A229" s="63">
        <f t="shared" si="35"/>
        <v>43692</v>
      </c>
      <c r="B229" s="34">
        <f t="shared" si="35"/>
        <v>43692</v>
      </c>
      <c r="C229" s="38"/>
      <c r="D229" s="38"/>
      <c r="E229" s="36"/>
      <c r="F229" s="35"/>
      <c r="G229" s="35"/>
      <c r="H229" s="36">
        <f t="shared" ref="H229:H292" si="36">MOD(G229-F229,1)</f>
        <v>0</v>
      </c>
      <c r="I229" s="174" t="str">
        <f t="shared" si="31"/>
        <v/>
      </c>
      <c r="J229" s="32">
        <f t="shared" si="32"/>
        <v>0</v>
      </c>
      <c r="K229" s="43" t="str">
        <f>IFERROR(VLOOKUP(M229,EMPLOI!A:S,2,0),"")</f>
        <v/>
      </c>
      <c r="L229" s="32" t="str">
        <f t="shared" ca="1" si="34"/>
        <v/>
      </c>
      <c r="M229" s="26" t="str" cm="1">
        <f t="array" ref="M229">IF(OR($K$2&gt;J229),"",IFERROR(INDEX(Tableau1[],MATCH(1,('2019'!B229&gt;=Tableau1[[DATE DEBUT ]])*(Tableau1[DATE FIN]&gt;='2018'!B229),0),1),""))</f>
        <v/>
      </c>
      <c r="N229" s="6"/>
    </row>
    <row r="230" spans="1:14" ht="16.2" x14ac:dyDescent="0.35">
      <c r="A230" s="63">
        <f t="shared" ref="A230:B245" si="37">A229+1</f>
        <v>43693</v>
      </c>
      <c r="B230" s="34">
        <f t="shared" si="37"/>
        <v>43693</v>
      </c>
      <c r="C230" s="38">
        <v>0.33333333333333331</v>
      </c>
      <c r="D230" s="38">
        <v>0.5</v>
      </c>
      <c r="E230" s="36">
        <f t="shared" si="30"/>
        <v>0.16666666666666669</v>
      </c>
      <c r="F230" s="35">
        <v>0.58333333333333337</v>
      </c>
      <c r="G230" s="35">
        <v>0.75</v>
      </c>
      <c r="H230" s="36">
        <f t="shared" si="36"/>
        <v>0.16666666666666663</v>
      </c>
      <c r="I230" s="174" t="str">
        <f t="shared" si="31"/>
        <v>SITE</v>
      </c>
      <c r="J230" s="32">
        <f t="shared" si="32"/>
        <v>0.33333333333333331</v>
      </c>
      <c r="K230" s="43">
        <f>IFERROR(VLOOKUP(M230,EMPLOI!A:S,2,0),"")</f>
        <v>29</v>
      </c>
      <c r="L230" s="32" t="str">
        <f t="shared" ca="1" si="34"/>
        <v/>
      </c>
      <c r="M230" s="26" t="str" cm="1">
        <f t="array" ref="M230">IF(OR($K$2&gt;J230),"",IFERROR(INDEX(Tableau1[],MATCH(1,('2019'!B230&gt;=Tableau1[[DATE DEBUT ]])*(Tableau1[DATE FIN]&gt;='2018'!B230),0),1),""))</f>
        <v>Entreprise 7</v>
      </c>
      <c r="N230" s="6"/>
    </row>
    <row r="231" spans="1:14" ht="16.2" x14ac:dyDescent="0.35">
      <c r="A231" s="63">
        <f t="shared" si="37"/>
        <v>43694</v>
      </c>
      <c r="B231" s="34">
        <f t="shared" si="37"/>
        <v>43694</v>
      </c>
      <c r="C231" s="38"/>
      <c r="D231" s="38"/>
      <c r="E231" s="36">
        <f t="shared" si="30"/>
        <v>0</v>
      </c>
      <c r="F231" s="35"/>
      <c r="G231" s="35"/>
      <c r="H231" s="36">
        <f t="shared" si="36"/>
        <v>0</v>
      </c>
      <c r="I231" s="174" t="str">
        <f t="shared" si="31"/>
        <v/>
      </c>
      <c r="J231" s="32">
        <f t="shared" si="32"/>
        <v>0</v>
      </c>
      <c r="K231" s="43" t="str">
        <f>IFERROR(VLOOKUP(M231,EMPLOI!A:S,2,0),"")</f>
        <v/>
      </c>
      <c r="L231" s="32">
        <f t="shared" ca="1" si="34"/>
        <v>1.3333333333333333</v>
      </c>
      <c r="M231" s="26" t="str" cm="1">
        <f t="array" ref="M231">IF(OR($K$2&gt;J231),"",IFERROR(INDEX(Tableau1[],MATCH(1,('2019'!B231&gt;=Tableau1[[DATE DEBUT ]])*(Tableau1[DATE FIN]&gt;='2018'!B231),0),1),""))</f>
        <v/>
      </c>
      <c r="N231" s="6"/>
    </row>
    <row r="232" spans="1:14" ht="16.2" x14ac:dyDescent="0.35">
      <c r="A232" s="63">
        <f t="shared" si="37"/>
        <v>43695</v>
      </c>
      <c r="B232" s="34">
        <f t="shared" si="37"/>
        <v>43695</v>
      </c>
      <c r="C232" s="38"/>
      <c r="D232" s="38"/>
      <c r="E232" s="36">
        <f t="shared" si="30"/>
        <v>0</v>
      </c>
      <c r="F232" s="35"/>
      <c r="G232" s="35"/>
      <c r="H232" s="36">
        <f t="shared" si="36"/>
        <v>0</v>
      </c>
      <c r="I232" s="174" t="str">
        <f t="shared" si="31"/>
        <v/>
      </c>
      <c r="J232" s="32">
        <f t="shared" si="32"/>
        <v>0</v>
      </c>
      <c r="K232" s="43" t="str">
        <f>IFERROR(VLOOKUP(M232,EMPLOI!A:S,2,0),"")</f>
        <v/>
      </c>
      <c r="L232" s="32" t="str">
        <f t="shared" ca="1" si="34"/>
        <v/>
      </c>
      <c r="M232" s="26" t="str" cm="1">
        <f t="array" ref="M232">IF(OR($K$2&gt;J232),"",IFERROR(INDEX(Tableau1[],MATCH(1,('2019'!B232&gt;=Tableau1[[DATE DEBUT ]])*(Tableau1[DATE FIN]&gt;='2018'!B232),0),1),""))</f>
        <v/>
      </c>
      <c r="N232" s="6"/>
    </row>
    <row r="233" spans="1:14" ht="16.2" x14ac:dyDescent="0.35">
      <c r="A233" s="63">
        <f t="shared" si="37"/>
        <v>43696</v>
      </c>
      <c r="B233" s="34">
        <f t="shared" si="37"/>
        <v>43696</v>
      </c>
      <c r="C233" s="38"/>
      <c r="D233" s="38"/>
      <c r="E233" s="36"/>
      <c r="F233" s="35"/>
      <c r="G233" s="35"/>
      <c r="H233" s="36">
        <f t="shared" si="36"/>
        <v>0</v>
      </c>
      <c r="I233" s="174" t="str">
        <f t="shared" si="31"/>
        <v/>
      </c>
      <c r="J233" s="32">
        <f t="shared" si="32"/>
        <v>0</v>
      </c>
      <c r="K233" s="43" t="str">
        <f>IFERROR(VLOOKUP(M233,EMPLOI!A:S,2,0),"")</f>
        <v/>
      </c>
      <c r="L233" s="32" t="str">
        <f t="shared" ca="1" si="34"/>
        <v/>
      </c>
      <c r="M233" s="26" t="str" cm="1">
        <f t="array" ref="M233">IF(OR($K$2&gt;J233),"",IFERROR(INDEX(Tableau1[],MATCH(1,('2019'!B233&gt;=Tableau1[[DATE DEBUT ]])*(Tableau1[DATE FIN]&gt;='2018'!B233),0),1),""))</f>
        <v/>
      </c>
      <c r="N233" s="6"/>
    </row>
    <row r="234" spans="1:14" ht="16.2" x14ac:dyDescent="0.35">
      <c r="A234" s="63">
        <f t="shared" si="37"/>
        <v>43697</v>
      </c>
      <c r="B234" s="34">
        <f t="shared" si="37"/>
        <v>43697</v>
      </c>
      <c r="C234" s="38"/>
      <c r="D234" s="38"/>
      <c r="E234" s="36"/>
      <c r="F234" s="35"/>
      <c r="G234" s="35"/>
      <c r="H234" s="36">
        <f t="shared" si="36"/>
        <v>0</v>
      </c>
      <c r="I234" s="174" t="str">
        <f t="shared" si="31"/>
        <v/>
      </c>
      <c r="J234" s="32">
        <f t="shared" si="32"/>
        <v>0</v>
      </c>
      <c r="K234" s="43" t="str">
        <f>IFERROR(VLOOKUP(M234,EMPLOI!A:S,2,0),"")</f>
        <v/>
      </c>
      <c r="L234" s="32" t="str">
        <f t="shared" ca="1" si="34"/>
        <v/>
      </c>
      <c r="M234" s="26" t="str" cm="1">
        <f t="array" ref="M234">IF(OR($K$2&gt;J234),"",IFERROR(INDEX(Tableau1[],MATCH(1,('2019'!B234&gt;=Tableau1[[DATE DEBUT ]])*(Tableau1[DATE FIN]&gt;='2018'!B234),0),1),""))</f>
        <v/>
      </c>
      <c r="N234" s="6"/>
    </row>
    <row r="235" spans="1:14" ht="16.2" x14ac:dyDescent="0.35">
      <c r="A235" s="63">
        <f t="shared" si="37"/>
        <v>43698</v>
      </c>
      <c r="B235" s="34">
        <f t="shared" si="37"/>
        <v>43698</v>
      </c>
      <c r="C235" s="38"/>
      <c r="D235" s="38"/>
      <c r="E235" s="36"/>
      <c r="F235" s="35"/>
      <c r="G235" s="35"/>
      <c r="H235" s="36">
        <f t="shared" si="36"/>
        <v>0</v>
      </c>
      <c r="I235" s="174" t="str">
        <f t="shared" si="31"/>
        <v/>
      </c>
      <c r="J235" s="32">
        <f t="shared" si="32"/>
        <v>0</v>
      </c>
      <c r="K235" s="43" t="str">
        <f>IFERROR(VLOOKUP(M235,EMPLOI!A:S,2,0),"")</f>
        <v/>
      </c>
      <c r="L235" s="32" t="str">
        <f t="shared" ca="1" si="34"/>
        <v/>
      </c>
      <c r="M235" s="26" t="str" cm="1">
        <f t="array" ref="M235">IF(OR($K$2&gt;J235),"",IFERROR(INDEX(Tableau1[],MATCH(1,('2019'!B235&gt;=Tableau1[[DATE DEBUT ]])*(Tableau1[DATE FIN]&gt;='2018'!B235),0),1),""))</f>
        <v/>
      </c>
      <c r="N235" s="6"/>
    </row>
    <row r="236" spans="1:14" ht="16.2" x14ac:dyDescent="0.35">
      <c r="A236" s="63">
        <f t="shared" si="37"/>
        <v>43699</v>
      </c>
      <c r="B236" s="34">
        <f t="shared" si="37"/>
        <v>43699</v>
      </c>
      <c r="C236" s="38"/>
      <c r="D236" s="38"/>
      <c r="E236" s="36"/>
      <c r="F236" s="35"/>
      <c r="G236" s="35"/>
      <c r="H236" s="36">
        <f t="shared" si="36"/>
        <v>0</v>
      </c>
      <c r="I236" s="174" t="str">
        <f t="shared" si="31"/>
        <v/>
      </c>
      <c r="J236" s="32">
        <f t="shared" si="32"/>
        <v>0</v>
      </c>
      <c r="K236" s="43" t="str">
        <f>IFERROR(VLOOKUP(M236,EMPLOI!A:S,2,0),"")</f>
        <v/>
      </c>
      <c r="L236" s="32" t="str">
        <f t="shared" ca="1" si="34"/>
        <v/>
      </c>
      <c r="M236" s="26" t="str" cm="1">
        <f t="array" ref="M236">IF(OR($K$2&gt;J236),"",IFERROR(INDEX(Tableau1[],MATCH(1,('2019'!B236&gt;=Tableau1[[DATE DEBUT ]])*(Tableau1[DATE FIN]&gt;='2018'!B236),0),1),""))</f>
        <v/>
      </c>
      <c r="N236" s="6"/>
    </row>
    <row r="237" spans="1:14" ht="16.2" x14ac:dyDescent="0.35">
      <c r="A237" s="63">
        <f t="shared" si="37"/>
        <v>43700</v>
      </c>
      <c r="B237" s="34">
        <f t="shared" si="37"/>
        <v>43700</v>
      </c>
      <c r="C237" s="38"/>
      <c r="D237" s="38"/>
      <c r="E237" s="36"/>
      <c r="F237" s="35"/>
      <c r="G237" s="35"/>
      <c r="H237" s="36">
        <f t="shared" si="36"/>
        <v>0</v>
      </c>
      <c r="I237" s="174" t="str">
        <f t="shared" si="31"/>
        <v/>
      </c>
      <c r="J237" s="32">
        <f t="shared" si="32"/>
        <v>0</v>
      </c>
      <c r="K237" s="43" t="str">
        <f>IFERROR(VLOOKUP(M237,EMPLOI!A:S,2,0),"")</f>
        <v/>
      </c>
      <c r="L237" s="32" t="str">
        <f t="shared" ca="1" si="34"/>
        <v/>
      </c>
      <c r="M237" s="26" t="str" cm="1">
        <f t="array" ref="M237">IF(OR($K$2&gt;J237),"",IFERROR(INDEX(Tableau1[],MATCH(1,('2019'!B237&gt;=Tableau1[[DATE DEBUT ]])*(Tableau1[DATE FIN]&gt;='2018'!B237),0),1),""))</f>
        <v/>
      </c>
      <c r="N237" s="6"/>
    </row>
    <row r="238" spans="1:14" ht="16.2" x14ac:dyDescent="0.35">
      <c r="A238" s="63">
        <f t="shared" si="37"/>
        <v>43701</v>
      </c>
      <c r="B238" s="34">
        <f t="shared" si="37"/>
        <v>43701</v>
      </c>
      <c r="C238" s="38"/>
      <c r="D238" s="38"/>
      <c r="E238" s="36"/>
      <c r="F238" s="35"/>
      <c r="G238" s="35"/>
      <c r="H238" s="36">
        <f t="shared" si="36"/>
        <v>0</v>
      </c>
      <c r="I238" s="174" t="str">
        <f t="shared" si="31"/>
        <v/>
      </c>
      <c r="J238" s="32">
        <f t="shared" si="32"/>
        <v>0</v>
      </c>
      <c r="K238" s="43" t="str">
        <f>IFERROR(VLOOKUP(M238,EMPLOI!A:S,2,0),"")</f>
        <v/>
      </c>
      <c r="L238" s="32">
        <f t="shared" ca="1" si="34"/>
        <v>0</v>
      </c>
      <c r="M238" s="26" t="str" cm="1">
        <f t="array" ref="M238">IF(OR($K$2&gt;J238),"",IFERROR(INDEX(Tableau1[],MATCH(1,('2019'!B238&gt;=Tableau1[[DATE DEBUT ]])*(Tableau1[DATE FIN]&gt;='2018'!B238),0),1),""))</f>
        <v/>
      </c>
      <c r="N238" s="6"/>
    </row>
    <row r="239" spans="1:14" ht="16.2" x14ac:dyDescent="0.35">
      <c r="A239" s="63">
        <f t="shared" si="37"/>
        <v>43702</v>
      </c>
      <c r="B239" s="34">
        <f t="shared" si="37"/>
        <v>43702</v>
      </c>
      <c r="C239" s="38"/>
      <c r="D239" s="38"/>
      <c r="E239" s="36"/>
      <c r="F239" s="35"/>
      <c r="G239" s="35"/>
      <c r="H239" s="36">
        <f t="shared" si="36"/>
        <v>0</v>
      </c>
      <c r="I239" s="174" t="str">
        <f t="shared" si="31"/>
        <v/>
      </c>
      <c r="J239" s="32">
        <f t="shared" si="32"/>
        <v>0</v>
      </c>
      <c r="K239" s="43" t="str">
        <f>IFERROR(VLOOKUP(M239,EMPLOI!A:S,2,0),"")</f>
        <v/>
      </c>
      <c r="L239" s="32" t="str">
        <f t="shared" ca="1" si="34"/>
        <v/>
      </c>
      <c r="M239" s="26" t="str" cm="1">
        <f t="array" ref="M239">IF(OR($K$2&gt;J239),"",IFERROR(INDEX(Tableau1[],MATCH(1,('2019'!B239&gt;=Tableau1[[DATE DEBUT ]])*(Tableau1[DATE FIN]&gt;='2018'!B239),0),1),""))</f>
        <v/>
      </c>
      <c r="N239" s="6"/>
    </row>
    <row r="240" spans="1:14" ht="16.2" x14ac:dyDescent="0.35">
      <c r="A240" s="63">
        <f t="shared" si="37"/>
        <v>43703</v>
      </c>
      <c r="B240" s="34">
        <f t="shared" si="37"/>
        <v>43703</v>
      </c>
      <c r="C240" s="38"/>
      <c r="D240" s="38"/>
      <c r="E240" s="36"/>
      <c r="F240" s="35"/>
      <c r="G240" s="35"/>
      <c r="H240" s="36">
        <f t="shared" si="36"/>
        <v>0</v>
      </c>
      <c r="I240" s="174" t="str">
        <f t="shared" si="31"/>
        <v/>
      </c>
      <c r="J240" s="32">
        <f t="shared" si="32"/>
        <v>0</v>
      </c>
      <c r="K240" s="43" t="str">
        <f>IFERROR(VLOOKUP(M240,EMPLOI!A:S,2,0),"")</f>
        <v/>
      </c>
      <c r="L240" s="32" t="str">
        <f t="shared" ca="1" si="34"/>
        <v/>
      </c>
      <c r="M240" s="26" t="str" cm="1">
        <f t="array" ref="M240">IF(OR($K$2&gt;J240),"",IFERROR(INDEX(Tableau1[],MATCH(1,('2019'!B240&gt;=Tableau1[[DATE DEBUT ]])*(Tableau1[DATE FIN]&gt;='2018'!B240),0),1),""))</f>
        <v/>
      </c>
      <c r="N240" s="6"/>
    </row>
    <row r="241" spans="1:14" ht="16.2" x14ac:dyDescent="0.35">
      <c r="A241" s="63">
        <f t="shared" si="37"/>
        <v>43704</v>
      </c>
      <c r="B241" s="34">
        <f t="shared" si="37"/>
        <v>43704</v>
      </c>
      <c r="C241" s="38"/>
      <c r="D241" s="38"/>
      <c r="E241" s="36"/>
      <c r="F241" s="35"/>
      <c r="G241" s="35"/>
      <c r="H241" s="36">
        <f t="shared" si="36"/>
        <v>0</v>
      </c>
      <c r="I241" s="174" t="str">
        <f t="shared" si="31"/>
        <v/>
      </c>
      <c r="J241" s="32">
        <f t="shared" si="32"/>
        <v>0</v>
      </c>
      <c r="K241" s="43" t="str">
        <f>IFERROR(VLOOKUP(M241,EMPLOI!A:S,2,0),"")</f>
        <v/>
      </c>
      <c r="L241" s="32" t="str">
        <f t="shared" ca="1" si="34"/>
        <v/>
      </c>
      <c r="M241" s="26" t="str" cm="1">
        <f t="array" ref="M241">IF(OR($K$2&gt;J241),"",IFERROR(INDEX(Tableau1[],MATCH(1,('2019'!B241&gt;=Tableau1[[DATE DEBUT ]])*(Tableau1[DATE FIN]&gt;='2018'!B241),0),1),""))</f>
        <v/>
      </c>
      <c r="N241" s="6"/>
    </row>
    <row r="242" spans="1:14" ht="16.2" x14ac:dyDescent="0.35">
      <c r="A242" s="63">
        <f t="shared" si="37"/>
        <v>43705</v>
      </c>
      <c r="B242" s="34">
        <f t="shared" si="37"/>
        <v>43705</v>
      </c>
      <c r="C242" s="38"/>
      <c r="D242" s="38"/>
      <c r="E242" s="36"/>
      <c r="F242" s="35"/>
      <c r="G242" s="35"/>
      <c r="H242" s="36">
        <f t="shared" si="36"/>
        <v>0</v>
      </c>
      <c r="I242" s="174" t="str">
        <f t="shared" si="31"/>
        <v/>
      </c>
      <c r="J242" s="32">
        <f t="shared" si="32"/>
        <v>0</v>
      </c>
      <c r="K242" s="43" t="str">
        <f>IFERROR(VLOOKUP(M242,EMPLOI!A:S,2,0),"")</f>
        <v/>
      </c>
      <c r="L242" s="32" t="str">
        <f t="shared" ca="1" si="34"/>
        <v/>
      </c>
      <c r="M242" s="26" t="str" cm="1">
        <f t="array" ref="M242">IF(OR($K$2&gt;J242),"",IFERROR(INDEX(Tableau1[],MATCH(1,('2019'!B242&gt;=Tableau1[[DATE DEBUT ]])*(Tableau1[DATE FIN]&gt;='2018'!B242),0),1),""))</f>
        <v/>
      </c>
      <c r="N242" s="6"/>
    </row>
    <row r="243" spans="1:14" ht="16.2" x14ac:dyDescent="0.35">
      <c r="A243" s="63">
        <f t="shared" si="37"/>
        <v>43706</v>
      </c>
      <c r="B243" s="34">
        <f t="shared" si="37"/>
        <v>43706</v>
      </c>
      <c r="C243" s="38"/>
      <c r="D243" s="38"/>
      <c r="E243" s="36"/>
      <c r="F243" s="35"/>
      <c r="G243" s="35"/>
      <c r="H243" s="36">
        <f t="shared" si="36"/>
        <v>0</v>
      </c>
      <c r="I243" s="174" t="str">
        <f t="shared" si="31"/>
        <v/>
      </c>
      <c r="J243" s="32">
        <f t="shared" si="32"/>
        <v>0</v>
      </c>
      <c r="K243" s="43" t="str">
        <f>IFERROR(VLOOKUP(M243,EMPLOI!A:S,2,0),"")</f>
        <v/>
      </c>
      <c r="L243" s="32" t="str">
        <f t="shared" ca="1" si="34"/>
        <v/>
      </c>
      <c r="M243" s="26" t="str" cm="1">
        <f t="array" ref="M243">IF(OR($K$2&gt;J243),"",IFERROR(INDEX(Tableau1[],MATCH(1,('2019'!B243&gt;=Tableau1[[DATE DEBUT ]])*(Tableau1[DATE FIN]&gt;='2018'!B243),0),1),""))</f>
        <v/>
      </c>
      <c r="N243" s="6"/>
    </row>
    <row r="244" spans="1:14" ht="16.2" x14ac:dyDescent="0.35">
      <c r="A244" s="63">
        <f t="shared" si="37"/>
        <v>43707</v>
      </c>
      <c r="B244" s="34">
        <f t="shared" si="37"/>
        <v>43707</v>
      </c>
      <c r="C244" s="38"/>
      <c r="D244" s="38"/>
      <c r="E244" s="36"/>
      <c r="F244" s="35"/>
      <c r="G244" s="35"/>
      <c r="H244" s="36">
        <f t="shared" si="36"/>
        <v>0</v>
      </c>
      <c r="I244" s="174" t="str">
        <f t="shared" si="31"/>
        <v/>
      </c>
      <c r="J244" s="32">
        <f t="shared" si="32"/>
        <v>0</v>
      </c>
      <c r="K244" s="43" t="str">
        <f>IFERROR(VLOOKUP(M244,EMPLOI!A:S,2,0),"")</f>
        <v/>
      </c>
      <c r="L244" s="32" t="str">
        <f t="shared" ca="1" si="34"/>
        <v/>
      </c>
      <c r="M244" s="26" t="str" cm="1">
        <f t="array" ref="M244">IF(OR($K$2&gt;J244),"",IFERROR(INDEX(Tableau1[],MATCH(1,('2019'!B244&gt;=Tableau1[[DATE DEBUT ]])*(Tableau1[DATE FIN]&gt;='2018'!B244),0),1),""))</f>
        <v/>
      </c>
      <c r="N244" s="6"/>
    </row>
    <row r="245" spans="1:14" ht="16.2" x14ac:dyDescent="0.35">
      <c r="A245" s="63">
        <f t="shared" si="37"/>
        <v>43708</v>
      </c>
      <c r="B245" s="34">
        <f t="shared" si="37"/>
        <v>43708</v>
      </c>
      <c r="C245" s="38"/>
      <c r="D245" s="38"/>
      <c r="E245" s="36">
        <f t="shared" si="30"/>
        <v>0</v>
      </c>
      <c r="F245" s="35"/>
      <c r="G245" s="35"/>
      <c r="H245" s="36">
        <f t="shared" si="36"/>
        <v>0</v>
      </c>
      <c r="I245" s="174" t="str">
        <f t="shared" si="31"/>
        <v/>
      </c>
      <c r="J245" s="32">
        <f t="shared" si="32"/>
        <v>0</v>
      </c>
      <c r="K245" s="43" t="str">
        <f>IFERROR(VLOOKUP(M245,EMPLOI!A:S,2,0),"")</f>
        <v/>
      </c>
      <c r="L245" s="32">
        <f t="shared" ca="1" si="34"/>
        <v>0</v>
      </c>
      <c r="M245" s="26" t="str" cm="1">
        <f t="array" ref="M245">IF(OR($K$2&gt;J245),"",IFERROR(INDEX(Tableau1[],MATCH(1,('2019'!B245&gt;=Tableau1[[DATE DEBUT ]])*(Tableau1[DATE FIN]&gt;='2018'!B245),0),1),""))</f>
        <v/>
      </c>
      <c r="N245" s="6"/>
    </row>
    <row r="246" spans="1:14" ht="16.2" x14ac:dyDescent="0.35">
      <c r="A246" s="63">
        <f t="shared" ref="A246:B261" si="38">A245+1</f>
        <v>43709</v>
      </c>
      <c r="B246" s="34">
        <f t="shared" si="38"/>
        <v>43709</v>
      </c>
      <c r="C246" s="38"/>
      <c r="D246" s="38"/>
      <c r="E246" s="36">
        <f t="shared" si="30"/>
        <v>0</v>
      </c>
      <c r="F246" s="35"/>
      <c r="G246" s="35"/>
      <c r="H246" s="36">
        <f t="shared" si="36"/>
        <v>0</v>
      </c>
      <c r="I246" s="174" t="str">
        <f t="shared" si="31"/>
        <v/>
      </c>
      <c r="J246" s="32">
        <f t="shared" si="32"/>
        <v>0</v>
      </c>
      <c r="K246" s="43" t="str">
        <f>IFERROR(VLOOKUP(M246,EMPLOI!A:S,2,0),"")</f>
        <v/>
      </c>
      <c r="L246" s="32" t="str">
        <f t="shared" ca="1" si="34"/>
        <v/>
      </c>
      <c r="M246" s="26" t="str" cm="1">
        <f t="array" ref="M246">IF(OR($K$2&gt;J246),"",IFERROR(INDEX(Tableau1[],MATCH(1,('2019'!B246&gt;=Tableau1[[DATE DEBUT ]])*(Tableau1[DATE FIN]&gt;='2018'!B246),0),1),""))</f>
        <v/>
      </c>
      <c r="N246" s="6"/>
    </row>
    <row r="247" spans="1:14" ht="16.2" x14ac:dyDescent="0.35">
      <c r="A247" s="63">
        <f t="shared" si="38"/>
        <v>43710</v>
      </c>
      <c r="B247" s="34">
        <f t="shared" si="38"/>
        <v>43710</v>
      </c>
      <c r="C247" s="38">
        <v>0.33333333333333331</v>
      </c>
      <c r="D247" s="38">
        <v>0.5</v>
      </c>
      <c r="E247" s="36">
        <f>MOD(D247-C247,1)</f>
        <v>0.16666666666666669</v>
      </c>
      <c r="F247" s="35">
        <v>0.58333333333333337</v>
      </c>
      <c r="G247" s="35">
        <v>0.75</v>
      </c>
      <c r="H247" s="36">
        <f t="shared" si="36"/>
        <v>0.16666666666666663</v>
      </c>
      <c r="I247" s="174" t="str">
        <f t="shared" si="31"/>
        <v>SITE</v>
      </c>
      <c r="J247" s="32">
        <f t="shared" si="32"/>
        <v>0.33333333333333331</v>
      </c>
      <c r="K247" s="43">
        <f>IFERROR(VLOOKUP(M247,EMPLOI!A:S,2,0),"")</f>
        <v>29</v>
      </c>
      <c r="L247" s="32" t="str">
        <f t="shared" ca="1" si="34"/>
        <v/>
      </c>
      <c r="M247" s="26" t="str" cm="1">
        <f t="array" ref="M247">IF(OR($K$2&gt;J247),"",IFERROR(INDEX(Tableau1[],MATCH(1,('2019'!B247&gt;=Tableau1[[DATE DEBUT ]])*(Tableau1[DATE FIN]&gt;='2018'!B247),0),1),""))</f>
        <v>Entreprise 7</v>
      </c>
      <c r="N247" s="6"/>
    </row>
    <row r="248" spans="1:14" ht="16.2" x14ac:dyDescent="0.35">
      <c r="A248" s="63">
        <f t="shared" si="38"/>
        <v>43711</v>
      </c>
      <c r="B248" s="34">
        <f t="shared" si="38"/>
        <v>43711</v>
      </c>
      <c r="C248" s="38">
        <v>0.33333333333333331</v>
      </c>
      <c r="D248" s="38">
        <v>0.5</v>
      </c>
      <c r="E248" s="36">
        <f>MOD(D248-C248,1)</f>
        <v>0.16666666666666669</v>
      </c>
      <c r="F248" s="35">
        <v>0.58333333333333337</v>
      </c>
      <c r="G248" s="35">
        <v>0.75</v>
      </c>
      <c r="H248" s="36">
        <f t="shared" si="36"/>
        <v>0.16666666666666663</v>
      </c>
      <c r="I248" s="174" t="str">
        <f t="shared" si="31"/>
        <v>SITE</v>
      </c>
      <c r="J248" s="32">
        <f t="shared" si="32"/>
        <v>0.33333333333333331</v>
      </c>
      <c r="K248" s="43">
        <f>IFERROR(VLOOKUP(M248,EMPLOI!A:S,2,0),"")</f>
        <v>29</v>
      </c>
      <c r="L248" s="32" t="str">
        <f t="shared" ca="1" si="34"/>
        <v/>
      </c>
      <c r="M248" s="26" t="str" cm="1">
        <f t="array" ref="M248">IF(OR($K$2&gt;J248),"",IFERROR(INDEX(Tableau1[],MATCH(1,('2019'!B248&gt;=Tableau1[[DATE DEBUT ]])*(Tableau1[DATE FIN]&gt;='2018'!B248),0),1),""))</f>
        <v>Entreprise 7</v>
      </c>
      <c r="N248" s="6"/>
    </row>
    <row r="249" spans="1:14" ht="16.2" x14ac:dyDescent="0.35">
      <c r="A249" s="63">
        <f t="shared" si="38"/>
        <v>43712</v>
      </c>
      <c r="B249" s="34">
        <f t="shared" si="38"/>
        <v>43712</v>
      </c>
      <c r="C249" s="38">
        <v>0.33333333333333331</v>
      </c>
      <c r="D249" s="38">
        <v>0.5</v>
      </c>
      <c r="E249" s="36">
        <f>MOD(D249-C249,1)</f>
        <v>0.16666666666666669</v>
      </c>
      <c r="F249" s="35">
        <v>0.58333333333333337</v>
      </c>
      <c r="G249" s="35">
        <v>0.75</v>
      </c>
      <c r="H249" s="36">
        <f t="shared" si="36"/>
        <v>0.16666666666666663</v>
      </c>
      <c r="I249" s="174" t="str">
        <f t="shared" si="31"/>
        <v>SITE</v>
      </c>
      <c r="J249" s="32">
        <f t="shared" si="32"/>
        <v>0.33333333333333331</v>
      </c>
      <c r="K249" s="43">
        <f>IFERROR(VLOOKUP(M249,EMPLOI!A:S,2,0),"")</f>
        <v>29</v>
      </c>
      <c r="L249" s="32" t="str">
        <f t="shared" ca="1" si="34"/>
        <v/>
      </c>
      <c r="M249" s="26" t="str" cm="1">
        <f t="array" ref="M249">IF(OR($K$2&gt;J249),"",IFERROR(INDEX(Tableau1[],MATCH(1,('2019'!B249&gt;=Tableau1[[DATE DEBUT ]])*(Tableau1[DATE FIN]&gt;='2018'!B249),0),1),""))</f>
        <v>Entreprise 7</v>
      </c>
      <c r="N249" s="6"/>
    </row>
    <row r="250" spans="1:14" ht="16.2" x14ac:dyDescent="0.35">
      <c r="A250" s="63">
        <f t="shared" si="38"/>
        <v>43713</v>
      </c>
      <c r="B250" s="34">
        <f t="shared" si="38"/>
        <v>43713</v>
      </c>
      <c r="C250" s="38">
        <v>0.33333333333333331</v>
      </c>
      <c r="D250" s="38">
        <v>0.5</v>
      </c>
      <c r="E250" s="36">
        <f>MOD(D250-C250,1)</f>
        <v>0.16666666666666669</v>
      </c>
      <c r="F250" s="35">
        <v>0.58333333333333337</v>
      </c>
      <c r="G250" s="35">
        <v>0.75</v>
      </c>
      <c r="H250" s="36">
        <f t="shared" si="36"/>
        <v>0.16666666666666663</v>
      </c>
      <c r="I250" s="174" t="str">
        <f t="shared" si="31"/>
        <v>SITE</v>
      </c>
      <c r="J250" s="32">
        <f t="shared" si="32"/>
        <v>0.33333333333333331</v>
      </c>
      <c r="K250" s="43">
        <f>IFERROR(VLOOKUP(M250,EMPLOI!A:S,2,0),"")</f>
        <v>29</v>
      </c>
      <c r="L250" s="32" t="str">
        <f t="shared" ca="1" si="34"/>
        <v/>
      </c>
      <c r="M250" s="26" t="str" cm="1">
        <f t="array" ref="M250">IF(OR($K$2&gt;J250),"",IFERROR(INDEX(Tableau1[],MATCH(1,('2019'!B250&gt;=Tableau1[[DATE DEBUT ]])*(Tableau1[DATE FIN]&gt;='2018'!B250),0),1),""))</f>
        <v>Entreprise 7</v>
      </c>
      <c r="N250" s="6"/>
    </row>
    <row r="251" spans="1:14" ht="16.2" x14ac:dyDescent="0.35">
      <c r="A251" s="63">
        <f t="shared" si="38"/>
        <v>43714</v>
      </c>
      <c r="B251" s="34">
        <f t="shared" si="38"/>
        <v>43714</v>
      </c>
      <c r="C251" s="38">
        <v>0.33333333333333331</v>
      </c>
      <c r="D251" s="38">
        <v>0.5</v>
      </c>
      <c r="E251" s="36">
        <f>MOD(D251-C251,1)</f>
        <v>0.16666666666666669</v>
      </c>
      <c r="F251" s="35">
        <v>0.58333333333333337</v>
      </c>
      <c r="G251" s="35">
        <v>0.75</v>
      </c>
      <c r="H251" s="36">
        <f t="shared" si="36"/>
        <v>0.16666666666666663</v>
      </c>
      <c r="I251" s="174" t="str">
        <f t="shared" si="31"/>
        <v>SITE</v>
      </c>
      <c r="J251" s="32">
        <f t="shared" si="32"/>
        <v>0.33333333333333331</v>
      </c>
      <c r="K251" s="43">
        <f>IFERROR(VLOOKUP(M251,EMPLOI!A:S,2,0),"")</f>
        <v>29</v>
      </c>
      <c r="L251" s="32" t="str">
        <f t="shared" ca="1" si="34"/>
        <v/>
      </c>
      <c r="M251" s="26" t="str" cm="1">
        <f t="array" ref="M251">IF(OR($K$2&gt;J251),"",IFERROR(INDEX(Tableau1[],MATCH(1,('2019'!B251&gt;=Tableau1[[DATE DEBUT ]])*(Tableau1[DATE FIN]&gt;='2018'!B251),0),1),""))</f>
        <v>Entreprise 7</v>
      </c>
      <c r="N251" s="6"/>
    </row>
    <row r="252" spans="1:14" ht="16.2" x14ac:dyDescent="0.35">
      <c r="A252" s="63">
        <f t="shared" si="38"/>
        <v>43715</v>
      </c>
      <c r="B252" s="34">
        <f t="shared" si="38"/>
        <v>43715</v>
      </c>
      <c r="C252" s="38"/>
      <c r="D252" s="38"/>
      <c r="E252" s="36">
        <f t="shared" si="30"/>
        <v>0</v>
      </c>
      <c r="F252" s="35"/>
      <c r="G252" s="35"/>
      <c r="H252" s="36">
        <f t="shared" si="36"/>
        <v>0</v>
      </c>
      <c r="I252" s="174" t="str">
        <f t="shared" si="31"/>
        <v/>
      </c>
      <c r="J252" s="32">
        <f t="shared" si="32"/>
        <v>0</v>
      </c>
      <c r="K252" s="43" t="str">
        <f>IFERROR(VLOOKUP(M252,EMPLOI!A:S,2,0),"")</f>
        <v/>
      </c>
      <c r="L252" s="32">
        <f t="shared" ca="1" si="34"/>
        <v>1.6666666666666665</v>
      </c>
      <c r="M252" s="26" t="str" cm="1">
        <f t="array" ref="M252">IF(OR($K$2&gt;J252),"",IFERROR(INDEX(Tableau1[],MATCH(1,('2019'!B252&gt;=Tableau1[[DATE DEBUT ]])*(Tableau1[DATE FIN]&gt;='2018'!B252),0),1),""))</f>
        <v/>
      </c>
      <c r="N252" s="6"/>
    </row>
    <row r="253" spans="1:14" ht="16.2" x14ac:dyDescent="0.35">
      <c r="A253" s="63">
        <f t="shared" si="38"/>
        <v>43716</v>
      </c>
      <c r="B253" s="34">
        <f t="shared" si="38"/>
        <v>43716</v>
      </c>
      <c r="C253" s="38"/>
      <c r="D253" s="38"/>
      <c r="E253" s="36">
        <f t="shared" si="30"/>
        <v>0</v>
      </c>
      <c r="F253" s="35"/>
      <c r="G253" s="35"/>
      <c r="H253" s="36">
        <f t="shared" si="36"/>
        <v>0</v>
      </c>
      <c r="I253" s="174" t="str">
        <f t="shared" si="31"/>
        <v/>
      </c>
      <c r="J253" s="32">
        <f t="shared" si="32"/>
        <v>0</v>
      </c>
      <c r="K253" s="43" t="str">
        <f>IFERROR(VLOOKUP(M253,EMPLOI!A:S,2,0),"")</f>
        <v/>
      </c>
      <c r="L253" s="32" t="str">
        <f t="shared" ca="1" si="34"/>
        <v/>
      </c>
      <c r="M253" s="26" t="str" cm="1">
        <f t="array" ref="M253">IF(OR($K$2&gt;J253),"",IFERROR(INDEX(Tableau1[],MATCH(1,('2019'!B253&gt;=Tableau1[[DATE DEBUT ]])*(Tableau1[DATE FIN]&gt;='2018'!B253),0),1),""))</f>
        <v/>
      </c>
      <c r="N253" s="6"/>
    </row>
    <row r="254" spans="1:14" ht="16.2" x14ac:dyDescent="0.35">
      <c r="A254" s="63">
        <f t="shared" si="38"/>
        <v>43717</v>
      </c>
      <c r="B254" s="34">
        <f t="shared" si="38"/>
        <v>43717</v>
      </c>
      <c r="C254" s="38">
        <v>0.33333333333333331</v>
      </c>
      <c r="D254" s="38">
        <v>0.5</v>
      </c>
      <c r="E254" s="36">
        <f>MOD(D254-C254,1)</f>
        <v>0.16666666666666669</v>
      </c>
      <c r="F254" s="35">
        <v>0.58333333333333337</v>
      </c>
      <c r="G254" s="35">
        <v>0.75</v>
      </c>
      <c r="H254" s="36">
        <f t="shared" si="36"/>
        <v>0.16666666666666663</v>
      </c>
      <c r="I254" s="174" t="str">
        <f t="shared" si="31"/>
        <v>SITE</v>
      </c>
      <c r="J254" s="32">
        <f t="shared" si="32"/>
        <v>0.33333333333333331</v>
      </c>
      <c r="K254" s="43">
        <f>IFERROR(VLOOKUP(M254,EMPLOI!A:S,2,0),"")</f>
        <v>29</v>
      </c>
      <c r="L254" s="32" t="str">
        <f t="shared" ca="1" si="34"/>
        <v/>
      </c>
      <c r="M254" s="26" t="str" cm="1">
        <f t="array" ref="M254">IF(OR($K$2&gt;J254),"",IFERROR(INDEX(Tableau1[],MATCH(1,('2019'!B254&gt;=Tableau1[[DATE DEBUT ]])*(Tableau1[DATE FIN]&gt;='2018'!B254),0),1),""))</f>
        <v>Entreprise 7</v>
      </c>
      <c r="N254" s="6"/>
    </row>
    <row r="255" spans="1:14" ht="16.2" x14ac:dyDescent="0.35">
      <c r="A255" s="63">
        <f t="shared" si="38"/>
        <v>43718</v>
      </c>
      <c r="B255" s="34">
        <f t="shared" si="38"/>
        <v>43718</v>
      </c>
      <c r="C255" s="38">
        <v>0.33333333333333331</v>
      </c>
      <c r="D255" s="38">
        <v>0.5</v>
      </c>
      <c r="E255" s="36">
        <f>MOD(D255-C255,1)</f>
        <v>0.16666666666666669</v>
      </c>
      <c r="F255" s="35">
        <v>0.58333333333333337</v>
      </c>
      <c r="G255" s="35">
        <v>0.75</v>
      </c>
      <c r="H255" s="36">
        <f t="shared" si="36"/>
        <v>0.16666666666666663</v>
      </c>
      <c r="I255" s="174" t="str">
        <f t="shared" si="31"/>
        <v>SITE</v>
      </c>
      <c r="J255" s="32">
        <f t="shared" si="32"/>
        <v>0.33333333333333331</v>
      </c>
      <c r="K255" s="43">
        <f>IFERROR(VLOOKUP(M255,EMPLOI!A:S,2,0),"")</f>
        <v>29</v>
      </c>
      <c r="L255" s="32" t="str">
        <f t="shared" ca="1" si="34"/>
        <v/>
      </c>
      <c r="M255" s="26" t="str" cm="1">
        <f t="array" ref="M255">IF(OR($K$2&gt;J255),"",IFERROR(INDEX(Tableau1[],MATCH(1,('2019'!B255&gt;=Tableau1[[DATE DEBUT ]])*(Tableau1[DATE FIN]&gt;='2018'!B255),0),1),""))</f>
        <v>Entreprise 7</v>
      </c>
      <c r="N255" s="6"/>
    </row>
    <row r="256" spans="1:14" ht="16.2" x14ac:dyDescent="0.35">
      <c r="A256" s="63">
        <f t="shared" si="38"/>
        <v>43719</v>
      </c>
      <c r="B256" s="34">
        <f t="shared" si="38"/>
        <v>43719</v>
      </c>
      <c r="C256" s="38">
        <v>0.33333333333333331</v>
      </c>
      <c r="D256" s="38">
        <v>0.5</v>
      </c>
      <c r="E256" s="36">
        <f>MOD(D256-C256,1)</f>
        <v>0.16666666666666669</v>
      </c>
      <c r="F256" s="35">
        <v>0.58333333333333337</v>
      </c>
      <c r="G256" s="35">
        <v>0.75</v>
      </c>
      <c r="H256" s="36">
        <f t="shared" si="36"/>
        <v>0.16666666666666663</v>
      </c>
      <c r="I256" s="174" t="str">
        <f t="shared" si="31"/>
        <v>SITE</v>
      </c>
      <c r="J256" s="32">
        <f t="shared" si="32"/>
        <v>0.33333333333333331</v>
      </c>
      <c r="K256" s="43">
        <f>IFERROR(VLOOKUP(M256,EMPLOI!A:S,2,0),"")</f>
        <v>29</v>
      </c>
      <c r="L256" s="32" t="str">
        <f t="shared" ca="1" si="34"/>
        <v/>
      </c>
      <c r="M256" s="26" t="str" cm="1">
        <f t="array" ref="M256">IF(OR($K$2&gt;J256),"",IFERROR(INDEX(Tableau1[],MATCH(1,('2019'!B256&gt;=Tableau1[[DATE DEBUT ]])*(Tableau1[DATE FIN]&gt;='2018'!B256),0),1),""))</f>
        <v>Entreprise 7</v>
      </c>
      <c r="N256" s="6"/>
    </row>
    <row r="257" spans="1:14" ht="16.2" x14ac:dyDescent="0.35">
      <c r="A257" s="63">
        <f t="shared" si="38"/>
        <v>43720</v>
      </c>
      <c r="B257" s="34">
        <f t="shared" si="38"/>
        <v>43720</v>
      </c>
      <c r="C257" s="38">
        <v>0.33333333333333331</v>
      </c>
      <c r="D257" s="38">
        <v>0.5</v>
      </c>
      <c r="E257" s="36">
        <f>MOD(D257-C257,1)</f>
        <v>0.16666666666666669</v>
      </c>
      <c r="F257" s="35">
        <v>0.58333333333333337</v>
      </c>
      <c r="G257" s="35">
        <v>0.75</v>
      </c>
      <c r="H257" s="36">
        <f t="shared" si="36"/>
        <v>0.16666666666666663</v>
      </c>
      <c r="I257" s="174" t="str">
        <f t="shared" si="31"/>
        <v>SITE</v>
      </c>
      <c r="J257" s="32">
        <f t="shared" si="32"/>
        <v>0.33333333333333331</v>
      </c>
      <c r="K257" s="43">
        <f>IFERROR(VLOOKUP(M257,EMPLOI!A:S,2,0),"")</f>
        <v>29</v>
      </c>
      <c r="L257" s="32" t="str">
        <f t="shared" ca="1" si="34"/>
        <v/>
      </c>
      <c r="M257" s="26" t="str" cm="1">
        <f t="array" ref="M257">IF(OR($K$2&gt;J257),"",IFERROR(INDEX(Tableau1[],MATCH(1,('2019'!B257&gt;=Tableau1[[DATE DEBUT ]])*(Tableau1[DATE FIN]&gt;='2018'!B257),0),1),""))</f>
        <v>Entreprise 7</v>
      </c>
      <c r="N257" s="6"/>
    </row>
    <row r="258" spans="1:14" ht="16.2" x14ac:dyDescent="0.35">
      <c r="A258" s="63">
        <f t="shared" si="38"/>
        <v>43721</v>
      </c>
      <c r="B258" s="34">
        <f t="shared" si="38"/>
        <v>43721</v>
      </c>
      <c r="C258" s="38">
        <v>0.33333333333333331</v>
      </c>
      <c r="D258" s="38">
        <v>0.5</v>
      </c>
      <c r="E258" s="36">
        <f>MOD(D258-C258,1)</f>
        <v>0.16666666666666669</v>
      </c>
      <c r="F258" s="35">
        <v>0.58333333333333337</v>
      </c>
      <c r="G258" s="35">
        <v>0.75</v>
      </c>
      <c r="H258" s="36">
        <f t="shared" si="36"/>
        <v>0.16666666666666663</v>
      </c>
      <c r="I258" s="174" t="str">
        <f t="shared" si="31"/>
        <v>SITE</v>
      </c>
      <c r="J258" s="32">
        <f t="shared" si="32"/>
        <v>0.33333333333333331</v>
      </c>
      <c r="K258" s="43">
        <f>IFERROR(VLOOKUP(M258,EMPLOI!A:S,2,0),"")</f>
        <v>29</v>
      </c>
      <c r="L258" s="32" t="str">
        <f t="shared" ca="1" si="34"/>
        <v/>
      </c>
      <c r="M258" s="26" t="str" cm="1">
        <f t="array" ref="M258">IF(OR($K$2&gt;J258),"",IFERROR(INDEX(Tableau1[],MATCH(1,('2019'!B258&gt;=Tableau1[[DATE DEBUT ]])*(Tableau1[DATE FIN]&gt;='2018'!B258),0),1),""))</f>
        <v>Entreprise 7</v>
      </c>
      <c r="N258" s="6"/>
    </row>
    <row r="259" spans="1:14" ht="16.2" x14ac:dyDescent="0.35">
      <c r="A259" s="63">
        <f t="shared" si="38"/>
        <v>43722</v>
      </c>
      <c r="B259" s="34">
        <f t="shared" si="38"/>
        <v>43722</v>
      </c>
      <c r="C259" s="38"/>
      <c r="D259" s="38"/>
      <c r="E259" s="36">
        <f t="shared" ref="E259:E322" si="39">MOD(D259-C259,1)</f>
        <v>0</v>
      </c>
      <c r="F259" s="35"/>
      <c r="G259" s="35"/>
      <c r="H259" s="36">
        <f t="shared" si="36"/>
        <v>0</v>
      </c>
      <c r="I259" s="174" t="str">
        <f t="shared" si="31"/>
        <v/>
      </c>
      <c r="J259" s="32">
        <f t="shared" si="32"/>
        <v>0</v>
      </c>
      <c r="K259" s="43" t="str">
        <f>IFERROR(VLOOKUP(M259,EMPLOI!A:S,2,0),"")</f>
        <v/>
      </c>
      <c r="L259" s="32">
        <f t="shared" ca="1" si="34"/>
        <v>1.6666666666666665</v>
      </c>
      <c r="M259" s="26" t="str" cm="1">
        <f t="array" ref="M259">IF(OR($K$2&gt;J259),"",IFERROR(INDEX(Tableau1[],MATCH(1,('2019'!B259&gt;=Tableau1[[DATE DEBUT ]])*(Tableau1[DATE FIN]&gt;='2018'!B259),0),1),""))</f>
        <v/>
      </c>
      <c r="N259" s="6"/>
    </row>
    <row r="260" spans="1:14" ht="16.2" x14ac:dyDescent="0.35">
      <c r="A260" s="63">
        <f t="shared" si="38"/>
        <v>43723</v>
      </c>
      <c r="B260" s="34">
        <f t="shared" si="38"/>
        <v>43723</v>
      </c>
      <c r="C260" s="38"/>
      <c r="D260" s="38"/>
      <c r="E260" s="36">
        <f t="shared" si="39"/>
        <v>0</v>
      </c>
      <c r="F260" s="35"/>
      <c r="G260" s="35"/>
      <c r="H260" s="36">
        <f t="shared" si="36"/>
        <v>0</v>
      </c>
      <c r="I260" s="174" t="str">
        <f t="shared" si="31"/>
        <v/>
      </c>
      <c r="J260" s="32">
        <f t="shared" si="32"/>
        <v>0</v>
      </c>
      <c r="K260" s="43" t="str">
        <f>IFERROR(VLOOKUP(M260,EMPLOI!A:S,2,0),"")</f>
        <v/>
      </c>
      <c r="L260" s="32" t="str">
        <f t="shared" ca="1" si="34"/>
        <v/>
      </c>
      <c r="M260" s="26" t="str" cm="1">
        <f t="array" ref="M260">IF(OR($K$2&gt;J260),"",IFERROR(INDEX(Tableau1[],MATCH(1,('2019'!B260&gt;=Tableau1[[DATE DEBUT ]])*(Tableau1[DATE FIN]&gt;='2018'!B260),0),1),""))</f>
        <v/>
      </c>
      <c r="N260" s="6"/>
    </row>
    <row r="261" spans="1:14" ht="16.2" x14ac:dyDescent="0.35">
      <c r="A261" s="63">
        <f t="shared" si="38"/>
        <v>43724</v>
      </c>
      <c r="B261" s="34">
        <f t="shared" si="38"/>
        <v>43724</v>
      </c>
      <c r="C261" s="38">
        <v>0.33333333333333331</v>
      </c>
      <c r="D261" s="38">
        <v>0.5</v>
      </c>
      <c r="E261" s="36">
        <f t="shared" si="39"/>
        <v>0.16666666666666669</v>
      </c>
      <c r="F261" s="35">
        <v>0.58333333333333337</v>
      </c>
      <c r="G261" s="35">
        <v>0.75</v>
      </c>
      <c r="H261" s="36">
        <f t="shared" si="36"/>
        <v>0.16666666666666663</v>
      </c>
      <c r="I261" s="174" t="str">
        <f t="shared" ref="I261:I324" si="40">IF(J261&gt;0.00069444,"SITE","")</f>
        <v>SITE</v>
      </c>
      <c r="J261" s="32">
        <f t="shared" ref="J261:J324" si="41">SUM(E261+H261)</f>
        <v>0.33333333333333331</v>
      </c>
      <c r="K261" s="43">
        <f>IFERROR(VLOOKUP(M261,EMPLOI!A:S,2,0),"")</f>
        <v>29</v>
      </c>
      <c r="L261" s="32" t="str">
        <f t="shared" ca="1" si="34"/>
        <v/>
      </c>
      <c r="M261" s="26" t="str" cm="1">
        <f t="array" ref="M261">IF(OR($K$2&gt;J261),"",IFERROR(INDEX(Tableau1[],MATCH(1,('2019'!B261&gt;=Tableau1[[DATE DEBUT ]])*(Tableau1[DATE FIN]&gt;='2018'!B261),0),1),""))</f>
        <v>Entreprise 7</v>
      </c>
      <c r="N261" s="6"/>
    </row>
    <row r="262" spans="1:14" ht="16.2" x14ac:dyDescent="0.35">
      <c r="A262" s="63">
        <f t="shared" ref="A262:B277" si="42">A261+1</f>
        <v>43725</v>
      </c>
      <c r="B262" s="34">
        <f t="shared" si="42"/>
        <v>43725</v>
      </c>
      <c r="C262" s="38">
        <v>0.33333333333333331</v>
      </c>
      <c r="D262" s="38">
        <v>0.5</v>
      </c>
      <c r="E262" s="36">
        <f t="shared" si="39"/>
        <v>0.16666666666666669</v>
      </c>
      <c r="F262" s="35">
        <v>0.58333333333333337</v>
      </c>
      <c r="G262" s="35">
        <v>0.75</v>
      </c>
      <c r="H262" s="36">
        <f t="shared" si="36"/>
        <v>0.16666666666666663</v>
      </c>
      <c r="I262" s="174" t="str">
        <f t="shared" si="40"/>
        <v>SITE</v>
      </c>
      <c r="J262" s="32">
        <f t="shared" si="41"/>
        <v>0.33333333333333331</v>
      </c>
      <c r="K262" s="43">
        <f>IFERROR(VLOOKUP(M262,EMPLOI!A:S,2,0),"")</f>
        <v>29</v>
      </c>
      <c r="L262" s="32" t="str">
        <f t="shared" ca="1" si="34"/>
        <v/>
      </c>
      <c r="M262" s="26" t="str" cm="1">
        <f t="array" ref="M262">IF(OR($K$2&gt;J262),"",IFERROR(INDEX(Tableau1[],MATCH(1,('2019'!B262&gt;=Tableau1[[DATE DEBUT ]])*(Tableau1[DATE FIN]&gt;='2018'!B262),0),1),""))</f>
        <v>Entreprise 7</v>
      </c>
      <c r="N262" s="6"/>
    </row>
    <row r="263" spans="1:14" ht="16.2" x14ac:dyDescent="0.35">
      <c r="A263" s="63">
        <f t="shared" si="42"/>
        <v>43726</v>
      </c>
      <c r="B263" s="34">
        <f t="shared" si="42"/>
        <v>43726</v>
      </c>
      <c r="C263" s="38">
        <v>0.33333333333333331</v>
      </c>
      <c r="D263" s="38">
        <v>0.5</v>
      </c>
      <c r="E263" s="36">
        <f t="shared" si="39"/>
        <v>0.16666666666666669</v>
      </c>
      <c r="F263" s="35">
        <v>0.58333333333333337</v>
      </c>
      <c r="G263" s="35">
        <v>0.75</v>
      </c>
      <c r="H263" s="36">
        <f t="shared" si="36"/>
        <v>0.16666666666666663</v>
      </c>
      <c r="I263" s="174" t="str">
        <f t="shared" si="40"/>
        <v>SITE</v>
      </c>
      <c r="J263" s="32">
        <f t="shared" si="41"/>
        <v>0.33333333333333331</v>
      </c>
      <c r="K263" s="43">
        <f>IFERROR(VLOOKUP(M263,EMPLOI!A:S,2,0),"")</f>
        <v>29</v>
      </c>
      <c r="L263" s="32" t="str">
        <f t="shared" ca="1" si="34"/>
        <v/>
      </c>
      <c r="M263" s="26" t="str" cm="1">
        <f t="array" ref="M263">IF(OR($K$2&gt;J263),"",IFERROR(INDEX(Tableau1[],MATCH(1,('2019'!B263&gt;=Tableau1[[DATE DEBUT ]])*(Tableau1[DATE FIN]&gt;='2018'!B263),0),1),""))</f>
        <v>Entreprise 7</v>
      </c>
      <c r="N263" s="6"/>
    </row>
    <row r="264" spans="1:14" ht="16.2" x14ac:dyDescent="0.35">
      <c r="A264" s="63">
        <f t="shared" si="42"/>
        <v>43727</v>
      </c>
      <c r="B264" s="34">
        <f t="shared" si="42"/>
        <v>43727</v>
      </c>
      <c r="C264" s="38">
        <v>0.33333333333333331</v>
      </c>
      <c r="D264" s="38">
        <v>0.5</v>
      </c>
      <c r="E264" s="36">
        <f t="shared" si="39"/>
        <v>0.16666666666666669</v>
      </c>
      <c r="F264" s="35">
        <v>0.58333333333333337</v>
      </c>
      <c r="G264" s="35">
        <v>0.75</v>
      </c>
      <c r="H264" s="36">
        <f t="shared" si="36"/>
        <v>0.16666666666666663</v>
      </c>
      <c r="I264" s="174" t="str">
        <f t="shared" si="40"/>
        <v>SITE</v>
      </c>
      <c r="J264" s="32">
        <f t="shared" si="41"/>
        <v>0.33333333333333331</v>
      </c>
      <c r="K264" s="43">
        <f>IFERROR(VLOOKUP(M264,EMPLOI!A:S,2,0),"")</f>
        <v>29</v>
      </c>
      <c r="L264" s="32" t="str">
        <f t="shared" ref="L264:L327" ca="1" si="43">IF(WEEKDAY(B264)=7,SUM(OFFSET(B264,0,8,-7,1)),"")</f>
        <v/>
      </c>
      <c r="M264" s="26" t="str" cm="1">
        <f t="array" ref="M264">IF(OR($K$2&gt;J264),"",IFERROR(INDEX(Tableau1[],MATCH(1,('2019'!B264&gt;=Tableau1[[DATE DEBUT ]])*(Tableau1[DATE FIN]&gt;='2018'!B264),0),1),""))</f>
        <v>Entreprise 7</v>
      </c>
      <c r="N264" s="6"/>
    </row>
    <row r="265" spans="1:14" ht="16.2" x14ac:dyDescent="0.35">
      <c r="A265" s="63">
        <f t="shared" si="42"/>
        <v>43728</v>
      </c>
      <c r="B265" s="34">
        <f t="shared" si="42"/>
        <v>43728</v>
      </c>
      <c r="C265" s="38">
        <v>0.33333333333333331</v>
      </c>
      <c r="D265" s="38">
        <v>0.5</v>
      </c>
      <c r="E265" s="36">
        <f t="shared" si="39"/>
        <v>0.16666666666666669</v>
      </c>
      <c r="F265" s="35">
        <v>0.58333333333333337</v>
      </c>
      <c r="G265" s="35">
        <v>0.75</v>
      </c>
      <c r="H265" s="36">
        <f t="shared" si="36"/>
        <v>0.16666666666666663</v>
      </c>
      <c r="I265" s="174" t="str">
        <f t="shared" si="40"/>
        <v>SITE</v>
      </c>
      <c r="J265" s="32">
        <f t="shared" si="41"/>
        <v>0.33333333333333331</v>
      </c>
      <c r="K265" s="43">
        <f>IFERROR(VLOOKUP(M265,EMPLOI!A:S,2,0),"")</f>
        <v>29</v>
      </c>
      <c r="L265" s="32" t="str">
        <f t="shared" ca="1" si="43"/>
        <v/>
      </c>
      <c r="M265" s="26" t="str" cm="1">
        <f t="array" ref="M265">IF(OR($K$2&gt;J265),"",IFERROR(INDEX(Tableau1[],MATCH(1,('2019'!B265&gt;=Tableau1[[DATE DEBUT ]])*(Tableau1[DATE FIN]&gt;='2018'!B265),0),1),""))</f>
        <v>Entreprise 7</v>
      </c>
      <c r="N265" s="6"/>
    </row>
    <row r="266" spans="1:14" ht="16.2" x14ac:dyDescent="0.35">
      <c r="A266" s="63">
        <f t="shared" si="42"/>
        <v>43729</v>
      </c>
      <c r="B266" s="34">
        <f t="shared" si="42"/>
        <v>43729</v>
      </c>
      <c r="C266" s="38"/>
      <c r="D266" s="38"/>
      <c r="E266" s="36">
        <f t="shared" si="39"/>
        <v>0</v>
      </c>
      <c r="F266" s="35"/>
      <c r="G266" s="35"/>
      <c r="H266" s="36">
        <f t="shared" si="36"/>
        <v>0</v>
      </c>
      <c r="I266" s="174" t="str">
        <f t="shared" si="40"/>
        <v/>
      </c>
      <c r="J266" s="32">
        <f t="shared" si="41"/>
        <v>0</v>
      </c>
      <c r="K266" s="43" t="str">
        <f>IFERROR(VLOOKUP(M266,EMPLOI!A:S,2,0),"")</f>
        <v/>
      </c>
      <c r="L266" s="32">
        <f t="shared" ca="1" si="43"/>
        <v>1.6666666666666665</v>
      </c>
      <c r="M266" s="26" t="str" cm="1">
        <f t="array" ref="M266">IF(OR($K$2&gt;J266),"",IFERROR(INDEX(Tableau1[],MATCH(1,('2019'!B266&gt;=Tableau1[[DATE DEBUT ]])*(Tableau1[DATE FIN]&gt;='2018'!B266),0),1),""))</f>
        <v/>
      </c>
      <c r="N266" s="6"/>
    </row>
    <row r="267" spans="1:14" ht="16.2" x14ac:dyDescent="0.35">
      <c r="A267" s="63">
        <f t="shared" si="42"/>
        <v>43730</v>
      </c>
      <c r="B267" s="34">
        <f t="shared" si="42"/>
        <v>43730</v>
      </c>
      <c r="C267" s="38"/>
      <c r="D267" s="38"/>
      <c r="E267" s="36">
        <f t="shared" si="39"/>
        <v>0</v>
      </c>
      <c r="F267" s="35"/>
      <c r="G267" s="35"/>
      <c r="H267" s="36">
        <f t="shared" si="36"/>
        <v>0</v>
      </c>
      <c r="I267" s="174" t="str">
        <f t="shared" si="40"/>
        <v/>
      </c>
      <c r="J267" s="32">
        <f t="shared" si="41"/>
        <v>0</v>
      </c>
      <c r="K267" s="43" t="str">
        <f>IFERROR(VLOOKUP(M267,EMPLOI!A:S,2,0),"")</f>
        <v/>
      </c>
      <c r="L267" s="32" t="str">
        <f t="shared" ca="1" si="43"/>
        <v/>
      </c>
      <c r="M267" s="26" t="str" cm="1">
        <f t="array" ref="M267">IF(OR($K$2&gt;J267),"",IFERROR(INDEX(Tableau1[],MATCH(1,('2019'!B267&gt;=Tableau1[[DATE DEBUT ]])*(Tableau1[DATE FIN]&gt;='2018'!B267),0),1),""))</f>
        <v/>
      </c>
      <c r="N267" s="6"/>
    </row>
    <row r="268" spans="1:14" ht="16.2" x14ac:dyDescent="0.35">
      <c r="A268" s="63">
        <f t="shared" si="42"/>
        <v>43731</v>
      </c>
      <c r="B268" s="34">
        <f t="shared" si="42"/>
        <v>43731</v>
      </c>
      <c r="C268" s="38">
        <v>0.33333333333333331</v>
      </c>
      <c r="D268" s="38">
        <v>0.5</v>
      </c>
      <c r="E268" s="36">
        <f t="shared" si="39"/>
        <v>0.16666666666666669</v>
      </c>
      <c r="F268" s="35">
        <v>0.58333333333333337</v>
      </c>
      <c r="G268" s="35">
        <v>0.75</v>
      </c>
      <c r="H268" s="36">
        <f t="shared" si="36"/>
        <v>0.16666666666666663</v>
      </c>
      <c r="I268" s="174" t="str">
        <f t="shared" si="40"/>
        <v>SITE</v>
      </c>
      <c r="J268" s="32">
        <f t="shared" si="41"/>
        <v>0.33333333333333331</v>
      </c>
      <c r="K268" s="43">
        <f>IFERROR(VLOOKUP(M268,EMPLOI!A:S,2,0),"")</f>
        <v>29</v>
      </c>
      <c r="L268" s="32" t="str">
        <f t="shared" ca="1" si="43"/>
        <v/>
      </c>
      <c r="M268" s="26" t="str" cm="1">
        <f t="array" ref="M268">IF(OR($K$2&gt;J268),"",IFERROR(INDEX(Tableau1[],MATCH(1,('2019'!B268&gt;=Tableau1[[DATE DEBUT ]])*(Tableau1[DATE FIN]&gt;='2018'!B268),0),1),""))</f>
        <v>Entreprise 7</v>
      </c>
      <c r="N268" s="6"/>
    </row>
    <row r="269" spans="1:14" ht="16.2" x14ac:dyDescent="0.35">
      <c r="A269" s="63">
        <f t="shared" si="42"/>
        <v>43732</v>
      </c>
      <c r="B269" s="34">
        <f t="shared" si="42"/>
        <v>43732</v>
      </c>
      <c r="C269" s="38">
        <v>0.33333333333333331</v>
      </c>
      <c r="D269" s="38">
        <v>0.5</v>
      </c>
      <c r="E269" s="36">
        <f t="shared" si="39"/>
        <v>0.16666666666666669</v>
      </c>
      <c r="F269" s="35">
        <v>0.58333333333333337</v>
      </c>
      <c r="G269" s="35">
        <v>0.75</v>
      </c>
      <c r="H269" s="36">
        <f t="shared" si="36"/>
        <v>0.16666666666666663</v>
      </c>
      <c r="I269" s="174" t="str">
        <f t="shared" si="40"/>
        <v>SITE</v>
      </c>
      <c r="J269" s="32">
        <f t="shared" si="41"/>
        <v>0.33333333333333331</v>
      </c>
      <c r="K269" s="43">
        <f>IFERROR(VLOOKUP(M269,EMPLOI!A:S,2,0),"")</f>
        <v>29</v>
      </c>
      <c r="L269" s="32" t="str">
        <f t="shared" ca="1" si="43"/>
        <v/>
      </c>
      <c r="M269" s="26" t="str" cm="1">
        <f t="array" ref="M269">IF(OR($K$2&gt;J269),"",IFERROR(INDEX(Tableau1[],MATCH(1,('2019'!B269&gt;=Tableau1[[DATE DEBUT ]])*(Tableau1[DATE FIN]&gt;='2018'!B269),0),1),""))</f>
        <v>Entreprise 7</v>
      </c>
      <c r="N269" s="6"/>
    </row>
    <row r="270" spans="1:14" ht="16.2" x14ac:dyDescent="0.35">
      <c r="A270" s="63">
        <f t="shared" si="42"/>
        <v>43733</v>
      </c>
      <c r="B270" s="34">
        <f t="shared" si="42"/>
        <v>43733</v>
      </c>
      <c r="C270" s="38">
        <v>0.33333333333333331</v>
      </c>
      <c r="D270" s="38">
        <v>0.5</v>
      </c>
      <c r="E270" s="36">
        <f t="shared" si="39"/>
        <v>0.16666666666666669</v>
      </c>
      <c r="F270" s="35">
        <v>0.58333333333333337</v>
      </c>
      <c r="G270" s="35">
        <v>0.75</v>
      </c>
      <c r="H270" s="36">
        <f t="shared" si="36"/>
        <v>0.16666666666666663</v>
      </c>
      <c r="I270" s="174" t="str">
        <f t="shared" si="40"/>
        <v>SITE</v>
      </c>
      <c r="J270" s="32">
        <f t="shared" si="41"/>
        <v>0.33333333333333331</v>
      </c>
      <c r="K270" s="43">
        <f>IFERROR(VLOOKUP(M270,EMPLOI!A:S,2,0),"")</f>
        <v>29</v>
      </c>
      <c r="L270" s="32" t="str">
        <f t="shared" ca="1" si="43"/>
        <v/>
      </c>
      <c r="M270" s="26" t="str" cm="1">
        <f t="array" ref="M270">IF(OR($K$2&gt;J270),"",IFERROR(INDEX(Tableau1[],MATCH(1,('2019'!B270&gt;=Tableau1[[DATE DEBUT ]])*(Tableau1[DATE FIN]&gt;='2018'!B270),0),1),""))</f>
        <v>Entreprise 7</v>
      </c>
      <c r="N270" s="6"/>
    </row>
    <row r="271" spans="1:14" ht="16.2" x14ac:dyDescent="0.35">
      <c r="A271" s="63">
        <f t="shared" si="42"/>
        <v>43734</v>
      </c>
      <c r="B271" s="34">
        <f t="shared" si="42"/>
        <v>43734</v>
      </c>
      <c r="C271" s="38">
        <v>0.33333333333333331</v>
      </c>
      <c r="D271" s="38">
        <v>0.5</v>
      </c>
      <c r="E271" s="36">
        <f t="shared" si="39"/>
        <v>0.16666666666666669</v>
      </c>
      <c r="F271" s="35">
        <v>0.58333333333333337</v>
      </c>
      <c r="G271" s="35">
        <v>0.75</v>
      </c>
      <c r="H271" s="36">
        <f t="shared" si="36"/>
        <v>0.16666666666666663</v>
      </c>
      <c r="I271" s="174" t="str">
        <f t="shared" si="40"/>
        <v>SITE</v>
      </c>
      <c r="J271" s="32">
        <f t="shared" si="41"/>
        <v>0.33333333333333331</v>
      </c>
      <c r="K271" s="43">
        <f>IFERROR(VLOOKUP(M271,EMPLOI!A:S,2,0),"")</f>
        <v>29</v>
      </c>
      <c r="L271" s="32" t="str">
        <f t="shared" ca="1" si="43"/>
        <v/>
      </c>
      <c r="M271" s="26" t="str" cm="1">
        <f t="array" ref="M271">IF(OR($K$2&gt;J271),"",IFERROR(INDEX(Tableau1[],MATCH(1,('2019'!B271&gt;=Tableau1[[DATE DEBUT ]])*(Tableau1[DATE FIN]&gt;='2018'!B271),0),1),""))</f>
        <v>Entreprise 7</v>
      </c>
      <c r="N271" s="6"/>
    </row>
    <row r="272" spans="1:14" ht="16.2" x14ac:dyDescent="0.35">
      <c r="A272" s="63">
        <f t="shared" si="42"/>
        <v>43735</v>
      </c>
      <c r="B272" s="34">
        <f t="shared" si="42"/>
        <v>43735</v>
      </c>
      <c r="C272" s="38">
        <v>0.33333333333333331</v>
      </c>
      <c r="D272" s="38">
        <v>0.5</v>
      </c>
      <c r="E272" s="36">
        <f t="shared" si="39"/>
        <v>0.16666666666666669</v>
      </c>
      <c r="F272" s="35">
        <v>0.58333333333333337</v>
      </c>
      <c r="G272" s="35">
        <v>0.75</v>
      </c>
      <c r="H272" s="36">
        <f t="shared" si="36"/>
        <v>0.16666666666666663</v>
      </c>
      <c r="I272" s="174" t="str">
        <f t="shared" si="40"/>
        <v>SITE</v>
      </c>
      <c r="J272" s="32">
        <f t="shared" si="41"/>
        <v>0.33333333333333331</v>
      </c>
      <c r="K272" s="43">
        <f>IFERROR(VLOOKUP(M272,EMPLOI!A:S,2,0),"")</f>
        <v>29</v>
      </c>
      <c r="L272" s="32" t="str">
        <f t="shared" ca="1" si="43"/>
        <v/>
      </c>
      <c r="M272" s="26" t="str" cm="1">
        <f t="array" ref="M272">IF(OR($K$2&gt;J272),"",IFERROR(INDEX(Tableau1[],MATCH(1,('2019'!B272&gt;=Tableau1[[DATE DEBUT ]])*(Tableau1[DATE FIN]&gt;='2018'!B272),0),1),""))</f>
        <v>Entreprise 7</v>
      </c>
      <c r="N272" s="6"/>
    </row>
    <row r="273" spans="1:14" ht="16.2" x14ac:dyDescent="0.35">
      <c r="A273" s="63">
        <f t="shared" si="42"/>
        <v>43736</v>
      </c>
      <c r="B273" s="34">
        <f t="shared" si="42"/>
        <v>43736</v>
      </c>
      <c r="C273" s="38"/>
      <c r="D273" s="38"/>
      <c r="E273" s="36">
        <f t="shared" si="39"/>
        <v>0</v>
      </c>
      <c r="F273" s="35"/>
      <c r="G273" s="35"/>
      <c r="H273" s="36">
        <f t="shared" si="36"/>
        <v>0</v>
      </c>
      <c r="I273" s="174" t="str">
        <f t="shared" si="40"/>
        <v/>
      </c>
      <c r="J273" s="32">
        <f t="shared" si="41"/>
        <v>0</v>
      </c>
      <c r="K273" s="43" t="str">
        <f>IFERROR(VLOOKUP(M273,EMPLOI!A:S,2,0),"")</f>
        <v/>
      </c>
      <c r="L273" s="32">
        <f t="shared" ca="1" si="43"/>
        <v>1.6666666666666665</v>
      </c>
      <c r="M273" s="26" t="str" cm="1">
        <f t="array" ref="M273">IF(OR($K$2&gt;J273),"",IFERROR(INDEX(Tableau1[],MATCH(1,('2019'!B273&gt;=Tableau1[[DATE DEBUT ]])*(Tableau1[DATE FIN]&gt;='2018'!B273),0),1),""))</f>
        <v/>
      </c>
      <c r="N273" s="6"/>
    </row>
    <row r="274" spans="1:14" ht="16.2" x14ac:dyDescent="0.35">
      <c r="A274" s="63">
        <f t="shared" si="42"/>
        <v>43737</v>
      </c>
      <c r="B274" s="34">
        <f t="shared" si="42"/>
        <v>43737</v>
      </c>
      <c r="C274" s="38"/>
      <c r="D274" s="38"/>
      <c r="E274" s="36">
        <f t="shared" si="39"/>
        <v>0</v>
      </c>
      <c r="F274" s="35"/>
      <c r="G274" s="35"/>
      <c r="H274" s="36">
        <f t="shared" si="36"/>
        <v>0</v>
      </c>
      <c r="I274" s="174" t="str">
        <f t="shared" si="40"/>
        <v/>
      </c>
      <c r="J274" s="32">
        <f t="shared" si="41"/>
        <v>0</v>
      </c>
      <c r="K274" s="43" t="str">
        <f>IFERROR(VLOOKUP(M274,EMPLOI!A:S,2,0),"")</f>
        <v/>
      </c>
      <c r="L274" s="32" t="str">
        <f t="shared" ca="1" si="43"/>
        <v/>
      </c>
      <c r="M274" s="26" t="str" cm="1">
        <f t="array" ref="M274">IF(OR($K$2&gt;J274),"",IFERROR(INDEX(Tableau1[],MATCH(1,('2019'!B274&gt;=Tableau1[[DATE DEBUT ]])*(Tableau1[DATE FIN]&gt;='2018'!B274),0),1),""))</f>
        <v/>
      </c>
      <c r="N274" s="6"/>
    </row>
    <row r="275" spans="1:14" ht="16.2" x14ac:dyDescent="0.35">
      <c r="A275" s="63">
        <f t="shared" si="42"/>
        <v>43738</v>
      </c>
      <c r="B275" s="34">
        <f t="shared" si="42"/>
        <v>43738</v>
      </c>
      <c r="C275" s="38">
        <v>0.33333333333333331</v>
      </c>
      <c r="D275" s="38">
        <v>0.5</v>
      </c>
      <c r="E275" s="36">
        <f t="shared" si="39"/>
        <v>0.16666666666666669</v>
      </c>
      <c r="F275" s="35">
        <v>0.58333333333333337</v>
      </c>
      <c r="G275" s="35">
        <v>0.75</v>
      </c>
      <c r="H275" s="36">
        <f t="shared" si="36"/>
        <v>0.16666666666666663</v>
      </c>
      <c r="I275" s="174" t="str">
        <f t="shared" si="40"/>
        <v>SITE</v>
      </c>
      <c r="J275" s="32">
        <f t="shared" si="41"/>
        <v>0.33333333333333331</v>
      </c>
      <c r="K275" s="43">
        <f>IFERROR(VLOOKUP(M275,EMPLOI!A:S,2,0),"")</f>
        <v>29</v>
      </c>
      <c r="L275" s="32" t="str">
        <f t="shared" ca="1" si="43"/>
        <v/>
      </c>
      <c r="M275" s="26" t="str" cm="1">
        <f t="array" ref="M275">IF(OR($K$2&gt;J275),"",IFERROR(INDEX(Tableau1[],MATCH(1,('2019'!B275&gt;=Tableau1[[DATE DEBUT ]])*(Tableau1[DATE FIN]&gt;='2018'!B275),0),1),""))</f>
        <v>Entreprise 7</v>
      </c>
      <c r="N275" s="6"/>
    </row>
    <row r="276" spans="1:14" ht="16.2" x14ac:dyDescent="0.35">
      <c r="A276" s="63">
        <f t="shared" si="42"/>
        <v>43739</v>
      </c>
      <c r="B276" s="34">
        <f t="shared" si="42"/>
        <v>43739</v>
      </c>
      <c r="C276" s="38">
        <v>0.33333333333333331</v>
      </c>
      <c r="D276" s="38">
        <v>0.5</v>
      </c>
      <c r="E276" s="36">
        <f t="shared" si="39"/>
        <v>0.16666666666666669</v>
      </c>
      <c r="F276" s="35">
        <v>0.58333333333333337</v>
      </c>
      <c r="G276" s="35">
        <v>0.75</v>
      </c>
      <c r="H276" s="36">
        <f t="shared" si="36"/>
        <v>0.16666666666666663</v>
      </c>
      <c r="I276" s="174" t="str">
        <f t="shared" si="40"/>
        <v>SITE</v>
      </c>
      <c r="J276" s="32">
        <f t="shared" si="41"/>
        <v>0.33333333333333331</v>
      </c>
      <c r="K276" s="43">
        <f>IFERROR(VLOOKUP(M276,EMPLOI!A:S,2,0),"")</f>
        <v>29</v>
      </c>
      <c r="L276" s="32" t="str">
        <f t="shared" ca="1" si="43"/>
        <v/>
      </c>
      <c r="M276" s="26" t="str" cm="1">
        <f t="array" ref="M276">IF(OR($K$2&gt;J276),"",IFERROR(INDEX(Tableau1[],MATCH(1,('2019'!B276&gt;=Tableau1[[DATE DEBUT ]])*(Tableau1[DATE FIN]&gt;='2018'!B276),0),1),""))</f>
        <v>Entreprise 7</v>
      </c>
      <c r="N276" s="6"/>
    </row>
    <row r="277" spans="1:14" ht="16.2" x14ac:dyDescent="0.35">
      <c r="A277" s="63">
        <f t="shared" si="42"/>
        <v>43740</v>
      </c>
      <c r="B277" s="34">
        <f t="shared" si="42"/>
        <v>43740</v>
      </c>
      <c r="C277" s="38">
        <v>0.33333333333333331</v>
      </c>
      <c r="D277" s="38">
        <v>0.5</v>
      </c>
      <c r="E277" s="36">
        <f t="shared" si="39"/>
        <v>0.16666666666666669</v>
      </c>
      <c r="F277" s="35">
        <v>0.58333333333333337</v>
      </c>
      <c r="G277" s="35">
        <v>0.75</v>
      </c>
      <c r="H277" s="36">
        <f t="shared" si="36"/>
        <v>0.16666666666666663</v>
      </c>
      <c r="I277" s="174" t="str">
        <f t="shared" si="40"/>
        <v>SITE</v>
      </c>
      <c r="J277" s="32">
        <f t="shared" si="41"/>
        <v>0.33333333333333331</v>
      </c>
      <c r="K277" s="43">
        <f>IFERROR(VLOOKUP(M277,EMPLOI!A:S,2,0),"")</f>
        <v>29</v>
      </c>
      <c r="L277" s="32" t="str">
        <f t="shared" ca="1" si="43"/>
        <v/>
      </c>
      <c r="M277" s="26" t="str" cm="1">
        <f t="array" ref="M277">IF(OR($K$2&gt;J277),"",IFERROR(INDEX(Tableau1[],MATCH(1,('2019'!B277&gt;=Tableau1[[DATE DEBUT ]])*(Tableau1[DATE FIN]&gt;='2018'!B277),0),1),""))</f>
        <v>Entreprise 7</v>
      </c>
      <c r="N277" s="6"/>
    </row>
    <row r="278" spans="1:14" ht="16.2" x14ac:dyDescent="0.35">
      <c r="A278" s="63">
        <f t="shared" ref="A278:B293" si="44">A277+1</f>
        <v>43741</v>
      </c>
      <c r="B278" s="34">
        <f t="shared" si="44"/>
        <v>43741</v>
      </c>
      <c r="C278" s="38">
        <v>0.33333333333333331</v>
      </c>
      <c r="D278" s="38">
        <v>0.5</v>
      </c>
      <c r="E278" s="36">
        <f t="shared" si="39"/>
        <v>0.16666666666666669</v>
      </c>
      <c r="F278" s="35">
        <v>0.58333333333333337</v>
      </c>
      <c r="G278" s="35">
        <v>0.75</v>
      </c>
      <c r="H278" s="36">
        <f t="shared" si="36"/>
        <v>0.16666666666666663</v>
      </c>
      <c r="I278" s="174" t="str">
        <f t="shared" si="40"/>
        <v>SITE</v>
      </c>
      <c r="J278" s="32">
        <f t="shared" si="41"/>
        <v>0.33333333333333331</v>
      </c>
      <c r="K278" s="43">
        <f>IFERROR(VLOOKUP(M278,EMPLOI!A:S,2,0),"")</f>
        <v>29</v>
      </c>
      <c r="L278" s="32" t="str">
        <f t="shared" ca="1" si="43"/>
        <v/>
      </c>
      <c r="M278" s="26" t="str" cm="1">
        <f t="array" ref="M278">IF(OR($K$2&gt;J278),"",IFERROR(INDEX(Tableau1[],MATCH(1,('2019'!B278&gt;=Tableau1[[DATE DEBUT ]])*(Tableau1[DATE FIN]&gt;='2018'!B278),0),1),""))</f>
        <v>Entreprise 7</v>
      </c>
      <c r="N278" s="6"/>
    </row>
    <row r="279" spans="1:14" ht="16.2" x14ac:dyDescent="0.35">
      <c r="A279" s="63">
        <f t="shared" si="44"/>
        <v>43742</v>
      </c>
      <c r="B279" s="34">
        <f t="shared" si="44"/>
        <v>43742</v>
      </c>
      <c r="C279" s="38">
        <v>0.33333333333333331</v>
      </c>
      <c r="D279" s="38">
        <v>0.5</v>
      </c>
      <c r="E279" s="36">
        <f t="shared" si="39"/>
        <v>0.16666666666666669</v>
      </c>
      <c r="F279" s="35">
        <v>0.58333333333333337</v>
      </c>
      <c r="G279" s="35">
        <v>0.75</v>
      </c>
      <c r="H279" s="36">
        <f t="shared" si="36"/>
        <v>0.16666666666666663</v>
      </c>
      <c r="I279" s="174" t="str">
        <f t="shared" si="40"/>
        <v>SITE</v>
      </c>
      <c r="J279" s="32">
        <f t="shared" si="41"/>
        <v>0.33333333333333331</v>
      </c>
      <c r="K279" s="43">
        <f>IFERROR(VLOOKUP(M279,EMPLOI!A:S,2,0),"")</f>
        <v>29</v>
      </c>
      <c r="L279" s="32" t="str">
        <f t="shared" ca="1" si="43"/>
        <v/>
      </c>
      <c r="M279" s="26" t="str" cm="1">
        <f t="array" ref="M279">IF(OR($K$2&gt;J279),"",IFERROR(INDEX(Tableau1[],MATCH(1,('2019'!B279&gt;=Tableau1[[DATE DEBUT ]])*(Tableau1[DATE FIN]&gt;='2018'!B279),0),1),""))</f>
        <v>Entreprise 7</v>
      </c>
      <c r="N279" s="6"/>
    </row>
    <row r="280" spans="1:14" ht="16.2" x14ac:dyDescent="0.35">
      <c r="A280" s="63">
        <f t="shared" si="44"/>
        <v>43743</v>
      </c>
      <c r="B280" s="34">
        <f t="shared" si="44"/>
        <v>43743</v>
      </c>
      <c r="C280" s="38"/>
      <c r="D280" s="38"/>
      <c r="E280" s="36">
        <f t="shared" si="39"/>
        <v>0</v>
      </c>
      <c r="F280" s="35"/>
      <c r="G280" s="35"/>
      <c r="H280" s="36">
        <f t="shared" si="36"/>
        <v>0</v>
      </c>
      <c r="I280" s="174" t="str">
        <f t="shared" si="40"/>
        <v/>
      </c>
      <c r="J280" s="32">
        <f t="shared" si="41"/>
        <v>0</v>
      </c>
      <c r="K280" s="43" t="str">
        <f>IFERROR(VLOOKUP(M280,EMPLOI!A:S,2,0),"")</f>
        <v/>
      </c>
      <c r="L280" s="32">
        <f t="shared" ca="1" si="43"/>
        <v>1.6666666666666665</v>
      </c>
      <c r="M280" s="26" t="str" cm="1">
        <f t="array" ref="M280">IF(OR($K$2&gt;J280),"",IFERROR(INDEX(Tableau1[],MATCH(1,('2019'!B280&gt;=Tableau1[[DATE DEBUT ]])*(Tableau1[DATE FIN]&gt;='2018'!B280),0),1),""))</f>
        <v/>
      </c>
      <c r="N280" s="6"/>
    </row>
    <row r="281" spans="1:14" ht="16.2" x14ac:dyDescent="0.35">
      <c r="A281" s="63">
        <f t="shared" si="44"/>
        <v>43744</v>
      </c>
      <c r="B281" s="34">
        <f t="shared" si="44"/>
        <v>43744</v>
      </c>
      <c r="C281" s="38"/>
      <c r="D281" s="38"/>
      <c r="E281" s="36">
        <f t="shared" si="39"/>
        <v>0</v>
      </c>
      <c r="F281" s="35"/>
      <c r="G281" s="35"/>
      <c r="H281" s="36">
        <f t="shared" si="36"/>
        <v>0</v>
      </c>
      <c r="I281" s="174" t="str">
        <f t="shared" si="40"/>
        <v/>
      </c>
      <c r="J281" s="32">
        <f t="shared" si="41"/>
        <v>0</v>
      </c>
      <c r="K281" s="43" t="str">
        <f>IFERROR(VLOOKUP(M281,EMPLOI!A:S,2,0),"")</f>
        <v/>
      </c>
      <c r="L281" s="32" t="str">
        <f t="shared" ca="1" si="43"/>
        <v/>
      </c>
      <c r="M281" s="26" t="str" cm="1">
        <f t="array" ref="M281">IF(OR($K$2&gt;J281),"",IFERROR(INDEX(Tableau1[],MATCH(1,('2019'!B281&gt;=Tableau1[[DATE DEBUT ]])*(Tableau1[DATE FIN]&gt;='2018'!B281),0),1),""))</f>
        <v/>
      </c>
      <c r="N281" s="6"/>
    </row>
    <row r="282" spans="1:14" ht="16.2" x14ac:dyDescent="0.35">
      <c r="A282" s="63">
        <f t="shared" si="44"/>
        <v>43745</v>
      </c>
      <c r="B282" s="34">
        <f t="shared" si="44"/>
        <v>43745</v>
      </c>
      <c r="C282" s="38">
        <v>0.33333333333333331</v>
      </c>
      <c r="D282" s="38">
        <v>0.5</v>
      </c>
      <c r="E282" s="36">
        <f t="shared" si="39"/>
        <v>0.16666666666666669</v>
      </c>
      <c r="F282" s="35">
        <v>0.58333333333333337</v>
      </c>
      <c r="G282" s="35">
        <v>0.75</v>
      </c>
      <c r="H282" s="36">
        <f t="shared" si="36"/>
        <v>0.16666666666666663</v>
      </c>
      <c r="I282" s="174" t="str">
        <f t="shared" si="40"/>
        <v>SITE</v>
      </c>
      <c r="J282" s="32">
        <f t="shared" si="41"/>
        <v>0.33333333333333331</v>
      </c>
      <c r="K282" s="43">
        <f>IFERROR(VLOOKUP(M282,EMPLOI!A:S,2,0),"")</f>
        <v>29</v>
      </c>
      <c r="L282" s="32" t="str">
        <f t="shared" ca="1" si="43"/>
        <v/>
      </c>
      <c r="M282" s="26" t="str" cm="1">
        <f t="array" ref="M282">IF(OR($K$2&gt;J282),"",IFERROR(INDEX(Tableau1[],MATCH(1,('2019'!B282&gt;=Tableau1[[DATE DEBUT ]])*(Tableau1[DATE FIN]&gt;='2018'!B282),0),1),""))</f>
        <v>Entreprise 7</v>
      </c>
      <c r="N282" s="6"/>
    </row>
    <row r="283" spans="1:14" ht="16.2" x14ac:dyDescent="0.35">
      <c r="A283" s="63">
        <f t="shared" si="44"/>
        <v>43746</v>
      </c>
      <c r="B283" s="34">
        <f t="shared" si="44"/>
        <v>43746</v>
      </c>
      <c r="C283" s="38">
        <v>0.33333333333333331</v>
      </c>
      <c r="D283" s="38">
        <v>0.5</v>
      </c>
      <c r="E283" s="36">
        <f t="shared" si="39"/>
        <v>0.16666666666666669</v>
      </c>
      <c r="F283" s="35">
        <v>0.58333333333333337</v>
      </c>
      <c r="G283" s="35">
        <v>0.75</v>
      </c>
      <c r="H283" s="36">
        <f t="shared" si="36"/>
        <v>0.16666666666666663</v>
      </c>
      <c r="I283" s="174" t="str">
        <f t="shared" si="40"/>
        <v>SITE</v>
      </c>
      <c r="J283" s="32">
        <f t="shared" si="41"/>
        <v>0.33333333333333331</v>
      </c>
      <c r="K283" s="43">
        <f>IFERROR(VLOOKUP(M283,EMPLOI!A:S,2,0),"")</f>
        <v>29</v>
      </c>
      <c r="L283" s="32" t="str">
        <f t="shared" ca="1" si="43"/>
        <v/>
      </c>
      <c r="M283" s="26" t="str" cm="1">
        <f t="array" ref="M283">IF(OR($K$2&gt;J283),"",IFERROR(INDEX(Tableau1[],MATCH(1,('2019'!B283&gt;=Tableau1[[DATE DEBUT ]])*(Tableau1[DATE FIN]&gt;='2018'!B283),0),1),""))</f>
        <v>Entreprise 7</v>
      </c>
      <c r="N283" s="6"/>
    </row>
    <row r="284" spans="1:14" ht="16.2" x14ac:dyDescent="0.35">
      <c r="A284" s="63">
        <f t="shared" si="44"/>
        <v>43747</v>
      </c>
      <c r="B284" s="34">
        <f t="shared" si="44"/>
        <v>43747</v>
      </c>
      <c r="C284" s="38">
        <v>0.33333333333333331</v>
      </c>
      <c r="D284" s="38">
        <v>0.5</v>
      </c>
      <c r="E284" s="36">
        <f t="shared" si="39"/>
        <v>0.16666666666666669</v>
      </c>
      <c r="F284" s="35">
        <v>0.58333333333333337</v>
      </c>
      <c r="G284" s="35">
        <v>0.75</v>
      </c>
      <c r="H284" s="36">
        <f t="shared" si="36"/>
        <v>0.16666666666666663</v>
      </c>
      <c r="I284" s="174" t="str">
        <f t="shared" si="40"/>
        <v>SITE</v>
      </c>
      <c r="J284" s="32">
        <f t="shared" si="41"/>
        <v>0.33333333333333331</v>
      </c>
      <c r="K284" s="43">
        <f>IFERROR(VLOOKUP(M284,EMPLOI!A:S,2,0),"")</f>
        <v>29</v>
      </c>
      <c r="L284" s="32" t="str">
        <f t="shared" ca="1" si="43"/>
        <v/>
      </c>
      <c r="M284" s="26" t="str" cm="1">
        <f t="array" ref="M284">IF(OR($K$2&gt;J284),"",IFERROR(INDEX(Tableau1[],MATCH(1,('2019'!B284&gt;=Tableau1[[DATE DEBUT ]])*(Tableau1[DATE FIN]&gt;='2018'!B284),0),1),""))</f>
        <v>Entreprise 7</v>
      </c>
      <c r="N284" s="6"/>
    </row>
    <row r="285" spans="1:14" ht="16.2" x14ac:dyDescent="0.35">
      <c r="A285" s="63">
        <f t="shared" si="44"/>
        <v>43748</v>
      </c>
      <c r="B285" s="34">
        <f t="shared" si="44"/>
        <v>43748</v>
      </c>
      <c r="C285" s="38">
        <v>0.33333333333333331</v>
      </c>
      <c r="D285" s="38">
        <v>0.5</v>
      </c>
      <c r="E285" s="36">
        <f t="shared" si="39"/>
        <v>0.16666666666666669</v>
      </c>
      <c r="F285" s="35">
        <v>0.58333333333333337</v>
      </c>
      <c r="G285" s="35">
        <v>0.75</v>
      </c>
      <c r="H285" s="36">
        <f t="shared" si="36"/>
        <v>0.16666666666666663</v>
      </c>
      <c r="I285" s="174" t="str">
        <f t="shared" si="40"/>
        <v>SITE</v>
      </c>
      <c r="J285" s="32">
        <f t="shared" si="41"/>
        <v>0.33333333333333331</v>
      </c>
      <c r="K285" s="43">
        <f>IFERROR(VLOOKUP(M285,EMPLOI!A:S,2,0),"")</f>
        <v>29</v>
      </c>
      <c r="L285" s="32" t="str">
        <f t="shared" ca="1" si="43"/>
        <v/>
      </c>
      <c r="M285" s="26" t="str" cm="1">
        <f t="array" ref="M285">IF(OR($K$2&gt;J285),"",IFERROR(INDEX(Tableau1[],MATCH(1,('2019'!B285&gt;=Tableau1[[DATE DEBUT ]])*(Tableau1[DATE FIN]&gt;='2018'!B285),0),1),""))</f>
        <v>Entreprise 7</v>
      </c>
      <c r="N285" s="6"/>
    </row>
    <row r="286" spans="1:14" ht="16.2" x14ac:dyDescent="0.35">
      <c r="A286" s="63">
        <f t="shared" si="44"/>
        <v>43749</v>
      </c>
      <c r="B286" s="34">
        <f t="shared" si="44"/>
        <v>43749</v>
      </c>
      <c r="C286" s="38">
        <v>0.33333333333333331</v>
      </c>
      <c r="D286" s="38">
        <v>0.5</v>
      </c>
      <c r="E286" s="36">
        <f t="shared" si="39"/>
        <v>0.16666666666666669</v>
      </c>
      <c r="F286" s="35">
        <v>0.58333333333333337</v>
      </c>
      <c r="G286" s="35">
        <v>0.75</v>
      </c>
      <c r="H286" s="36">
        <f t="shared" si="36"/>
        <v>0.16666666666666663</v>
      </c>
      <c r="I286" s="174" t="str">
        <f t="shared" si="40"/>
        <v>SITE</v>
      </c>
      <c r="J286" s="32">
        <f t="shared" si="41"/>
        <v>0.33333333333333331</v>
      </c>
      <c r="K286" s="43">
        <f>IFERROR(VLOOKUP(M286,EMPLOI!A:S,2,0),"")</f>
        <v>29</v>
      </c>
      <c r="L286" s="32" t="str">
        <f t="shared" ca="1" si="43"/>
        <v/>
      </c>
      <c r="M286" s="26" t="str" cm="1">
        <f t="array" ref="M286">IF(OR($K$2&gt;J286),"",IFERROR(INDEX(Tableau1[],MATCH(1,('2019'!B286&gt;=Tableau1[[DATE DEBUT ]])*(Tableau1[DATE FIN]&gt;='2018'!B286),0),1),""))</f>
        <v>Entreprise 7</v>
      </c>
      <c r="N286" s="6"/>
    </row>
    <row r="287" spans="1:14" ht="16.2" x14ac:dyDescent="0.35">
      <c r="A287" s="63">
        <f t="shared" si="44"/>
        <v>43750</v>
      </c>
      <c r="B287" s="34">
        <f t="shared" si="44"/>
        <v>43750</v>
      </c>
      <c r="C287" s="38"/>
      <c r="D287" s="38"/>
      <c r="E287" s="36">
        <f t="shared" si="39"/>
        <v>0</v>
      </c>
      <c r="F287" s="35"/>
      <c r="G287" s="35"/>
      <c r="H287" s="36">
        <f t="shared" si="36"/>
        <v>0</v>
      </c>
      <c r="I287" s="174" t="str">
        <f t="shared" si="40"/>
        <v/>
      </c>
      <c r="J287" s="32">
        <f t="shared" si="41"/>
        <v>0</v>
      </c>
      <c r="K287" s="43" t="str">
        <f>IFERROR(VLOOKUP(M287,EMPLOI!A:S,2,0),"")</f>
        <v/>
      </c>
      <c r="L287" s="32">
        <f t="shared" ca="1" si="43"/>
        <v>1.6666666666666665</v>
      </c>
      <c r="M287" s="26" t="str" cm="1">
        <f t="array" ref="M287">IF(OR($K$2&gt;J287),"",IFERROR(INDEX(Tableau1[],MATCH(1,('2019'!B287&gt;=Tableau1[[DATE DEBUT ]])*(Tableau1[DATE FIN]&gt;='2018'!B287),0),1),""))</f>
        <v/>
      </c>
      <c r="N287" s="6"/>
    </row>
    <row r="288" spans="1:14" ht="16.2" x14ac:dyDescent="0.35">
      <c r="A288" s="63">
        <f t="shared" si="44"/>
        <v>43751</v>
      </c>
      <c r="B288" s="34">
        <f t="shared" si="44"/>
        <v>43751</v>
      </c>
      <c r="C288" s="38"/>
      <c r="D288" s="38"/>
      <c r="E288" s="36">
        <f t="shared" si="39"/>
        <v>0</v>
      </c>
      <c r="F288" s="35"/>
      <c r="G288" s="35"/>
      <c r="H288" s="36">
        <f t="shared" si="36"/>
        <v>0</v>
      </c>
      <c r="I288" s="174" t="str">
        <f t="shared" si="40"/>
        <v/>
      </c>
      <c r="J288" s="32">
        <f t="shared" si="41"/>
        <v>0</v>
      </c>
      <c r="K288" s="43" t="str">
        <f>IFERROR(VLOOKUP(M288,EMPLOI!A:S,2,0),"")</f>
        <v/>
      </c>
      <c r="L288" s="32" t="str">
        <f t="shared" ca="1" si="43"/>
        <v/>
      </c>
      <c r="M288" s="26" t="str" cm="1">
        <f t="array" ref="M288">IF(OR($K$2&gt;J288),"",IFERROR(INDEX(Tableau1[],MATCH(1,('2019'!B288&gt;=Tableau1[[DATE DEBUT ]])*(Tableau1[DATE FIN]&gt;='2018'!B288),0),1),""))</f>
        <v/>
      </c>
      <c r="N288" s="6"/>
    </row>
    <row r="289" spans="1:14" ht="16.2" x14ac:dyDescent="0.35">
      <c r="A289" s="63">
        <f t="shared" si="44"/>
        <v>43752</v>
      </c>
      <c r="B289" s="34">
        <f t="shared" si="44"/>
        <v>43752</v>
      </c>
      <c r="C289" s="38">
        <v>0.33333333333333331</v>
      </c>
      <c r="D289" s="38">
        <v>0.5</v>
      </c>
      <c r="E289" s="36">
        <f t="shared" si="39"/>
        <v>0.16666666666666669</v>
      </c>
      <c r="F289" s="35">
        <v>0.58333333333333337</v>
      </c>
      <c r="G289" s="35">
        <v>0.75</v>
      </c>
      <c r="H289" s="36">
        <f t="shared" si="36"/>
        <v>0.16666666666666663</v>
      </c>
      <c r="I289" s="174" t="str">
        <f t="shared" si="40"/>
        <v>SITE</v>
      </c>
      <c r="J289" s="32">
        <f t="shared" si="41"/>
        <v>0.33333333333333331</v>
      </c>
      <c r="K289" s="43">
        <f>IFERROR(VLOOKUP(M289,EMPLOI!A:S,2,0),"")</f>
        <v>29</v>
      </c>
      <c r="L289" s="32" t="str">
        <f t="shared" ca="1" si="43"/>
        <v/>
      </c>
      <c r="M289" s="26" t="str" cm="1">
        <f t="array" ref="M289">IF(OR($K$2&gt;J289),"",IFERROR(INDEX(Tableau1[],MATCH(1,('2019'!B289&gt;=Tableau1[[DATE DEBUT ]])*(Tableau1[DATE FIN]&gt;='2018'!B289),0),1),""))</f>
        <v>Entreprise 7</v>
      </c>
      <c r="N289" s="6"/>
    </row>
    <row r="290" spans="1:14" ht="16.2" x14ac:dyDescent="0.35">
      <c r="A290" s="63">
        <f t="shared" si="44"/>
        <v>43753</v>
      </c>
      <c r="B290" s="34">
        <f t="shared" si="44"/>
        <v>43753</v>
      </c>
      <c r="C290" s="38">
        <v>0.33333333333333331</v>
      </c>
      <c r="D290" s="38">
        <v>0.5</v>
      </c>
      <c r="E290" s="36">
        <f t="shared" si="39"/>
        <v>0.16666666666666669</v>
      </c>
      <c r="F290" s="35">
        <v>0.58333333333333337</v>
      </c>
      <c r="G290" s="35">
        <v>0.75</v>
      </c>
      <c r="H290" s="36">
        <f t="shared" si="36"/>
        <v>0.16666666666666663</v>
      </c>
      <c r="I290" s="174" t="str">
        <f t="shared" si="40"/>
        <v>SITE</v>
      </c>
      <c r="J290" s="32">
        <f t="shared" si="41"/>
        <v>0.33333333333333331</v>
      </c>
      <c r="K290" s="43">
        <f>IFERROR(VLOOKUP(M290,EMPLOI!A:S,2,0),"")</f>
        <v>29</v>
      </c>
      <c r="L290" s="32" t="str">
        <f t="shared" ca="1" si="43"/>
        <v/>
      </c>
      <c r="M290" s="26" t="str" cm="1">
        <f t="array" ref="M290">IF(OR($K$2&gt;J290),"",IFERROR(INDEX(Tableau1[],MATCH(1,('2019'!B290&gt;=Tableau1[[DATE DEBUT ]])*(Tableau1[DATE FIN]&gt;='2018'!B290),0),1),""))</f>
        <v>Entreprise 7</v>
      </c>
      <c r="N290" s="6"/>
    </row>
    <row r="291" spans="1:14" ht="16.2" x14ac:dyDescent="0.35">
      <c r="A291" s="63">
        <f t="shared" si="44"/>
        <v>43754</v>
      </c>
      <c r="B291" s="34">
        <f t="shared" si="44"/>
        <v>43754</v>
      </c>
      <c r="C291" s="38">
        <v>0.33333333333333331</v>
      </c>
      <c r="D291" s="38">
        <v>0.5</v>
      </c>
      <c r="E291" s="36">
        <f t="shared" si="39"/>
        <v>0.16666666666666669</v>
      </c>
      <c r="F291" s="35">
        <v>0.58333333333333337</v>
      </c>
      <c r="G291" s="35">
        <v>0.75</v>
      </c>
      <c r="H291" s="36">
        <f t="shared" si="36"/>
        <v>0.16666666666666663</v>
      </c>
      <c r="I291" s="174" t="str">
        <f t="shared" si="40"/>
        <v>SITE</v>
      </c>
      <c r="J291" s="32">
        <f t="shared" si="41"/>
        <v>0.33333333333333331</v>
      </c>
      <c r="K291" s="43">
        <f>IFERROR(VLOOKUP(M291,EMPLOI!A:S,2,0),"")</f>
        <v>29</v>
      </c>
      <c r="L291" s="32" t="str">
        <f t="shared" ca="1" si="43"/>
        <v/>
      </c>
      <c r="M291" s="26" t="str" cm="1">
        <f t="array" ref="M291">IF(OR($K$2&gt;J291),"",IFERROR(INDEX(Tableau1[],MATCH(1,('2019'!B291&gt;=Tableau1[[DATE DEBUT ]])*(Tableau1[DATE FIN]&gt;='2018'!B291),0),1),""))</f>
        <v>Entreprise 7</v>
      </c>
      <c r="N291" s="6"/>
    </row>
    <row r="292" spans="1:14" ht="16.2" x14ac:dyDescent="0.35">
      <c r="A292" s="63">
        <f t="shared" si="44"/>
        <v>43755</v>
      </c>
      <c r="B292" s="34">
        <f t="shared" si="44"/>
        <v>43755</v>
      </c>
      <c r="C292" s="38">
        <v>0.33333333333333331</v>
      </c>
      <c r="D292" s="38">
        <v>0.5</v>
      </c>
      <c r="E292" s="36">
        <f t="shared" si="39"/>
        <v>0.16666666666666669</v>
      </c>
      <c r="F292" s="35">
        <v>0.58333333333333337</v>
      </c>
      <c r="G292" s="35">
        <v>0.75</v>
      </c>
      <c r="H292" s="36">
        <f t="shared" si="36"/>
        <v>0.16666666666666663</v>
      </c>
      <c r="I292" s="174" t="str">
        <f t="shared" si="40"/>
        <v>SITE</v>
      </c>
      <c r="J292" s="32">
        <f t="shared" si="41"/>
        <v>0.33333333333333331</v>
      </c>
      <c r="K292" s="43">
        <f>IFERROR(VLOOKUP(M292,EMPLOI!A:S,2,0),"")</f>
        <v>29</v>
      </c>
      <c r="L292" s="32" t="str">
        <f t="shared" ca="1" si="43"/>
        <v/>
      </c>
      <c r="M292" s="26" t="str" cm="1">
        <f t="array" ref="M292">IF(OR($K$2&gt;J292),"",IFERROR(INDEX(Tableau1[],MATCH(1,('2019'!B292&gt;=Tableau1[[DATE DEBUT ]])*(Tableau1[DATE FIN]&gt;='2018'!B292),0),1),""))</f>
        <v>Entreprise 7</v>
      </c>
      <c r="N292" s="6"/>
    </row>
    <row r="293" spans="1:14" ht="16.2" x14ac:dyDescent="0.35">
      <c r="A293" s="63">
        <f t="shared" si="44"/>
        <v>43756</v>
      </c>
      <c r="B293" s="34">
        <f t="shared" si="44"/>
        <v>43756</v>
      </c>
      <c r="C293" s="38">
        <v>0.33333333333333331</v>
      </c>
      <c r="D293" s="38">
        <v>0.5</v>
      </c>
      <c r="E293" s="36">
        <f t="shared" si="39"/>
        <v>0.16666666666666669</v>
      </c>
      <c r="F293" s="35">
        <v>0.58333333333333337</v>
      </c>
      <c r="G293" s="35">
        <v>0.75</v>
      </c>
      <c r="H293" s="36">
        <f t="shared" ref="H293:H356" si="45">MOD(G293-F293,1)</f>
        <v>0.16666666666666663</v>
      </c>
      <c r="I293" s="174" t="str">
        <f t="shared" si="40"/>
        <v>SITE</v>
      </c>
      <c r="J293" s="32">
        <f t="shared" si="41"/>
        <v>0.33333333333333331</v>
      </c>
      <c r="K293" s="43">
        <f>IFERROR(VLOOKUP(M293,EMPLOI!A:S,2,0),"")</f>
        <v>29</v>
      </c>
      <c r="L293" s="32" t="str">
        <f t="shared" ca="1" si="43"/>
        <v/>
      </c>
      <c r="M293" s="26" t="str" cm="1">
        <f t="array" ref="M293">IF(OR($K$2&gt;J293),"",IFERROR(INDEX(Tableau1[],MATCH(1,('2019'!B293&gt;=Tableau1[[DATE DEBUT ]])*(Tableau1[DATE FIN]&gt;='2018'!B293),0),1),""))</f>
        <v>Entreprise 7</v>
      </c>
      <c r="N293" s="6"/>
    </row>
    <row r="294" spans="1:14" ht="16.2" x14ac:dyDescent="0.35">
      <c r="A294" s="63">
        <f t="shared" ref="A294:B309" si="46">A293+1</f>
        <v>43757</v>
      </c>
      <c r="B294" s="34">
        <f t="shared" si="46"/>
        <v>43757</v>
      </c>
      <c r="C294" s="38"/>
      <c r="D294" s="38"/>
      <c r="E294" s="36">
        <f t="shared" si="39"/>
        <v>0</v>
      </c>
      <c r="F294" s="35"/>
      <c r="G294" s="35"/>
      <c r="H294" s="36">
        <f t="shared" si="45"/>
        <v>0</v>
      </c>
      <c r="I294" s="174" t="str">
        <f t="shared" si="40"/>
        <v/>
      </c>
      <c r="J294" s="32">
        <f t="shared" si="41"/>
        <v>0</v>
      </c>
      <c r="K294" s="43" t="str">
        <f>IFERROR(VLOOKUP(M294,EMPLOI!A:S,2,0),"")</f>
        <v/>
      </c>
      <c r="L294" s="32">
        <f t="shared" ca="1" si="43"/>
        <v>1.6666666666666665</v>
      </c>
      <c r="M294" s="26" t="str" cm="1">
        <f t="array" ref="M294">IF(OR($K$2&gt;J294),"",IFERROR(INDEX(Tableau1[],MATCH(1,('2019'!B294&gt;=Tableau1[[DATE DEBUT ]])*(Tableau1[DATE FIN]&gt;='2018'!B294),0),1),""))</f>
        <v/>
      </c>
      <c r="N294" s="6"/>
    </row>
    <row r="295" spans="1:14" ht="16.2" x14ac:dyDescent="0.35">
      <c r="A295" s="63">
        <f t="shared" si="46"/>
        <v>43758</v>
      </c>
      <c r="B295" s="34">
        <f t="shared" si="46"/>
        <v>43758</v>
      </c>
      <c r="C295" s="38"/>
      <c r="D295" s="38"/>
      <c r="E295" s="36">
        <f t="shared" si="39"/>
        <v>0</v>
      </c>
      <c r="F295" s="35"/>
      <c r="G295" s="35"/>
      <c r="H295" s="36">
        <f t="shared" si="45"/>
        <v>0</v>
      </c>
      <c r="I295" s="174" t="str">
        <f t="shared" si="40"/>
        <v/>
      </c>
      <c r="J295" s="32">
        <f t="shared" si="41"/>
        <v>0</v>
      </c>
      <c r="K295" s="43" t="str">
        <f>IFERROR(VLOOKUP(M295,EMPLOI!A:S,2,0),"")</f>
        <v/>
      </c>
      <c r="L295" s="32" t="str">
        <f t="shared" ca="1" si="43"/>
        <v/>
      </c>
      <c r="M295" s="26" t="str" cm="1">
        <f t="array" ref="M295">IF(OR($K$2&gt;J295),"",IFERROR(INDEX(Tableau1[],MATCH(1,('2019'!B295&gt;=Tableau1[[DATE DEBUT ]])*(Tableau1[DATE FIN]&gt;='2018'!B295),0),1),""))</f>
        <v/>
      </c>
      <c r="N295" s="6"/>
    </row>
    <row r="296" spans="1:14" ht="16.2" x14ac:dyDescent="0.35">
      <c r="A296" s="63">
        <f t="shared" si="46"/>
        <v>43759</v>
      </c>
      <c r="B296" s="34">
        <f t="shared" si="46"/>
        <v>43759</v>
      </c>
      <c r="C296" s="38">
        <v>0.33333333333333331</v>
      </c>
      <c r="D296" s="38">
        <v>0.5</v>
      </c>
      <c r="E296" s="36">
        <f t="shared" si="39"/>
        <v>0.16666666666666669</v>
      </c>
      <c r="F296" s="35">
        <v>0.58333333333333337</v>
      </c>
      <c r="G296" s="35">
        <v>0.75</v>
      </c>
      <c r="H296" s="36">
        <f t="shared" si="45"/>
        <v>0.16666666666666663</v>
      </c>
      <c r="I296" s="174" t="str">
        <f t="shared" si="40"/>
        <v>SITE</v>
      </c>
      <c r="J296" s="32">
        <f t="shared" si="41"/>
        <v>0.33333333333333331</v>
      </c>
      <c r="K296" s="43">
        <f>IFERROR(VLOOKUP(M296,EMPLOI!A:S,2,0),"")</f>
        <v>29</v>
      </c>
      <c r="L296" s="32" t="str">
        <f t="shared" ca="1" si="43"/>
        <v/>
      </c>
      <c r="M296" s="26" t="str" cm="1">
        <f t="array" ref="M296">IF(OR($K$2&gt;J296),"",IFERROR(INDEX(Tableau1[],MATCH(1,('2019'!B296&gt;=Tableau1[[DATE DEBUT ]])*(Tableau1[DATE FIN]&gt;='2018'!B296),0),1),""))</f>
        <v>Entreprise 7</v>
      </c>
      <c r="N296" s="6"/>
    </row>
    <row r="297" spans="1:14" ht="16.2" x14ac:dyDescent="0.35">
      <c r="A297" s="63">
        <f t="shared" si="46"/>
        <v>43760</v>
      </c>
      <c r="B297" s="34">
        <f t="shared" si="46"/>
        <v>43760</v>
      </c>
      <c r="C297" s="38">
        <v>0.33333333333333331</v>
      </c>
      <c r="D297" s="38">
        <v>0.5</v>
      </c>
      <c r="E297" s="36">
        <f t="shared" si="39"/>
        <v>0.16666666666666669</v>
      </c>
      <c r="F297" s="35">
        <v>0.58333333333333337</v>
      </c>
      <c r="G297" s="35">
        <v>0.75</v>
      </c>
      <c r="H297" s="36">
        <f t="shared" si="45"/>
        <v>0.16666666666666663</v>
      </c>
      <c r="I297" s="174" t="str">
        <f t="shared" si="40"/>
        <v>SITE</v>
      </c>
      <c r="J297" s="32">
        <f t="shared" si="41"/>
        <v>0.33333333333333331</v>
      </c>
      <c r="K297" s="43">
        <f>IFERROR(VLOOKUP(M297,EMPLOI!A:S,2,0),"")</f>
        <v>29</v>
      </c>
      <c r="L297" s="32" t="str">
        <f t="shared" ca="1" si="43"/>
        <v/>
      </c>
      <c r="M297" s="26" t="str" cm="1">
        <f t="array" ref="M297">IF(OR($K$2&gt;J297),"",IFERROR(INDEX(Tableau1[],MATCH(1,('2019'!B297&gt;=Tableau1[[DATE DEBUT ]])*(Tableau1[DATE FIN]&gt;='2018'!B297),0),1),""))</f>
        <v>Entreprise 7</v>
      </c>
      <c r="N297" s="6"/>
    </row>
    <row r="298" spans="1:14" ht="16.2" x14ac:dyDescent="0.35">
      <c r="A298" s="63">
        <f t="shared" si="46"/>
        <v>43761</v>
      </c>
      <c r="B298" s="34">
        <f t="shared" si="46"/>
        <v>43761</v>
      </c>
      <c r="C298" s="38">
        <v>0.33333333333333331</v>
      </c>
      <c r="D298" s="38">
        <v>0.5</v>
      </c>
      <c r="E298" s="36">
        <f t="shared" si="39"/>
        <v>0.16666666666666669</v>
      </c>
      <c r="F298" s="35">
        <v>0.58333333333333337</v>
      </c>
      <c r="G298" s="35">
        <v>0.75</v>
      </c>
      <c r="H298" s="36">
        <f t="shared" si="45"/>
        <v>0.16666666666666663</v>
      </c>
      <c r="I298" s="174" t="str">
        <f t="shared" si="40"/>
        <v>SITE</v>
      </c>
      <c r="J298" s="32">
        <f t="shared" si="41"/>
        <v>0.33333333333333331</v>
      </c>
      <c r="K298" s="43">
        <f>IFERROR(VLOOKUP(M298,EMPLOI!A:S,2,0),"")</f>
        <v>29</v>
      </c>
      <c r="L298" s="32" t="str">
        <f t="shared" ca="1" si="43"/>
        <v/>
      </c>
      <c r="M298" s="26" t="str" cm="1">
        <f t="array" ref="M298">IF(OR($K$2&gt;J298),"",IFERROR(INDEX(Tableau1[],MATCH(1,('2019'!B298&gt;=Tableau1[[DATE DEBUT ]])*(Tableau1[DATE FIN]&gt;='2018'!B298),0),1),""))</f>
        <v>Entreprise 7</v>
      </c>
      <c r="N298" s="6"/>
    </row>
    <row r="299" spans="1:14" ht="16.2" x14ac:dyDescent="0.35">
      <c r="A299" s="63">
        <f t="shared" si="46"/>
        <v>43762</v>
      </c>
      <c r="B299" s="34">
        <f t="shared" si="46"/>
        <v>43762</v>
      </c>
      <c r="C299" s="38">
        <v>0.33333333333333331</v>
      </c>
      <c r="D299" s="38">
        <v>0.5</v>
      </c>
      <c r="E299" s="36">
        <f t="shared" si="39"/>
        <v>0.16666666666666669</v>
      </c>
      <c r="F299" s="35">
        <v>0.58333333333333337</v>
      </c>
      <c r="G299" s="35">
        <v>0.75</v>
      </c>
      <c r="H299" s="36">
        <f t="shared" si="45"/>
        <v>0.16666666666666663</v>
      </c>
      <c r="I299" s="174" t="str">
        <f t="shared" si="40"/>
        <v>SITE</v>
      </c>
      <c r="J299" s="32">
        <f t="shared" si="41"/>
        <v>0.33333333333333331</v>
      </c>
      <c r="K299" s="43">
        <f>IFERROR(VLOOKUP(M299,EMPLOI!A:S,2,0),"")</f>
        <v>29</v>
      </c>
      <c r="L299" s="32" t="str">
        <f t="shared" ca="1" si="43"/>
        <v/>
      </c>
      <c r="M299" s="26" t="str" cm="1">
        <f t="array" ref="M299">IF(OR($K$2&gt;J299),"",IFERROR(INDEX(Tableau1[],MATCH(1,('2019'!B299&gt;=Tableau1[[DATE DEBUT ]])*(Tableau1[DATE FIN]&gt;='2018'!B299),0),1),""))</f>
        <v>Entreprise 7</v>
      </c>
      <c r="N299" s="6"/>
    </row>
    <row r="300" spans="1:14" ht="16.2" x14ac:dyDescent="0.35">
      <c r="A300" s="63">
        <f t="shared" si="46"/>
        <v>43763</v>
      </c>
      <c r="B300" s="34">
        <f t="shared" si="46"/>
        <v>43763</v>
      </c>
      <c r="C300" s="38">
        <v>0.33333333333333331</v>
      </c>
      <c r="D300" s="38">
        <v>0.5</v>
      </c>
      <c r="E300" s="36">
        <f t="shared" si="39"/>
        <v>0.16666666666666669</v>
      </c>
      <c r="F300" s="35">
        <v>0.58333333333333337</v>
      </c>
      <c r="G300" s="35">
        <v>0.75</v>
      </c>
      <c r="H300" s="36">
        <f t="shared" si="45"/>
        <v>0.16666666666666663</v>
      </c>
      <c r="I300" s="174" t="str">
        <f t="shared" si="40"/>
        <v>SITE</v>
      </c>
      <c r="J300" s="32">
        <f t="shared" si="41"/>
        <v>0.33333333333333331</v>
      </c>
      <c r="K300" s="43">
        <f>IFERROR(VLOOKUP(M300,EMPLOI!A:S,2,0),"")</f>
        <v>29</v>
      </c>
      <c r="L300" s="32" t="str">
        <f t="shared" ca="1" si="43"/>
        <v/>
      </c>
      <c r="M300" s="26" t="str" cm="1">
        <f t="array" ref="M300">IF(OR($K$2&gt;J300),"",IFERROR(INDEX(Tableau1[],MATCH(1,('2019'!B300&gt;=Tableau1[[DATE DEBUT ]])*(Tableau1[DATE FIN]&gt;='2018'!B300),0),1),""))</f>
        <v>Entreprise 7</v>
      </c>
      <c r="N300" s="6"/>
    </row>
    <row r="301" spans="1:14" ht="16.2" x14ac:dyDescent="0.35">
      <c r="A301" s="63">
        <f t="shared" si="46"/>
        <v>43764</v>
      </c>
      <c r="B301" s="34">
        <f t="shared" si="46"/>
        <v>43764</v>
      </c>
      <c r="C301" s="38"/>
      <c r="D301" s="38"/>
      <c r="E301" s="36">
        <f t="shared" si="39"/>
        <v>0</v>
      </c>
      <c r="F301" s="35"/>
      <c r="G301" s="35"/>
      <c r="H301" s="36">
        <f t="shared" si="45"/>
        <v>0</v>
      </c>
      <c r="I301" s="174" t="str">
        <f t="shared" si="40"/>
        <v/>
      </c>
      <c r="J301" s="32">
        <f t="shared" si="41"/>
        <v>0</v>
      </c>
      <c r="K301" s="43" t="str">
        <f>IFERROR(VLOOKUP(M301,EMPLOI!A:S,2,0),"")</f>
        <v/>
      </c>
      <c r="L301" s="32">
        <f t="shared" ca="1" si="43"/>
        <v>1.6666666666666665</v>
      </c>
      <c r="M301" s="26" t="str" cm="1">
        <f t="array" ref="M301">IF(OR($K$2&gt;J301),"",IFERROR(INDEX(Tableau1[],MATCH(1,('2019'!B301&gt;=Tableau1[[DATE DEBUT ]])*(Tableau1[DATE FIN]&gt;='2018'!B301),0),1),""))</f>
        <v/>
      </c>
      <c r="N301" s="6"/>
    </row>
    <row r="302" spans="1:14" ht="16.2" x14ac:dyDescent="0.35">
      <c r="A302" s="63">
        <f t="shared" si="46"/>
        <v>43765</v>
      </c>
      <c r="B302" s="34">
        <f t="shared" si="46"/>
        <v>43765</v>
      </c>
      <c r="C302" s="38"/>
      <c r="D302" s="38"/>
      <c r="E302" s="36">
        <f t="shared" si="39"/>
        <v>0</v>
      </c>
      <c r="F302" s="35"/>
      <c r="G302" s="35"/>
      <c r="H302" s="36">
        <f t="shared" si="45"/>
        <v>0</v>
      </c>
      <c r="I302" s="174" t="str">
        <f t="shared" si="40"/>
        <v/>
      </c>
      <c r="J302" s="32">
        <f t="shared" si="41"/>
        <v>0</v>
      </c>
      <c r="K302" s="43" t="str">
        <f>IFERROR(VLOOKUP(M302,EMPLOI!A:S,2,0),"")</f>
        <v/>
      </c>
      <c r="L302" s="32" t="str">
        <f t="shared" ca="1" si="43"/>
        <v/>
      </c>
      <c r="M302" s="26" t="str" cm="1">
        <f t="array" ref="M302">IF(OR($K$2&gt;J302),"",IFERROR(INDEX(Tableau1[],MATCH(1,('2019'!B302&gt;=Tableau1[[DATE DEBUT ]])*(Tableau1[DATE FIN]&gt;='2018'!B302),0),1),""))</f>
        <v/>
      </c>
      <c r="N302" s="6"/>
    </row>
    <row r="303" spans="1:14" ht="16.2" x14ac:dyDescent="0.35">
      <c r="A303" s="63">
        <f t="shared" si="46"/>
        <v>43766</v>
      </c>
      <c r="B303" s="34">
        <f t="shared" si="46"/>
        <v>43766</v>
      </c>
      <c r="C303" s="38">
        <v>0.33333333333333331</v>
      </c>
      <c r="D303" s="38">
        <v>0.5</v>
      </c>
      <c r="E303" s="36">
        <f t="shared" si="39"/>
        <v>0.16666666666666669</v>
      </c>
      <c r="F303" s="35">
        <v>0.58333333333333337</v>
      </c>
      <c r="G303" s="35">
        <v>0.75</v>
      </c>
      <c r="H303" s="36">
        <f t="shared" si="45"/>
        <v>0.16666666666666663</v>
      </c>
      <c r="I303" s="174" t="str">
        <f t="shared" si="40"/>
        <v>SITE</v>
      </c>
      <c r="J303" s="32">
        <f t="shared" si="41"/>
        <v>0.33333333333333331</v>
      </c>
      <c r="K303" s="43">
        <f>IFERROR(VLOOKUP(M303,EMPLOI!A:S,2,0),"")</f>
        <v>29</v>
      </c>
      <c r="L303" s="32" t="str">
        <f t="shared" ca="1" si="43"/>
        <v/>
      </c>
      <c r="M303" s="26" t="str" cm="1">
        <f t="array" ref="M303">IF(OR($K$2&gt;J303),"",IFERROR(INDEX(Tableau1[],MATCH(1,('2019'!B303&gt;=Tableau1[[DATE DEBUT ]])*(Tableau1[DATE FIN]&gt;='2018'!B303),0),1),""))</f>
        <v>Entreprise 7</v>
      </c>
      <c r="N303" s="6"/>
    </row>
    <row r="304" spans="1:14" ht="16.2" x14ac:dyDescent="0.35">
      <c r="A304" s="63">
        <f t="shared" si="46"/>
        <v>43767</v>
      </c>
      <c r="B304" s="34">
        <f t="shared" si="46"/>
        <v>43767</v>
      </c>
      <c r="C304" s="38">
        <v>0.33333333333333331</v>
      </c>
      <c r="D304" s="38">
        <v>0.5</v>
      </c>
      <c r="E304" s="36">
        <f t="shared" si="39"/>
        <v>0.16666666666666669</v>
      </c>
      <c r="F304" s="35">
        <v>0.58333333333333337</v>
      </c>
      <c r="G304" s="35">
        <v>0.75</v>
      </c>
      <c r="H304" s="36">
        <f t="shared" si="45"/>
        <v>0.16666666666666663</v>
      </c>
      <c r="I304" s="174" t="str">
        <f t="shared" si="40"/>
        <v>SITE</v>
      </c>
      <c r="J304" s="32">
        <f t="shared" si="41"/>
        <v>0.33333333333333331</v>
      </c>
      <c r="K304" s="43">
        <f>IFERROR(VLOOKUP(M304,EMPLOI!A:S,2,0),"")</f>
        <v>29</v>
      </c>
      <c r="L304" s="32" t="str">
        <f t="shared" ca="1" si="43"/>
        <v/>
      </c>
      <c r="M304" s="26" t="str" cm="1">
        <f t="array" ref="M304">IF(OR($K$2&gt;J304),"",IFERROR(INDEX(Tableau1[],MATCH(1,('2019'!B304&gt;=Tableau1[[DATE DEBUT ]])*(Tableau1[DATE FIN]&gt;='2018'!B304),0),1),""))</f>
        <v>Entreprise 7</v>
      </c>
      <c r="N304" s="6"/>
    </row>
    <row r="305" spans="1:14" ht="16.2" x14ac:dyDescent="0.35">
      <c r="A305" s="63">
        <f t="shared" si="46"/>
        <v>43768</v>
      </c>
      <c r="B305" s="34">
        <f t="shared" si="46"/>
        <v>43768</v>
      </c>
      <c r="C305" s="38">
        <v>0.33333333333333331</v>
      </c>
      <c r="D305" s="38">
        <v>0.5</v>
      </c>
      <c r="E305" s="36">
        <f t="shared" si="39"/>
        <v>0.16666666666666669</v>
      </c>
      <c r="F305" s="35">
        <v>0.58333333333333337</v>
      </c>
      <c r="G305" s="35">
        <v>0.75</v>
      </c>
      <c r="H305" s="36">
        <f t="shared" si="45"/>
        <v>0.16666666666666663</v>
      </c>
      <c r="I305" s="174" t="str">
        <f t="shared" si="40"/>
        <v>SITE</v>
      </c>
      <c r="J305" s="32">
        <f t="shared" si="41"/>
        <v>0.33333333333333331</v>
      </c>
      <c r="K305" s="43">
        <f>IFERROR(VLOOKUP(M305,EMPLOI!A:S,2,0),"")</f>
        <v>29</v>
      </c>
      <c r="L305" s="32" t="str">
        <f t="shared" ca="1" si="43"/>
        <v/>
      </c>
      <c r="M305" s="26" t="str" cm="1">
        <f t="array" ref="M305">IF(OR($K$2&gt;J305),"",IFERROR(INDEX(Tableau1[],MATCH(1,('2019'!B305&gt;=Tableau1[[DATE DEBUT ]])*(Tableau1[DATE FIN]&gt;='2018'!B305),0),1),""))</f>
        <v>Entreprise 7</v>
      </c>
      <c r="N305" s="6"/>
    </row>
    <row r="306" spans="1:14" ht="16.2" x14ac:dyDescent="0.35">
      <c r="A306" s="63">
        <f t="shared" si="46"/>
        <v>43769</v>
      </c>
      <c r="B306" s="34">
        <f t="shared" si="46"/>
        <v>43769</v>
      </c>
      <c r="C306" s="38">
        <v>0.33333333333333331</v>
      </c>
      <c r="D306" s="38">
        <v>0.5</v>
      </c>
      <c r="E306" s="36">
        <f t="shared" si="39"/>
        <v>0.16666666666666669</v>
      </c>
      <c r="F306" s="35">
        <v>0.58333333333333337</v>
      </c>
      <c r="G306" s="35">
        <v>0.75</v>
      </c>
      <c r="H306" s="36">
        <f t="shared" si="45"/>
        <v>0.16666666666666663</v>
      </c>
      <c r="I306" s="174" t="str">
        <f t="shared" si="40"/>
        <v>SITE</v>
      </c>
      <c r="J306" s="32">
        <f t="shared" si="41"/>
        <v>0.33333333333333331</v>
      </c>
      <c r="K306" s="43">
        <f>IFERROR(VLOOKUP(M306,EMPLOI!A:S,2,0),"")</f>
        <v>29</v>
      </c>
      <c r="L306" s="32" t="str">
        <f t="shared" ca="1" si="43"/>
        <v/>
      </c>
      <c r="M306" s="26" t="str" cm="1">
        <f t="array" ref="M306">IF(OR($K$2&gt;J306),"",IFERROR(INDEX(Tableau1[],MATCH(1,('2019'!B306&gt;=Tableau1[[DATE DEBUT ]])*(Tableau1[DATE FIN]&gt;='2018'!B306),0),1),""))</f>
        <v>Entreprise 7</v>
      </c>
      <c r="N306" s="6"/>
    </row>
    <row r="307" spans="1:14" ht="16.2" x14ac:dyDescent="0.35">
      <c r="A307" s="63">
        <f t="shared" si="46"/>
        <v>43770</v>
      </c>
      <c r="B307" s="34">
        <f t="shared" si="46"/>
        <v>43770</v>
      </c>
      <c r="C307" s="38"/>
      <c r="D307" s="38"/>
      <c r="E307" s="36"/>
      <c r="F307" s="35"/>
      <c r="G307" s="35"/>
      <c r="H307" s="36">
        <f t="shared" si="45"/>
        <v>0</v>
      </c>
      <c r="I307" s="174" t="str">
        <f t="shared" si="40"/>
        <v/>
      </c>
      <c r="J307" s="32">
        <f t="shared" si="41"/>
        <v>0</v>
      </c>
      <c r="K307" s="43" t="str">
        <f>IFERROR(VLOOKUP(M307,EMPLOI!A:S,2,0),"")</f>
        <v/>
      </c>
      <c r="L307" s="32" t="str">
        <f t="shared" ca="1" si="43"/>
        <v/>
      </c>
      <c r="M307" s="26" t="str" cm="1">
        <f t="array" ref="M307">IF(OR($K$2&gt;J307),"",IFERROR(INDEX(Tableau1[],MATCH(1,('2019'!B307&gt;=Tableau1[[DATE DEBUT ]])*(Tableau1[DATE FIN]&gt;='2018'!B307),0),1),""))</f>
        <v/>
      </c>
      <c r="N307" s="6"/>
    </row>
    <row r="308" spans="1:14" ht="16.2" x14ac:dyDescent="0.35">
      <c r="A308" s="63">
        <f t="shared" si="46"/>
        <v>43771</v>
      </c>
      <c r="B308" s="34">
        <f t="shared" si="46"/>
        <v>43771</v>
      </c>
      <c r="C308" s="38"/>
      <c r="D308" s="38"/>
      <c r="E308" s="36">
        <f t="shared" si="39"/>
        <v>0</v>
      </c>
      <c r="F308" s="35"/>
      <c r="G308" s="35"/>
      <c r="H308" s="36">
        <f t="shared" si="45"/>
        <v>0</v>
      </c>
      <c r="I308" s="174" t="str">
        <f t="shared" si="40"/>
        <v/>
      </c>
      <c r="J308" s="32">
        <f t="shared" si="41"/>
        <v>0</v>
      </c>
      <c r="K308" s="43" t="str">
        <f>IFERROR(VLOOKUP(M308,EMPLOI!A:S,2,0),"")</f>
        <v/>
      </c>
      <c r="L308" s="32">
        <f t="shared" ca="1" si="43"/>
        <v>1.3333333333333333</v>
      </c>
      <c r="M308" s="26" t="str" cm="1">
        <f t="array" ref="M308">IF(OR($K$2&gt;J308),"",IFERROR(INDEX(Tableau1[],MATCH(1,('2019'!B308&gt;=Tableau1[[DATE DEBUT ]])*(Tableau1[DATE FIN]&gt;='2018'!B308),0),1),""))</f>
        <v/>
      </c>
      <c r="N308" s="6"/>
    </row>
    <row r="309" spans="1:14" ht="16.2" x14ac:dyDescent="0.35">
      <c r="A309" s="63">
        <f t="shared" si="46"/>
        <v>43772</v>
      </c>
      <c r="B309" s="34">
        <f t="shared" si="46"/>
        <v>43772</v>
      </c>
      <c r="C309" s="38"/>
      <c r="D309" s="38"/>
      <c r="E309" s="36">
        <f t="shared" si="39"/>
        <v>0</v>
      </c>
      <c r="F309" s="35"/>
      <c r="G309" s="35"/>
      <c r="H309" s="36">
        <f t="shared" si="45"/>
        <v>0</v>
      </c>
      <c r="I309" s="174" t="str">
        <f t="shared" si="40"/>
        <v/>
      </c>
      <c r="J309" s="32">
        <f t="shared" si="41"/>
        <v>0</v>
      </c>
      <c r="K309" s="43" t="str">
        <f>IFERROR(VLOOKUP(M309,EMPLOI!A:S,2,0),"")</f>
        <v/>
      </c>
      <c r="L309" s="32" t="str">
        <f t="shared" ca="1" si="43"/>
        <v/>
      </c>
      <c r="M309" s="26" t="str" cm="1">
        <f t="array" ref="M309">IF(OR($K$2&gt;J309),"",IFERROR(INDEX(Tableau1[],MATCH(1,('2019'!B309&gt;=Tableau1[[DATE DEBUT ]])*(Tableau1[DATE FIN]&gt;='2018'!B309),0),1),""))</f>
        <v/>
      </c>
      <c r="N309" s="6"/>
    </row>
    <row r="310" spans="1:14" ht="16.2" x14ac:dyDescent="0.35">
      <c r="A310" s="63">
        <f t="shared" ref="A310:B325" si="47">A309+1</f>
        <v>43773</v>
      </c>
      <c r="B310" s="34">
        <f t="shared" si="47"/>
        <v>43773</v>
      </c>
      <c r="C310" s="38">
        <v>0.33333333333333331</v>
      </c>
      <c r="D310" s="38">
        <v>0.5</v>
      </c>
      <c r="E310" s="36">
        <f t="shared" si="39"/>
        <v>0.16666666666666669</v>
      </c>
      <c r="F310" s="35">
        <v>0.58333333333333337</v>
      </c>
      <c r="G310" s="35">
        <v>0.75</v>
      </c>
      <c r="H310" s="36">
        <f t="shared" si="45"/>
        <v>0.16666666666666663</v>
      </c>
      <c r="I310" s="174" t="str">
        <f t="shared" si="40"/>
        <v>SITE</v>
      </c>
      <c r="J310" s="32">
        <f t="shared" si="41"/>
        <v>0.33333333333333331</v>
      </c>
      <c r="K310" s="43">
        <f>IFERROR(VLOOKUP(M310,EMPLOI!A:S,2,0),"")</f>
        <v>29</v>
      </c>
      <c r="L310" s="32" t="str">
        <f t="shared" ca="1" si="43"/>
        <v/>
      </c>
      <c r="M310" s="26" t="str" cm="1">
        <f t="array" ref="M310">IF(OR($K$2&gt;J310),"",IFERROR(INDEX(Tableau1[],MATCH(1,('2019'!B310&gt;=Tableau1[[DATE DEBUT ]])*(Tableau1[DATE FIN]&gt;='2018'!B310),0),1),""))</f>
        <v>Entreprise 7</v>
      </c>
      <c r="N310" s="6"/>
    </row>
    <row r="311" spans="1:14" ht="16.2" x14ac:dyDescent="0.35">
      <c r="A311" s="63">
        <f t="shared" si="47"/>
        <v>43774</v>
      </c>
      <c r="B311" s="34">
        <f t="shared" si="47"/>
        <v>43774</v>
      </c>
      <c r="C311" s="38">
        <v>0.33333333333333331</v>
      </c>
      <c r="D311" s="38">
        <v>0.5</v>
      </c>
      <c r="E311" s="36">
        <f t="shared" si="39"/>
        <v>0.16666666666666669</v>
      </c>
      <c r="F311" s="35">
        <v>0.58333333333333337</v>
      </c>
      <c r="G311" s="35">
        <v>0.75</v>
      </c>
      <c r="H311" s="36">
        <f t="shared" si="45"/>
        <v>0.16666666666666663</v>
      </c>
      <c r="I311" s="174" t="str">
        <f t="shared" si="40"/>
        <v>SITE</v>
      </c>
      <c r="J311" s="32">
        <f t="shared" si="41"/>
        <v>0.33333333333333331</v>
      </c>
      <c r="K311" s="43">
        <f>IFERROR(VLOOKUP(M311,EMPLOI!A:S,2,0),"")</f>
        <v>29</v>
      </c>
      <c r="L311" s="32" t="str">
        <f t="shared" ca="1" si="43"/>
        <v/>
      </c>
      <c r="M311" s="26" t="str" cm="1">
        <f t="array" ref="M311">IF(OR($K$2&gt;J311),"",IFERROR(INDEX(Tableau1[],MATCH(1,('2019'!B311&gt;=Tableau1[[DATE DEBUT ]])*(Tableau1[DATE FIN]&gt;='2018'!B311),0),1),""))</f>
        <v>Entreprise 7</v>
      </c>
      <c r="N311" s="6"/>
    </row>
    <row r="312" spans="1:14" ht="16.2" x14ac:dyDescent="0.35">
      <c r="A312" s="63">
        <f t="shared" si="47"/>
        <v>43775</v>
      </c>
      <c r="B312" s="34">
        <f t="shared" si="47"/>
        <v>43775</v>
      </c>
      <c r="C312" s="38">
        <v>0.33333333333333331</v>
      </c>
      <c r="D312" s="38">
        <v>0.5</v>
      </c>
      <c r="E312" s="36">
        <f t="shared" si="39"/>
        <v>0.16666666666666669</v>
      </c>
      <c r="F312" s="35">
        <v>0.58333333333333337</v>
      </c>
      <c r="G312" s="35">
        <v>0.75</v>
      </c>
      <c r="H312" s="36">
        <f t="shared" si="45"/>
        <v>0.16666666666666663</v>
      </c>
      <c r="I312" s="174" t="str">
        <f t="shared" si="40"/>
        <v>SITE</v>
      </c>
      <c r="J312" s="32">
        <f t="shared" si="41"/>
        <v>0.33333333333333331</v>
      </c>
      <c r="K312" s="43">
        <f>IFERROR(VLOOKUP(M312,EMPLOI!A:S,2,0),"")</f>
        <v>29</v>
      </c>
      <c r="L312" s="32" t="str">
        <f t="shared" ca="1" si="43"/>
        <v/>
      </c>
      <c r="M312" s="26" t="str" cm="1">
        <f t="array" ref="M312">IF(OR($K$2&gt;J312),"",IFERROR(INDEX(Tableau1[],MATCH(1,('2019'!B312&gt;=Tableau1[[DATE DEBUT ]])*(Tableau1[DATE FIN]&gt;='2018'!B312),0),1),""))</f>
        <v>Entreprise 7</v>
      </c>
      <c r="N312" s="6"/>
    </row>
    <row r="313" spans="1:14" ht="16.2" x14ac:dyDescent="0.35">
      <c r="A313" s="63">
        <f t="shared" si="47"/>
        <v>43776</v>
      </c>
      <c r="B313" s="34">
        <f t="shared" si="47"/>
        <v>43776</v>
      </c>
      <c r="C313" s="38">
        <v>0.33333333333333331</v>
      </c>
      <c r="D313" s="38">
        <v>0.5</v>
      </c>
      <c r="E313" s="36">
        <f t="shared" si="39"/>
        <v>0.16666666666666669</v>
      </c>
      <c r="F313" s="35">
        <v>0.58333333333333337</v>
      </c>
      <c r="G313" s="35">
        <v>0.75</v>
      </c>
      <c r="H313" s="36">
        <f t="shared" si="45"/>
        <v>0.16666666666666663</v>
      </c>
      <c r="I313" s="174" t="str">
        <f t="shared" si="40"/>
        <v>SITE</v>
      </c>
      <c r="J313" s="32">
        <f t="shared" si="41"/>
        <v>0.33333333333333331</v>
      </c>
      <c r="K313" s="43">
        <f>IFERROR(VLOOKUP(M313,EMPLOI!A:S,2,0),"")</f>
        <v>29</v>
      </c>
      <c r="L313" s="32" t="str">
        <f t="shared" ca="1" si="43"/>
        <v/>
      </c>
      <c r="M313" s="26" t="str" cm="1">
        <f t="array" ref="M313">IF(OR($K$2&gt;J313),"",IFERROR(INDEX(Tableau1[],MATCH(1,('2019'!B313&gt;=Tableau1[[DATE DEBUT ]])*(Tableau1[DATE FIN]&gt;='2018'!B313),0),1),""))</f>
        <v>Entreprise 7</v>
      </c>
      <c r="N313" s="6"/>
    </row>
    <row r="314" spans="1:14" ht="16.2" x14ac:dyDescent="0.35">
      <c r="A314" s="63">
        <f t="shared" si="47"/>
        <v>43777</v>
      </c>
      <c r="B314" s="34">
        <f t="shared" si="47"/>
        <v>43777</v>
      </c>
      <c r="C314" s="38">
        <v>0.33333333333333331</v>
      </c>
      <c r="D314" s="38">
        <v>0.5</v>
      </c>
      <c r="E314" s="36">
        <f t="shared" si="39"/>
        <v>0.16666666666666669</v>
      </c>
      <c r="F314" s="35">
        <v>0.58333333333333337</v>
      </c>
      <c r="G314" s="35">
        <v>0.75</v>
      </c>
      <c r="H314" s="36">
        <f t="shared" si="45"/>
        <v>0.16666666666666663</v>
      </c>
      <c r="I314" s="174" t="str">
        <f t="shared" si="40"/>
        <v>SITE</v>
      </c>
      <c r="J314" s="32">
        <f t="shared" si="41"/>
        <v>0.33333333333333331</v>
      </c>
      <c r="K314" s="43">
        <f>IFERROR(VLOOKUP(M314,EMPLOI!A:S,2,0),"")</f>
        <v>29</v>
      </c>
      <c r="L314" s="32" t="str">
        <f t="shared" ca="1" si="43"/>
        <v/>
      </c>
      <c r="M314" s="26" t="str" cm="1">
        <f t="array" ref="M314">IF(OR($K$2&gt;J314),"",IFERROR(INDEX(Tableau1[],MATCH(1,('2019'!B314&gt;=Tableau1[[DATE DEBUT ]])*(Tableau1[DATE FIN]&gt;='2018'!B314),0),1),""))</f>
        <v>Entreprise 7</v>
      </c>
      <c r="N314" s="6"/>
    </row>
    <row r="315" spans="1:14" ht="16.2" x14ac:dyDescent="0.35">
      <c r="A315" s="63">
        <f t="shared" si="47"/>
        <v>43778</v>
      </c>
      <c r="B315" s="34">
        <f t="shared" si="47"/>
        <v>43778</v>
      </c>
      <c r="C315" s="38"/>
      <c r="D315" s="38"/>
      <c r="E315" s="36">
        <f t="shared" si="39"/>
        <v>0</v>
      </c>
      <c r="F315" s="35"/>
      <c r="G315" s="35"/>
      <c r="H315" s="36">
        <f t="shared" si="45"/>
        <v>0</v>
      </c>
      <c r="I315" s="174" t="str">
        <f t="shared" si="40"/>
        <v/>
      </c>
      <c r="J315" s="32">
        <f t="shared" si="41"/>
        <v>0</v>
      </c>
      <c r="K315" s="43" t="str">
        <f>IFERROR(VLOOKUP(M315,EMPLOI!A:S,2,0),"")</f>
        <v/>
      </c>
      <c r="L315" s="32">
        <f t="shared" ca="1" si="43"/>
        <v>1.6666666666666665</v>
      </c>
      <c r="M315" s="26" t="str" cm="1">
        <f t="array" ref="M315">IF(OR($K$2&gt;J315),"",IFERROR(INDEX(Tableau1[],MATCH(1,('2019'!B315&gt;=Tableau1[[DATE DEBUT ]])*(Tableau1[DATE FIN]&gt;='2018'!B315),0),1),""))</f>
        <v/>
      </c>
      <c r="N315" s="6"/>
    </row>
    <row r="316" spans="1:14" ht="16.2" x14ac:dyDescent="0.35">
      <c r="A316" s="63">
        <f t="shared" si="47"/>
        <v>43779</v>
      </c>
      <c r="B316" s="34">
        <f t="shared" si="47"/>
        <v>43779</v>
      </c>
      <c r="C316" s="38"/>
      <c r="D316" s="38"/>
      <c r="E316" s="36">
        <f t="shared" si="39"/>
        <v>0</v>
      </c>
      <c r="F316" s="35"/>
      <c r="G316" s="35"/>
      <c r="H316" s="36">
        <f t="shared" si="45"/>
        <v>0</v>
      </c>
      <c r="I316" s="174" t="str">
        <f t="shared" si="40"/>
        <v/>
      </c>
      <c r="J316" s="32">
        <f t="shared" si="41"/>
        <v>0</v>
      </c>
      <c r="K316" s="43" t="str">
        <f>IFERROR(VLOOKUP(M316,EMPLOI!A:S,2,0),"")</f>
        <v/>
      </c>
      <c r="L316" s="32" t="str">
        <f t="shared" ca="1" si="43"/>
        <v/>
      </c>
      <c r="M316" s="26" t="str" cm="1">
        <f t="array" ref="M316">IF(OR($K$2&gt;J316),"",IFERROR(INDEX(Tableau1[],MATCH(1,('2019'!B316&gt;=Tableau1[[DATE DEBUT ]])*(Tableau1[DATE FIN]&gt;='2018'!B316),0),1),""))</f>
        <v/>
      </c>
      <c r="N316" s="6"/>
    </row>
    <row r="317" spans="1:14" ht="16.2" x14ac:dyDescent="0.35">
      <c r="A317" s="63">
        <f t="shared" si="47"/>
        <v>43780</v>
      </c>
      <c r="B317" s="34">
        <f t="shared" si="47"/>
        <v>43780</v>
      </c>
      <c r="C317" s="38"/>
      <c r="D317" s="38"/>
      <c r="E317" s="36"/>
      <c r="F317" s="35"/>
      <c r="G317" s="35"/>
      <c r="H317" s="36">
        <f t="shared" si="45"/>
        <v>0</v>
      </c>
      <c r="I317" s="174" t="str">
        <f t="shared" si="40"/>
        <v/>
      </c>
      <c r="J317" s="32">
        <f t="shared" si="41"/>
        <v>0</v>
      </c>
      <c r="K317" s="43" t="str">
        <f>IFERROR(VLOOKUP(M317,EMPLOI!A:S,2,0),"")</f>
        <v/>
      </c>
      <c r="L317" s="32" t="str">
        <f t="shared" ca="1" si="43"/>
        <v/>
      </c>
      <c r="M317" s="26" t="str" cm="1">
        <f t="array" ref="M317">IF(OR($K$2&gt;J317),"",IFERROR(INDEX(Tableau1[],MATCH(1,('2019'!B317&gt;=Tableau1[[DATE DEBUT ]])*(Tableau1[DATE FIN]&gt;='2018'!B317),0),1),""))</f>
        <v/>
      </c>
      <c r="N317" s="6"/>
    </row>
    <row r="318" spans="1:14" ht="16.2" x14ac:dyDescent="0.35">
      <c r="A318" s="63">
        <f t="shared" si="47"/>
        <v>43781</v>
      </c>
      <c r="B318" s="34">
        <f t="shared" si="47"/>
        <v>43781</v>
      </c>
      <c r="C318" s="38">
        <v>0.33333333333333331</v>
      </c>
      <c r="D318" s="38">
        <v>0.5</v>
      </c>
      <c r="E318" s="36">
        <f t="shared" si="39"/>
        <v>0.16666666666666669</v>
      </c>
      <c r="F318" s="35">
        <v>0.58333333333333337</v>
      </c>
      <c r="G318" s="35">
        <v>0.75</v>
      </c>
      <c r="H318" s="36">
        <f t="shared" si="45"/>
        <v>0.16666666666666663</v>
      </c>
      <c r="I318" s="174" t="str">
        <f t="shared" si="40"/>
        <v>SITE</v>
      </c>
      <c r="J318" s="32">
        <f t="shared" si="41"/>
        <v>0.33333333333333331</v>
      </c>
      <c r="K318" s="43">
        <f>IFERROR(VLOOKUP(M318,EMPLOI!A:S,2,0),"")</f>
        <v>29</v>
      </c>
      <c r="L318" s="32" t="str">
        <f t="shared" ca="1" si="43"/>
        <v/>
      </c>
      <c r="M318" s="26" t="str" cm="1">
        <f t="array" ref="M318">IF(OR($K$2&gt;J318),"",IFERROR(INDEX(Tableau1[],MATCH(1,('2019'!B318&gt;=Tableau1[[DATE DEBUT ]])*(Tableau1[DATE FIN]&gt;='2018'!B318),0),1),""))</f>
        <v>Entreprise 7</v>
      </c>
      <c r="N318" s="6"/>
    </row>
    <row r="319" spans="1:14" ht="16.2" x14ac:dyDescent="0.35">
      <c r="A319" s="63">
        <f t="shared" si="47"/>
        <v>43782</v>
      </c>
      <c r="B319" s="34">
        <f t="shared" si="47"/>
        <v>43782</v>
      </c>
      <c r="C319" s="38">
        <v>0.33333333333333331</v>
      </c>
      <c r="D319" s="38">
        <v>0.5</v>
      </c>
      <c r="E319" s="36">
        <f t="shared" si="39"/>
        <v>0.16666666666666669</v>
      </c>
      <c r="F319" s="35">
        <v>0.58333333333333337</v>
      </c>
      <c r="G319" s="35">
        <v>0.75</v>
      </c>
      <c r="H319" s="36">
        <f t="shared" si="45"/>
        <v>0.16666666666666663</v>
      </c>
      <c r="I319" s="174" t="str">
        <f t="shared" si="40"/>
        <v>SITE</v>
      </c>
      <c r="J319" s="32">
        <f t="shared" si="41"/>
        <v>0.33333333333333331</v>
      </c>
      <c r="K319" s="43">
        <f>IFERROR(VLOOKUP(M319,EMPLOI!A:S,2,0),"")</f>
        <v>29</v>
      </c>
      <c r="L319" s="32" t="str">
        <f t="shared" ca="1" si="43"/>
        <v/>
      </c>
      <c r="M319" s="26" t="str" cm="1">
        <f t="array" ref="M319">IF(OR($K$2&gt;J319),"",IFERROR(INDEX(Tableau1[],MATCH(1,('2019'!B319&gt;=Tableau1[[DATE DEBUT ]])*(Tableau1[DATE FIN]&gt;='2018'!B319),0),1),""))</f>
        <v>Entreprise 7</v>
      </c>
      <c r="N319" s="6"/>
    </row>
    <row r="320" spans="1:14" ht="16.2" x14ac:dyDescent="0.35">
      <c r="A320" s="63">
        <f t="shared" si="47"/>
        <v>43783</v>
      </c>
      <c r="B320" s="34">
        <f t="shared" si="47"/>
        <v>43783</v>
      </c>
      <c r="C320" s="38">
        <v>0.33333333333333331</v>
      </c>
      <c r="D320" s="38">
        <v>0.5</v>
      </c>
      <c r="E320" s="36">
        <f t="shared" si="39"/>
        <v>0.16666666666666669</v>
      </c>
      <c r="F320" s="35">
        <v>0.58333333333333337</v>
      </c>
      <c r="G320" s="35">
        <v>0.75</v>
      </c>
      <c r="H320" s="36">
        <f t="shared" si="45"/>
        <v>0.16666666666666663</v>
      </c>
      <c r="I320" s="174" t="str">
        <f t="shared" si="40"/>
        <v>SITE</v>
      </c>
      <c r="J320" s="32">
        <f t="shared" si="41"/>
        <v>0.33333333333333331</v>
      </c>
      <c r="K320" s="43">
        <f>IFERROR(VLOOKUP(M320,EMPLOI!A:S,2,0),"")</f>
        <v>29</v>
      </c>
      <c r="L320" s="32" t="str">
        <f t="shared" ca="1" si="43"/>
        <v/>
      </c>
      <c r="M320" s="26" t="str" cm="1">
        <f t="array" ref="M320">IF(OR($K$2&gt;J320),"",IFERROR(INDEX(Tableau1[],MATCH(1,('2019'!B320&gt;=Tableau1[[DATE DEBUT ]])*(Tableau1[DATE FIN]&gt;='2018'!B320),0),1),""))</f>
        <v>Entreprise 7</v>
      </c>
      <c r="N320" s="6"/>
    </row>
    <row r="321" spans="1:14" ht="16.2" x14ac:dyDescent="0.35">
      <c r="A321" s="63">
        <f t="shared" si="47"/>
        <v>43784</v>
      </c>
      <c r="B321" s="34">
        <f t="shared" si="47"/>
        <v>43784</v>
      </c>
      <c r="C321" s="38">
        <v>0.33333333333333331</v>
      </c>
      <c r="D321" s="38">
        <v>0.5</v>
      </c>
      <c r="E321" s="36">
        <f t="shared" si="39"/>
        <v>0.16666666666666669</v>
      </c>
      <c r="F321" s="35">
        <v>0.58333333333333337</v>
      </c>
      <c r="G321" s="35">
        <v>0.75</v>
      </c>
      <c r="H321" s="36">
        <f t="shared" si="45"/>
        <v>0.16666666666666663</v>
      </c>
      <c r="I321" s="174" t="str">
        <f t="shared" si="40"/>
        <v>SITE</v>
      </c>
      <c r="J321" s="32">
        <f t="shared" si="41"/>
        <v>0.33333333333333331</v>
      </c>
      <c r="K321" s="43">
        <f>IFERROR(VLOOKUP(M321,EMPLOI!A:S,2,0),"")</f>
        <v>29</v>
      </c>
      <c r="L321" s="32" t="str">
        <f t="shared" ca="1" si="43"/>
        <v/>
      </c>
      <c r="M321" s="26" t="str" cm="1">
        <f t="array" ref="M321">IF(OR($K$2&gt;J321),"",IFERROR(INDEX(Tableau1[],MATCH(1,('2019'!B321&gt;=Tableau1[[DATE DEBUT ]])*(Tableau1[DATE FIN]&gt;='2018'!B321),0),1),""))</f>
        <v>Entreprise 7</v>
      </c>
      <c r="N321" s="6"/>
    </row>
    <row r="322" spans="1:14" ht="16.2" x14ac:dyDescent="0.35">
      <c r="A322" s="63">
        <f t="shared" si="47"/>
        <v>43785</v>
      </c>
      <c r="B322" s="34">
        <f t="shared" si="47"/>
        <v>43785</v>
      </c>
      <c r="C322" s="38"/>
      <c r="D322" s="38"/>
      <c r="E322" s="36">
        <f t="shared" si="39"/>
        <v>0</v>
      </c>
      <c r="F322" s="35"/>
      <c r="G322" s="35"/>
      <c r="H322" s="36">
        <f t="shared" si="45"/>
        <v>0</v>
      </c>
      <c r="I322" s="174" t="str">
        <f t="shared" si="40"/>
        <v/>
      </c>
      <c r="J322" s="32">
        <f t="shared" si="41"/>
        <v>0</v>
      </c>
      <c r="K322" s="43" t="str">
        <f>IFERROR(VLOOKUP(M322,EMPLOI!A:S,2,0),"")</f>
        <v/>
      </c>
      <c r="L322" s="32">
        <f t="shared" ca="1" si="43"/>
        <v>1.3333333333333333</v>
      </c>
      <c r="M322" s="26" t="str" cm="1">
        <f t="array" ref="M322">IF(OR($K$2&gt;J322),"",IFERROR(INDEX(Tableau1[],MATCH(1,('2019'!B322&gt;=Tableau1[[DATE DEBUT ]])*(Tableau1[DATE FIN]&gt;='2018'!B322),0),1),""))</f>
        <v/>
      </c>
      <c r="N322" s="6"/>
    </row>
    <row r="323" spans="1:14" ht="16.2" x14ac:dyDescent="0.35">
      <c r="A323" s="63">
        <f t="shared" si="47"/>
        <v>43786</v>
      </c>
      <c r="B323" s="34">
        <f t="shared" si="47"/>
        <v>43786</v>
      </c>
      <c r="C323" s="38"/>
      <c r="D323" s="38"/>
      <c r="E323" s="36">
        <f t="shared" ref="E323:E368" si="48">MOD(D323-C323,1)</f>
        <v>0</v>
      </c>
      <c r="F323" s="35"/>
      <c r="G323" s="35"/>
      <c r="H323" s="36">
        <f t="shared" si="45"/>
        <v>0</v>
      </c>
      <c r="I323" s="174" t="str">
        <f t="shared" si="40"/>
        <v/>
      </c>
      <c r="J323" s="32">
        <f t="shared" si="41"/>
        <v>0</v>
      </c>
      <c r="K323" s="43" t="str">
        <f>IFERROR(VLOOKUP(M323,EMPLOI!A:S,2,0),"")</f>
        <v/>
      </c>
      <c r="L323" s="32" t="str">
        <f t="shared" ca="1" si="43"/>
        <v/>
      </c>
      <c r="M323" s="26" t="str" cm="1">
        <f t="array" ref="M323">IF(OR($K$2&gt;J323),"",IFERROR(INDEX(Tableau1[],MATCH(1,('2019'!B323&gt;=Tableau1[[DATE DEBUT ]])*(Tableau1[DATE FIN]&gt;='2018'!B323),0),1),""))</f>
        <v/>
      </c>
      <c r="N323" s="6"/>
    </row>
    <row r="324" spans="1:14" ht="16.2" x14ac:dyDescent="0.35">
      <c r="A324" s="63">
        <f t="shared" si="47"/>
        <v>43787</v>
      </c>
      <c r="B324" s="34">
        <f t="shared" si="47"/>
        <v>43787</v>
      </c>
      <c r="C324" s="38">
        <v>0.33333333333333331</v>
      </c>
      <c r="D324" s="38">
        <v>0.5</v>
      </c>
      <c r="E324" s="36">
        <f t="shared" si="48"/>
        <v>0.16666666666666669</v>
      </c>
      <c r="F324" s="35">
        <v>0.58333333333333337</v>
      </c>
      <c r="G324" s="35">
        <v>0.75</v>
      </c>
      <c r="H324" s="36">
        <f t="shared" si="45"/>
        <v>0.16666666666666663</v>
      </c>
      <c r="I324" s="174" t="str">
        <f t="shared" si="40"/>
        <v>SITE</v>
      </c>
      <c r="J324" s="32">
        <f t="shared" si="41"/>
        <v>0.33333333333333331</v>
      </c>
      <c r="K324" s="43">
        <f>IFERROR(VLOOKUP(M324,EMPLOI!A:S,2,0),"")</f>
        <v>29</v>
      </c>
      <c r="L324" s="32" t="str">
        <f t="shared" ca="1" si="43"/>
        <v/>
      </c>
      <c r="M324" s="26" t="str" cm="1">
        <f t="array" ref="M324">IF(OR($K$2&gt;J324),"",IFERROR(INDEX(Tableau1[],MATCH(1,('2019'!B324&gt;=Tableau1[[DATE DEBUT ]])*(Tableau1[DATE FIN]&gt;='2018'!B324),0),1),""))</f>
        <v>Entreprise 7</v>
      </c>
      <c r="N324" s="6"/>
    </row>
    <row r="325" spans="1:14" ht="16.2" x14ac:dyDescent="0.35">
      <c r="A325" s="63">
        <f t="shared" si="47"/>
        <v>43788</v>
      </c>
      <c r="B325" s="34">
        <f t="shared" si="47"/>
        <v>43788</v>
      </c>
      <c r="C325" s="38">
        <v>0.33333333333333331</v>
      </c>
      <c r="D325" s="38">
        <v>0.5</v>
      </c>
      <c r="E325" s="36">
        <f t="shared" si="48"/>
        <v>0.16666666666666669</v>
      </c>
      <c r="F325" s="35">
        <v>0.58333333333333337</v>
      </c>
      <c r="G325" s="35">
        <v>0.75</v>
      </c>
      <c r="H325" s="36">
        <f t="shared" si="45"/>
        <v>0.16666666666666663</v>
      </c>
      <c r="I325" s="174" t="str">
        <f t="shared" ref="I325:I358" si="49">IF(J325&gt;0.00069444,"SITE","")</f>
        <v>SITE</v>
      </c>
      <c r="J325" s="32">
        <f t="shared" ref="J325:J368" si="50">SUM(E325+H325)</f>
        <v>0.33333333333333331</v>
      </c>
      <c r="K325" s="43">
        <f>IFERROR(VLOOKUP(M325,EMPLOI!A:S,2,0),"")</f>
        <v>29</v>
      </c>
      <c r="L325" s="32" t="str">
        <f t="shared" ca="1" si="43"/>
        <v/>
      </c>
      <c r="M325" s="26" t="str" cm="1">
        <f t="array" ref="M325">IF(OR($K$2&gt;J325),"",IFERROR(INDEX(Tableau1[],MATCH(1,('2019'!B325&gt;=Tableau1[[DATE DEBUT ]])*(Tableau1[DATE FIN]&gt;='2018'!B325),0),1),""))</f>
        <v>Entreprise 7</v>
      </c>
      <c r="N325" s="6"/>
    </row>
    <row r="326" spans="1:14" ht="16.2" x14ac:dyDescent="0.35">
      <c r="A326" s="63">
        <f t="shared" ref="A326:B341" si="51">A325+1</f>
        <v>43789</v>
      </c>
      <c r="B326" s="34">
        <f t="shared" si="51"/>
        <v>43789</v>
      </c>
      <c r="C326" s="38">
        <v>0.33333333333333331</v>
      </c>
      <c r="D326" s="38">
        <v>0.5</v>
      </c>
      <c r="E326" s="36">
        <f t="shared" si="48"/>
        <v>0.16666666666666669</v>
      </c>
      <c r="F326" s="35">
        <v>0.58333333333333337</v>
      </c>
      <c r="G326" s="35">
        <v>0.75</v>
      </c>
      <c r="H326" s="36">
        <f t="shared" si="45"/>
        <v>0.16666666666666663</v>
      </c>
      <c r="I326" s="174" t="str">
        <f t="shared" si="49"/>
        <v>SITE</v>
      </c>
      <c r="J326" s="32">
        <f t="shared" si="50"/>
        <v>0.33333333333333331</v>
      </c>
      <c r="K326" s="43">
        <f>IFERROR(VLOOKUP(M326,EMPLOI!A:S,2,0),"")</f>
        <v>29</v>
      </c>
      <c r="L326" s="32" t="str">
        <f t="shared" ca="1" si="43"/>
        <v/>
      </c>
      <c r="M326" s="26" t="str" cm="1">
        <f t="array" ref="M326">IF(OR($K$2&gt;J326),"",IFERROR(INDEX(Tableau1[],MATCH(1,('2019'!B326&gt;=Tableau1[[DATE DEBUT ]])*(Tableau1[DATE FIN]&gt;='2018'!B326),0),1),""))</f>
        <v>Entreprise 7</v>
      </c>
      <c r="N326" s="6"/>
    </row>
    <row r="327" spans="1:14" ht="16.2" x14ac:dyDescent="0.35">
      <c r="A327" s="63">
        <f t="shared" si="51"/>
        <v>43790</v>
      </c>
      <c r="B327" s="34">
        <f t="shared" si="51"/>
        <v>43790</v>
      </c>
      <c r="C327" s="38">
        <v>0.33333333333333331</v>
      </c>
      <c r="D327" s="38">
        <v>0.5</v>
      </c>
      <c r="E327" s="36">
        <f t="shared" si="48"/>
        <v>0.16666666666666669</v>
      </c>
      <c r="F327" s="35">
        <v>0.58333333333333337</v>
      </c>
      <c r="G327" s="35">
        <v>0.75</v>
      </c>
      <c r="H327" s="36">
        <f t="shared" si="45"/>
        <v>0.16666666666666663</v>
      </c>
      <c r="I327" s="174" t="str">
        <f t="shared" si="49"/>
        <v>SITE</v>
      </c>
      <c r="J327" s="32">
        <f t="shared" si="50"/>
        <v>0.33333333333333331</v>
      </c>
      <c r="K327" s="43">
        <f>IFERROR(VLOOKUP(M327,EMPLOI!A:S,2,0),"")</f>
        <v>29</v>
      </c>
      <c r="L327" s="32" t="str">
        <f t="shared" ca="1" si="43"/>
        <v/>
      </c>
      <c r="M327" s="26" t="str" cm="1">
        <f t="array" ref="M327">IF(OR($K$2&gt;J327),"",IFERROR(INDEX(Tableau1[],MATCH(1,('2019'!B327&gt;=Tableau1[[DATE DEBUT ]])*(Tableau1[DATE FIN]&gt;='2018'!B327),0),1),""))</f>
        <v>Entreprise 7</v>
      </c>
      <c r="N327" s="6"/>
    </row>
    <row r="328" spans="1:14" ht="16.2" x14ac:dyDescent="0.35">
      <c r="A328" s="63">
        <f t="shared" si="51"/>
        <v>43791</v>
      </c>
      <c r="B328" s="34">
        <f t="shared" si="51"/>
        <v>43791</v>
      </c>
      <c r="C328" s="38">
        <v>0.33333333333333331</v>
      </c>
      <c r="D328" s="38">
        <v>0.5</v>
      </c>
      <c r="E328" s="36">
        <f t="shared" si="48"/>
        <v>0.16666666666666669</v>
      </c>
      <c r="F328" s="35">
        <v>0.58333333333333337</v>
      </c>
      <c r="G328" s="35">
        <v>0.75</v>
      </c>
      <c r="H328" s="36">
        <f t="shared" si="45"/>
        <v>0.16666666666666663</v>
      </c>
      <c r="I328" s="174" t="str">
        <f t="shared" si="49"/>
        <v>SITE</v>
      </c>
      <c r="J328" s="32">
        <f t="shared" si="50"/>
        <v>0.33333333333333331</v>
      </c>
      <c r="K328" s="43">
        <f>IFERROR(VLOOKUP(M328,EMPLOI!A:S,2,0),"")</f>
        <v>29</v>
      </c>
      <c r="L328" s="32" t="str">
        <f ca="1">IF(WEEKDAY(B328)=7,SUM(OFFSET(B328,0,8,-7,1)),"")</f>
        <v/>
      </c>
      <c r="M328" s="26" t="str" cm="1">
        <f t="array" ref="M328">IF(OR($K$2&gt;J328),"",IFERROR(INDEX(Tableau1[],MATCH(1,('2019'!B328&gt;=Tableau1[[DATE DEBUT ]])*(Tableau1[DATE FIN]&gt;='2018'!B328),0),1),""))</f>
        <v>Entreprise 7</v>
      </c>
      <c r="N328" s="6"/>
    </row>
    <row r="329" spans="1:14" ht="16.2" x14ac:dyDescent="0.35">
      <c r="A329" s="63">
        <f t="shared" si="51"/>
        <v>43792</v>
      </c>
      <c r="B329" s="34">
        <f t="shared" si="51"/>
        <v>43792</v>
      </c>
      <c r="C329" s="38"/>
      <c r="D329" s="38"/>
      <c r="E329" s="36">
        <f t="shared" si="48"/>
        <v>0</v>
      </c>
      <c r="F329" s="35"/>
      <c r="G329" s="35"/>
      <c r="H329" s="36">
        <f t="shared" si="45"/>
        <v>0</v>
      </c>
      <c r="I329" s="174" t="str">
        <f t="shared" si="49"/>
        <v/>
      </c>
      <c r="J329" s="32">
        <f t="shared" si="50"/>
        <v>0</v>
      </c>
      <c r="K329" s="43" t="str">
        <f>IFERROR(VLOOKUP(M329,EMPLOI!A:S,2,0),"")</f>
        <v/>
      </c>
      <c r="L329" s="32">
        <f ca="1">IF(WEEKDAY(B329)=7,SUM(OFFSET(B329,0,8,-7,1)),"")</f>
        <v>1.6666666666666665</v>
      </c>
      <c r="M329" s="26" t="str" cm="1">
        <f t="array" ref="M329">IF(OR($K$2&gt;J329),"",IFERROR(INDEX(Tableau1[],MATCH(1,('2019'!B329&gt;=Tableau1[[DATE DEBUT ]])*(Tableau1[DATE FIN]&gt;='2018'!B329),0),1),""))</f>
        <v/>
      </c>
      <c r="N329" s="6"/>
    </row>
    <row r="330" spans="1:14" ht="16.2" x14ac:dyDescent="0.35">
      <c r="A330" s="63">
        <f t="shared" si="51"/>
        <v>43793</v>
      </c>
      <c r="B330" s="34">
        <f t="shared" si="51"/>
        <v>43793</v>
      </c>
      <c r="C330" s="38"/>
      <c r="D330" s="38"/>
      <c r="E330" s="36">
        <f t="shared" si="48"/>
        <v>0</v>
      </c>
      <c r="F330" s="35"/>
      <c r="G330" s="35"/>
      <c r="H330" s="36">
        <f t="shared" si="45"/>
        <v>0</v>
      </c>
      <c r="I330" s="174" t="str">
        <f t="shared" si="49"/>
        <v/>
      </c>
      <c r="J330" s="32">
        <f t="shared" si="50"/>
        <v>0</v>
      </c>
      <c r="K330" s="43" t="str">
        <f>IFERROR(VLOOKUP(M330,EMPLOI!A:S,2,0),"")</f>
        <v/>
      </c>
      <c r="L330" s="32" t="str">
        <f ca="1">IF(WEEKDAY(B330)=7,SUM(OFFSET(B330,0,8,-7,1)),"")</f>
        <v/>
      </c>
      <c r="M330" s="26" t="str" cm="1">
        <f t="array" ref="M330">IF(OR($K$2&gt;J330),"",IFERROR(INDEX(Tableau1[],MATCH(1,('2019'!B330&gt;=Tableau1[[DATE DEBUT ]])*(Tableau1[DATE FIN]&gt;='2018'!B330),0),1),""))</f>
        <v/>
      </c>
      <c r="N330" s="6"/>
    </row>
    <row r="331" spans="1:14" ht="16.2" x14ac:dyDescent="0.35">
      <c r="A331" s="63">
        <f t="shared" si="51"/>
        <v>43794</v>
      </c>
      <c r="B331" s="34">
        <f t="shared" si="51"/>
        <v>43794</v>
      </c>
      <c r="C331" s="38">
        <v>0.33333333333333331</v>
      </c>
      <c r="D331" s="38">
        <v>0.5</v>
      </c>
      <c r="E331" s="36">
        <f t="shared" si="48"/>
        <v>0.16666666666666669</v>
      </c>
      <c r="F331" s="35">
        <v>0.58333333333333337</v>
      </c>
      <c r="G331" s="35">
        <v>0.75</v>
      </c>
      <c r="H331" s="36">
        <f t="shared" si="45"/>
        <v>0.16666666666666663</v>
      </c>
      <c r="I331" s="174" t="str">
        <f t="shared" si="49"/>
        <v>SITE</v>
      </c>
      <c r="J331" s="32">
        <f t="shared" si="50"/>
        <v>0.33333333333333331</v>
      </c>
      <c r="K331" s="43">
        <f>IFERROR(VLOOKUP(M331,EMPLOI!A:S,2,0),"")</f>
        <v>29</v>
      </c>
      <c r="L331" s="32" t="str">
        <f ca="1">IF(WEEKDAY(B331)=7,SUM(OFFSET(B331,0,8,-7,1)),"")</f>
        <v/>
      </c>
      <c r="M331" s="26" t="str" cm="1">
        <f t="array" ref="M331">IF(OR($K$2&gt;J331),"",IFERROR(INDEX(Tableau1[],MATCH(1,('2019'!B331&gt;=Tableau1[[DATE DEBUT ]])*(Tableau1[DATE FIN]&gt;='2018'!B331),0),1),""))</f>
        <v>Entreprise 7</v>
      </c>
      <c r="N331" s="6"/>
    </row>
    <row r="332" spans="1:14" ht="16.2" x14ac:dyDescent="0.35">
      <c r="A332" s="63">
        <f t="shared" si="51"/>
        <v>43795</v>
      </c>
      <c r="B332" s="34">
        <f t="shared" si="51"/>
        <v>43795</v>
      </c>
      <c r="C332" s="38">
        <v>0.33333333333333331</v>
      </c>
      <c r="D332" s="38">
        <v>0.5</v>
      </c>
      <c r="E332" s="36">
        <f t="shared" si="48"/>
        <v>0.16666666666666669</v>
      </c>
      <c r="F332" s="35">
        <v>0.58333333333333337</v>
      </c>
      <c r="G332" s="35">
        <v>0.75</v>
      </c>
      <c r="H332" s="36">
        <f t="shared" si="45"/>
        <v>0.16666666666666663</v>
      </c>
      <c r="I332" s="174" t="str">
        <f t="shared" si="49"/>
        <v>SITE</v>
      </c>
      <c r="J332" s="32">
        <f t="shared" si="50"/>
        <v>0.33333333333333331</v>
      </c>
      <c r="K332" s="43">
        <f>IFERROR(VLOOKUP(M332,EMPLOI!A:S,2,0),"")</f>
        <v>29</v>
      </c>
      <c r="L332" s="32" t="str">
        <f ca="1">IF(WEEKDAY(B332)=7,SUM(OFFSET(B332,0,8,-7,1)),"")</f>
        <v/>
      </c>
      <c r="M332" s="26" t="str" cm="1">
        <f t="array" ref="M332">IF(OR($K$2&gt;J332),"",IFERROR(INDEX(Tableau1[],MATCH(1,('2019'!B332&gt;=Tableau1[[DATE DEBUT ]])*(Tableau1[DATE FIN]&gt;='2018'!B332),0),1),""))</f>
        <v>Entreprise 7</v>
      </c>
      <c r="N332" s="6"/>
    </row>
    <row r="333" spans="1:14" ht="16.2" x14ac:dyDescent="0.35">
      <c r="A333" s="63">
        <f t="shared" si="51"/>
        <v>43796</v>
      </c>
      <c r="B333" s="34">
        <f t="shared" si="51"/>
        <v>43796</v>
      </c>
      <c r="C333" s="38">
        <v>0.33333333333333331</v>
      </c>
      <c r="D333" s="38">
        <v>0.5</v>
      </c>
      <c r="E333" s="36">
        <f t="shared" si="48"/>
        <v>0.16666666666666669</v>
      </c>
      <c r="F333" s="35">
        <v>0.58333333333333337</v>
      </c>
      <c r="G333" s="35">
        <v>0.75</v>
      </c>
      <c r="H333" s="36">
        <f t="shared" si="45"/>
        <v>0.16666666666666663</v>
      </c>
      <c r="I333" s="174" t="str">
        <f t="shared" si="49"/>
        <v>SITE</v>
      </c>
      <c r="J333" s="32">
        <f t="shared" si="50"/>
        <v>0.33333333333333331</v>
      </c>
      <c r="K333" s="43">
        <f>IFERROR(VLOOKUP(M333,EMPLOI!A:S,2,0),"")</f>
        <v>29</v>
      </c>
      <c r="L333" s="32" t="str">
        <f t="shared" ref="L333:L368" ca="1" si="52">IF(WEEKDAY(B333)=7,SUM(OFFSET(B333,0,8,-7,1)),"")</f>
        <v/>
      </c>
      <c r="M333" s="26" t="str" cm="1">
        <f t="array" ref="M333">IF(OR($K$2&gt;J333),"",IFERROR(INDEX(Tableau1[],MATCH(1,('2019'!B333&gt;=Tableau1[[DATE DEBUT ]])*(Tableau1[DATE FIN]&gt;='2018'!B333),0),1),""))</f>
        <v>Entreprise 7</v>
      </c>
      <c r="N333" s="6"/>
    </row>
    <row r="334" spans="1:14" ht="16.2" x14ac:dyDescent="0.35">
      <c r="A334" s="63">
        <f t="shared" si="51"/>
        <v>43797</v>
      </c>
      <c r="B334" s="34">
        <f t="shared" si="51"/>
        <v>43797</v>
      </c>
      <c r="C334" s="38">
        <v>0.33333333333333331</v>
      </c>
      <c r="D334" s="38">
        <v>0.5</v>
      </c>
      <c r="E334" s="36">
        <f t="shared" si="48"/>
        <v>0.16666666666666669</v>
      </c>
      <c r="F334" s="35">
        <v>0.58333333333333337</v>
      </c>
      <c r="G334" s="35">
        <v>0.75</v>
      </c>
      <c r="H334" s="36">
        <f t="shared" si="45"/>
        <v>0.16666666666666663</v>
      </c>
      <c r="I334" s="174" t="str">
        <f t="shared" si="49"/>
        <v>SITE</v>
      </c>
      <c r="J334" s="32">
        <f t="shared" si="50"/>
        <v>0.33333333333333331</v>
      </c>
      <c r="K334" s="43">
        <f>IFERROR(VLOOKUP(M334,EMPLOI!A:S,2,0),"")</f>
        <v>29</v>
      </c>
      <c r="L334" s="32" t="str">
        <f t="shared" ca="1" si="52"/>
        <v/>
      </c>
      <c r="M334" s="26" t="str" cm="1">
        <f t="array" ref="M334">IF(OR($K$2&gt;J334),"",IFERROR(INDEX(Tableau1[],MATCH(1,('2019'!B334&gt;=Tableau1[[DATE DEBUT ]])*(Tableau1[DATE FIN]&gt;='2018'!B334),0),1),""))</f>
        <v>Entreprise 7</v>
      </c>
      <c r="N334" s="6"/>
    </row>
    <row r="335" spans="1:14" ht="16.2" x14ac:dyDescent="0.35">
      <c r="A335" s="63">
        <f t="shared" si="51"/>
        <v>43798</v>
      </c>
      <c r="B335" s="34">
        <f t="shared" si="51"/>
        <v>43798</v>
      </c>
      <c r="C335" s="38">
        <v>0.33333333333333331</v>
      </c>
      <c r="D335" s="38">
        <v>0.5</v>
      </c>
      <c r="E335" s="36">
        <f t="shared" si="48"/>
        <v>0.16666666666666669</v>
      </c>
      <c r="F335" s="35">
        <v>0.58333333333333337</v>
      </c>
      <c r="G335" s="35">
        <v>0.75</v>
      </c>
      <c r="H335" s="36">
        <f t="shared" si="45"/>
        <v>0.16666666666666663</v>
      </c>
      <c r="I335" s="174" t="str">
        <f t="shared" si="49"/>
        <v>SITE</v>
      </c>
      <c r="J335" s="32">
        <f t="shared" si="50"/>
        <v>0.33333333333333331</v>
      </c>
      <c r="K335" s="43">
        <f>IFERROR(VLOOKUP(M335,EMPLOI!A:S,2,0),"")</f>
        <v>29</v>
      </c>
      <c r="L335" s="32" t="str">
        <f t="shared" ca="1" si="52"/>
        <v/>
      </c>
      <c r="M335" s="26" t="str" cm="1">
        <f t="array" ref="M335">IF(OR($K$2&gt;J335),"",IFERROR(INDEX(Tableau1[],MATCH(1,('2019'!B335&gt;=Tableau1[[DATE DEBUT ]])*(Tableau1[DATE FIN]&gt;='2018'!B335),0),1),""))</f>
        <v>Entreprise 7</v>
      </c>
      <c r="N335" s="6"/>
    </row>
    <row r="336" spans="1:14" ht="16.2" x14ac:dyDescent="0.35">
      <c r="A336" s="63">
        <f t="shared" si="51"/>
        <v>43799</v>
      </c>
      <c r="B336" s="34">
        <f t="shared" si="51"/>
        <v>43799</v>
      </c>
      <c r="C336" s="38"/>
      <c r="D336" s="38"/>
      <c r="E336" s="36">
        <f t="shared" si="48"/>
        <v>0</v>
      </c>
      <c r="F336" s="35"/>
      <c r="G336" s="35"/>
      <c r="H336" s="36">
        <f t="shared" si="45"/>
        <v>0</v>
      </c>
      <c r="I336" s="174" t="str">
        <f t="shared" si="49"/>
        <v/>
      </c>
      <c r="J336" s="32">
        <f t="shared" si="50"/>
        <v>0</v>
      </c>
      <c r="K336" s="43" t="str">
        <f>IFERROR(VLOOKUP(M336,EMPLOI!A:S,2,0),"")</f>
        <v/>
      </c>
      <c r="L336" s="32">
        <f t="shared" ca="1" si="52"/>
        <v>1.6666666666666665</v>
      </c>
      <c r="M336" s="26" t="str" cm="1">
        <f t="array" ref="M336">IF(OR($K$2&gt;J336),"",IFERROR(INDEX(Tableau1[],MATCH(1,('2019'!B336&gt;=Tableau1[[DATE DEBUT ]])*(Tableau1[DATE FIN]&gt;='2018'!B336),0),1),""))</f>
        <v/>
      </c>
      <c r="N336" s="6"/>
    </row>
    <row r="337" spans="1:14" ht="16.2" x14ac:dyDescent="0.35">
      <c r="A337" s="63">
        <f t="shared" si="51"/>
        <v>43800</v>
      </c>
      <c r="B337" s="34">
        <f t="shared" si="51"/>
        <v>43800</v>
      </c>
      <c r="C337" s="38"/>
      <c r="D337" s="38"/>
      <c r="E337" s="36">
        <f t="shared" si="48"/>
        <v>0</v>
      </c>
      <c r="F337" s="35"/>
      <c r="G337" s="35"/>
      <c r="H337" s="36">
        <f t="shared" si="45"/>
        <v>0</v>
      </c>
      <c r="I337" s="174" t="str">
        <f t="shared" si="49"/>
        <v/>
      </c>
      <c r="J337" s="32">
        <f t="shared" si="50"/>
        <v>0</v>
      </c>
      <c r="K337" s="43" t="str">
        <f>IFERROR(VLOOKUP(M337,EMPLOI!A:S,2,0),"")</f>
        <v/>
      </c>
      <c r="L337" s="32" t="str">
        <f t="shared" ca="1" si="52"/>
        <v/>
      </c>
      <c r="M337" s="26" t="str" cm="1">
        <f t="array" ref="M337">IF(OR($K$2&gt;J337),"",IFERROR(INDEX(Tableau1[],MATCH(1,('2019'!B337&gt;=Tableau1[[DATE DEBUT ]])*(Tableau1[DATE FIN]&gt;='2018'!B337),0),1),""))</f>
        <v/>
      </c>
      <c r="N337" s="6"/>
    </row>
    <row r="338" spans="1:14" ht="16.2" x14ac:dyDescent="0.35">
      <c r="A338" s="63">
        <f t="shared" si="51"/>
        <v>43801</v>
      </c>
      <c r="B338" s="34">
        <f t="shared" si="51"/>
        <v>43801</v>
      </c>
      <c r="C338" s="38">
        <v>0.33333333333333331</v>
      </c>
      <c r="D338" s="38">
        <v>0.5</v>
      </c>
      <c r="E338" s="36">
        <f t="shared" si="48"/>
        <v>0.16666666666666669</v>
      </c>
      <c r="F338" s="35">
        <v>0.58333333333333337</v>
      </c>
      <c r="G338" s="35">
        <v>0.75</v>
      </c>
      <c r="H338" s="36">
        <f t="shared" si="45"/>
        <v>0.16666666666666663</v>
      </c>
      <c r="I338" s="174" t="str">
        <f t="shared" si="49"/>
        <v>SITE</v>
      </c>
      <c r="J338" s="32">
        <f t="shared" si="50"/>
        <v>0.33333333333333331</v>
      </c>
      <c r="K338" s="43">
        <f>IFERROR(VLOOKUP(M338,EMPLOI!A:S,2,0),"")</f>
        <v>29</v>
      </c>
      <c r="L338" s="32" t="str">
        <f t="shared" ca="1" si="52"/>
        <v/>
      </c>
      <c r="M338" s="26" t="str" cm="1">
        <f t="array" ref="M338">IF(OR($K$2&gt;J338),"",IFERROR(INDEX(Tableau1[],MATCH(1,('2019'!B338&gt;=Tableau1[[DATE DEBUT ]])*(Tableau1[DATE FIN]&gt;='2018'!B338),0),1),""))</f>
        <v>Entreprise 7</v>
      </c>
      <c r="N338" s="6"/>
    </row>
    <row r="339" spans="1:14" ht="16.2" x14ac:dyDescent="0.35">
      <c r="A339" s="63">
        <f t="shared" si="51"/>
        <v>43802</v>
      </c>
      <c r="B339" s="34">
        <f t="shared" si="51"/>
        <v>43802</v>
      </c>
      <c r="C339" s="38">
        <v>0.33333333333333331</v>
      </c>
      <c r="D339" s="38">
        <v>0.5</v>
      </c>
      <c r="E339" s="36">
        <f t="shared" si="48"/>
        <v>0.16666666666666669</v>
      </c>
      <c r="F339" s="35">
        <v>0.58333333333333337</v>
      </c>
      <c r="G339" s="35">
        <v>0.75</v>
      </c>
      <c r="H339" s="36">
        <f t="shared" si="45"/>
        <v>0.16666666666666663</v>
      </c>
      <c r="I339" s="174" t="str">
        <f t="shared" si="49"/>
        <v>SITE</v>
      </c>
      <c r="J339" s="32">
        <f t="shared" si="50"/>
        <v>0.33333333333333331</v>
      </c>
      <c r="K339" s="43">
        <f>IFERROR(VLOOKUP(M339,EMPLOI!A:S,2,0),"")</f>
        <v>29</v>
      </c>
      <c r="L339" s="32" t="str">
        <f t="shared" ca="1" si="52"/>
        <v/>
      </c>
      <c r="M339" s="26" t="str" cm="1">
        <f t="array" ref="M339">IF(OR($K$2&gt;J339),"",IFERROR(INDEX(Tableau1[],MATCH(1,('2019'!B339&gt;=Tableau1[[DATE DEBUT ]])*(Tableau1[DATE FIN]&gt;='2018'!B339),0),1),""))</f>
        <v>Entreprise 7</v>
      </c>
      <c r="N339" s="6"/>
    </row>
    <row r="340" spans="1:14" ht="16.2" x14ac:dyDescent="0.35">
      <c r="A340" s="63">
        <f t="shared" si="51"/>
        <v>43803</v>
      </c>
      <c r="B340" s="34">
        <f t="shared" si="51"/>
        <v>43803</v>
      </c>
      <c r="C340" s="38">
        <v>0.33333333333333331</v>
      </c>
      <c r="D340" s="38">
        <v>0.5</v>
      </c>
      <c r="E340" s="36">
        <f t="shared" si="48"/>
        <v>0.16666666666666669</v>
      </c>
      <c r="F340" s="35">
        <v>0.58333333333333337</v>
      </c>
      <c r="G340" s="35">
        <v>0.75</v>
      </c>
      <c r="H340" s="36">
        <f t="shared" si="45"/>
        <v>0.16666666666666663</v>
      </c>
      <c r="I340" s="174" t="str">
        <f t="shared" si="49"/>
        <v>SITE</v>
      </c>
      <c r="J340" s="32">
        <f t="shared" si="50"/>
        <v>0.33333333333333331</v>
      </c>
      <c r="K340" s="43">
        <f>IFERROR(VLOOKUP(M340,EMPLOI!A:S,2,0),"")</f>
        <v>29</v>
      </c>
      <c r="L340" s="32" t="str">
        <f t="shared" ca="1" si="52"/>
        <v/>
      </c>
      <c r="M340" s="26" t="str" cm="1">
        <f t="array" ref="M340">IF(OR($K$2&gt;J340),"",IFERROR(INDEX(Tableau1[],MATCH(1,('2019'!B340&gt;=Tableau1[[DATE DEBUT ]])*(Tableau1[DATE FIN]&gt;='2018'!B340),0),1),""))</f>
        <v>Entreprise 7</v>
      </c>
      <c r="N340" s="6"/>
    </row>
    <row r="341" spans="1:14" ht="16.2" x14ac:dyDescent="0.35">
      <c r="A341" s="63">
        <f t="shared" si="51"/>
        <v>43804</v>
      </c>
      <c r="B341" s="34">
        <f t="shared" si="51"/>
        <v>43804</v>
      </c>
      <c r="C341" s="38">
        <v>0.33333333333333331</v>
      </c>
      <c r="D341" s="38">
        <v>0.5</v>
      </c>
      <c r="E341" s="36">
        <f t="shared" si="48"/>
        <v>0.16666666666666669</v>
      </c>
      <c r="F341" s="35">
        <v>0.58333333333333337</v>
      </c>
      <c r="G341" s="35">
        <v>0.75</v>
      </c>
      <c r="H341" s="36">
        <f t="shared" si="45"/>
        <v>0.16666666666666663</v>
      </c>
      <c r="I341" s="174" t="str">
        <f t="shared" si="49"/>
        <v>SITE</v>
      </c>
      <c r="J341" s="32">
        <f t="shared" si="50"/>
        <v>0.33333333333333331</v>
      </c>
      <c r="K341" s="43">
        <f>IFERROR(VLOOKUP(M341,EMPLOI!A:S,2,0),"")</f>
        <v>29</v>
      </c>
      <c r="L341" s="32" t="str">
        <f t="shared" ca="1" si="52"/>
        <v/>
      </c>
      <c r="M341" s="26" t="str" cm="1">
        <f t="array" ref="M341">IF(OR($K$2&gt;J341),"",IFERROR(INDEX(Tableau1[],MATCH(1,('2019'!B341&gt;=Tableau1[[DATE DEBUT ]])*(Tableau1[DATE FIN]&gt;='2018'!B341),0),1),""))</f>
        <v>Entreprise 7</v>
      </c>
      <c r="N341" s="6"/>
    </row>
    <row r="342" spans="1:14" ht="16.2" x14ac:dyDescent="0.35">
      <c r="A342" s="63">
        <f t="shared" ref="A342:B357" si="53">A341+1</f>
        <v>43805</v>
      </c>
      <c r="B342" s="34">
        <f t="shared" si="53"/>
        <v>43805</v>
      </c>
      <c r="C342" s="38">
        <v>0.33333333333333331</v>
      </c>
      <c r="D342" s="38">
        <v>0.5</v>
      </c>
      <c r="E342" s="36">
        <f t="shared" si="48"/>
        <v>0.16666666666666669</v>
      </c>
      <c r="F342" s="35">
        <v>0.58333333333333337</v>
      </c>
      <c r="G342" s="35">
        <v>0.75</v>
      </c>
      <c r="H342" s="36">
        <f t="shared" si="45"/>
        <v>0.16666666666666663</v>
      </c>
      <c r="I342" s="174" t="str">
        <f t="shared" si="49"/>
        <v>SITE</v>
      </c>
      <c r="J342" s="32">
        <f t="shared" si="50"/>
        <v>0.33333333333333331</v>
      </c>
      <c r="K342" s="43">
        <f>IFERROR(VLOOKUP(M342,EMPLOI!A:S,2,0),"")</f>
        <v>29</v>
      </c>
      <c r="L342" s="32" t="str">
        <f t="shared" ca="1" si="52"/>
        <v/>
      </c>
      <c r="M342" s="26" t="str" cm="1">
        <f t="array" ref="M342">IF(OR($K$2&gt;J342),"",IFERROR(INDEX(Tableau1[],MATCH(1,('2019'!B342&gt;=Tableau1[[DATE DEBUT ]])*(Tableau1[DATE FIN]&gt;='2018'!B342),0),1),""))</f>
        <v>Entreprise 7</v>
      </c>
      <c r="N342" s="6"/>
    </row>
    <row r="343" spans="1:14" ht="16.2" x14ac:dyDescent="0.35">
      <c r="A343" s="63">
        <f t="shared" si="53"/>
        <v>43806</v>
      </c>
      <c r="B343" s="34">
        <f t="shared" si="53"/>
        <v>43806</v>
      </c>
      <c r="C343" s="38"/>
      <c r="D343" s="38"/>
      <c r="E343" s="36">
        <f t="shared" si="48"/>
        <v>0</v>
      </c>
      <c r="F343" s="35"/>
      <c r="G343" s="35"/>
      <c r="H343" s="36">
        <f t="shared" si="45"/>
        <v>0</v>
      </c>
      <c r="I343" s="174" t="str">
        <f t="shared" si="49"/>
        <v/>
      </c>
      <c r="J343" s="32">
        <f t="shared" si="50"/>
        <v>0</v>
      </c>
      <c r="K343" s="43" t="str">
        <f>IFERROR(VLOOKUP(M343,EMPLOI!A:S,2,0),"")</f>
        <v/>
      </c>
      <c r="L343" s="32">
        <f t="shared" ca="1" si="52"/>
        <v>1.6666666666666665</v>
      </c>
      <c r="M343" s="26" t="str" cm="1">
        <f t="array" ref="M343">IF(OR($K$2&gt;J343),"",IFERROR(INDEX(Tableau1[],MATCH(1,('2019'!B343&gt;=Tableau1[[DATE DEBUT ]])*(Tableau1[DATE FIN]&gt;='2018'!B343),0),1),""))</f>
        <v/>
      </c>
      <c r="N343" s="6"/>
    </row>
    <row r="344" spans="1:14" ht="16.2" x14ac:dyDescent="0.35">
      <c r="A344" s="63">
        <f t="shared" si="53"/>
        <v>43807</v>
      </c>
      <c r="B344" s="34">
        <f t="shared" si="53"/>
        <v>43807</v>
      </c>
      <c r="C344" s="38"/>
      <c r="D344" s="38"/>
      <c r="E344" s="36">
        <f t="shared" si="48"/>
        <v>0</v>
      </c>
      <c r="F344" s="35"/>
      <c r="G344" s="35"/>
      <c r="H344" s="36">
        <f t="shared" si="45"/>
        <v>0</v>
      </c>
      <c r="I344" s="174" t="str">
        <f t="shared" si="49"/>
        <v/>
      </c>
      <c r="J344" s="32">
        <f t="shared" si="50"/>
        <v>0</v>
      </c>
      <c r="K344" s="43" t="str">
        <f>IFERROR(VLOOKUP(M344,EMPLOI!A:S,2,0),"")</f>
        <v/>
      </c>
      <c r="L344" s="32" t="str">
        <f t="shared" ca="1" si="52"/>
        <v/>
      </c>
      <c r="M344" s="26" t="str" cm="1">
        <f t="array" ref="M344">IF(OR($K$2&gt;J344),"",IFERROR(INDEX(Tableau1[],MATCH(1,('2019'!B344&gt;=Tableau1[[DATE DEBUT ]])*(Tableau1[DATE FIN]&gt;='2018'!B344),0),1),""))</f>
        <v/>
      </c>
      <c r="N344" s="6"/>
    </row>
    <row r="345" spans="1:14" ht="16.2" x14ac:dyDescent="0.35">
      <c r="A345" s="63">
        <f t="shared" si="53"/>
        <v>43808</v>
      </c>
      <c r="B345" s="34">
        <f t="shared" si="53"/>
        <v>43808</v>
      </c>
      <c r="C345" s="38">
        <v>0.33333333333333331</v>
      </c>
      <c r="D345" s="38">
        <v>0.5</v>
      </c>
      <c r="E345" s="36">
        <f t="shared" si="48"/>
        <v>0.16666666666666669</v>
      </c>
      <c r="F345" s="35">
        <v>0.58333333333333337</v>
      </c>
      <c r="G345" s="35">
        <v>0.75</v>
      </c>
      <c r="H345" s="36">
        <f t="shared" si="45"/>
        <v>0.16666666666666663</v>
      </c>
      <c r="I345" s="174" t="str">
        <f t="shared" si="49"/>
        <v>SITE</v>
      </c>
      <c r="J345" s="32">
        <f t="shared" si="50"/>
        <v>0.33333333333333331</v>
      </c>
      <c r="K345" s="43">
        <f>IFERROR(VLOOKUP(M345,EMPLOI!A:S,2,0),"")</f>
        <v>29</v>
      </c>
      <c r="L345" s="32" t="str">
        <f t="shared" ca="1" si="52"/>
        <v/>
      </c>
      <c r="M345" s="26" t="str" cm="1">
        <f t="array" ref="M345">IF(OR($K$2&gt;J345),"",IFERROR(INDEX(Tableau1[],MATCH(1,('2019'!B345&gt;=Tableau1[[DATE DEBUT ]])*(Tableau1[DATE FIN]&gt;='2018'!B345),0),1),""))</f>
        <v>Entreprise 7</v>
      </c>
      <c r="N345" s="6"/>
    </row>
    <row r="346" spans="1:14" ht="16.2" x14ac:dyDescent="0.35">
      <c r="A346" s="63">
        <f t="shared" si="53"/>
        <v>43809</v>
      </c>
      <c r="B346" s="34">
        <f t="shared" si="53"/>
        <v>43809</v>
      </c>
      <c r="C346" s="38">
        <v>0.33333333333333331</v>
      </c>
      <c r="D346" s="38">
        <v>0.5</v>
      </c>
      <c r="E346" s="36">
        <f t="shared" si="48"/>
        <v>0.16666666666666669</v>
      </c>
      <c r="F346" s="35">
        <v>0.58333333333333337</v>
      </c>
      <c r="G346" s="35">
        <v>0.75</v>
      </c>
      <c r="H346" s="36">
        <f t="shared" si="45"/>
        <v>0.16666666666666663</v>
      </c>
      <c r="I346" s="174" t="str">
        <f t="shared" si="49"/>
        <v>SITE</v>
      </c>
      <c r="J346" s="32">
        <f t="shared" si="50"/>
        <v>0.33333333333333331</v>
      </c>
      <c r="K346" s="43">
        <f>IFERROR(VLOOKUP(M346,EMPLOI!A:S,2,0),"")</f>
        <v>29</v>
      </c>
      <c r="L346" s="32" t="str">
        <f t="shared" ca="1" si="52"/>
        <v/>
      </c>
      <c r="M346" s="26" t="str" cm="1">
        <f t="array" ref="M346">IF(OR($K$2&gt;J346),"",IFERROR(INDEX(Tableau1[],MATCH(1,('2019'!B346&gt;=Tableau1[[DATE DEBUT ]])*(Tableau1[DATE FIN]&gt;='2018'!B346),0),1),""))</f>
        <v>Entreprise 7</v>
      </c>
      <c r="N346" s="6"/>
    </row>
    <row r="347" spans="1:14" ht="16.2" x14ac:dyDescent="0.35">
      <c r="A347" s="63">
        <f t="shared" si="53"/>
        <v>43810</v>
      </c>
      <c r="B347" s="34">
        <f t="shared" si="53"/>
        <v>43810</v>
      </c>
      <c r="C347" s="38">
        <v>0.33333333333333331</v>
      </c>
      <c r="D347" s="38">
        <v>0.5</v>
      </c>
      <c r="E347" s="36">
        <f t="shared" si="48"/>
        <v>0.16666666666666669</v>
      </c>
      <c r="F347" s="35">
        <v>0.58333333333333337</v>
      </c>
      <c r="G347" s="35">
        <v>0.75</v>
      </c>
      <c r="H347" s="36">
        <f t="shared" si="45"/>
        <v>0.16666666666666663</v>
      </c>
      <c r="I347" s="174" t="str">
        <f t="shared" si="49"/>
        <v>SITE</v>
      </c>
      <c r="J347" s="32">
        <f t="shared" si="50"/>
        <v>0.33333333333333331</v>
      </c>
      <c r="K347" s="43">
        <f>IFERROR(VLOOKUP(M347,EMPLOI!A:S,2,0),"")</f>
        <v>29</v>
      </c>
      <c r="L347" s="32" t="str">
        <f t="shared" ca="1" si="52"/>
        <v/>
      </c>
      <c r="M347" s="26" t="str" cm="1">
        <f t="array" ref="M347">IF(OR($K$2&gt;J347),"",IFERROR(INDEX(Tableau1[],MATCH(1,('2019'!B347&gt;=Tableau1[[DATE DEBUT ]])*(Tableau1[DATE FIN]&gt;='2018'!B347),0),1),""))</f>
        <v>Entreprise 7</v>
      </c>
      <c r="N347" s="6"/>
    </row>
    <row r="348" spans="1:14" ht="16.2" x14ac:dyDescent="0.35">
      <c r="A348" s="63">
        <f t="shared" si="53"/>
        <v>43811</v>
      </c>
      <c r="B348" s="34">
        <f t="shared" si="53"/>
        <v>43811</v>
      </c>
      <c r="C348" s="38">
        <v>0.33333333333333331</v>
      </c>
      <c r="D348" s="38">
        <v>0.5</v>
      </c>
      <c r="E348" s="36">
        <f t="shared" si="48"/>
        <v>0.16666666666666669</v>
      </c>
      <c r="F348" s="35">
        <v>0.58333333333333337</v>
      </c>
      <c r="G348" s="35">
        <v>0.75</v>
      </c>
      <c r="H348" s="36">
        <f t="shared" si="45"/>
        <v>0.16666666666666663</v>
      </c>
      <c r="I348" s="174" t="str">
        <f t="shared" si="49"/>
        <v>SITE</v>
      </c>
      <c r="J348" s="32">
        <f t="shared" si="50"/>
        <v>0.33333333333333331</v>
      </c>
      <c r="K348" s="43">
        <f>IFERROR(VLOOKUP(M348,EMPLOI!A:S,2,0),"")</f>
        <v>29</v>
      </c>
      <c r="L348" s="32" t="str">
        <f t="shared" ca="1" si="52"/>
        <v/>
      </c>
      <c r="M348" s="26" t="str" cm="1">
        <f t="array" ref="M348">IF(OR($K$2&gt;J348),"",IFERROR(INDEX(Tableau1[],MATCH(1,('2019'!B348&gt;=Tableau1[[DATE DEBUT ]])*(Tableau1[DATE FIN]&gt;='2018'!B348),0),1),""))</f>
        <v>Entreprise 7</v>
      </c>
      <c r="N348" s="6"/>
    </row>
    <row r="349" spans="1:14" ht="16.2" x14ac:dyDescent="0.35">
      <c r="A349" s="63">
        <f t="shared" si="53"/>
        <v>43812</v>
      </c>
      <c r="B349" s="34">
        <f t="shared" si="53"/>
        <v>43812</v>
      </c>
      <c r="C349" s="38">
        <v>0.33333333333333331</v>
      </c>
      <c r="D349" s="38">
        <v>0.5</v>
      </c>
      <c r="E349" s="36">
        <f t="shared" si="48"/>
        <v>0.16666666666666669</v>
      </c>
      <c r="F349" s="35">
        <v>0.58333333333333337</v>
      </c>
      <c r="G349" s="35">
        <v>0.75</v>
      </c>
      <c r="H349" s="36">
        <f t="shared" si="45"/>
        <v>0.16666666666666663</v>
      </c>
      <c r="I349" s="174" t="str">
        <f t="shared" si="49"/>
        <v>SITE</v>
      </c>
      <c r="J349" s="32">
        <f t="shared" si="50"/>
        <v>0.33333333333333331</v>
      </c>
      <c r="K349" s="43">
        <f>IFERROR(VLOOKUP(M349,EMPLOI!A:S,2,0),"")</f>
        <v>29</v>
      </c>
      <c r="L349" s="32" t="str">
        <f t="shared" ca="1" si="52"/>
        <v/>
      </c>
      <c r="M349" s="26" t="str" cm="1">
        <f t="array" ref="M349">IF(OR($K$2&gt;J349),"",IFERROR(INDEX(Tableau1[],MATCH(1,('2019'!B349&gt;=Tableau1[[DATE DEBUT ]])*(Tableau1[DATE FIN]&gt;='2018'!B349),0),1),""))</f>
        <v>Entreprise 7</v>
      </c>
      <c r="N349" s="6"/>
    </row>
    <row r="350" spans="1:14" ht="16.2" x14ac:dyDescent="0.35">
      <c r="A350" s="63">
        <f t="shared" si="53"/>
        <v>43813</v>
      </c>
      <c r="B350" s="34">
        <f t="shared" si="53"/>
        <v>43813</v>
      </c>
      <c r="C350" s="38"/>
      <c r="D350" s="38"/>
      <c r="E350" s="36">
        <f t="shared" si="48"/>
        <v>0</v>
      </c>
      <c r="F350" s="35"/>
      <c r="G350" s="35"/>
      <c r="H350" s="36">
        <f t="shared" si="45"/>
        <v>0</v>
      </c>
      <c r="I350" s="174" t="str">
        <f t="shared" si="49"/>
        <v/>
      </c>
      <c r="J350" s="32">
        <f t="shared" si="50"/>
        <v>0</v>
      </c>
      <c r="K350" s="43" t="str">
        <f>IFERROR(VLOOKUP(M350,EMPLOI!A:S,2,0),"")</f>
        <v/>
      </c>
      <c r="L350" s="32">
        <f t="shared" ca="1" si="52"/>
        <v>1.6666666666666665</v>
      </c>
      <c r="M350" s="26" t="str" cm="1">
        <f t="array" ref="M350">IF(OR($K$2&gt;J350),"",IFERROR(INDEX(Tableau1[],MATCH(1,('2019'!B350&gt;=Tableau1[[DATE DEBUT ]])*(Tableau1[DATE FIN]&gt;='2018'!B350),0),1),""))</f>
        <v/>
      </c>
      <c r="N350" s="6"/>
    </row>
    <row r="351" spans="1:14" ht="16.2" x14ac:dyDescent="0.35">
      <c r="A351" s="63">
        <f t="shared" si="53"/>
        <v>43814</v>
      </c>
      <c r="B351" s="34">
        <f t="shared" si="53"/>
        <v>43814</v>
      </c>
      <c r="C351" s="38"/>
      <c r="D351" s="38"/>
      <c r="E351" s="36">
        <f t="shared" si="48"/>
        <v>0</v>
      </c>
      <c r="F351" s="35"/>
      <c r="G351" s="35"/>
      <c r="H351" s="36">
        <f t="shared" si="45"/>
        <v>0</v>
      </c>
      <c r="I351" s="174" t="str">
        <f t="shared" si="49"/>
        <v/>
      </c>
      <c r="J351" s="32">
        <f t="shared" si="50"/>
        <v>0</v>
      </c>
      <c r="K351" s="43" t="str">
        <f>IFERROR(VLOOKUP(M351,EMPLOI!A:S,2,0),"")</f>
        <v/>
      </c>
      <c r="L351" s="32" t="str">
        <f t="shared" ca="1" si="52"/>
        <v/>
      </c>
      <c r="M351" s="26" t="str" cm="1">
        <f t="array" ref="M351">IF(OR($K$2&gt;J351),"",IFERROR(INDEX(Tableau1[],MATCH(1,('2019'!B351&gt;=Tableau1[[DATE DEBUT ]])*(Tableau1[DATE FIN]&gt;='2018'!B351),0),1),""))</f>
        <v/>
      </c>
      <c r="N351" s="6"/>
    </row>
    <row r="352" spans="1:14" ht="16.2" x14ac:dyDescent="0.35">
      <c r="A352" s="63">
        <f t="shared" si="53"/>
        <v>43815</v>
      </c>
      <c r="B352" s="34">
        <f t="shared" si="53"/>
        <v>43815</v>
      </c>
      <c r="C352" s="38">
        <v>0.33333333333333331</v>
      </c>
      <c r="D352" s="38">
        <v>0.5</v>
      </c>
      <c r="E352" s="36">
        <f t="shared" si="48"/>
        <v>0.16666666666666669</v>
      </c>
      <c r="F352" s="35">
        <v>0.58333333333333337</v>
      </c>
      <c r="G352" s="35">
        <v>0.75</v>
      </c>
      <c r="H352" s="36">
        <f t="shared" si="45"/>
        <v>0.16666666666666663</v>
      </c>
      <c r="I352" s="174" t="str">
        <f t="shared" si="49"/>
        <v>SITE</v>
      </c>
      <c r="J352" s="32">
        <f t="shared" si="50"/>
        <v>0.33333333333333331</v>
      </c>
      <c r="K352" s="43">
        <f>IFERROR(VLOOKUP(M352,EMPLOI!A:S,2,0),"")</f>
        <v>29</v>
      </c>
      <c r="L352" s="32" t="str">
        <f t="shared" ca="1" si="52"/>
        <v/>
      </c>
      <c r="M352" s="26" t="str" cm="1">
        <f t="array" ref="M352">IF(OR($K$2&gt;J352),"",IFERROR(INDEX(Tableau1[],MATCH(1,('2019'!B352&gt;=Tableau1[[DATE DEBUT ]])*(Tableau1[DATE FIN]&gt;='2018'!B352),0),1),""))</f>
        <v>Entreprise 7</v>
      </c>
      <c r="N352" s="6"/>
    </row>
    <row r="353" spans="1:14" ht="16.2" x14ac:dyDescent="0.35">
      <c r="A353" s="63">
        <f t="shared" si="53"/>
        <v>43816</v>
      </c>
      <c r="B353" s="34">
        <f t="shared" si="53"/>
        <v>43816</v>
      </c>
      <c r="C353" s="38">
        <v>0.33333333333333331</v>
      </c>
      <c r="D353" s="38">
        <v>0.5</v>
      </c>
      <c r="E353" s="36">
        <f t="shared" si="48"/>
        <v>0.16666666666666669</v>
      </c>
      <c r="F353" s="35">
        <v>0.58333333333333337</v>
      </c>
      <c r="G353" s="35">
        <v>0.75</v>
      </c>
      <c r="H353" s="36">
        <f t="shared" si="45"/>
        <v>0.16666666666666663</v>
      </c>
      <c r="I353" s="174" t="str">
        <f t="shared" si="49"/>
        <v>SITE</v>
      </c>
      <c r="J353" s="32">
        <f t="shared" si="50"/>
        <v>0.33333333333333331</v>
      </c>
      <c r="K353" s="43">
        <f>IFERROR(VLOOKUP(M353,EMPLOI!A:S,2,0),"")</f>
        <v>29</v>
      </c>
      <c r="L353" s="32" t="str">
        <f t="shared" ca="1" si="52"/>
        <v/>
      </c>
      <c r="M353" s="26" t="str" cm="1">
        <f t="array" ref="M353">IF(OR($K$2&gt;J353),"",IFERROR(INDEX(Tableau1[],MATCH(1,('2019'!B353&gt;=Tableau1[[DATE DEBUT ]])*(Tableau1[DATE FIN]&gt;='2018'!B353),0),1),""))</f>
        <v>Entreprise 7</v>
      </c>
      <c r="N353" s="6"/>
    </row>
    <row r="354" spans="1:14" ht="16.2" x14ac:dyDescent="0.35">
      <c r="A354" s="63">
        <f t="shared" si="53"/>
        <v>43817</v>
      </c>
      <c r="B354" s="34">
        <f t="shared" si="53"/>
        <v>43817</v>
      </c>
      <c r="C354" s="38">
        <v>0.33333333333333331</v>
      </c>
      <c r="D354" s="38">
        <v>0.5</v>
      </c>
      <c r="E354" s="36">
        <f t="shared" si="48"/>
        <v>0.16666666666666669</v>
      </c>
      <c r="F354" s="35">
        <v>0.58333333333333337</v>
      </c>
      <c r="G354" s="35">
        <v>0.75</v>
      </c>
      <c r="H354" s="36">
        <f t="shared" si="45"/>
        <v>0.16666666666666663</v>
      </c>
      <c r="I354" s="174" t="str">
        <f t="shared" si="49"/>
        <v>SITE</v>
      </c>
      <c r="J354" s="32">
        <f t="shared" si="50"/>
        <v>0.33333333333333331</v>
      </c>
      <c r="K354" s="43">
        <f>IFERROR(VLOOKUP(M354,EMPLOI!A:S,2,0),"")</f>
        <v>29</v>
      </c>
      <c r="L354" s="32" t="str">
        <f t="shared" ca="1" si="52"/>
        <v/>
      </c>
      <c r="M354" s="26" t="str" cm="1">
        <f t="array" ref="M354">IF(OR($K$2&gt;J354),"",IFERROR(INDEX(Tableau1[],MATCH(1,('2019'!B354&gt;=Tableau1[[DATE DEBUT ]])*(Tableau1[DATE FIN]&gt;='2018'!B354),0),1),""))</f>
        <v>Entreprise 7</v>
      </c>
      <c r="N354" s="6"/>
    </row>
    <row r="355" spans="1:14" ht="16.2" x14ac:dyDescent="0.35">
      <c r="A355" s="63">
        <f t="shared" si="53"/>
        <v>43818</v>
      </c>
      <c r="B355" s="34">
        <f t="shared" si="53"/>
        <v>43818</v>
      </c>
      <c r="C355" s="38">
        <v>0.33333333333333331</v>
      </c>
      <c r="D355" s="38">
        <v>0.5</v>
      </c>
      <c r="E355" s="36">
        <f t="shared" si="48"/>
        <v>0.16666666666666669</v>
      </c>
      <c r="F355" s="35">
        <v>0.58333333333333337</v>
      </c>
      <c r="G355" s="35">
        <v>0.75</v>
      </c>
      <c r="H355" s="36">
        <f t="shared" si="45"/>
        <v>0.16666666666666663</v>
      </c>
      <c r="I355" s="174" t="str">
        <f t="shared" si="49"/>
        <v>SITE</v>
      </c>
      <c r="J355" s="32">
        <f t="shared" si="50"/>
        <v>0.33333333333333331</v>
      </c>
      <c r="K355" s="43">
        <f>IFERROR(VLOOKUP(M355,EMPLOI!A:S,2,0),"")</f>
        <v>29</v>
      </c>
      <c r="L355" s="32" t="str">
        <f t="shared" ca="1" si="52"/>
        <v/>
      </c>
      <c r="M355" s="26" t="str" cm="1">
        <f t="array" ref="M355">IF(OR($K$2&gt;J355),"",IFERROR(INDEX(Tableau1[],MATCH(1,('2019'!B355&gt;=Tableau1[[DATE DEBUT ]])*(Tableau1[DATE FIN]&gt;='2018'!B355),0),1),""))</f>
        <v>Entreprise 7</v>
      </c>
      <c r="N355" s="6"/>
    </row>
    <row r="356" spans="1:14" ht="16.2" x14ac:dyDescent="0.35">
      <c r="A356" s="63">
        <f t="shared" si="53"/>
        <v>43819</v>
      </c>
      <c r="B356" s="34">
        <f t="shared" si="53"/>
        <v>43819</v>
      </c>
      <c r="C356" s="38">
        <v>0.33333333333333331</v>
      </c>
      <c r="D356" s="38">
        <v>0.5</v>
      </c>
      <c r="E356" s="36">
        <f t="shared" si="48"/>
        <v>0.16666666666666669</v>
      </c>
      <c r="F356" s="35">
        <v>0.58333333333333337</v>
      </c>
      <c r="G356" s="35">
        <v>0.75</v>
      </c>
      <c r="H356" s="36">
        <f t="shared" si="45"/>
        <v>0.16666666666666663</v>
      </c>
      <c r="I356" s="174" t="str">
        <f t="shared" si="49"/>
        <v>SITE</v>
      </c>
      <c r="J356" s="32">
        <f t="shared" si="50"/>
        <v>0.33333333333333331</v>
      </c>
      <c r="K356" s="43">
        <f>IFERROR(VLOOKUP(M356,EMPLOI!A:S,2,0),"")</f>
        <v>29</v>
      </c>
      <c r="L356" s="32" t="str">
        <f t="shared" ca="1" si="52"/>
        <v/>
      </c>
      <c r="M356" s="26" t="str" cm="1">
        <f t="array" ref="M356">IF(OR($K$2&gt;J356),"",IFERROR(INDEX(Tableau1[],MATCH(1,('2019'!B356&gt;=Tableau1[[DATE DEBUT ]])*(Tableau1[DATE FIN]&gt;='2018'!B356),0),1),""))</f>
        <v>Entreprise 7</v>
      </c>
      <c r="N356" s="6"/>
    </row>
    <row r="357" spans="1:14" ht="16.2" x14ac:dyDescent="0.35">
      <c r="A357" s="63">
        <f t="shared" si="53"/>
        <v>43820</v>
      </c>
      <c r="B357" s="34">
        <f t="shared" si="53"/>
        <v>43820</v>
      </c>
      <c r="C357" s="38"/>
      <c r="D357" s="38"/>
      <c r="E357" s="36">
        <f t="shared" si="48"/>
        <v>0</v>
      </c>
      <c r="F357" s="35"/>
      <c r="G357" s="35"/>
      <c r="H357" s="36">
        <f t="shared" ref="H357:H368" si="54">MOD(G357-F357,1)</f>
        <v>0</v>
      </c>
      <c r="I357" s="174" t="str">
        <f t="shared" si="49"/>
        <v/>
      </c>
      <c r="J357" s="32">
        <f t="shared" si="50"/>
        <v>0</v>
      </c>
      <c r="K357" s="43" t="str">
        <f>IFERROR(VLOOKUP(M357,EMPLOI!A:S,2,0),"")</f>
        <v/>
      </c>
      <c r="L357" s="32">
        <f t="shared" ca="1" si="52"/>
        <v>1.6666666666666665</v>
      </c>
      <c r="M357" s="26" t="str" cm="1">
        <f t="array" ref="M357">IF(OR($K$2&gt;J357),"",IFERROR(INDEX(Tableau1[],MATCH(1,('2019'!B357&gt;=Tableau1[[DATE DEBUT ]])*(Tableau1[DATE FIN]&gt;='2018'!B357),0),1),""))</f>
        <v/>
      </c>
      <c r="N357" s="6"/>
    </row>
    <row r="358" spans="1:14" ht="16.2" x14ac:dyDescent="0.35">
      <c r="A358" s="63">
        <f t="shared" ref="A358:B368" si="55">A357+1</f>
        <v>43821</v>
      </c>
      <c r="B358" s="34">
        <f t="shared" si="55"/>
        <v>43821</v>
      </c>
      <c r="C358" s="38"/>
      <c r="D358" s="38"/>
      <c r="E358" s="36">
        <f t="shared" si="48"/>
        <v>0</v>
      </c>
      <c r="F358" s="35"/>
      <c r="G358" s="35"/>
      <c r="H358" s="36">
        <f t="shared" si="54"/>
        <v>0</v>
      </c>
      <c r="I358" s="174" t="str">
        <f t="shared" si="49"/>
        <v/>
      </c>
      <c r="J358" s="32">
        <f t="shared" si="50"/>
        <v>0</v>
      </c>
      <c r="K358" s="43" t="str">
        <f>IFERROR(VLOOKUP(M358,EMPLOI!A:S,2,0),"")</f>
        <v/>
      </c>
      <c r="L358" s="32" t="str">
        <f t="shared" ca="1" si="52"/>
        <v/>
      </c>
      <c r="M358" s="26" t="str" cm="1">
        <f t="array" ref="M358">IF(OR($K$2&gt;J358),"",IFERROR(INDEX(Tableau1[],MATCH(1,('2019'!B358&gt;=Tableau1[[DATE DEBUT ]])*(Tableau1[DATE FIN]&gt;='2018'!B358),0),1),""))</f>
        <v/>
      </c>
      <c r="N358" s="6"/>
    </row>
    <row r="359" spans="1:14" ht="16.2" x14ac:dyDescent="0.35">
      <c r="A359" s="63">
        <f t="shared" si="55"/>
        <v>43822</v>
      </c>
      <c r="B359" s="34">
        <f t="shared" si="55"/>
        <v>43822</v>
      </c>
      <c r="C359" s="38"/>
      <c r="D359" s="38"/>
      <c r="E359" s="36">
        <f t="shared" si="48"/>
        <v>0</v>
      </c>
      <c r="F359" s="35"/>
      <c r="G359" s="35"/>
      <c r="H359" s="36">
        <f t="shared" si="54"/>
        <v>0</v>
      </c>
      <c r="I359" s="37" t="s">
        <v>85</v>
      </c>
      <c r="J359" s="32">
        <f t="shared" si="50"/>
        <v>0</v>
      </c>
      <c r="K359" s="43" t="str">
        <f>IFERROR(VLOOKUP(M359,EMPLOI!A:S,2,0),"")</f>
        <v/>
      </c>
      <c r="L359" s="32" t="str">
        <f t="shared" ca="1" si="52"/>
        <v/>
      </c>
      <c r="M359" s="26" t="str" cm="1">
        <f t="array" ref="M359">IF(OR($K$2&gt;J359),"",IFERROR(INDEX(Tableau1[],MATCH(1,('2019'!B359&gt;=Tableau1[[DATE DEBUT ]])*(Tableau1[DATE FIN]&gt;='2018'!B359),0),1),""))</f>
        <v/>
      </c>
      <c r="N359" s="6"/>
    </row>
    <row r="360" spans="1:14" ht="16.2" x14ac:dyDescent="0.35">
      <c r="A360" s="63">
        <f t="shared" si="55"/>
        <v>43823</v>
      </c>
      <c r="B360" s="34">
        <f t="shared" si="55"/>
        <v>43823</v>
      </c>
      <c r="C360" s="38"/>
      <c r="D360" s="38"/>
      <c r="E360" s="36">
        <f t="shared" si="48"/>
        <v>0</v>
      </c>
      <c r="F360" s="35"/>
      <c r="G360" s="35"/>
      <c r="H360" s="36">
        <f t="shared" si="54"/>
        <v>0</v>
      </c>
      <c r="I360" s="37" t="s">
        <v>85</v>
      </c>
      <c r="J360" s="32">
        <f t="shared" si="50"/>
        <v>0</v>
      </c>
      <c r="K360" s="43" t="str">
        <f>IFERROR(VLOOKUP(M360,EMPLOI!A:S,2,0),"")</f>
        <v/>
      </c>
      <c r="L360" s="32" t="str">
        <f t="shared" ca="1" si="52"/>
        <v/>
      </c>
      <c r="M360" s="26" t="str" cm="1">
        <f t="array" ref="M360">IF(OR($K$2&gt;J360),"",IFERROR(INDEX(Tableau1[],MATCH(1,('2019'!B360&gt;=Tableau1[[DATE DEBUT ]])*(Tableau1[DATE FIN]&gt;='2018'!B360),0),1),""))</f>
        <v/>
      </c>
      <c r="N360" s="6"/>
    </row>
    <row r="361" spans="1:14" ht="16.2" x14ac:dyDescent="0.35">
      <c r="A361" s="63">
        <f t="shared" si="55"/>
        <v>43824</v>
      </c>
      <c r="B361" s="34">
        <f t="shared" si="55"/>
        <v>43824</v>
      </c>
      <c r="C361" s="38"/>
      <c r="D361" s="38"/>
      <c r="E361" s="36">
        <f t="shared" si="48"/>
        <v>0</v>
      </c>
      <c r="F361" s="35"/>
      <c r="G361" s="35"/>
      <c r="H361" s="36">
        <f t="shared" si="54"/>
        <v>0</v>
      </c>
      <c r="I361" s="37" t="s">
        <v>85</v>
      </c>
      <c r="J361" s="32">
        <f t="shared" si="50"/>
        <v>0</v>
      </c>
      <c r="K361" s="43" t="str">
        <f>IFERROR(VLOOKUP(M361,EMPLOI!A:S,2,0),"")</f>
        <v/>
      </c>
      <c r="L361" s="32" t="str">
        <f t="shared" ca="1" si="52"/>
        <v/>
      </c>
      <c r="M361" s="26" t="str" cm="1">
        <f t="array" ref="M361">IF(OR($K$2&gt;J361),"",IFERROR(INDEX(Tableau1[],MATCH(1,('2019'!B361&gt;=Tableau1[[DATE DEBUT ]])*(Tableau1[DATE FIN]&gt;='2018'!B361),0),1),""))</f>
        <v/>
      </c>
      <c r="N361" s="6"/>
    </row>
    <row r="362" spans="1:14" ht="16.2" x14ac:dyDescent="0.35">
      <c r="A362" s="63">
        <f t="shared" si="55"/>
        <v>43825</v>
      </c>
      <c r="B362" s="34">
        <f t="shared" si="55"/>
        <v>43825</v>
      </c>
      <c r="C362" s="38"/>
      <c r="D362" s="38"/>
      <c r="E362" s="36">
        <f t="shared" si="48"/>
        <v>0</v>
      </c>
      <c r="F362" s="35"/>
      <c r="G362" s="35"/>
      <c r="H362" s="36">
        <f t="shared" si="54"/>
        <v>0</v>
      </c>
      <c r="I362" s="37" t="s">
        <v>85</v>
      </c>
      <c r="J362" s="32">
        <f t="shared" si="50"/>
        <v>0</v>
      </c>
      <c r="K362" s="43" t="str">
        <f>IFERROR(VLOOKUP(M362,EMPLOI!A:S,2,0),"")</f>
        <v/>
      </c>
      <c r="L362" s="32" t="str">
        <f t="shared" ca="1" si="52"/>
        <v/>
      </c>
      <c r="M362" s="26" t="str" cm="1">
        <f t="array" ref="M362">IF(OR($K$2&gt;J362),"",IFERROR(INDEX(Tableau1[],MATCH(1,('2019'!B362&gt;=Tableau1[[DATE DEBUT ]])*(Tableau1[DATE FIN]&gt;='2018'!B362),0),1),""))</f>
        <v/>
      </c>
      <c r="N362" s="6"/>
    </row>
    <row r="363" spans="1:14" ht="16.2" x14ac:dyDescent="0.35">
      <c r="A363" s="63">
        <f t="shared" si="55"/>
        <v>43826</v>
      </c>
      <c r="B363" s="34">
        <f t="shared" si="55"/>
        <v>43826</v>
      </c>
      <c r="C363" s="38"/>
      <c r="D363" s="38"/>
      <c r="E363" s="36">
        <f t="shared" si="48"/>
        <v>0</v>
      </c>
      <c r="F363" s="35"/>
      <c r="G363" s="35"/>
      <c r="H363" s="36">
        <f t="shared" si="54"/>
        <v>0</v>
      </c>
      <c r="I363" s="37" t="s">
        <v>85</v>
      </c>
      <c r="J363" s="32">
        <f t="shared" si="50"/>
        <v>0</v>
      </c>
      <c r="K363" s="43" t="str">
        <f>IFERROR(VLOOKUP(M363,EMPLOI!A:S,2,0),"")</f>
        <v/>
      </c>
      <c r="L363" s="32" t="str">
        <f t="shared" ca="1" si="52"/>
        <v/>
      </c>
      <c r="M363" s="26" t="str" cm="1">
        <f t="array" ref="M363">IF(OR($K$2&gt;J363),"",IFERROR(INDEX(Tableau1[],MATCH(1,('2019'!B363&gt;=Tableau1[[DATE DEBUT ]])*(Tableau1[DATE FIN]&gt;='2018'!B363),0),1),""))</f>
        <v/>
      </c>
      <c r="N363" s="6"/>
    </row>
    <row r="364" spans="1:14" ht="16.2" x14ac:dyDescent="0.35">
      <c r="A364" s="63">
        <f t="shared" si="55"/>
        <v>43827</v>
      </c>
      <c r="B364" s="34">
        <f t="shared" si="55"/>
        <v>43827</v>
      </c>
      <c r="C364" s="38"/>
      <c r="D364" s="38"/>
      <c r="E364" s="36">
        <f t="shared" si="48"/>
        <v>0</v>
      </c>
      <c r="F364" s="35"/>
      <c r="G364" s="35"/>
      <c r="H364" s="36">
        <f t="shared" si="54"/>
        <v>0</v>
      </c>
      <c r="I364" s="37" t="s">
        <v>85</v>
      </c>
      <c r="J364" s="32">
        <f t="shared" si="50"/>
        <v>0</v>
      </c>
      <c r="K364" s="43" t="str">
        <f>IFERROR(VLOOKUP(M364,EMPLOI!A:S,2,0),"")</f>
        <v/>
      </c>
      <c r="L364" s="32">
        <f t="shared" ca="1" si="52"/>
        <v>0</v>
      </c>
      <c r="M364" s="26" t="str" cm="1">
        <f t="array" ref="M364">IF(OR($K$2&gt;J364),"",IFERROR(INDEX(Tableau1[],MATCH(1,('2019'!B364&gt;=Tableau1[[DATE DEBUT ]])*(Tableau1[DATE FIN]&gt;='2018'!B364),0),1),""))</f>
        <v/>
      </c>
      <c r="N364" s="6"/>
    </row>
    <row r="365" spans="1:14" ht="16.2" x14ac:dyDescent="0.35">
      <c r="A365" s="63">
        <f t="shared" si="55"/>
        <v>43828</v>
      </c>
      <c r="B365" s="34">
        <f t="shared" si="55"/>
        <v>43828</v>
      </c>
      <c r="C365" s="38"/>
      <c r="D365" s="38"/>
      <c r="E365" s="36">
        <f t="shared" si="48"/>
        <v>0</v>
      </c>
      <c r="F365" s="35"/>
      <c r="G365" s="35"/>
      <c r="H365" s="36">
        <f t="shared" si="54"/>
        <v>0</v>
      </c>
      <c r="I365" s="37" t="s">
        <v>85</v>
      </c>
      <c r="J365" s="32">
        <f t="shared" si="50"/>
        <v>0</v>
      </c>
      <c r="K365" s="43" t="str">
        <f>IFERROR(VLOOKUP(M365,EMPLOI!A:S,2,0),"")</f>
        <v/>
      </c>
      <c r="L365" s="32" t="str">
        <f t="shared" ca="1" si="52"/>
        <v/>
      </c>
      <c r="M365" s="26" t="str" cm="1">
        <f t="array" ref="M365">IF(OR($K$2&gt;J365),"",IFERROR(INDEX(Tableau1[],MATCH(1,('2019'!B365&gt;=Tableau1[[DATE DEBUT ]])*(Tableau1[DATE FIN]&gt;='2018'!B365),0),1),""))</f>
        <v/>
      </c>
      <c r="N365" s="6"/>
    </row>
    <row r="366" spans="1:14" ht="16.2" x14ac:dyDescent="0.35">
      <c r="A366" s="63">
        <f t="shared" si="55"/>
        <v>43829</v>
      </c>
      <c r="B366" s="34">
        <f t="shared" si="55"/>
        <v>43829</v>
      </c>
      <c r="C366" s="38"/>
      <c r="D366" s="38"/>
      <c r="E366" s="36">
        <f t="shared" si="48"/>
        <v>0</v>
      </c>
      <c r="F366" s="35"/>
      <c r="G366" s="35"/>
      <c r="H366" s="36">
        <f t="shared" si="54"/>
        <v>0</v>
      </c>
      <c r="I366" s="37" t="s">
        <v>85</v>
      </c>
      <c r="J366" s="32">
        <f t="shared" si="50"/>
        <v>0</v>
      </c>
      <c r="K366" s="43" t="str">
        <f>IFERROR(VLOOKUP(M366,EMPLOI!A:S,2,0),"")</f>
        <v/>
      </c>
      <c r="L366" s="32" t="str">
        <f t="shared" ca="1" si="52"/>
        <v/>
      </c>
      <c r="M366" s="26" t="str" cm="1">
        <f t="array" ref="M366">IF(OR($K$2&gt;J366),"",IFERROR(INDEX(Tableau1[],MATCH(1,('2019'!B366&gt;=Tableau1[[DATE DEBUT ]])*(Tableau1[DATE FIN]&gt;='2018'!B366),0),1),""))</f>
        <v/>
      </c>
      <c r="N366" s="6"/>
    </row>
    <row r="367" spans="1:14" ht="16.2" x14ac:dyDescent="0.35">
      <c r="A367" s="63">
        <f t="shared" si="55"/>
        <v>43830</v>
      </c>
      <c r="B367" s="34">
        <f t="shared" si="55"/>
        <v>43830</v>
      </c>
      <c r="C367" s="38"/>
      <c r="D367" s="38"/>
      <c r="E367" s="36">
        <f t="shared" si="48"/>
        <v>0</v>
      </c>
      <c r="F367" s="35"/>
      <c r="G367" s="35"/>
      <c r="H367" s="36">
        <f t="shared" si="54"/>
        <v>0</v>
      </c>
      <c r="I367" s="37" t="s">
        <v>85</v>
      </c>
      <c r="J367" s="32">
        <f t="shared" si="50"/>
        <v>0</v>
      </c>
      <c r="K367" s="43" t="str">
        <f>IFERROR(VLOOKUP(M367,EMPLOI!A:S,2,0),"")</f>
        <v/>
      </c>
      <c r="L367" s="32" t="str">
        <f t="shared" ca="1" si="52"/>
        <v/>
      </c>
      <c r="M367" s="26" t="str" cm="1">
        <f t="array" ref="M367">IF(OR($K$2&gt;J367),"",IFERROR(INDEX(Tableau1[],MATCH(1,('2019'!B367&gt;=Tableau1[[DATE DEBUT ]])*(Tableau1[DATE FIN]&gt;='2018'!B367),0),1),""))</f>
        <v/>
      </c>
      <c r="N367" s="6"/>
    </row>
    <row r="368" spans="1:14" ht="16.2" x14ac:dyDescent="0.35">
      <c r="A368" s="63">
        <f t="shared" si="55"/>
        <v>43831</v>
      </c>
      <c r="B368" s="34">
        <f t="shared" si="55"/>
        <v>43831</v>
      </c>
      <c r="C368" s="38"/>
      <c r="D368" s="38"/>
      <c r="E368" s="36">
        <f t="shared" si="48"/>
        <v>0</v>
      </c>
      <c r="F368" s="35"/>
      <c r="G368" s="35"/>
      <c r="H368" s="36">
        <f t="shared" si="54"/>
        <v>0</v>
      </c>
      <c r="I368" s="37" t="s">
        <v>85</v>
      </c>
      <c r="J368" s="32">
        <f t="shared" si="50"/>
        <v>0</v>
      </c>
      <c r="K368" s="43" t="str">
        <f>IFERROR(VLOOKUP(M368,EMPLOI!A:S,2,0),"")</f>
        <v/>
      </c>
      <c r="L368" s="32" t="str">
        <f t="shared" ca="1" si="52"/>
        <v/>
      </c>
      <c r="M368" s="26" t="str" cm="1">
        <f t="array" ref="M368">IF(OR($K$2&gt;J368),"",IFERROR(INDEX(Tableau1[],MATCH(1,('2019'!B368&gt;=Tableau1[[DATE DEBUT ]])*(Tableau1[DATE FIN]&gt;='2018'!B368),0),1),""))</f>
        <v/>
      </c>
      <c r="N368" s="6"/>
    </row>
    <row r="369" spans="12:12" x14ac:dyDescent="0.35">
      <c r="L369" s="44"/>
    </row>
  </sheetData>
  <mergeCells count="2">
    <mergeCell ref="Q2:R2"/>
    <mergeCell ref="Q3:R3"/>
  </mergeCells>
  <conditionalFormatting sqref="J95:J96 J273:J274">
    <cfRule type="expression" dxfId="56" priority="35">
      <formula>COUNTIF(Férié,$A95)&gt;0</formula>
    </cfRule>
    <cfRule type="expression" dxfId="55" priority="36">
      <formula>COUNTIF(Fêtes,$A95)&gt;0</formula>
    </cfRule>
    <cfRule type="expression" dxfId="54" priority="37">
      <formula>WEEKDAY($A95,2)=7</formula>
    </cfRule>
    <cfRule type="expression" dxfId="53" priority="38">
      <formula>WEEKDAY($A95,2)=6</formula>
    </cfRule>
  </conditionalFormatting>
  <conditionalFormatting sqref="A359:O368 A3:H358 J3:O358">
    <cfRule type="expression" dxfId="52" priority="31">
      <formula>COUNTIF($Q$4:$Q$16,$A3)&gt;0</formula>
    </cfRule>
    <cfRule type="expression" dxfId="51" priority="32">
      <formula>COUNTIF($Q$18:$Q$22,$A3)&gt;0</formula>
    </cfRule>
    <cfRule type="expression" dxfId="50" priority="33">
      <formula>WEEKDAY($A3,2)=7</formula>
    </cfRule>
    <cfRule type="expression" dxfId="49" priority="34">
      <formula>WEEKDAY($A3,2)=6</formula>
    </cfRule>
  </conditionalFormatting>
  <conditionalFormatting sqref="K95:K96 K273:K274 K289:K290">
    <cfRule type="expression" dxfId="48" priority="27">
      <formula>COUNTIF(Férié,$B95)&gt;0</formula>
    </cfRule>
    <cfRule type="expression" dxfId="47" priority="28">
      <formula>COUNTIF(Fêtes,$B95)&gt;0</formula>
    </cfRule>
    <cfRule type="expression" dxfId="46" priority="29">
      <formula>WEEKDAY($B95,2)=7</formula>
    </cfRule>
    <cfRule type="expression" dxfId="45" priority="30">
      <formula>WEEKDAY($B95,2)=6</formula>
    </cfRule>
  </conditionalFormatting>
  <conditionalFormatting sqref="A359:P368 A3:H358 J3:P358">
    <cfRule type="expression" dxfId="44" priority="21">
      <formula>$I3="MIGRAINE"</formula>
    </cfRule>
    <cfRule type="expression" dxfId="43" priority="22">
      <formula>$I3="VACANCE"</formula>
    </cfRule>
    <cfRule type="expression" dxfId="42" priority="23">
      <formula>COUNTIF($R$4:$R$16,$B3)&gt;0</formula>
    </cfRule>
    <cfRule type="expression" dxfId="41" priority="24">
      <formula>COUNTIF($R$18:$R$22,$B3)&gt;0</formula>
    </cfRule>
    <cfRule type="expression" dxfId="40" priority="25">
      <formula>WEEKDAY($B3,2)=7</formula>
    </cfRule>
    <cfRule type="expression" dxfId="39" priority="26">
      <formula>WEEKDAY($B3,2)=6</formula>
    </cfRule>
  </conditionalFormatting>
  <conditionalFormatting sqref="I4:I358">
    <cfRule type="expression" dxfId="38" priority="17">
      <formula>COUNTIF($Q$4:$Q$16,$A4)&gt;0</formula>
    </cfRule>
    <cfRule type="expression" dxfId="37" priority="18">
      <formula>COUNTIF($Q$18:$Q$22,$A4)&gt;0</formula>
    </cfRule>
    <cfRule type="expression" dxfId="36" priority="19">
      <formula>WEEKDAY($A4,2)=7</formula>
    </cfRule>
    <cfRule type="expression" dxfId="35" priority="20">
      <formula>WEEKDAY($A4,2)=6</formula>
    </cfRule>
  </conditionalFormatting>
  <conditionalFormatting sqref="I4:I358">
    <cfRule type="expression" dxfId="34" priority="11">
      <formula>$I4="MIGRAINE"</formula>
    </cfRule>
    <cfRule type="expression" dxfId="33" priority="12">
      <formula>$I4="VACANCE"</formula>
    </cfRule>
    <cfRule type="expression" dxfId="32" priority="13">
      <formula>COUNTIF($R$4:$R$16,$B4)&gt;0</formula>
    </cfRule>
    <cfRule type="expression" dxfId="31" priority="14">
      <formula>COUNTIF($R$18:$R$22,$B4)&gt;0</formula>
    </cfRule>
    <cfRule type="expression" dxfId="30" priority="15">
      <formula>WEEKDAY($B4,2)=7</formula>
    </cfRule>
    <cfRule type="expression" dxfId="29" priority="16">
      <formula>WEEKDAY($B4,2)=6</formula>
    </cfRule>
  </conditionalFormatting>
  <conditionalFormatting sqref="I3">
    <cfRule type="expression" dxfId="28" priority="7">
      <formula>COUNTIF($Q$4:$Q$16,$A3)&gt;0</formula>
    </cfRule>
    <cfRule type="expression" dxfId="27" priority="8">
      <formula>COUNTIF($Q$18:$Q$22,$A3)&gt;0</formula>
    </cfRule>
    <cfRule type="expression" dxfId="26" priority="9">
      <formula>WEEKDAY($A3,2)=7</formula>
    </cfRule>
    <cfRule type="expression" dxfId="25" priority="10">
      <formula>WEEKDAY($A3,2)=6</formula>
    </cfRule>
  </conditionalFormatting>
  <conditionalFormatting sqref="I3">
    <cfRule type="expression" dxfId="24" priority="1">
      <formula>$I3="MIGRAINE"</formula>
    </cfRule>
    <cfRule type="expression" dxfId="23" priority="2">
      <formula>$I3="VACANCE"</formula>
    </cfRule>
    <cfRule type="expression" dxfId="22" priority="3">
      <formula>COUNTIF($R$4:$R$16,$B3)&gt;0</formula>
    </cfRule>
    <cfRule type="expression" dxfId="21" priority="4">
      <formula>COUNTIF($R$18:$R$22,$B3)&gt;0</formula>
    </cfRule>
    <cfRule type="expression" dxfId="20" priority="5">
      <formula>WEEKDAY($B3,2)=7</formula>
    </cfRule>
    <cfRule type="expression" dxfId="19" priority="6">
      <formula>WEEKDAY($B3,2)=6</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1"/>
  <dimension ref="A1:Q24"/>
  <sheetViews>
    <sheetView workbookViewId="0">
      <selection activeCell="D15" sqref="D15"/>
    </sheetView>
  </sheetViews>
  <sheetFormatPr baseColWidth="10" defaultColWidth="10.90625" defaultRowHeight="16.2" x14ac:dyDescent="0.4"/>
  <cols>
    <col min="1" max="1" width="26" style="49" customWidth="1"/>
    <col min="2" max="2" width="10" style="156" customWidth="1"/>
    <col min="3" max="3" width="21.6328125" style="156" customWidth="1"/>
    <col min="4" max="4" width="22.453125" style="156" customWidth="1"/>
    <col min="5" max="5" width="9.90625" style="48" customWidth="1"/>
    <col min="6" max="6" width="9.81640625" style="157" customWidth="1"/>
    <col min="7" max="7" width="9.81640625" style="50" customWidth="1"/>
    <col min="8" max="8" width="5.6328125" style="50" customWidth="1"/>
    <col min="9" max="9" width="24.1796875" style="49" customWidth="1"/>
    <col min="10" max="10" width="10" style="51" customWidth="1"/>
    <col min="11" max="13" width="9.1796875" style="49" customWidth="1"/>
    <col min="14" max="14" width="9.1796875" style="51" customWidth="1"/>
    <col min="15" max="15" width="9.1796875" style="143" customWidth="1"/>
    <col min="16" max="16" width="5.36328125" style="143" customWidth="1"/>
    <col min="17" max="16384" width="10.90625" style="143"/>
  </cols>
  <sheetData>
    <row r="1" spans="1:17" ht="50.4" x14ac:dyDescent="0.35">
      <c r="A1" s="135" t="s">
        <v>44</v>
      </c>
      <c r="B1" s="135" t="s">
        <v>83</v>
      </c>
      <c r="C1" s="136" t="s">
        <v>46</v>
      </c>
      <c r="D1" s="136" t="s">
        <v>50</v>
      </c>
      <c r="E1" s="137" t="s">
        <v>51</v>
      </c>
      <c r="F1" s="138" t="s">
        <v>52</v>
      </c>
      <c r="G1" s="135" t="s">
        <v>56</v>
      </c>
      <c r="H1" s="138" t="s">
        <v>53</v>
      </c>
      <c r="I1" s="139" t="s">
        <v>47</v>
      </c>
      <c r="J1" s="140" t="s">
        <v>45</v>
      </c>
      <c r="K1" s="140" t="s">
        <v>65</v>
      </c>
      <c r="L1" s="140" t="s">
        <v>66</v>
      </c>
      <c r="M1" s="140" t="s">
        <v>73</v>
      </c>
      <c r="N1" s="140" t="s">
        <v>71</v>
      </c>
      <c r="O1" s="141" t="s">
        <v>72</v>
      </c>
      <c r="P1" s="141" t="s">
        <v>96</v>
      </c>
      <c r="Q1" s="142" t="s">
        <v>74</v>
      </c>
    </row>
    <row r="2" spans="1:17" hidden="1" x14ac:dyDescent="0.4">
      <c r="A2" s="144"/>
      <c r="B2" s="145"/>
      <c r="C2" s="50"/>
      <c r="D2" s="50"/>
      <c r="E2" s="146" t="e">
        <f ca="1">SUMPRODUCT((INDIRECT(YEAR(Tableau1[[#This Row],[DATE DEBUT ]])&amp;"!$M$3:$M$368")=EMPLOI!A2)*(INDIRECT(YEAR(Tableau1[[#This Row],[DATE DEBUT ]])&amp;"!$A$3:$A$368")&gt;=EMPLOI!C2)*(INDIRECT(YEAR(Tableau1[[#This Row],[DATE FIN]])&amp;"!$A$3:$A$368")&lt;=EMPLOI!$D2))</f>
        <v>#REF!</v>
      </c>
      <c r="F2" s="51" t="e">
        <f ca="1">SUMPRODUCT((INDIRECT(YEAR(Tableau1[[#This Row],[DATE DEBUT ]])&amp;"!$A$3:$A$368")&gt;=EMPLOI!C2)*(INDIRECT(YEAR(Tableau1[[#This Row],[DATE FIN]])&amp;"!$A$3:$A$368")&lt;=EMPLOI!$D2)*INDIRECT(YEAR(Tableau1[[#This Row],[DATE DEBUT ]])&amp;"!$I$3:$I$368"))</f>
        <v>#REF!</v>
      </c>
      <c r="G2" s="53" t="e">
        <f ca="1">Tableau1[[#This Row],[Km 
A/R]]*Tableau1[[#This Row],[NOMBRES
JOURS]]</f>
        <v>#REF!</v>
      </c>
      <c r="H2" s="51"/>
      <c r="J2" s="52"/>
      <c r="K2" s="52"/>
      <c r="L2" s="52"/>
      <c r="M2" s="52"/>
      <c r="N2" s="52"/>
      <c r="O2" s="73"/>
      <c r="P2" s="73"/>
      <c r="Q2" s="74"/>
    </row>
    <row r="3" spans="1:17" x14ac:dyDescent="0.4">
      <c r="A3" s="187" t="s">
        <v>125</v>
      </c>
      <c r="B3" s="188">
        <f>VLOOKUP(A3,Km!$A$1:$Y$11,2,FALSE)</f>
        <v>29</v>
      </c>
      <c r="C3" s="267">
        <v>43472</v>
      </c>
      <c r="D3" s="267">
        <v>43819</v>
      </c>
      <c r="E3" s="268">
        <f ca="1">SUMPRODUCT((INDIRECT(YEAR(Tableau1[[#This Row],[DATE DEBUT ]])&amp;"!$M$3:$M$368")=EMPLOI!A3)*(INDIRECT(YEAR(Tableau1[[#This Row],[DATE DEBUT ]])&amp;"!$A$3:$A$368")&gt;=EMPLOI!C3)*(INDIRECT(YEAR(Tableau1[[#This Row],[DATE FIN]])&amp;"!$A$3:$A$368")&lt;=EMPLOI!$D3))</f>
        <v>232</v>
      </c>
      <c r="F3" s="209">
        <f ca="1">SUMPRODUCT((INDIRECT(YEAR(Tableau1[[#This Row],[DATE DEBUT ]])&amp;"!$A$3:$A$368")&gt;=EMPLOI!C3)*(INDIRECT(YEAR(Tableau1[[#This Row],[DATE FIN]])&amp;"!$A$3:$A$368")&lt;=EMPLOI!$D3)*INDIRECT(YEAR(Tableau1[[#This Row],[DATE DEBUT ]])&amp;"!$J$3:$J$368"))</f>
        <v>77.333333333333314</v>
      </c>
      <c r="G3" s="270">
        <f ca="1">Tableau1[[#This Row],[Km 
A/R]]*Tableau1[[#This Row],[NOMBRES
JOURS]]</f>
        <v>6728</v>
      </c>
      <c r="H3" s="269"/>
      <c r="I3" s="195" t="s">
        <v>130</v>
      </c>
      <c r="J3" s="271">
        <v>12.5</v>
      </c>
      <c r="K3" s="271"/>
      <c r="L3" s="271"/>
      <c r="M3" s="271"/>
      <c r="N3" s="271"/>
      <c r="O3" s="272"/>
      <c r="P3" s="272"/>
      <c r="Q3" s="272"/>
    </row>
    <row r="4" spans="1:17" x14ac:dyDescent="0.4">
      <c r="A4" s="187" t="s">
        <v>126</v>
      </c>
      <c r="B4" s="188">
        <f>VLOOKUP(A4,Km!$A$1:$Y$11,2,FALSE)</f>
        <v>26</v>
      </c>
      <c r="C4" s="207">
        <v>43283</v>
      </c>
      <c r="D4" s="207">
        <v>43373</v>
      </c>
      <c r="E4" s="208">
        <f ca="1">SUMPRODUCT((INDIRECT(YEAR(Tableau1[[#This Row],[DATE DEBUT ]])&amp;"!$M$3:$M$368")=EMPLOI!A4)*(INDIRECT(YEAR(Tableau1[[#This Row],[DATE DEBUT ]])&amp;"!$A$3:$A$368")&gt;=EMPLOI!C4)*(INDIRECT(YEAR(Tableau1[[#This Row],[DATE FIN]])&amp;"!$A$3:$A$368")&lt;=EMPLOI!$D4))</f>
        <v>34</v>
      </c>
      <c r="F4" s="209">
        <f ca="1">SUMPRODUCT((INDIRECT(YEAR(Tableau1[[#This Row],[DATE DEBUT ]])&amp;"!$A$3:$A$368")&gt;=EMPLOI!C4)*(INDIRECT(YEAR(Tableau1[[#This Row],[DATE FIN]])&amp;"!$A$3:$A$368")&lt;=EMPLOI!$D4)*INDIRECT(YEAR(Tableau1[[#This Row],[DATE DEBUT ]])&amp;"!$J$3:$J$368"))</f>
        <v>13.79166666666667</v>
      </c>
      <c r="G4" s="210">
        <f ca="1">Tableau1[[#This Row],[Km 
A/R]]*Tableau1[[#This Row],[NOMBRES
JOURS]]</f>
        <v>884</v>
      </c>
      <c r="H4" s="51" t="s">
        <v>54</v>
      </c>
      <c r="I4" s="195" t="s">
        <v>129</v>
      </c>
      <c r="J4" s="211">
        <v>11.6997385620915</v>
      </c>
      <c r="K4" s="211"/>
      <c r="L4" s="211"/>
      <c r="M4" s="211"/>
      <c r="N4" s="211"/>
      <c r="O4" s="212"/>
      <c r="P4" s="212"/>
      <c r="Q4" s="212"/>
    </row>
    <row r="5" spans="1:17" x14ac:dyDescent="0.4">
      <c r="A5" s="187" t="s">
        <v>119</v>
      </c>
      <c r="B5" s="188">
        <f>VLOOKUP(A5,Km!$A$1:$Y$11,2,FALSE)</f>
        <v>76.599999999999994</v>
      </c>
      <c r="C5" s="207">
        <v>43262</v>
      </c>
      <c r="D5" s="207">
        <v>43280</v>
      </c>
      <c r="E5" s="208">
        <f ca="1">SUMPRODUCT((INDIRECT(YEAR(Tableau1[[#This Row],[DATE DEBUT ]])&amp;"!$M$3:$M$368")=EMPLOI!A5)*(INDIRECT(YEAR(Tableau1[[#This Row],[DATE DEBUT ]])&amp;"!$A$3:$A$368")&gt;=EMPLOI!C5)*(INDIRECT(YEAR(Tableau1[[#This Row],[DATE FIN]])&amp;"!$A$3:$A$368")&lt;=EMPLOI!$D5))</f>
        <v>15</v>
      </c>
      <c r="F5" s="209">
        <f ca="1">SUMPRODUCT((INDIRECT(YEAR(Tableau1[[#This Row],[DATE DEBUT ]])&amp;"!$A$3:$A$368")&gt;=EMPLOI!C5)*(INDIRECT(YEAR(Tableau1[[#This Row],[DATE FIN]])&amp;"!$A$3:$A$368")&lt;=EMPLOI!$D5)*INDIRECT(YEAR(Tableau1[[#This Row],[DATE DEBUT ]])&amp;"!$J$3:$J$368"))</f>
        <v>4.4791666666666661</v>
      </c>
      <c r="G5" s="210">
        <f ca="1">Tableau1[[#This Row],[Km 
A/R]]*Tableau1[[#This Row],[NOMBRES
JOURS]]</f>
        <v>1149</v>
      </c>
      <c r="H5" s="51" t="s">
        <v>54</v>
      </c>
      <c r="I5" s="195" t="s">
        <v>128</v>
      </c>
      <c r="J5" s="211">
        <v>10.5</v>
      </c>
      <c r="K5" s="211"/>
      <c r="L5" s="211"/>
      <c r="M5" s="211"/>
      <c r="N5" s="211"/>
      <c r="O5" s="212"/>
      <c r="P5" s="212"/>
      <c r="Q5" s="212"/>
    </row>
    <row r="6" spans="1:17" s="200" customFormat="1" x14ac:dyDescent="0.4">
      <c r="A6" s="187" t="s">
        <v>120</v>
      </c>
      <c r="B6" s="188">
        <f>VLOOKUP(A6,Km!$A$1:$Y$11,2,FALSE)</f>
        <v>79.400000000000006</v>
      </c>
      <c r="C6" s="189">
        <v>42975</v>
      </c>
      <c r="D6" s="190">
        <v>42979</v>
      </c>
      <c r="E6" s="191">
        <f ca="1">SUMPRODUCT((INDIRECT(YEAR(Tableau1[[#This Row],[DATE DEBUT ]])&amp;"!$M$3:$M$368")=EMPLOI!A6)*(INDIRECT(YEAR(Tableau1[[#This Row],[DATE DEBUT ]])&amp;"!$A$3:$A$368")&gt;=EMPLOI!C6)*(INDIRECT(YEAR(Tableau1[[#This Row],[DATE FIN]])&amp;"!$A$3:$A$368")&lt;=EMPLOI!$D6))</f>
        <v>4</v>
      </c>
      <c r="F6" s="192">
        <f ca="1">SUMPRODUCT((INDIRECT(YEAR(Tableau1[[#This Row],[DATE DEBUT ]])&amp;"!$A$3:$A$368")&gt;=EMPLOI!C6)*(INDIRECT(YEAR(Tableau1[[#This Row],[DATE FIN]])&amp;"!$A$3:$A$368")&lt;=EMPLOI!$D6)*INDIRECT(YEAR(Tableau1[[#This Row],[DATE DEBUT ]])&amp;"!$J$3:$J$368"))</f>
        <v>1.2916666666666667</v>
      </c>
      <c r="G6" s="193">
        <f ca="1">Tableau1[[#This Row],[Km 
A/R]]*Tableau1[[#This Row],[NOMBRES
JOURS]]</f>
        <v>317.60000000000002</v>
      </c>
      <c r="H6" s="194" t="s">
        <v>55</v>
      </c>
      <c r="I6" s="195" t="s">
        <v>127</v>
      </c>
      <c r="J6" s="196">
        <v>9.76</v>
      </c>
      <c r="K6" s="196">
        <v>2</v>
      </c>
      <c r="L6" s="197">
        <f>0.976*2</f>
        <v>1.952</v>
      </c>
      <c r="M6" s="197"/>
      <c r="N6" s="196">
        <v>6.4</v>
      </c>
      <c r="O6" s="198">
        <v>1.58</v>
      </c>
      <c r="P6" s="198"/>
      <c r="Q6" s="199"/>
    </row>
    <row r="7" spans="1:17" s="200" customFormat="1" x14ac:dyDescent="0.4">
      <c r="A7" s="187" t="s">
        <v>121</v>
      </c>
      <c r="B7" s="188">
        <f>VLOOKUP(A7,Km!$A$1:$Y$11,2,FALSE)</f>
        <v>79.400000000000006</v>
      </c>
      <c r="C7" s="201">
        <v>42926</v>
      </c>
      <c r="D7" s="202">
        <v>42951</v>
      </c>
      <c r="E7" s="203">
        <f ca="1">SUMPRODUCT((INDIRECT(YEAR(Tableau1[[#This Row],[DATE DEBUT ]])&amp;"!$M$3:$M$368")=EMPLOI!A7)*(INDIRECT(YEAR(Tableau1[[#This Row],[DATE DEBUT ]])&amp;"!$A$3:$A$368")&gt;=EMPLOI!C7)*(INDIRECT(YEAR(Tableau1[[#This Row],[DATE FIN]])&amp;"!$A$3:$A$368")&lt;=EMPLOI!$D7))</f>
        <v>19</v>
      </c>
      <c r="F7" s="192">
        <f ca="1">SUMPRODUCT((INDIRECT(YEAR(Tableau1[[#This Row],[DATE DEBUT ]])&amp;"!$A$3:$A$368")&gt;=EMPLOI!C7)*(INDIRECT(YEAR(Tableau1[[#This Row],[DATE FIN]])&amp;"!$A$3:$A$368")&lt;=EMPLOI!$D7)*INDIRECT(YEAR(Tableau1[[#This Row],[DATE DEBUT ]])&amp;"!$J$3:$J$368"))</f>
        <v>5.583333333333333</v>
      </c>
      <c r="G7" s="204">
        <f ca="1">Tableau1[[#This Row],[Km 
A/R]]*Tableau1[[#This Row],[NOMBRES
JOURS]]</f>
        <v>1508.6000000000001</v>
      </c>
      <c r="H7" s="194" t="s">
        <v>55</v>
      </c>
      <c r="I7" s="195" t="s">
        <v>127</v>
      </c>
      <c r="J7" s="196">
        <v>9.76</v>
      </c>
      <c r="K7" s="196">
        <v>2</v>
      </c>
      <c r="L7" s="196"/>
      <c r="M7" s="196"/>
      <c r="N7" s="196">
        <v>6.4</v>
      </c>
      <c r="O7" s="198">
        <v>1.58</v>
      </c>
      <c r="P7" s="198"/>
      <c r="Q7" s="205"/>
    </row>
    <row r="8" spans="1:17" s="200" customFormat="1" x14ac:dyDescent="0.4">
      <c r="A8" s="187" t="s">
        <v>122</v>
      </c>
      <c r="B8" s="188">
        <f>VLOOKUP(A8,Km!$A$1:$Y$11,2,FALSE)</f>
        <v>79.699999999999989</v>
      </c>
      <c r="C8" s="206">
        <v>42858</v>
      </c>
      <c r="D8" s="206">
        <v>42916</v>
      </c>
      <c r="E8" s="203">
        <f ca="1">SUMPRODUCT((INDIRECT(YEAR(Tableau1[[#This Row],[DATE DEBUT ]])&amp;"!$M$3:$M$368")=EMPLOI!A8)*(INDIRECT(YEAR(Tableau1[[#This Row],[DATE DEBUT ]])&amp;"!$A$3:$A$368")&gt;=EMPLOI!C8)*(INDIRECT(YEAR(Tableau1[[#This Row],[DATE FIN]])&amp;"!$A$3:$A$368")&lt;=EMPLOI!$D8))</f>
        <v>39</v>
      </c>
      <c r="F8" s="192">
        <f ca="1">SUMPRODUCT((INDIRECT(YEAR(Tableau1[[#This Row],[DATE DEBUT ]])&amp;"!$A$3:$A$368")&gt;=EMPLOI!C8)*(INDIRECT(YEAR(Tableau1[[#This Row],[DATE FIN]])&amp;"!$A$3:$A$368")&lt;=EMPLOI!$D8)*INDIRECT(YEAR(Tableau1[[#This Row],[DATE DEBUT ]])&amp;"!$J$3:$J$368"))</f>
        <v>12.170138888888889</v>
      </c>
      <c r="G8" s="204">
        <f ca="1">Tableau1[[#This Row],[Km 
A/R]]*Tableau1[[#This Row],[NOMBRES
JOURS]]</f>
        <v>3108.2999999999997</v>
      </c>
      <c r="H8" s="194" t="s">
        <v>54</v>
      </c>
      <c r="I8" s="195" t="s">
        <v>127</v>
      </c>
      <c r="J8" s="196">
        <v>9.76</v>
      </c>
      <c r="K8" s="196">
        <v>0.81</v>
      </c>
      <c r="L8" s="196"/>
      <c r="M8" s="196"/>
      <c r="N8" s="196">
        <v>6.4</v>
      </c>
      <c r="O8" s="198"/>
      <c r="P8" s="198"/>
      <c r="Q8" s="205"/>
    </row>
    <row r="9" spans="1:17" s="200" customFormat="1" x14ac:dyDescent="0.4">
      <c r="A9" s="187" t="s">
        <v>118</v>
      </c>
      <c r="B9" s="188">
        <f>VLOOKUP(A9,Km!$A$1:$Y$11,2,FALSE)</f>
        <v>70.599999999999994</v>
      </c>
      <c r="C9" s="206">
        <v>42829</v>
      </c>
      <c r="D9" s="206">
        <v>42832</v>
      </c>
      <c r="E9" s="203">
        <f ca="1">SUMPRODUCT((INDIRECT(YEAR(Tableau1[[#This Row],[DATE DEBUT ]])&amp;"!$M$3:$M$368")=EMPLOI!A9)*(INDIRECT(YEAR(Tableau1[[#This Row],[DATE DEBUT ]])&amp;"!$A$3:$A$368")&gt;=EMPLOI!C9)*(INDIRECT(YEAR(Tableau1[[#This Row],[DATE FIN]])&amp;"!$A$3:$A$368")&lt;=EMPLOI!$D9))</f>
        <v>4</v>
      </c>
      <c r="F9" s="192">
        <f ca="1">SUMPRODUCT((INDIRECT(YEAR(Tableau1[[#This Row],[DATE DEBUT ]])&amp;"!$A$3:$A$368")&gt;=EMPLOI!C9)*(INDIRECT(YEAR(Tableau1[[#This Row],[DATE FIN]])&amp;"!$A$3:$A$368")&lt;=EMPLOI!$D9)*INDIRECT(YEAR(Tableau1[[#This Row],[DATE DEBUT ]])&amp;"!$J$3:$J$368"))</f>
        <v>1.1666666666666665</v>
      </c>
      <c r="G9" s="204">
        <f ca="1">Tableau1[[#This Row],[Km 
A/R]]*Tableau1[[#This Row],[NOMBRES
JOURS]]</f>
        <v>282.39999999999998</v>
      </c>
      <c r="H9" s="194" t="s">
        <v>54</v>
      </c>
      <c r="I9" s="195" t="s">
        <v>127</v>
      </c>
      <c r="J9" s="196">
        <v>9.76</v>
      </c>
      <c r="K9" s="196"/>
      <c r="L9" s="196"/>
      <c r="M9" s="196"/>
      <c r="N9" s="196"/>
      <c r="O9" s="198"/>
      <c r="P9" s="198"/>
      <c r="Q9" s="205"/>
    </row>
    <row r="10" spans="1:17" x14ac:dyDescent="0.4">
      <c r="B10" s="147"/>
      <c r="C10" s="61"/>
      <c r="D10" s="61"/>
      <c r="F10" s="148"/>
      <c r="G10" s="53"/>
      <c r="H10" s="51"/>
      <c r="J10" s="52"/>
      <c r="K10" s="52"/>
      <c r="L10" s="52"/>
      <c r="M10" s="52"/>
      <c r="N10" s="52"/>
    </row>
    <row r="11" spans="1:17" x14ac:dyDescent="0.4">
      <c r="B11" s="147"/>
      <c r="C11" s="61"/>
      <c r="D11" s="61"/>
      <c r="E11" s="149"/>
      <c r="F11" s="148"/>
      <c r="G11" s="53"/>
      <c r="H11" s="51"/>
      <c r="I11" s="62"/>
      <c r="J11" s="52"/>
      <c r="K11" s="52"/>
      <c r="L11" s="52"/>
      <c r="M11" s="52"/>
      <c r="N11" s="52"/>
    </row>
    <row r="12" spans="1:17" x14ac:dyDescent="0.4">
      <c r="B12" s="150"/>
      <c r="C12" s="50"/>
      <c r="D12" s="50"/>
      <c r="E12" s="151"/>
      <c r="F12" s="51"/>
      <c r="G12" s="53"/>
      <c r="H12" s="51"/>
      <c r="J12" s="52"/>
      <c r="K12" s="52"/>
      <c r="L12" s="52"/>
      <c r="M12" s="52"/>
      <c r="N12" s="52"/>
    </row>
    <row r="13" spans="1:17" x14ac:dyDescent="0.4">
      <c r="A13" s="54"/>
      <c r="B13" s="150"/>
      <c r="C13" s="50"/>
      <c r="D13" s="50"/>
      <c r="E13" s="151"/>
      <c r="F13" s="153"/>
    </row>
    <row r="14" spans="1:17" x14ac:dyDescent="0.4">
      <c r="A14" s="153"/>
      <c r="B14" s="150"/>
      <c r="C14" s="50"/>
      <c r="D14" s="50"/>
      <c r="E14" s="151"/>
      <c r="F14" s="49"/>
    </row>
    <row r="15" spans="1:17" x14ac:dyDescent="0.4">
      <c r="A15" s="54"/>
      <c r="B15" s="150"/>
      <c r="C15" s="50"/>
      <c r="D15" s="50"/>
      <c r="E15" s="151"/>
      <c r="F15" s="153"/>
    </row>
    <row r="16" spans="1:17" x14ac:dyDescent="0.4">
      <c r="A16" s="153"/>
      <c r="B16" s="150"/>
      <c r="C16" s="50"/>
      <c r="D16" s="50"/>
      <c r="E16" s="151"/>
      <c r="F16" s="153"/>
    </row>
    <row r="17" spans="1:6" x14ac:dyDescent="0.4">
      <c r="B17" s="152"/>
      <c r="C17" s="152"/>
      <c r="D17" s="152"/>
      <c r="F17" s="153"/>
    </row>
    <row r="18" spans="1:6" x14ac:dyDescent="0.4">
      <c r="A18" s="154"/>
      <c r="B18" s="152"/>
      <c r="C18" s="152"/>
      <c r="D18" s="152"/>
      <c r="F18" s="153"/>
    </row>
    <row r="19" spans="1:6" x14ac:dyDescent="0.4">
      <c r="A19" s="155"/>
      <c r="B19" s="152"/>
      <c r="C19" s="152"/>
      <c r="D19" s="152"/>
      <c r="F19" s="153"/>
    </row>
    <row r="20" spans="1:6" x14ac:dyDescent="0.4">
      <c r="A20" s="155"/>
      <c r="B20" s="152"/>
      <c r="C20" s="152"/>
      <c r="D20" s="152"/>
      <c r="F20" s="153"/>
    </row>
    <row r="21" spans="1:6" x14ac:dyDescent="0.4">
      <c r="B21" s="152"/>
      <c r="C21" s="152"/>
      <c r="D21" s="152"/>
      <c r="F21" s="153"/>
    </row>
    <row r="22" spans="1:6" x14ac:dyDescent="0.4">
      <c r="B22" s="152"/>
      <c r="C22" s="152"/>
      <c r="D22" s="152"/>
      <c r="F22" s="153"/>
    </row>
    <row r="23" spans="1:6" x14ac:dyDescent="0.4">
      <c r="B23" s="152"/>
      <c r="C23" s="152"/>
      <c r="D23" s="152"/>
      <c r="F23" s="153"/>
    </row>
    <row r="24" spans="1:6" x14ac:dyDescent="0.4">
      <c r="B24" s="152"/>
      <c r="C24" s="152"/>
      <c r="D24" s="152"/>
      <c r="F24" s="153"/>
    </row>
  </sheetData>
  <sheetProtection sort="0"/>
  <phoneticPr fontId="40" type="noConversion"/>
  <pageMargins left="0.7" right="0.7" top="0.75" bottom="0.75" header="0.3" footer="0.3"/>
  <pageSetup paperSize="9" orientation="portrait" horizontalDpi="0" verticalDpi="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4"/>
  <dimension ref="A1:AB11"/>
  <sheetViews>
    <sheetView zoomScale="70" zoomScaleNormal="70" workbookViewId="0">
      <selection activeCell="I24" sqref="I24"/>
    </sheetView>
  </sheetViews>
  <sheetFormatPr baseColWidth="10" defaultColWidth="10.90625" defaultRowHeight="15.6" x14ac:dyDescent="0.35"/>
  <cols>
    <col min="1" max="1" width="14.08984375" style="228" customWidth="1"/>
    <col min="2" max="56" width="7.81640625" style="228" customWidth="1"/>
    <col min="57" max="16384" width="10.90625" style="228"/>
  </cols>
  <sheetData>
    <row r="1" spans="1:28" s="215" customFormat="1" x14ac:dyDescent="0.35">
      <c r="A1" s="214"/>
      <c r="B1" s="363" t="s">
        <v>123</v>
      </c>
      <c r="C1" s="364"/>
      <c r="D1" s="365"/>
      <c r="E1" s="363" t="s">
        <v>124</v>
      </c>
      <c r="F1" s="364"/>
      <c r="G1" s="365"/>
      <c r="H1" s="363">
        <v>99</v>
      </c>
      <c r="I1" s="364"/>
      <c r="J1" s="365"/>
      <c r="K1" s="363">
        <v>104</v>
      </c>
      <c r="L1" s="364"/>
      <c r="M1" s="365"/>
      <c r="N1" s="363">
        <v>108</v>
      </c>
      <c r="O1" s="364"/>
      <c r="P1" s="365"/>
      <c r="Q1" s="363">
        <v>111</v>
      </c>
      <c r="R1" s="364"/>
      <c r="S1" s="365"/>
      <c r="T1" s="363">
        <v>113</v>
      </c>
      <c r="U1" s="364"/>
      <c r="V1" s="365"/>
      <c r="W1" s="366" t="s">
        <v>114</v>
      </c>
      <c r="X1" s="367"/>
      <c r="Y1" s="368"/>
      <c r="Z1" s="363"/>
      <c r="AA1" s="364"/>
      <c r="AB1" s="365"/>
    </row>
    <row r="2" spans="1:28" s="215" customFormat="1" ht="16.2" thickBot="1" x14ac:dyDescent="0.4">
      <c r="A2" s="216"/>
      <c r="B2" s="217" t="s">
        <v>99</v>
      </c>
      <c r="C2" s="218" t="s">
        <v>97</v>
      </c>
      <c r="D2" s="219" t="s">
        <v>98</v>
      </c>
      <c r="E2" s="217" t="s">
        <v>99</v>
      </c>
      <c r="F2" s="218" t="s">
        <v>97</v>
      </c>
      <c r="G2" s="219" t="s">
        <v>98</v>
      </c>
      <c r="H2" s="217" t="s">
        <v>99</v>
      </c>
      <c r="I2" s="218" t="s">
        <v>97</v>
      </c>
      <c r="J2" s="219" t="s">
        <v>98</v>
      </c>
      <c r="K2" s="217" t="s">
        <v>99</v>
      </c>
      <c r="L2" s="218" t="s">
        <v>97</v>
      </c>
      <c r="M2" s="219" t="s">
        <v>98</v>
      </c>
      <c r="N2" s="217" t="s">
        <v>99</v>
      </c>
      <c r="O2" s="218" t="s">
        <v>97</v>
      </c>
      <c r="P2" s="219" t="s">
        <v>98</v>
      </c>
      <c r="Q2" s="217" t="s">
        <v>99</v>
      </c>
      <c r="R2" s="218" t="s">
        <v>97</v>
      </c>
      <c r="S2" s="219" t="s">
        <v>98</v>
      </c>
      <c r="T2" s="217" t="s">
        <v>99</v>
      </c>
      <c r="U2" s="218" t="s">
        <v>97</v>
      </c>
      <c r="V2" s="219" t="s">
        <v>98</v>
      </c>
      <c r="W2" s="217" t="s">
        <v>99</v>
      </c>
      <c r="X2" s="218" t="s">
        <v>97</v>
      </c>
      <c r="Y2" s="219" t="s">
        <v>98</v>
      </c>
      <c r="Z2" s="217" t="s">
        <v>99</v>
      </c>
      <c r="AA2" s="218" t="s">
        <v>97</v>
      </c>
      <c r="AB2" s="219" t="s">
        <v>98</v>
      </c>
    </row>
    <row r="3" spans="1:28" s="215" customFormat="1" hidden="1" x14ac:dyDescent="0.35">
      <c r="A3" s="220"/>
      <c r="B3" s="221">
        <f>C3+D3</f>
        <v>0</v>
      </c>
      <c r="C3" s="222"/>
      <c r="D3" s="223"/>
      <c r="E3" s="221">
        <f>F3+G3</f>
        <v>0</v>
      </c>
      <c r="F3" s="222"/>
      <c r="G3" s="223"/>
      <c r="H3" s="221">
        <f>I3+J3</f>
        <v>0</v>
      </c>
      <c r="I3" s="222"/>
      <c r="J3" s="223"/>
      <c r="K3" s="221">
        <f>L3+M3</f>
        <v>0</v>
      </c>
      <c r="L3" s="222"/>
      <c r="M3" s="223"/>
      <c r="N3" s="221">
        <f>O3+P3</f>
        <v>0</v>
      </c>
      <c r="O3" s="222"/>
      <c r="P3" s="223"/>
      <c r="Q3" s="221">
        <f>R3+S3</f>
        <v>0</v>
      </c>
      <c r="R3" s="222"/>
      <c r="S3" s="223"/>
      <c r="T3" s="221">
        <f>U3+V3</f>
        <v>0</v>
      </c>
      <c r="U3" s="222"/>
      <c r="V3" s="223"/>
      <c r="W3" s="221">
        <f>X3+Y3</f>
        <v>0</v>
      </c>
      <c r="X3" s="222"/>
      <c r="Y3" s="223"/>
      <c r="Z3" s="221">
        <f>AA3+AB3</f>
        <v>0</v>
      </c>
      <c r="AA3" s="222"/>
      <c r="AB3" s="223"/>
    </row>
    <row r="4" spans="1:28" s="215" customFormat="1" x14ac:dyDescent="0.35">
      <c r="A4" s="224"/>
      <c r="B4" s="273"/>
      <c r="C4" s="274"/>
      <c r="D4" s="275"/>
      <c r="E4" s="273"/>
      <c r="F4" s="274"/>
      <c r="G4" s="275"/>
      <c r="H4" s="273"/>
      <c r="I4" s="274"/>
      <c r="J4" s="275"/>
      <c r="K4" s="273"/>
      <c r="L4" s="274"/>
      <c r="M4" s="275"/>
      <c r="N4" s="273"/>
      <c r="O4" s="274"/>
      <c r="P4" s="275"/>
      <c r="Q4" s="273"/>
      <c r="R4" s="274"/>
      <c r="S4" s="275"/>
      <c r="T4" s="273"/>
      <c r="U4" s="274"/>
      <c r="V4" s="275"/>
      <c r="W4" s="273"/>
      <c r="X4" s="274"/>
      <c r="Y4" s="275"/>
      <c r="Z4" s="273"/>
      <c r="AA4" s="274"/>
      <c r="AB4" s="275"/>
    </row>
    <row r="5" spans="1:28" s="276" customFormat="1" ht="16.2" thickBot="1" x14ac:dyDescent="0.4">
      <c r="A5" s="278" t="s">
        <v>125</v>
      </c>
      <c r="B5" s="225">
        <f>C5+D5</f>
        <v>29</v>
      </c>
      <c r="C5" s="226">
        <v>14.5</v>
      </c>
      <c r="D5" s="227">
        <v>14.5</v>
      </c>
      <c r="E5" s="225">
        <f>F5+G5</f>
        <v>40.799999999999997</v>
      </c>
      <c r="F5" s="226">
        <v>20.399999999999999</v>
      </c>
      <c r="G5" s="227">
        <v>20.399999999999999</v>
      </c>
      <c r="H5" s="225">
        <f>I5+J5</f>
        <v>0</v>
      </c>
      <c r="I5" s="226"/>
      <c r="J5" s="227"/>
      <c r="K5" s="225">
        <f>L5+M5</f>
        <v>0</v>
      </c>
      <c r="L5" s="226"/>
      <c r="M5" s="227"/>
      <c r="N5" s="225">
        <f>O5+P5</f>
        <v>0</v>
      </c>
      <c r="O5" s="226"/>
      <c r="P5" s="227"/>
      <c r="Q5" s="225">
        <f>R5+S5</f>
        <v>0</v>
      </c>
      <c r="R5" s="226"/>
      <c r="S5" s="227"/>
      <c r="T5" s="225">
        <f>U5+V5</f>
        <v>0</v>
      </c>
      <c r="U5" s="226"/>
      <c r="V5" s="227"/>
      <c r="W5" s="225">
        <f>X5+Y5</f>
        <v>0</v>
      </c>
      <c r="X5" s="226"/>
      <c r="Y5" s="227"/>
      <c r="Z5" s="225">
        <f>AA5+AB5</f>
        <v>0</v>
      </c>
      <c r="AA5" s="226"/>
      <c r="AB5" s="227"/>
    </row>
    <row r="6" spans="1:28" s="277" customFormat="1" ht="16.2" thickBot="1" x14ac:dyDescent="0.4">
      <c r="A6" s="279" t="s">
        <v>126</v>
      </c>
      <c r="B6" s="225">
        <f t="shared" ref="B6" si="0">C6+D6</f>
        <v>26</v>
      </c>
      <c r="C6" s="226">
        <v>13</v>
      </c>
      <c r="D6" s="227">
        <v>13</v>
      </c>
      <c r="E6" s="225">
        <f t="shared" ref="E6" si="1">F6+G6</f>
        <v>0</v>
      </c>
      <c r="F6" s="226"/>
      <c r="G6" s="227"/>
      <c r="H6" s="225">
        <f t="shared" ref="H6" si="2">I6+J6</f>
        <v>4</v>
      </c>
      <c r="I6" s="226">
        <v>2</v>
      </c>
      <c r="J6" s="227">
        <v>2</v>
      </c>
      <c r="K6" s="225">
        <f t="shared" ref="K6" si="3">L6+M6</f>
        <v>20.2</v>
      </c>
      <c r="L6" s="226">
        <v>10.1</v>
      </c>
      <c r="M6" s="227">
        <v>10.1</v>
      </c>
      <c r="N6" s="225">
        <f t="shared" ref="N6" si="4">O6+P6</f>
        <v>36.4</v>
      </c>
      <c r="O6" s="226">
        <v>18.2</v>
      </c>
      <c r="P6" s="227">
        <v>18.2</v>
      </c>
      <c r="Q6" s="225">
        <f t="shared" ref="Q6" si="5">R6+S6</f>
        <v>57</v>
      </c>
      <c r="R6" s="226">
        <v>28.5</v>
      </c>
      <c r="S6" s="227">
        <v>28.5</v>
      </c>
      <c r="T6" s="225">
        <f t="shared" ref="T6" si="6">U6+V6</f>
        <v>82.6</v>
      </c>
      <c r="U6" s="226">
        <v>41.3</v>
      </c>
      <c r="V6" s="227">
        <v>41.3</v>
      </c>
      <c r="W6" s="225">
        <f t="shared" ref="W6" si="7">X6+Y6</f>
        <v>100.6</v>
      </c>
      <c r="X6" s="226">
        <v>50.1</v>
      </c>
      <c r="Y6" s="227">
        <v>50.5</v>
      </c>
      <c r="Z6" s="225">
        <f t="shared" ref="Z6" si="8">AA6+AB6</f>
        <v>0</v>
      </c>
      <c r="AA6" s="226"/>
      <c r="AB6" s="227"/>
    </row>
    <row r="7" spans="1:28" s="276" customFormat="1" ht="16.2" thickBot="1" x14ac:dyDescent="0.4">
      <c r="A7" s="279" t="s">
        <v>119</v>
      </c>
      <c r="B7" s="225">
        <f t="shared" ref="B7" si="9">C7+D7</f>
        <v>76.599999999999994</v>
      </c>
      <c r="C7" s="226">
        <v>38.299999999999997</v>
      </c>
      <c r="D7" s="227">
        <v>38.299999999999997</v>
      </c>
      <c r="E7" s="225">
        <f t="shared" ref="E7" si="10">F7+G7</f>
        <v>0</v>
      </c>
      <c r="F7" s="226"/>
      <c r="G7" s="227"/>
      <c r="H7" s="225">
        <f t="shared" ref="H7" si="11">I7+J7</f>
        <v>0</v>
      </c>
      <c r="I7" s="226"/>
      <c r="J7" s="227"/>
      <c r="K7" s="225">
        <f t="shared" ref="K7" si="12">L7+M7</f>
        <v>0</v>
      </c>
      <c r="L7" s="226"/>
      <c r="M7" s="227"/>
      <c r="N7" s="225">
        <f t="shared" ref="N7" si="13">O7+P7</f>
        <v>0</v>
      </c>
      <c r="O7" s="226"/>
      <c r="P7" s="227"/>
      <c r="Q7" s="225">
        <f t="shared" ref="Q7" si="14">R7+S7</f>
        <v>0</v>
      </c>
      <c r="R7" s="226"/>
      <c r="S7" s="227"/>
      <c r="T7" s="225">
        <f t="shared" ref="T7" si="15">U7+V7</f>
        <v>0</v>
      </c>
      <c r="U7" s="226"/>
      <c r="V7" s="227"/>
      <c r="W7" s="225">
        <f t="shared" ref="W7" si="16">X7+Y7</f>
        <v>0</v>
      </c>
      <c r="X7" s="226"/>
      <c r="Y7" s="227"/>
      <c r="Z7" s="225">
        <f t="shared" ref="Z7" si="17">AA7+AB7</f>
        <v>0</v>
      </c>
      <c r="AA7" s="226"/>
      <c r="AB7" s="227"/>
    </row>
    <row r="8" spans="1:28" s="276" customFormat="1" ht="16.2" thickBot="1" x14ac:dyDescent="0.4">
      <c r="A8" s="279" t="s">
        <v>120</v>
      </c>
      <c r="B8" s="225">
        <f t="shared" ref="B8" si="18">C8+D8</f>
        <v>79.400000000000006</v>
      </c>
      <c r="C8" s="226">
        <v>39.700000000000003</v>
      </c>
      <c r="D8" s="227">
        <v>39.700000000000003</v>
      </c>
      <c r="E8" s="225">
        <f t="shared" ref="E8" si="19">F8+G8</f>
        <v>0</v>
      </c>
      <c r="F8" s="226"/>
      <c r="G8" s="227"/>
      <c r="H8" s="225">
        <f t="shared" ref="H8" si="20">I8+J8</f>
        <v>0</v>
      </c>
      <c r="I8" s="226"/>
      <c r="J8" s="227"/>
      <c r="K8" s="225">
        <f t="shared" ref="K8" si="21">L8+M8</f>
        <v>0</v>
      </c>
      <c r="L8" s="226"/>
      <c r="M8" s="227"/>
      <c r="N8" s="225">
        <f t="shared" ref="N8" si="22">O8+P8</f>
        <v>0</v>
      </c>
      <c r="O8" s="226"/>
      <c r="P8" s="227"/>
      <c r="Q8" s="225">
        <f t="shared" ref="Q8" si="23">R8+S8</f>
        <v>0</v>
      </c>
      <c r="R8" s="226"/>
      <c r="S8" s="227"/>
      <c r="T8" s="225">
        <f t="shared" ref="T8" si="24">U8+V8</f>
        <v>0</v>
      </c>
      <c r="U8" s="226"/>
      <c r="V8" s="227"/>
      <c r="W8" s="225">
        <f t="shared" ref="W8" si="25">X8+Y8</f>
        <v>0</v>
      </c>
      <c r="X8" s="226"/>
      <c r="Y8" s="227"/>
      <c r="Z8" s="225">
        <f t="shared" ref="Z8" si="26">AA8+AB8</f>
        <v>0</v>
      </c>
      <c r="AA8" s="226"/>
      <c r="AB8" s="227"/>
    </row>
    <row r="9" spans="1:28" s="276" customFormat="1" ht="16.2" thickBot="1" x14ac:dyDescent="0.4">
      <c r="A9" s="280" t="s">
        <v>121</v>
      </c>
      <c r="B9" s="225">
        <f t="shared" ref="B9" si="27">C9+D9</f>
        <v>79.400000000000006</v>
      </c>
      <c r="C9" s="226">
        <v>39.700000000000003</v>
      </c>
      <c r="D9" s="227">
        <v>39.700000000000003</v>
      </c>
      <c r="E9" s="225">
        <f t="shared" ref="E9" si="28">F9+G9</f>
        <v>0</v>
      </c>
      <c r="F9" s="226"/>
      <c r="G9" s="227"/>
      <c r="H9" s="225">
        <f t="shared" ref="H9" si="29">I9+J9</f>
        <v>0</v>
      </c>
      <c r="I9" s="226"/>
      <c r="J9" s="227"/>
      <c r="K9" s="225">
        <f t="shared" ref="K9" si="30">L9+M9</f>
        <v>0</v>
      </c>
      <c r="L9" s="226"/>
      <c r="M9" s="227"/>
      <c r="N9" s="225">
        <f t="shared" ref="N9" si="31">O9+P9</f>
        <v>0</v>
      </c>
      <c r="O9" s="226"/>
      <c r="P9" s="227"/>
      <c r="Q9" s="225">
        <f t="shared" ref="Q9" si="32">R9+S9</f>
        <v>0</v>
      </c>
      <c r="R9" s="226"/>
      <c r="S9" s="227"/>
      <c r="T9" s="225">
        <f t="shared" ref="T9" si="33">U9+V9</f>
        <v>0</v>
      </c>
      <c r="U9" s="226"/>
      <c r="V9" s="227"/>
      <c r="W9" s="225">
        <f t="shared" ref="W9" si="34">X9+Y9</f>
        <v>0</v>
      </c>
      <c r="X9" s="226"/>
      <c r="Y9" s="227"/>
      <c r="Z9" s="225">
        <f t="shared" ref="Z9" si="35">AA9+AB9</f>
        <v>0</v>
      </c>
      <c r="AA9" s="226"/>
      <c r="AB9" s="227"/>
    </row>
    <row r="10" spans="1:28" s="276" customFormat="1" ht="16.2" thickBot="1" x14ac:dyDescent="0.4">
      <c r="A10" s="279" t="s">
        <v>122</v>
      </c>
      <c r="B10" s="225">
        <f t="shared" ref="B10" si="36">C10+D10</f>
        <v>79.699999999999989</v>
      </c>
      <c r="C10" s="226">
        <v>39.9</v>
      </c>
      <c r="D10" s="227">
        <v>39.799999999999997</v>
      </c>
      <c r="E10" s="225">
        <f t="shared" ref="E10" si="37">F10+G10</f>
        <v>0</v>
      </c>
      <c r="F10" s="226"/>
      <c r="G10" s="227"/>
      <c r="H10" s="225">
        <f t="shared" ref="H10" si="38">I10+J10</f>
        <v>0</v>
      </c>
      <c r="I10" s="226"/>
      <c r="J10" s="227"/>
      <c r="K10" s="225">
        <f t="shared" ref="K10" si="39">L10+M10</f>
        <v>0</v>
      </c>
      <c r="L10" s="226"/>
      <c r="M10" s="227"/>
      <c r="N10" s="225">
        <f t="shared" ref="N10" si="40">O10+P10</f>
        <v>0</v>
      </c>
      <c r="O10" s="226"/>
      <c r="P10" s="227"/>
      <c r="Q10" s="225">
        <f t="shared" ref="Q10" si="41">R10+S10</f>
        <v>0</v>
      </c>
      <c r="R10" s="226"/>
      <c r="S10" s="227"/>
      <c r="T10" s="225">
        <f t="shared" ref="T10" si="42">U10+V10</f>
        <v>0</v>
      </c>
      <c r="U10" s="226"/>
      <c r="V10" s="227"/>
      <c r="W10" s="225">
        <f t="shared" ref="W10" si="43">X10+Y10</f>
        <v>0</v>
      </c>
      <c r="X10" s="226"/>
      <c r="Y10" s="227"/>
      <c r="Z10" s="225">
        <f t="shared" ref="Z10" si="44">AA10+AB10</f>
        <v>0</v>
      </c>
      <c r="AA10" s="226"/>
      <c r="AB10" s="227"/>
    </row>
    <row r="11" spans="1:28" s="276" customFormat="1" ht="16.2" thickBot="1" x14ac:dyDescent="0.4">
      <c r="A11" s="281" t="s">
        <v>118</v>
      </c>
      <c r="B11" s="229">
        <f t="shared" ref="B11" si="45">C11+D11</f>
        <v>70.599999999999994</v>
      </c>
      <c r="C11" s="230">
        <v>35.299999999999997</v>
      </c>
      <c r="D11" s="231">
        <v>35.299999999999997</v>
      </c>
      <c r="E11" s="229">
        <f t="shared" ref="E11" si="46">F11+G11</f>
        <v>0</v>
      </c>
      <c r="F11" s="230"/>
      <c r="G11" s="231"/>
      <c r="H11" s="229">
        <f t="shared" ref="H11" si="47">I11+J11</f>
        <v>0</v>
      </c>
      <c r="I11" s="230"/>
      <c r="J11" s="231"/>
      <c r="K11" s="229">
        <f t="shared" ref="K11" si="48">L11+M11</f>
        <v>0</v>
      </c>
      <c r="L11" s="230"/>
      <c r="M11" s="231"/>
      <c r="N11" s="229">
        <f t="shared" ref="N11" si="49">O11+P11</f>
        <v>0</v>
      </c>
      <c r="O11" s="230"/>
      <c r="P11" s="231"/>
      <c r="Q11" s="229">
        <f t="shared" ref="Q11" si="50">R11+S11</f>
        <v>0</v>
      </c>
      <c r="R11" s="230"/>
      <c r="S11" s="231"/>
      <c r="T11" s="229">
        <f t="shared" ref="T11" si="51">U11+V11</f>
        <v>0</v>
      </c>
      <c r="U11" s="230"/>
      <c r="V11" s="231"/>
      <c r="W11" s="229">
        <f t="shared" ref="W11" si="52">X11+Y11</f>
        <v>0</v>
      </c>
      <c r="X11" s="230"/>
      <c r="Y11" s="231"/>
      <c r="Z11" s="229">
        <f t="shared" ref="Z11" si="53">AA11+AB11</f>
        <v>0</v>
      </c>
      <c r="AA11" s="230"/>
      <c r="AB11" s="231"/>
    </row>
  </sheetData>
  <mergeCells count="9">
    <mergeCell ref="Q1:S1"/>
    <mergeCell ref="T1:V1"/>
    <mergeCell ref="W1:Y1"/>
    <mergeCell ref="Z1:AB1"/>
    <mergeCell ref="B1:D1"/>
    <mergeCell ref="H1:J1"/>
    <mergeCell ref="K1:M1"/>
    <mergeCell ref="N1:P1"/>
    <mergeCell ref="E1:G1"/>
  </mergeCells>
  <phoneticPr fontId="40"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41"/>
  <dimension ref="A1:Q44"/>
  <sheetViews>
    <sheetView showGridLines="0" workbookViewId="0">
      <selection activeCell="B3" sqref="B3:G3"/>
    </sheetView>
  </sheetViews>
  <sheetFormatPr baseColWidth="10" defaultColWidth="10.90625" defaultRowHeight="15.6" x14ac:dyDescent="0.35"/>
  <cols>
    <col min="1" max="1" width="15.54296875" style="69" customWidth="1"/>
    <col min="2" max="2" width="3.1796875" style="70" customWidth="1"/>
    <col min="3" max="4" width="8.1796875" style="71" customWidth="1"/>
    <col min="5" max="5" width="3.1796875" style="70" customWidth="1"/>
    <col min="6" max="7" width="8.1796875" style="71" customWidth="1"/>
    <col min="8" max="8" width="19.90625" style="69" customWidth="1"/>
    <col min="9" max="9" width="10.90625" style="69"/>
    <col min="10" max="10" width="11.1796875" style="70" bestFit="1" customWidth="1"/>
    <col min="11" max="16384" width="10.90625" style="69"/>
  </cols>
  <sheetData>
    <row r="1" spans="1:17" ht="19.95" customHeight="1" thickTop="1" thickBot="1" x14ac:dyDescent="0.4">
      <c r="A1" s="123" t="s">
        <v>57</v>
      </c>
      <c r="B1" s="388">
        <f>IFERROR(YEAR(C2),"")</f>
        <v>2019</v>
      </c>
      <c r="C1" s="389"/>
      <c r="D1" s="389"/>
      <c r="E1" s="389"/>
      <c r="F1" s="389"/>
      <c r="G1" s="390"/>
      <c r="H1" s="391" t="s">
        <v>62</v>
      </c>
      <c r="I1" s="369">
        <f t="array" aca="1" ref="I1" ca="1">SUMPRODUCT((INDIRECT(YEAR(C2)&amp;"!$M$2:$M$368")=B3)*(INDIRECT(YEAR(C2)&amp;"!$A$2:$A$368")&gt;=C2)*(INDIRECT(YEAR(F2)&amp;"!$A$2:$A$368")&lt;=$F2))</f>
        <v>0</v>
      </c>
      <c r="J1" s="370"/>
      <c r="K1" s="125"/>
      <c r="L1" s="125"/>
      <c r="M1" s="125"/>
      <c r="N1" s="125"/>
    </row>
    <row r="2" spans="1:17" ht="19.95" customHeight="1" thickBot="1" x14ac:dyDescent="0.4">
      <c r="A2" s="109" t="s">
        <v>58</v>
      </c>
      <c r="B2" s="110" t="s">
        <v>61</v>
      </c>
      <c r="C2" s="379">
        <v>43678</v>
      </c>
      <c r="D2" s="379"/>
      <c r="E2" s="111" t="s">
        <v>60</v>
      </c>
      <c r="F2" s="380">
        <f>EOMONTH(C2,0)</f>
        <v>43708</v>
      </c>
      <c r="G2" s="381"/>
      <c r="H2" s="392"/>
      <c r="I2" s="371"/>
      <c r="J2" s="372"/>
      <c r="K2" s="125"/>
      <c r="L2" s="125"/>
      <c r="M2" s="125"/>
      <c r="N2" s="125"/>
    </row>
    <row r="3" spans="1:17" ht="19.95" customHeight="1" thickBot="1" x14ac:dyDescent="0.4">
      <c r="A3" s="108" t="s">
        <v>59</v>
      </c>
      <c r="B3" s="382">
        <v>5</v>
      </c>
      <c r="C3" s="383"/>
      <c r="D3" s="383"/>
      <c r="E3" s="383"/>
      <c r="F3" s="383"/>
      <c r="G3" s="384"/>
      <c r="H3" s="373" t="s">
        <v>63</v>
      </c>
      <c r="I3" s="375">
        <f ca="1">SUMPRODUCT((INDIRECT(YEAR(C2)&amp;"!$A$3:$A$368")&gt;=C2)*(INDIRECT(YEAR(F2)&amp;"!$A$3:$A$368")&lt;=F2)*INDIRECT(YEAR(C2)&amp;"!$J$3:$J$368"))</f>
        <v>3.666666666666667</v>
      </c>
      <c r="J3" s="376"/>
      <c r="K3" s="125"/>
      <c r="L3" s="125" t="str">
        <f>IF(OR($B$1&gt;0),"",IFERROR(INDEX(,MATCH(1,(C2)*(F2),0),1),""))</f>
        <v/>
      </c>
      <c r="M3" s="125"/>
      <c r="N3" s="125"/>
    </row>
    <row r="4" spans="1:17" ht="19.95" customHeight="1" thickBot="1" x14ac:dyDescent="0.4">
      <c r="A4" s="124" t="s">
        <v>47</v>
      </c>
      <c r="B4" s="385" t="str">
        <f>IFERROR(VLOOKUP($B$3,EMPLOI!A:S,9,0),"")</f>
        <v/>
      </c>
      <c r="C4" s="386"/>
      <c r="D4" s="386"/>
      <c r="E4" s="386"/>
      <c r="F4" s="386"/>
      <c r="G4" s="387"/>
      <c r="H4" s="374"/>
      <c r="I4" s="377"/>
      <c r="J4" s="378"/>
      <c r="K4" s="125"/>
      <c r="L4" s="125"/>
      <c r="M4" s="125"/>
      <c r="N4" s="125"/>
    </row>
    <row r="5" spans="1:17" ht="10.199999999999999" customHeight="1" thickTop="1" thickBot="1" x14ac:dyDescent="0.4">
      <c r="A5" s="125"/>
      <c r="B5" s="127"/>
      <c r="C5" s="128"/>
      <c r="D5" s="128"/>
      <c r="E5" s="127"/>
      <c r="F5" s="128"/>
      <c r="G5" s="128"/>
      <c r="H5" s="125"/>
      <c r="I5" s="125"/>
      <c r="J5" s="127"/>
      <c r="K5" s="125"/>
      <c r="L5" s="125"/>
      <c r="M5" s="125"/>
      <c r="N5" s="125"/>
    </row>
    <row r="6" spans="1:17" ht="15.6" customHeight="1" thickBot="1" x14ac:dyDescent="0.4">
      <c r="A6" s="119" t="s">
        <v>64</v>
      </c>
      <c r="B6" s="111"/>
      <c r="C6" s="393" t="str">
        <f>IFERROR(VLOOKUP($B$3,EMPLOI!A:S,10,0),"")</f>
        <v/>
      </c>
      <c r="D6" s="393"/>
      <c r="E6" s="111"/>
      <c r="F6" s="120">
        <f ca="1">IF(IFERROR(C6&gt;0,""),$I$3*24,"")</f>
        <v>88</v>
      </c>
      <c r="G6" s="121"/>
      <c r="H6" s="122" t="e">
        <f ca="1">C6*F6</f>
        <v>#VALUE!</v>
      </c>
      <c r="I6" s="125" t="s">
        <v>91</v>
      </c>
      <c r="J6" s="127"/>
      <c r="K6" s="125"/>
      <c r="L6" s="162">
        <f>EOMONTH(C2,0)</f>
        <v>43708</v>
      </c>
      <c r="M6" s="125"/>
      <c r="N6" s="125"/>
    </row>
    <row r="7" spans="1:17" ht="6" customHeight="1" thickBot="1" x14ac:dyDescent="0.4">
      <c r="A7" s="129"/>
      <c r="B7" s="130"/>
      <c r="C7" s="130"/>
      <c r="D7" s="130"/>
      <c r="E7" s="130"/>
      <c r="F7" s="130"/>
      <c r="G7" s="130"/>
      <c r="H7" s="130"/>
      <c r="I7" s="125"/>
      <c r="J7" s="127"/>
      <c r="K7" s="125"/>
      <c r="L7" s="125"/>
      <c r="M7" s="125"/>
      <c r="N7" s="125"/>
    </row>
    <row r="8" spans="1:17" ht="15.6" customHeight="1" x14ac:dyDescent="0.35">
      <c r="A8" s="91" t="s">
        <v>67</v>
      </c>
      <c r="B8" s="92"/>
      <c r="C8" s="394" t="str">
        <f>IFERROR(VLOOKUP($B$3,EMPLOI!A:S,11,0),"")</f>
        <v/>
      </c>
      <c r="D8" s="394"/>
      <c r="E8" s="92"/>
      <c r="F8" s="93">
        <f ca="1">IF(IFERROR(C8&gt;0,"0"),$I$3*24,"0")</f>
        <v>88</v>
      </c>
      <c r="G8" s="94"/>
      <c r="H8" s="95" t="e">
        <f ca="1">C8*F8</f>
        <v>#VALUE!</v>
      </c>
      <c r="I8" s="125" t="s">
        <v>91</v>
      </c>
      <c r="J8" s="127"/>
      <c r="K8" s="125"/>
      <c r="L8" s="125"/>
      <c r="M8" s="125"/>
      <c r="N8" s="125"/>
    </row>
    <row r="9" spans="1:17" ht="15.6" customHeight="1" x14ac:dyDescent="0.35">
      <c r="A9" s="96" t="s">
        <v>68</v>
      </c>
      <c r="B9" s="97"/>
      <c r="C9" s="395" t="str">
        <f>IFERROR(VLOOKUP($B$3,EMPLOI!A:S,12,0),"")</f>
        <v/>
      </c>
      <c r="D9" s="395"/>
      <c r="E9" s="97"/>
      <c r="F9" s="98">
        <f ca="1">IF(IFERROR(C9&gt;0,"0"),$I$3*24,"0")</f>
        <v>88</v>
      </c>
      <c r="G9" s="99"/>
      <c r="H9" s="100" t="e">
        <f ca="1">C9*F9</f>
        <v>#VALUE!</v>
      </c>
      <c r="I9" s="125" t="s">
        <v>91</v>
      </c>
      <c r="J9" s="127"/>
      <c r="K9" s="125"/>
      <c r="L9" s="125"/>
      <c r="M9" s="125"/>
      <c r="N9" s="125"/>
    </row>
    <row r="10" spans="1:17" ht="15.6" customHeight="1" thickBot="1" x14ac:dyDescent="0.4">
      <c r="A10" s="101" t="s">
        <v>75</v>
      </c>
      <c r="B10" s="102"/>
      <c r="C10" s="399" t="str">
        <f>IFERROR(VLOOKUP($B$3,EMPLOI!A:S,13,0),"")</f>
        <v/>
      </c>
      <c r="D10" s="399"/>
      <c r="E10" s="102"/>
      <c r="F10" s="103">
        <f ca="1">IF(IFERROR(C10&gt;0,"0"),$I$3*24,"0")</f>
        <v>88</v>
      </c>
      <c r="G10" s="104"/>
      <c r="H10" s="105" t="e">
        <f ca="1">C10*F10</f>
        <v>#VALUE!</v>
      </c>
      <c r="I10" s="125" t="s">
        <v>91</v>
      </c>
      <c r="J10" s="127"/>
      <c r="K10" s="125"/>
      <c r="L10" s="125"/>
      <c r="M10" s="125"/>
      <c r="N10" s="125"/>
    </row>
    <row r="11" spans="1:17" ht="6" customHeight="1" thickBot="1" x14ac:dyDescent="0.4">
      <c r="A11" s="129"/>
      <c r="B11" s="130"/>
      <c r="C11" s="130"/>
      <c r="D11" s="130"/>
      <c r="E11" s="130"/>
      <c r="F11" s="130"/>
      <c r="G11" s="130"/>
      <c r="H11" s="130"/>
      <c r="I11" s="125"/>
      <c r="J11" s="127"/>
      <c r="K11" s="125"/>
      <c r="L11" s="125"/>
      <c r="M11" s="125"/>
      <c r="N11" s="125"/>
    </row>
    <row r="12" spans="1:17" s="72" customFormat="1" ht="15.6" customHeight="1" x14ac:dyDescent="0.35">
      <c r="A12" s="75" t="s">
        <v>69</v>
      </c>
      <c r="B12" s="76"/>
      <c r="C12" s="396" t="str">
        <f>IFERROR(VLOOKUP($B$3,EMPLOI!A:S,14,0),"")</f>
        <v/>
      </c>
      <c r="D12" s="396"/>
      <c r="E12" s="77"/>
      <c r="F12" s="78">
        <f ca="1">IF(IFERROR(C12&gt;0,""),$I$1,"0")</f>
        <v>0</v>
      </c>
      <c r="G12" s="79"/>
      <c r="H12" s="80" t="e">
        <f ca="1">C12*F12</f>
        <v>#VALUE!</v>
      </c>
      <c r="I12" s="125" t="s">
        <v>91</v>
      </c>
      <c r="J12" s="258"/>
      <c r="K12" s="126"/>
      <c r="L12" s="125"/>
      <c r="M12" s="125"/>
      <c r="N12" s="125"/>
      <c r="O12" s="69"/>
      <c r="P12" s="69"/>
      <c r="Q12" s="69"/>
    </row>
    <row r="13" spans="1:17" ht="15.6" customHeight="1" x14ac:dyDescent="0.35">
      <c r="A13" s="81" t="s">
        <v>70</v>
      </c>
      <c r="B13" s="82"/>
      <c r="C13" s="398" t="str">
        <f>IFERROR(VLOOKUP($B$3,EMPLOI!A:S,15,0),"")</f>
        <v/>
      </c>
      <c r="D13" s="398"/>
      <c r="E13" s="82"/>
      <c r="F13" s="83">
        <f ca="1">IF(IFERROR(C13&gt;0,""),$I$1,"0")</f>
        <v>0</v>
      </c>
      <c r="G13" s="84"/>
      <c r="H13" s="85" t="e">
        <f ca="1">C13*F13</f>
        <v>#VALUE!</v>
      </c>
      <c r="I13" s="125" t="s">
        <v>91</v>
      </c>
      <c r="J13" s="127"/>
      <c r="K13" s="125"/>
      <c r="L13" s="125"/>
      <c r="M13" s="125"/>
      <c r="N13" s="125"/>
    </row>
    <row r="14" spans="1:17" ht="15.6" customHeight="1" thickBot="1" x14ac:dyDescent="0.4">
      <c r="A14" s="86" t="s">
        <v>76</v>
      </c>
      <c r="B14" s="87"/>
      <c r="C14" s="400" t="str">
        <f>IFERROR(VLOOKUP($B$3,EMPLOI!A:S,16,0),"")</f>
        <v/>
      </c>
      <c r="D14" s="400"/>
      <c r="E14" s="87"/>
      <c r="F14" s="88">
        <f ca="1">IF(IFERROR(C14&gt;0,""),$I$1,"0")</f>
        <v>0</v>
      </c>
      <c r="G14" s="89"/>
      <c r="H14" s="90" t="e">
        <f ca="1">C14*F14</f>
        <v>#VALUE!</v>
      </c>
      <c r="I14" s="125" t="s">
        <v>91</v>
      </c>
      <c r="J14" s="127"/>
      <c r="K14" s="125"/>
      <c r="L14" s="125"/>
      <c r="M14" s="125"/>
      <c r="N14" s="125"/>
    </row>
    <row r="15" spans="1:17" ht="6" customHeight="1" thickBot="1" x14ac:dyDescent="0.4">
      <c r="A15" s="129"/>
      <c r="B15" s="130"/>
      <c r="C15" s="130"/>
      <c r="D15" s="130"/>
      <c r="E15" s="130"/>
      <c r="F15" s="130"/>
      <c r="G15" s="130"/>
      <c r="H15" s="130"/>
      <c r="I15" s="125"/>
      <c r="J15" s="127"/>
      <c r="K15" s="125"/>
      <c r="L15" s="125"/>
      <c r="M15" s="125"/>
      <c r="N15" s="125"/>
    </row>
    <row r="16" spans="1:17" ht="15.6" customHeight="1" thickBot="1" x14ac:dyDescent="0.4">
      <c r="A16" s="115" t="s">
        <v>77</v>
      </c>
      <c r="B16" s="107"/>
      <c r="C16" s="397"/>
      <c r="D16" s="397"/>
      <c r="E16" s="133"/>
      <c r="F16" s="116"/>
      <c r="G16" s="117"/>
      <c r="H16" s="118">
        <f>C16*F16</f>
        <v>0</v>
      </c>
      <c r="I16" s="125" t="s">
        <v>91</v>
      </c>
      <c r="J16" s="127"/>
      <c r="K16" s="125"/>
      <c r="L16" s="125"/>
      <c r="M16" s="125"/>
      <c r="N16" s="125"/>
    </row>
    <row r="17" spans="1:14" ht="15.6" customHeight="1" thickBot="1" x14ac:dyDescent="0.4">
      <c r="A17" s="115" t="s">
        <v>84</v>
      </c>
      <c r="B17" s="107"/>
      <c r="C17" s="397"/>
      <c r="D17" s="397"/>
      <c r="E17" s="133"/>
      <c r="F17" s="116"/>
      <c r="G17" s="117"/>
      <c r="H17" s="118">
        <f>C17*F17</f>
        <v>0</v>
      </c>
      <c r="I17" s="125" t="s">
        <v>91</v>
      </c>
      <c r="J17" s="127"/>
      <c r="K17" s="125"/>
      <c r="L17" s="125"/>
      <c r="M17" s="125"/>
      <c r="N17" s="125"/>
    </row>
    <row r="18" spans="1:14" ht="6" customHeight="1" thickBot="1" x14ac:dyDescent="0.4">
      <c r="A18" s="129"/>
      <c r="B18" s="131"/>
      <c r="C18" s="132"/>
      <c r="D18" s="132"/>
      <c r="E18" s="131"/>
      <c r="F18" s="132"/>
      <c r="G18" s="132"/>
      <c r="H18" s="130"/>
      <c r="I18" s="125"/>
      <c r="J18" s="127"/>
      <c r="K18" s="125"/>
      <c r="L18" s="125"/>
      <c r="M18" s="125"/>
      <c r="N18" s="125"/>
    </row>
    <row r="19" spans="1:14" ht="16.2" thickBot="1" x14ac:dyDescent="0.4">
      <c r="A19" s="112" t="s">
        <v>94</v>
      </c>
      <c r="B19" s="106"/>
      <c r="C19" s="113"/>
      <c r="D19" s="113"/>
      <c r="E19" s="106"/>
      <c r="F19" s="113"/>
      <c r="G19" s="113"/>
      <c r="H19" s="114" t="e">
        <f ca="1">SUM(H6:H16)</f>
        <v>#VALUE!</v>
      </c>
      <c r="I19" s="125" t="s">
        <v>91</v>
      </c>
      <c r="J19" s="127"/>
      <c r="K19" s="125"/>
      <c r="L19" s="125"/>
      <c r="M19" s="125"/>
      <c r="N19" s="125"/>
    </row>
    <row r="20" spans="1:14" ht="6" customHeight="1" thickBot="1" x14ac:dyDescent="0.4">
      <c r="A20" s="125"/>
      <c r="B20" s="127"/>
      <c r="C20" s="128"/>
      <c r="D20" s="128"/>
      <c r="E20" s="127"/>
      <c r="F20" s="128"/>
      <c r="G20" s="128"/>
      <c r="H20" s="125"/>
      <c r="I20" s="125"/>
      <c r="J20" s="127"/>
      <c r="K20" s="125"/>
      <c r="L20" s="125"/>
      <c r="M20" s="125"/>
      <c r="N20" s="125"/>
    </row>
    <row r="21" spans="1:14" ht="16.2" thickBot="1" x14ac:dyDescent="0.4">
      <c r="A21" s="183" t="s">
        <v>92</v>
      </c>
      <c r="B21" s="184"/>
      <c r="C21" s="185"/>
      <c r="D21" s="265">
        <v>0.22309300000000001</v>
      </c>
      <c r="E21" s="184"/>
      <c r="F21" s="185"/>
      <c r="G21" s="185"/>
      <c r="H21" s="186" t="e">
        <f ca="1">H19*D21</f>
        <v>#VALUE!</v>
      </c>
      <c r="I21" s="125"/>
      <c r="J21" s="127"/>
      <c r="K21" s="125"/>
      <c r="L21" s="125"/>
      <c r="M21" s="125"/>
      <c r="N21" s="125"/>
    </row>
    <row r="22" spans="1:14" ht="6" customHeight="1" thickBot="1" x14ac:dyDescent="0.4">
      <c r="A22" s="125"/>
      <c r="B22" s="127"/>
      <c r="C22" s="128"/>
      <c r="D22" s="128"/>
      <c r="E22" s="127"/>
      <c r="F22" s="128"/>
      <c r="G22" s="128"/>
      <c r="H22" s="125"/>
      <c r="I22" s="125"/>
      <c r="J22" s="127"/>
      <c r="K22" s="125"/>
      <c r="L22" s="125"/>
      <c r="M22" s="125"/>
      <c r="N22" s="125"/>
    </row>
    <row r="23" spans="1:14" ht="16.2" thickBot="1" x14ac:dyDescent="0.4">
      <c r="A23" s="129" t="s">
        <v>95</v>
      </c>
      <c r="B23" s="131"/>
      <c r="C23" s="132"/>
      <c r="D23" s="132"/>
      <c r="E23" s="131"/>
      <c r="F23" s="132"/>
      <c r="G23" s="132"/>
      <c r="H23" s="182" t="e">
        <f ca="1">H19-H21</f>
        <v>#VALUE!</v>
      </c>
      <c r="I23" s="125"/>
      <c r="J23" s="127"/>
      <c r="K23" s="125"/>
      <c r="L23" s="125"/>
      <c r="M23" s="125"/>
      <c r="N23" s="125"/>
    </row>
    <row r="24" spans="1:14" ht="6" customHeight="1" thickBot="1" x14ac:dyDescent="0.4">
      <c r="A24" s="125"/>
      <c r="B24" s="127"/>
      <c r="C24" s="128"/>
      <c r="D24" s="128"/>
      <c r="E24" s="127"/>
      <c r="F24" s="128"/>
      <c r="G24" s="128"/>
      <c r="H24" s="125"/>
      <c r="I24" s="125"/>
      <c r="J24" s="127"/>
      <c r="K24" s="125"/>
      <c r="L24" s="125"/>
      <c r="M24" s="125"/>
      <c r="N24" s="125"/>
    </row>
    <row r="25" spans="1:14" ht="16.2" thickBot="1" x14ac:dyDescent="0.4">
      <c r="A25" s="129" t="s">
        <v>93</v>
      </c>
      <c r="B25" s="131"/>
      <c r="C25" s="132"/>
      <c r="D25" s="132"/>
      <c r="E25" s="131"/>
      <c r="F25" s="132"/>
      <c r="G25" s="132"/>
      <c r="H25" s="182" t="e">
        <f ca="1">H23-H21</f>
        <v>#VALUE!</v>
      </c>
      <c r="I25" s="125"/>
      <c r="J25" s="127"/>
      <c r="K25" s="125"/>
      <c r="L25" s="125"/>
      <c r="M25" s="125"/>
      <c r="N25" s="125"/>
    </row>
    <row r="29" spans="1:14" x14ac:dyDescent="0.35">
      <c r="J29" s="259" t="s">
        <v>85</v>
      </c>
    </row>
    <row r="30" spans="1:14" x14ac:dyDescent="0.35">
      <c r="J30" s="259" t="s">
        <v>88</v>
      </c>
    </row>
    <row r="31" spans="1:14" x14ac:dyDescent="0.35">
      <c r="J31" s="259" t="s">
        <v>101</v>
      </c>
    </row>
    <row r="32" spans="1:14" x14ac:dyDescent="0.35">
      <c r="J32" s="259" t="s">
        <v>86</v>
      </c>
    </row>
    <row r="33" spans="10:10" x14ac:dyDescent="0.35">
      <c r="J33" s="259" t="s">
        <v>90</v>
      </c>
    </row>
    <row r="34" spans="10:10" x14ac:dyDescent="0.35">
      <c r="J34" s="259" t="s">
        <v>89</v>
      </c>
    </row>
    <row r="35" spans="10:10" x14ac:dyDescent="0.35">
      <c r="J35" s="259" t="s">
        <v>87</v>
      </c>
    </row>
    <row r="36" spans="10:10" x14ac:dyDescent="0.35">
      <c r="J36" s="259" t="s">
        <v>102</v>
      </c>
    </row>
    <row r="37" spans="10:10" x14ac:dyDescent="0.35">
      <c r="J37" s="259" t="s">
        <v>100</v>
      </c>
    </row>
    <row r="38" spans="10:10" x14ac:dyDescent="0.35">
      <c r="J38" s="259">
        <v>104</v>
      </c>
    </row>
    <row r="39" spans="10:10" x14ac:dyDescent="0.35">
      <c r="J39" s="259">
        <v>108</v>
      </c>
    </row>
    <row r="40" spans="10:10" x14ac:dyDescent="0.35">
      <c r="J40" s="259">
        <v>111</v>
      </c>
    </row>
    <row r="41" spans="10:10" x14ac:dyDescent="0.35">
      <c r="J41" s="259">
        <v>113</v>
      </c>
    </row>
    <row r="42" spans="10:10" x14ac:dyDescent="0.35">
      <c r="J42" s="259"/>
    </row>
    <row r="43" spans="10:10" x14ac:dyDescent="0.35">
      <c r="J43" s="259"/>
    </row>
    <row r="44" spans="10:10" x14ac:dyDescent="0.35">
      <c r="J44" s="259"/>
    </row>
  </sheetData>
  <sheetProtection sheet="1" objects="1" scenarios="1" selectLockedCells="1"/>
  <mergeCells count="18">
    <mergeCell ref="C6:D6"/>
    <mergeCell ref="C8:D8"/>
    <mergeCell ref="C9:D9"/>
    <mergeCell ref="C12:D12"/>
    <mergeCell ref="C17:D17"/>
    <mergeCell ref="C13:D13"/>
    <mergeCell ref="C10:D10"/>
    <mergeCell ref="C14:D14"/>
    <mergeCell ref="C16:D16"/>
    <mergeCell ref="I1:J2"/>
    <mergeCell ref="H3:H4"/>
    <mergeCell ref="I3:J4"/>
    <mergeCell ref="C2:D2"/>
    <mergeCell ref="F2:G2"/>
    <mergeCell ref="B3:G3"/>
    <mergeCell ref="B4:G4"/>
    <mergeCell ref="B1:G1"/>
    <mergeCell ref="H1:H2"/>
  </mergeCells>
  <dataValidations count="4">
    <dataValidation type="list" allowBlank="1" showInputMessage="1" showErrorMessage="1" sqref="B3" xr:uid="{00000000-0002-0000-0700-000000000000}">
      <formula1>ENTREPRISE</formula1>
    </dataValidation>
    <dataValidation type="list" allowBlank="1" showInputMessage="1" showErrorMessage="1" sqref="L29" xr:uid="{00000000-0002-0000-0700-000001000000}">
      <formula1>$J$29:$J$38</formula1>
    </dataValidation>
    <dataValidation type="textLength" allowBlank="1" showInputMessage="1" showErrorMessage="1" sqref="J30:J38" xr:uid="{00000000-0002-0000-0700-000002000000}">
      <formula1>J30</formula1>
      <formula2>J37</formula2>
    </dataValidation>
    <dataValidation type="textLength" allowBlank="1" showInputMessage="1" showErrorMessage="1" sqref="K29" xr:uid="{00000000-0002-0000-0700-000003000000}">
      <formula1>J34</formula1>
      <formula2>J31</formula2>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TOTAL ANNUEL</vt:lpstr>
      <vt:lpstr>Année</vt:lpstr>
      <vt:lpstr>2017</vt:lpstr>
      <vt:lpstr>2018</vt:lpstr>
      <vt:lpstr>2019</vt:lpstr>
      <vt:lpstr>EMPLOI</vt:lpstr>
      <vt:lpstr>Km</vt:lpstr>
      <vt:lpstr>Calcul Salaire</vt:lpstr>
      <vt:lpstr>Choix_motif</vt:lpstr>
      <vt:lpstr>ENTREPRISE</vt:lpstr>
      <vt:lpstr>Férié</vt:lpstr>
      <vt:lpstr>Fêtes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Nono</dc:creator>
  <cp:lastModifiedBy>Nono</cp:lastModifiedBy>
  <cp:lastPrinted>2017-07-05T09:33:11Z</cp:lastPrinted>
  <dcterms:created xsi:type="dcterms:W3CDTF">2017-06-21T07:34:12Z</dcterms:created>
  <dcterms:modified xsi:type="dcterms:W3CDTF">2020-12-04T10:18:32Z</dcterms:modified>
</cp:coreProperties>
</file>