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44" windowWidth="18252" windowHeight="7176" tabRatio="864" activeTab="1"/>
  </bookViews>
  <sheets>
    <sheet name="Année" sheetId="1" r:id="rId1"/>
    <sheet name="2017" sheetId="2" r:id="rId2"/>
    <sheet name="2018" sheetId="5" r:id="rId3"/>
    <sheet name="EMPLOI" sheetId="3" r:id="rId4"/>
  </sheets>
  <externalReferences>
    <externalReference r:id="rId5"/>
  </externalReferences>
  <definedNames>
    <definedName name="Année">'[1]2 Enfants'!$B$10</definedName>
    <definedName name="Férié">Année!$AL$3:$AL$15</definedName>
    <definedName name="Fêtes">Année!$AL$17:$AL$21</definedName>
    <definedName name="JourCalculé">" =Feuil1!$B$10-JOURSEM(Feuil1!$B$10;3)+((LIGNE()-LIGNE(Feuil1!$AF$7))*7)+COLONNE()-COLONNE(Feuil1!$AF$7)"</definedName>
  </definedNames>
  <calcPr calcId="125725"/>
</workbook>
</file>

<file path=xl/calcChain.xml><?xml version="1.0" encoding="utf-8"?>
<calcChain xmlns="http://schemas.openxmlformats.org/spreadsheetml/2006/main">
  <c r="M3" i="5" a="1"/>
  <c r="M3" s="1"/>
  <c r="M4" a="1"/>
  <c r="M4" s="1"/>
  <c r="M5"/>
  <c r="M6"/>
  <c r="M7"/>
  <c r="M8"/>
  <c r="M9"/>
  <c r="M10"/>
  <c r="M11"/>
  <c r="M12"/>
  <c r="M13"/>
  <c r="M14"/>
  <c r="AK1" i="1"/>
  <c r="AL14" s="1"/>
  <c r="AL6"/>
  <c r="R22" i="5"/>
  <c r="R20"/>
  <c r="R16"/>
  <c r="R15"/>
  <c r="R14"/>
  <c r="R13"/>
  <c r="R12"/>
  <c r="R11"/>
  <c r="R10"/>
  <c r="R9"/>
  <c r="R8"/>
  <c r="R7"/>
  <c r="R6"/>
  <c r="R5"/>
  <c r="R24" s="1"/>
  <c r="R4"/>
  <c r="Q14" i="2"/>
  <c r="Q7"/>
  <c r="Q15"/>
  <c r="AL4" i="1" l="1"/>
  <c r="AL18" s="1"/>
  <c r="AL21"/>
  <c r="AL3"/>
  <c r="AL11"/>
  <c r="AL15"/>
  <c r="AL13"/>
  <c r="AL12"/>
  <c r="AL8"/>
  <c r="R19" i="5"/>
  <c r="R18"/>
  <c r="Q22" i="2"/>
  <c r="Q12"/>
  <c r="Q4"/>
  <c r="Q13"/>
  <c r="Q9"/>
  <c r="Q5"/>
  <c r="Q16"/>
  <c r="L4" i="3"/>
  <c r="A3" i="5"/>
  <c r="L3" s="1"/>
  <c r="A3" i="2"/>
  <c r="I368" i="5"/>
  <c r="K368" s="1"/>
  <c r="G368"/>
  <c r="D368"/>
  <c r="G367"/>
  <c r="D367"/>
  <c r="I367" s="1"/>
  <c r="K367" s="1"/>
  <c r="G366"/>
  <c r="D366"/>
  <c r="I365"/>
  <c r="K365" s="1"/>
  <c r="G365"/>
  <c r="D365"/>
  <c r="I364"/>
  <c r="K364" s="1"/>
  <c r="G364"/>
  <c r="D364"/>
  <c r="G363"/>
  <c r="D363"/>
  <c r="I363" s="1"/>
  <c r="K363" s="1"/>
  <c r="G362"/>
  <c r="D362"/>
  <c r="I362" s="1"/>
  <c r="K362" s="1"/>
  <c r="I361"/>
  <c r="K361" s="1"/>
  <c r="G361"/>
  <c r="D361"/>
  <c r="I360"/>
  <c r="K360" s="1"/>
  <c r="G360"/>
  <c r="D360"/>
  <c r="G359"/>
  <c r="D359"/>
  <c r="I359" s="1"/>
  <c r="K359" s="1"/>
  <c r="G358"/>
  <c r="D358"/>
  <c r="I357"/>
  <c r="K357" s="1"/>
  <c r="G357"/>
  <c r="D357"/>
  <c r="I356"/>
  <c r="K356" s="1"/>
  <c r="G356"/>
  <c r="D356"/>
  <c r="G355"/>
  <c r="D355"/>
  <c r="I355" s="1"/>
  <c r="K355" s="1"/>
  <c r="G354"/>
  <c r="D354"/>
  <c r="I354" s="1"/>
  <c r="K354" s="1"/>
  <c r="I353"/>
  <c r="K353" s="1"/>
  <c r="G353"/>
  <c r="D353"/>
  <c r="I352"/>
  <c r="K352" s="1"/>
  <c r="G352"/>
  <c r="D352"/>
  <c r="G351"/>
  <c r="D351"/>
  <c r="I351" s="1"/>
  <c r="K351" s="1"/>
  <c r="G350"/>
  <c r="D350"/>
  <c r="I349"/>
  <c r="K349" s="1"/>
  <c r="G349"/>
  <c r="D349"/>
  <c r="I348"/>
  <c r="K348" s="1"/>
  <c r="G348"/>
  <c r="D348"/>
  <c r="G347"/>
  <c r="D347"/>
  <c r="I347" s="1"/>
  <c r="K347" s="1"/>
  <c r="G346"/>
  <c r="D346"/>
  <c r="I346" s="1"/>
  <c r="K346" s="1"/>
  <c r="I345"/>
  <c r="K345" s="1"/>
  <c r="G345"/>
  <c r="D345"/>
  <c r="I344"/>
  <c r="K344" s="1"/>
  <c r="G344"/>
  <c r="D344"/>
  <c r="G343"/>
  <c r="D343"/>
  <c r="I343" s="1"/>
  <c r="K343" s="1"/>
  <c r="G342"/>
  <c r="D342"/>
  <c r="I341"/>
  <c r="K341" s="1"/>
  <c r="G341"/>
  <c r="D341"/>
  <c r="I340"/>
  <c r="K340" s="1"/>
  <c r="G340"/>
  <c r="D340"/>
  <c r="G339"/>
  <c r="D339"/>
  <c r="I339" s="1"/>
  <c r="K339" s="1"/>
  <c r="G338"/>
  <c r="D338"/>
  <c r="I338" s="1"/>
  <c r="K338" s="1"/>
  <c r="I337"/>
  <c r="K337" s="1"/>
  <c r="G337"/>
  <c r="D337"/>
  <c r="I336"/>
  <c r="K336" s="1"/>
  <c r="G336"/>
  <c r="D336"/>
  <c r="G335"/>
  <c r="D335"/>
  <c r="I335" s="1"/>
  <c r="K335" s="1"/>
  <c r="G334"/>
  <c r="D334"/>
  <c r="I333"/>
  <c r="K333" s="1"/>
  <c r="G333"/>
  <c r="D333"/>
  <c r="I332"/>
  <c r="K332" s="1"/>
  <c r="G332"/>
  <c r="D332"/>
  <c r="G331"/>
  <c r="D331"/>
  <c r="I331" s="1"/>
  <c r="K331" s="1"/>
  <c r="G330"/>
  <c r="D330"/>
  <c r="I330" s="1"/>
  <c r="K330" s="1"/>
  <c r="I329"/>
  <c r="K329" s="1"/>
  <c r="G329"/>
  <c r="D329"/>
  <c r="I328"/>
  <c r="K328" s="1"/>
  <c r="G328"/>
  <c r="D328"/>
  <c r="G327"/>
  <c r="D327"/>
  <c r="I327" s="1"/>
  <c r="K327" s="1"/>
  <c r="G326"/>
  <c r="D326"/>
  <c r="I325"/>
  <c r="K325" s="1"/>
  <c r="G325"/>
  <c r="D325"/>
  <c r="I324"/>
  <c r="K324" s="1"/>
  <c r="G324"/>
  <c r="D324"/>
  <c r="G323"/>
  <c r="D323"/>
  <c r="I323" s="1"/>
  <c r="K323" s="1"/>
  <c r="G322"/>
  <c r="D322"/>
  <c r="I322" s="1"/>
  <c r="K322" s="1"/>
  <c r="I321"/>
  <c r="K321" s="1"/>
  <c r="G321"/>
  <c r="D321"/>
  <c r="I320"/>
  <c r="K320" s="1"/>
  <c r="G320"/>
  <c r="D320"/>
  <c r="G319"/>
  <c r="D319"/>
  <c r="I319" s="1"/>
  <c r="K319" s="1"/>
  <c r="G318"/>
  <c r="D318"/>
  <c r="I317"/>
  <c r="K317" s="1"/>
  <c r="G317"/>
  <c r="D317"/>
  <c r="I316"/>
  <c r="K316" s="1"/>
  <c r="G316"/>
  <c r="D316"/>
  <c r="G315"/>
  <c r="D315"/>
  <c r="I315" s="1"/>
  <c r="K315" s="1"/>
  <c r="G314"/>
  <c r="D314"/>
  <c r="I314" s="1"/>
  <c r="K314" s="1"/>
  <c r="I313"/>
  <c r="K313" s="1"/>
  <c r="G313"/>
  <c r="D313"/>
  <c r="I312"/>
  <c r="K312" s="1"/>
  <c r="G312"/>
  <c r="D312"/>
  <c r="G311"/>
  <c r="D311"/>
  <c r="I311" s="1"/>
  <c r="K311" s="1"/>
  <c r="G310"/>
  <c r="D310"/>
  <c r="I309"/>
  <c r="K309" s="1"/>
  <c r="G309"/>
  <c r="D309"/>
  <c r="I308"/>
  <c r="K308" s="1"/>
  <c r="G308"/>
  <c r="D308"/>
  <c r="G307"/>
  <c r="D307"/>
  <c r="I307" s="1"/>
  <c r="K307" s="1"/>
  <c r="G306"/>
  <c r="D306"/>
  <c r="I306" s="1"/>
  <c r="K306" s="1"/>
  <c r="I305"/>
  <c r="K305" s="1"/>
  <c r="G305"/>
  <c r="D305"/>
  <c r="I304"/>
  <c r="K304" s="1"/>
  <c r="G304"/>
  <c r="D304"/>
  <c r="G303"/>
  <c r="D303"/>
  <c r="I303" s="1"/>
  <c r="K303" s="1"/>
  <c r="G302"/>
  <c r="D302"/>
  <c r="I301"/>
  <c r="K301" s="1"/>
  <c r="G301"/>
  <c r="D301"/>
  <c r="I300"/>
  <c r="K300" s="1"/>
  <c r="G300"/>
  <c r="D300"/>
  <c r="G299"/>
  <c r="D299"/>
  <c r="I299" s="1"/>
  <c r="K299" s="1"/>
  <c r="G298"/>
  <c r="D298"/>
  <c r="I298" s="1"/>
  <c r="K298" s="1"/>
  <c r="I297"/>
  <c r="K297" s="1"/>
  <c r="G297"/>
  <c r="D297"/>
  <c r="I296"/>
  <c r="K296" s="1"/>
  <c r="G296"/>
  <c r="D296"/>
  <c r="G295"/>
  <c r="D295"/>
  <c r="I295" s="1"/>
  <c r="K295" s="1"/>
  <c r="G294"/>
  <c r="D294"/>
  <c r="I293"/>
  <c r="K293" s="1"/>
  <c r="G293"/>
  <c r="D293"/>
  <c r="I292"/>
  <c r="K292" s="1"/>
  <c r="G292"/>
  <c r="D292"/>
  <c r="G291"/>
  <c r="D291"/>
  <c r="I291" s="1"/>
  <c r="K291" s="1"/>
  <c r="G290"/>
  <c r="D290"/>
  <c r="I290" s="1"/>
  <c r="K290" s="1"/>
  <c r="I289"/>
  <c r="K289" s="1"/>
  <c r="G289"/>
  <c r="D289"/>
  <c r="I288"/>
  <c r="K288" s="1"/>
  <c r="G288"/>
  <c r="D288"/>
  <c r="G287"/>
  <c r="D287"/>
  <c r="I287" s="1"/>
  <c r="K287" s="1"/>
  <c r="G286"/>
  <c r="D286"/>
  <c r="I285"/>
  <c r="K285" s="1"/>
  <c r="G285"/>
  <c r="D285"/>
  <c r="I284"/>
  <c r="K284" s="1"/>
  <c r="G284"/>
  <c r="D284"/>
  <c r="G283"/>
  <c r="D283"/>
  <c r="I283" s="1"/>
  <c r="K283" s="1"/>
  <c r="G282"/>
  <c r="D282"/>
  <c r="I282" s="1"/>
  <c r="K282" s="1"/>
  <c r="I281"/>
  <c r="K281" s="1"/>
  <c r="G281"/>
  <c r="D281"/>
  <c r="I280"/>
  <c r="K280" s="1"/>
  <c r="G280"/>
  <c r="D280"/>
  <c r="G279"/>
  <c r="D279"/>
  <c r="I279" s="1"/>
  <c r="K279" s="1"/>
  <c r="G278"/>
  <c r="D278"/>
  <c r="I277"/>
  <c r="K277" s="1"/>
  <c r="G277"/>
  <c r="D277"/>
  <c r="I276"/>
  <c r="K276" s="1"/>
  <c r="G276"/>
  <c r="D276"/>
  <c r="G275"/>
  <c r="D275"/>
  <c r="I275" s="1"/>
  <c r="K275" s="1"/>
  <c r="G274"/>
  <c r="D274"/>
  <c r="I274" s="1"/>
  <c r="K274" s="1"/>
  <c r="I273"/>
  <c r="K273" s="1"/>
  <c r="G273"/>
  <c r="D273"/>
  <c r="I272"/>
  <c r="K272" s="1"/>
  <c r="G272"/>
  <c r="D272"/>
  <c r="G271"/>
  <c r="D271"/>
  <c r="I271" s="1"/>
  <c r="K271" s="1"/>
  <c r="G270"/>
  <c r="D270"/>
  <c r="I269"/>
  <c r="K269" s="1"/>
  <c r="G269"/>
  <c r="D269"/>
  <c r="I268"/>
  <c r="K268" s="1"/>
  <c r="G268"/>
  <c r="D268"/>
  <c r="G267"/>
  <c r="D267"/>
  <c r="I267" s="1"/>
  <c r="K267" s="1"/>
  <c r="G266"/>
  <c r="D266"/>
  <c r="I266" s="1"/>
  <c r="K266" s="1"/>
  <c r="I265"/>
  <c r="K265" s="1"/>
  <c r="G265"/>
  <c r="D265"/>
  <c r="I264"/>
  <c r="K264" s="1"/>
  <c r="G264"/>
  <c r="D264"/>
  <c r="G263"/>
  <c r="D263"/>
  <c r="I263" s="1"/>
  <c r="K263" s="1"/>
  <c r="G262"/>
  <c r="D262"/>
  <c r="I261"/>
  <c r="K261" s="1"/>
  <c r="G261"/>
  <c r="D261"/>
  <c r="I260"/>
  <c r="K260" s="1"/>
  <c r="G260"/>
  <c r="D260"/>
  <c r="G259"/>
  <c r="D259"/>
  <c r="I259" s="1"/>
  <c r="K259" s="1"/>
  <c r="G258"/>
  <c r="D258"/>
  <c r="I258" s="1"/>
  <c r="K258" s="1"/>
  <c r="I257"/>
  <c r="K257" s="1"/>
  <c r="G257"/>
  <c r="D257"/>
  <c r="I256"/>
  <c r="K256" s="1"/>
  <c r="G256"/>
  <c r="D256"/>
  <c r="G255"/>
  <c r="D255"/>
  <c r="I255" s="1"/>
  <c r="K255" s="1"/>
  <c r="G254"/>
  <c r="D254"/>
  <c r="I253"/>
  <c r="K253" s="1"/>
  <c r="G253"/>
  <c r="D253"/>
  <c r="I252"/>
  <c r="K252" s="1"/>
  <c r="G252"/>
  <c r="D252"/>
  <c r="K251"/>
  <c r="G251"/>
  <c r="D251"/>
  <c r="I251" s="1"/>
  <c r="G250"/>
  <c r="D250"/>
  <c r="I250" s="1"/>
  <c r="K250" s="1"/>
  <c r="G249"/>
  <c r="I249" s="1"/>
  <c r="K249" s="1"/>
  <c r="D249"/>
  <c r="I248"/>
  <c r="K248" s="1"/>
  <c r="G248"/>
  <c r="D248"/>
  <c r="G247"/>
  <c r="D247"/>
  <c r="I247" s="1"/>
  <c r="K247" s="1"/>
  <c r="G246"/>
  <c r="D246"/>
  <c r="I245"/>
  <c r="K245" s="1"/>
  <c r="G245"/>
  <c r="D245"/>
  <c r="I244"/>
  <c r="K244" s="1"/>
  <c r="G244"/>
  <c r="D244"/>
  <c r="G243"/>
  <c r="D243"/>
  <c r="I243" s="1"/>
  <c r="K243" s="1"/>
  <c r="G242"/>
  <c r="D242"/>
  <c r="I242" s="1"/>
  <c r="K242" s="1"/>
  <c r="G241"/>
  <c r="I241" s="1"/>
  <c r="K241" s="1"/>
  <c r="D241"/>
  <c r="I240"/>
  <c r="K240" s="1"/>
  <c r="G240"/>
  <c r="D240"/>
  <c r="G239"/>
  <c r="D239"/>
  <c r="I239" s="1"/>
  <c r="K239" s="1"/>
  <c r="G238"/>
  <c r="D238"/>
  <c r="I238" s="1"/>
  <c r="K238" s="1"/>
  <c r="G237"/>
  <c r="I237" s="1"/>
  <c r="K237" s="1"/>
  <c r="D237"/>
  <c r="I236"/>
  <c r="K236" s="1"/>
  <c r="G236"/>
  <c r="D236"/>
  <c r="G235"/>
  <c r="D235"/>
  <c r="I235" s="1"/>
  <c r="K235" s="1"/>
  <c r="G234"/>
  <c r="D234"/>
  <c r="I234" s="1"/>
  <c r="K234" s="1"/>
  <c r="I233"/>
  <c r="K233" s="1"/>
  <c r="G233"/>
  <c r="D233"/>
  <c r="K232"/>
  <c r="G232"/>
  <c r="D232"/>
  <c r="I232" s="1"/>
  <c r="G231"/>
  <c r="D231"/>
  <c r="G230"/>
  <c r="D230"/>
  <c r="G229"/>
  <c r="I229" s="1"/>
  <c r="K229" s="1"/>
  <c r="D229"/>
  <c r="G228"/>
  <c r="D228"/>
  <c r="I228" s="1"/>
  <c r="K228" s="1"/>
  <c r="K227"/>
  <c r="G227"/>
  <c r="D227"/>
  <c r="I227" s="1"/>
  <c r="K226"/>
  <c r="G226"/>
  <c r="I226" s="1"/>
  <c r="D226"/>
  <c r="I225"/>
  <c r="K225" s="1"/>
  <c r="G225"/>
  <c r="D225"/>
  <c r="K224"/>
  <c r="G224"/>
  <c r="D224"/>
  <c r="I224" s="1"/>
  <c r="G223"/>
  <c r="D223"/>
  <c r="K222"/>
  <c r="G222"/>
  <c r="D222"/>
  <c r="I222" s="1"/>
  <c r="I221"/>
  <c r="K221" s="1"/>
  <c r="G221"/>
  <c r="D221"/>
  <c r="G220"/>
  <c r="I220" s="1"/>
  <c r="K220" s="1"/>
  <c r="D220"/>
  <c r="K219"/>
  <c r="G219"/>
  <c r="D219"/>
  <c r="I219" s="1"/>
  <c r="K218"/>
  <c r="G218"/>
  <c r="D218"/>
  <c r="I218" s="1"/>
  <c r="K217"/>
  <c r="I217"/>
  <c r="G217"/>
  <c r="D217"/>
  <c r="G216"/>
  <c r="I216" s="1"/>
  <c r="K216" s="1"/>
  <c r="D216"/>
  <c r="I215"/>
  <c r="K215" s="1"/>
  <c r="G215"/>
  <c r="D215"/>
  <c r="G214"/>
  <c r="D214"/>
  <c r="G213"/>
  <c r="D213"/>
  <c r="I213" s="1"/>
  <c r="K213" s="1"/>
  <c r="I212"/>
  <c r="K212" s="1"/>
  <c r="G212"/>
  <c r="D212"/>
  <c r="I211"/>
  <c r="K211" s="1"/>
  <c r="G211"/>
  <c r="D211"/>
  <c r="G210"/>
  <c r="D210"/>
  <c r="G209"/>
  <c r="D209"/>
  <c r="G208"/>
  <c r="I208" s="1"/>
  <c r="K208" s="1"/>
  <c r="D208"/>
  <c r="K207"/>
  <c r="G207"/>
  <c r="D207"/>
  <c r="I207" s="1"/>
  <c r="K206"/>
  <c r="G206"/>
  <c r="D206"/>
  <c r="I206" s="1"/>
  <c r="G205"/>
  <c r="I205" s="1"/>
  <c r="K205" s="1"/>
  <c r="D205"/>
  <c r="G204"/>
  <c r="I204" s="1"/>
  <c r="K204" s="1"/>
  <c r="D204"/>
  <c r="G203"/>
  <c r="D203"/>
  <c r="I203" s="1"/>
  <c r="K203" s="1"/>
  <c r="G202"/>
  <c r="D202"/>
  <c r="I202" s="1"/>
  <c r="K202" s="1"/>
  <c r="I201"/>
  <c r="K201" s="1"/>
  <c r="G201"/>
  <c r="D201"/>
  <c r="I200"/>
  <c r="K200" s="1"/>
  <c r="G200"/>
  <c r="D200"/>
  <c r="I199"/>
  <c r="K199" s="1"/>
  <c r="G199"/>
  <c r="D199"/>
  <c r="G198"/>
  <c r="D198"/>
  <c r="I198" s="1"/>
  <c r="K198" s="1"/>
  <c r="K197"/>
  <c r="G197"/>
  <c r="D197"/>
  <c r="I197" s="1"/>
  <c r="I196"/>
  <c r="K196" s="1"/>
  <c r="G196"/>
  <c r="D196"/>
  <c r="I195"/>
  <c r="K195" s="1"/>
  <c r="G195"/>
  <c r="D195"/>
  <c r="G194"/>
  <c r="D194"/>
  <c r="G193"/>
  <c r="D193"/>
  <c r="I193" s="1"/>
  <c r="K193" s="1"/>
  <c r="G192"/>
  <c r="I192" s="1"/>
  <c r="K192" s="1"/>
  <c r="D192"/>
  <c r="G191"/>
  <c r="D191"/>
  <c r="I191" s="1"/>
  <c r="K191" s="1"/>
  <c r="K190"/>
  <c r="G190"/>
  <c r="D190"/>
  <c r="I190" s="1"/>
  <c r="I189"/>
  <c r="K189" s="1"/>
  <c r="G189"/>
  <c r="D189"/>
  <c r="G188"/>
  <c r="I188" s="1"/>
  <c r="K188" s="1"/>
  <c r="I187"/>
  <c r="K187" s="1"/>
  <c r="G187"/>
  <c r="D187"/>
  <c r="I186"/>
  <c r="K186" s="1"/>
  <c r="G186"/>
  <c r="D186"/>
  <c r="G185"/>
  <c r="D185"/>
  <c r="G184"/>
  <c r="D184"/>
  <c r="G183"/>
  <c r="I183" s="1"/>
  <c r="D183"/>
  <c r="G182"/>
  <c r="D182"/>
  <c r="I182" s="1"/>
  <c r="G181"/>
  <c r="D181"/>
  <c r="I181" s="1"/>
  <c r="G180"/>
  <c r="I180" s="1"/>
  <c r="D180"/>
  <c r="G179"/>
  <c r="I179" s="1"/>
  <c r="D179"/>
  <c r="G178"/>
  <c r="D178"/>
  <c r="I178" s="1"/>
  <c r="K178" s="1"/>
  <c r="G177"/>
  <c r="D177"/>
  <c r="I177" s="1"/>
  <c r="K177" s="1"/>
  <c r="I176"/>
  <c r="G176"/>
  <c r="D176"/>
  <c r="I175"/>
  <c r="G175"/>
  <c r="D175"/>
  <c r="I174"/>
  <c r="G174"/>
  <c r="D174"/>
  <c r="G173"/>
  <c r="D173"/>
  <c r="I173" s="1"/>
  <c r="G172"/>
  <c r="D172"/>
  <c r="I172" s="1"/>
  <c r="I171"/>
  <c r="K171" s="1"/>
  <c r="G171"/>
  <c r="D171"/>
  <c r="I170"/>
  <c r="K170" s="1"/>
  <c r="G170"/>
  <c r="D170"/>
  <c r="G169"/>
  <c r="D169"/>
  <c r="G168"/>
  <c r="D168"/>
  <c r="I168" s="1"/>
  <c r="G167"/>
  <c r="I167" s="1"/>
  <c r="D167"/>
  <c r="G166"/>
  <c r="D166"/>
  <c r="I166" s="1"/>
  <c r="G165"/>
  <c r="D165"/>
  <c r="I165" s="1"/>
  <c r="I164"/>
  <c r="K164" s="1"/>
  <c r="G164"/>
  <c r="D164"/>
  <c r="I163"/>
  <c r="K163" s="1"/>
  <c r="G163"/>
  <c r="D163"/>
  <c r="G162"/>
  <c r="D162"/>
  <c r="I162" s="1"/>
  <c r="G161"/>
  <c r="D161"/>
  <c r="I161" s="1"/>
  <c r="G160"/>
  <c r="I160" s="1"/>
  <c r="D160"/>
  <c r="I159"/>
  <c r="G159"/>
  <c r="D159"/>
  <c r="G158"/>
  <c r="D158"/>
  <c r="I158" s="1"/>
  <c r="K158" s="1"/>
  <c r="G157"/>
  <c r="D157"/>
  <c r="I156"/>
  <c r="K156" s="1"/>
  <c r="G156"/>
  <c r="D156"/>
  <c r="I155"/>
  <c r="G155"/>
  <c r="D155"/>
  <c r="G154"/>
  <c r="D154"/>
  <c r="I154" s="1"/>
  <c r="G153"/>
  <c r="D153"/>
  <c r="I153" s="1"/>
  <c r="G152"/>
  <c r="I152" s="1"/>
  <c r="D152"/>
  <c r="I151"/>
  <c r="G151"/>
  <c r="D151"/>
  <c r="G150"/>
  <c r="D150"/>
  <c r="I150" s="1"/>
  <c r="K150" s="1"/>
  <c r="G149"/>
  <c r="D149"/>
  <c r="I148"/>
  <c r="K148" s="1"/>
  <c r="G148"/>
  <c r="D148"/>
  <c r="I147"/>
  <c r="K147" s="1"/>
  <c r="G147"/>
  <c r="D147"/>
  <c r="G146"/>
  <c r="D146"/>
  <c r="I146" s="1"/>
  <c r="G145"/>
  <c r="D145"/>
  <c r="I145" s="1"/>
  <c r="G144"/>
  <c r="I144" s="1"/>
  <c r="D144"/>
  <c r="I143"/>
  <c r="K143" s="1"/>
  <c r="G143"/>
  <c r="D143"/>
  <c r="G142"/>
  <c r="D142"/>
  <c r="I142" s="1"/>
  <c r="K142" s="1"/>
  <c r="G141"/>
  <c r="D141"/>
  <c r="I140"/>
  <c r="G140"/>
  <c r="D140"/>
  <c r="I139"/>
  <c r="G139"/>
  <c r="D139"/>
  <c r="G138"/>
  <c r="D138"/>
  <c r="I138" s="1"/>
  <c r="G137"/>
  <c r="D137"/>
  <c r="I137" s="1"/>
  <c r="G136"/>
  <c r="I136" s="1"/>
  <c r="K136" s="1"/>
  <c r="D136"/>
  <c r="I135"/>
  <c r="K135" s="1"/>
  <c r="G135"/>
  <c r="D135"/>
  <c r="G134"/>
  <c r="D134"/>
  <c r="I134" s="1"/>
  <c r="G133"/>
  <c r="D133"/>
  <c r="I132"/>
  <c r="G132"/>
  <c r="D132"/>
  <c r="I131"/>
  <c r="G131"/>
  <c r="D131"/>
  <c r="K130"/>
  <c r="G130"/>
  <c r="D130"/>
  <c r="I130" s="1"/>
  <c r="K129"/>
  <c r="G129"/>
  <c r="D129"/>
  <c r="I129" s="1"/>
  <c r="G128"/>
  <c r="I128" s="1"/>
  <c r="K128" s="1"/>
  <c r="D128"/>
  <c r="I127"/>
  <c r="G127"/>
  <c r="D127"/>
  <c r="G126"/>
  <c r="D126"/>
  <c r="I126" s="1"/>
  <c r="G125"/>
  <c r="D125"/>
  <c r="I124"/>
  <c r="K124" s="1"/>
  <c r="G124"/>
  <c r="D124"/>
  <c r="I123"/>
  <c r="K123" s="1"/>
  <c r="G123"/>
  <c r="D123"/>
  <c r="K122"/>
  <c r="G122"/>
  <c r="D122"/>
  <c r="I122" s="1"/>
  <c r="K121"/>
  <c r="G121"/>
  <c r="D121"/>
  <c r="I121" s="1"/>
  <c r="G120"/>
  <c r="I120" s="1"/>
  <c r="K120" s="1"/>
  <c r="D120"/>
  <c r="I119"/>
  <c r="K119" s="1"/>
  <c r="G119"/>
  <c r="D119"/>
  <c r="G118"/>
  <c r="D118"/>
  <c r="I118" s="1"/>
  <c r="K118" s="1"/>
  <c r="G117"/>
  <c r="D117"/>
  <c r="I116"/>
  <c r="K116" s="1"/>
  <c r="G116"/>
  <c r="D116"/>
  <c r="I115"/>
  <c r="K115" s="1"/>
  <c r="G115"/>
  <c r="D115"/>
  <c r="K114"/>
  <c r="G114"/>
  <c r="D114"/>
  <c r="I114" s="1"/>
  <c r="K113"/>
  <c r="G113"/>
  <c r="D113"/>
  <c r="I113" s="1"/>
  <c r="G112"/>
  <c r="I112" s="1"/>
  <c r="K112" s="1"/>
  <c r="D112"/>
  <c r="I111"/>
  <c r="K111" s="1"/>
  <c r="G111"/>
  <c r="D111"/>
  <c r="G110"/>
  <c r="D110"/>
  <c r="I110" s="1"/>
  <c r="K110" s="1"/>
  <c r="G109"/>
  <c r="D109"/>
  <c r="I108"/>
  <c r="K108" s="1"/>
  <c r="G108"/>
  <c r="D108"/>
  <c r="I107"/>
  <c r="K107" s="1"/>
  <c r="G107"/>
  <c r="D107"/>
  <c r="K106"/>
  <c r="G106"/>
  <c r="D106"/>
  <c r="I106" s="1"/>
  <c r="K105"/>
  <c r="G105"/>
  <c r="D105"/>
  <c r="I105" s="1"/>
  <c r="G104"/>
  <c r="I104" s="1"/>
  <c r="K104" s="1"/>
  <c r="D104"/>
  <c r="I103"/>
  <c r="K103" s="1"/>
  <c r="G103"/>
  <c r="D103"/>
  <c r="G102"/>
  <c r="D102"/>
  <c r="I102" s="1"/>
  <c r="K102" s="1"/>
  <c r="G101"/>
  <c r="D101"/>
  <c r="I100"/>
  <c r="K100" s="1"/>
  <c r="G100"/>
  <c r="D100"/>
  <c r="I99"/>
  <c r="G99"/>
  <c r="D99"/>
  <c r="G98"/>
  <c r="D98"/>
  <c r="I98" s="1"/>
  <c r="G97"/>
  <c r="D97"/>
  <c r="I97" s="1"/>
  <c r="G96"/>
  <c r="I96" s="1"/>
  <c r="D96"/>
  <c r="I95"/>
  <c r="K95" s="1"/>
  <c r="G95"/>
  <c r="D95"/>
  <c r="G94"/>
  <c r="D94"/>
  <c r="I94" s="1"/>
  <c r="K94" s="1"/>
  <c r="G93"/>
  <c r="D93"/>
  <c r="I92"/>
  <c r="K92" s="1"/>
  <c r="G92"/>
  <c r="D92"/>
  <c r="I91"/>
  <c r="K91" s="1"/>
  <c r="G91"/>
  <c r="D91"/>
  <c r="K90"/>
  <c r="G90"/>
  <c r="D90"/>
  <c r="I90" s="1"/>
  <c r="K89"/>
  <c r="G89"/>
  <c r="D89"/>
  <c r="I89" s="1"/>
  <c r="G88"/>
  <c r="I88" s="1"/>
  <c r="K88" s="1"/>
  <c r="D88"/>
  <c r="I87"/>
  <c r="K87" s="1"/>
  <c r="G87"/>
  <c r="D87"/>
  <c r="G86"/>
  <c r="D86"/>
  <c r="I86" s="1"/>
  <c r="K86" s="1"/>
  <c r="G85"/>
  <c r="D85"/>
  <c r="I84"/>
  <c r="K84" s="1"/>
  <c r="G84"/>
  <c r="D84"/>
  <c r="I83"/>
  <c r="K83" s="1"/>
  <c r="G83"/>
  <c r="D83"/>
  <c r="G82"/>
  <c r="D82"/>
  <c r="G81"/>
  <c r="D81"/>
  <c r="I81" s="1"/>
  <c r="K81" s="1"/>
  <c r="I80"/>
  <c r="K80" s="1"/>
  <c r="G80"/>
  <c r="D80"/>
  <c r="I79"/>
  <c r="K79" s="1"/>
  <c r="G79"/>
  <c r="D79"/>
  <c r="G78"/>
  <c r="D78"/>
  <c r="G77"/>
  <c r="D77"/>
  <c r="I77" s="1"/>
  <c r="K77" s="1"/>
  <c r="G76"/>
  <c r="I76" s="1"/>
  <c r="K76" s="1"/>
  <c r="D76"/>
  <c r="G75"/>
  <c r="D75"/>
  <c r="I75" s="1"/>
  <c r="K75" s="1"/>
  <c r="K74"/>
  <c r="G74"/>
  <c r="D74"/>
  <c r="I74" s="1"/>
  <c r="I73"/>
  <c r="K73" s="1"/>
  <c r="G73"/>
  <c r="D73"/>
  <c r="G72"/>
  <c r="I72" s="1"/>
  <c r="K72" s="1"/>
  <c r="D72"/>
  <c r="G71"/>
  <c r="D71"/>
  <c r="I71" s="1"/>
  <c r="K71" s="1"/>
  <c r="G70"/>
  <c r="D70"/>
  <c r="I70" s="1"/>
  <c r="K70" s="1"/>
  <c r="K69"/>
  <c r="I69"/>
  <c r="G69"/>
  <c r="D69"/>
  <c r="I68"/>
  <c r="K68" s="1"/>
  <c r="G68"/>
  <c r="D68"/>
  <c r="I67"/>
  <c r="K67" s="1"/>
  <c r="G67"/>
  <c r="D67"/>
  <c r="G66"/>
  <c r="D66"/>
  <c r="G65"/>
  <c r="D65"/>
  <c r="I65" s="1"/>
  <c r="K65" s="1"/>
  <c r="I64"/>
  <c r="K64" s="1"/>
  <c r="G64"/>
  <c r="D64"/>
  <c r="I63"/>
  <c r="K63" s="1"/>
  <c r="G63"/>
  <c r="D63"/>
  <c r="G62"/>
  <c r="D62"/>
  <c r="G61"/>
  <c r="D61"/>
  <c r="I61" s="1"/>
  <c r="K61" s="1"/>
  <c r="G60"/>
  <c r="I60" s="1"/>
  <c r="K60" s="1"/>
  <c r="D60"/>
  <c r="G59"/>
  <c r="D59"/>
  <c r="I59" s="1"/>
  <c r="K59" s="1"/>
  <c r="K58"/>
  <c r="G58"/>
  <c r="D58"/>
  <c r="I58" s="1"/>
  <c r="I57"/>
  <c r="K57" s="1"/>
  <c r="G57"/>
  <c r="D57"/>
  <c r="G56"/>
  <c r="I56" s="1"/>
  <c r="K56" s="1"/>
  <c r="D56"/>
  <c r="G55"/>
  <c r="D55"/>
  <c r="I55" s="1"/>
  <c r="K55" s="1"/>
  <c r="G54"/>
  <c r="D54"/>
  <c r="I54" s="1"/>
  <c r="K54" s="1"/>
  <c r="K53"/>
  <c r="I53"/>
  <c r="G53"/>
  <c r="D53"/>
  <c r="I52"/>
  <c r="K52" s="1"/>
  <c r="G52"/>
  <c r="D52"/>
  <c r="I51"/>
  <c r="K51" s="1"/>
  <c r="G51"/>
  <c r="D51"/>
  <c r="G50"/>
  <c r="D50"/>
  <c r="G49"/>
  <c r="D49"/>
  <c r="I49" s="1"/>
  <c r="K49" s="1"/>
  <c r="I48"/>
  <c r="K48" s="1"/>
  <c r="G48"/>
  <c r="D48"/>
  <c r="I47"/>
  <c r="K47" s="1"/>
  <c r="G47"/>
  <c r="D47"/>
  <c r="G46"/>
  <c r="D46"/>
  <c r="G45"/>
  <c r="D45"/>
  <c r="I45" s="1"/>
  <c r="K45" s="1"/>
  <c r="G44"/>
  <c r="I44" s="1"/>
  <c r="K44" s="1"/>
  <c r="D44"/>
  <c r="G43"/>
  <c r="D43"/>
  <c r="I43" s="1"/>
  <c r="K43" s="1"/>
  <c r="K42"/>
  <c r="G42"/>
  <c r="D42"/>
  <c r="I42" s="1"/>
  <c r="I41"/>
  <c r="K41" s="1"/>
  <c r="G41"/>
  <c r="D41"/>
  <c r="G40"/>
  <c r="I40" s="1"/>
  <c r="K40" s="1"/>
  <c r="D40"/>
  <c r="G39"/>
  <c r="D39"/>
  <c r="I39" s="1"/>
  <c r="K39" s="1"/>
  <c r="G38"/>
  <c r="D38"/>
  <c r="I38" s="1"/>
  <c r="K38" s="1"/>
  <c r="K37"/>
  <c r="I37"/>
  <c r="G37"/>
  <c r="D37"/>
  <c r="I36"/>
  <c r="K36" s="1"/>
  <c r="G36"/>
  <c r="D36"/>
  <c r="I35"/>
  <c r="K35" s="1"/>
  <c r="G35"/>
  <c r="D35"/>
  <c r="G34"/>
  <c r="D34"/>
  <c r="G33"/>
  <c r="D33"/>
  <c r="I33" s="1"/>
  <c r="K33" s="1"/>
  <c r="G32"/>
  <c r="D32"/>
  <c r="I32" s="1"/>
  <c r="K32" s="1"/>
  <c r="G31"/>
  <c r="D31"/>
  <c r="I31" s="1"/>
  <c r="K31" s="1"/>
  <c r="I30"/>
  <c r="K30" s="1"/>
  <c r="G30"/>
  <c r="D30"/>
  <c r="I29"/>
  <c r="K29" s="1"/>
  <c r="G29"/>
  <c r="D29"/>
  <c r="G28"/>
  <c r="D28"/>
  <c r="I28" s="1"/>
  <c r="K28" s="1"/>
  <c r="G27"/>
  <c r="D27"/>
  <c r="I27" s="1"/>
  <c r="K27" s="1"/>
  <c r="I26"/>
  <c r="K26" s="1"/>
  <c r="G26"/>
  <c r="D26"/>
  <c r="I25"/>
  <c r="K25" s="1"/>
  <c r="G25"/>
  <c r="D25"/>
  <c r="G24"/>
  <c r="D24"/>
  <c r="I24" s="1"/>
  <c r="K24" s="1"/>
  <c r="G23"/>
  <c r="D23"/>
  <c r="I23" s="1"/>
  <c r="K23" s="1"/>
  <c r="I22"/>
  <c r="K22" s="1"/>
  <c r="G22"/>
  <c r="D22"/>
  <c r="I21"/>
  <c r="K21" s="1"/>
  <c r="G21"/>
  <c r="D21"/>
  <c r="G20"/>
  <c r="D20"/>
  <c r="I20" s="1"/>
  <c r="K20" s="1"/>
  <c r="G19"/>
  <c r="D19"/>
  <c r="I19" s="1"/>
  <c r="K19" s="1"/>
  <c r="I18"/>
  <c r="K18" s="1"/>
  <c r="G18"/>
  <c r="D18"/>
  <c r="I17"/>
  <c r="K17" s="1"/>
  <c r="G17"/>
  <c r="D17"/>
  <c r="G16"/>
  <c r="D16"/>
  <c r="I16" s="1"/>
  <c r="K16" s="1"/>
  <c r="G15"/>
  <c r="D15"/>
  <c r="I15" s="1"/>
  <c r="K15" s="1"/>
  <c r="I14"/>
  <c r="K14" s="1"/>
  <c r="G14"/>
  <c r="D14"/>
  <c r="I13"/>
  <c r="K13" s="1"/>
  <c r="G13"/>
  <c r="D13"/>
  <c r="G12"/>
  <c r="D12"/>
  <c r="I12" s="1"/>
  <c r="K12" s="1"/>
  <c r="G11"/>
  <c r="D11"/>
  <c r="I11" s="1"/>
  <c r="K11" s="1"/>
  <c r="I10"/>
  <c r="K10" s="1"/>
  <c r="G10"/>
  <c r="D10"/>
  <c r="I9"/>
  <c r="K9" s="1"/>
  <c r="G9"/>
  <c r="D9"/>
  <c r="G8"/>
  <c r="D8"/>
  <c r="I8" s="1"/>
  <c r="K8" s="1"/>
  <c r="G7"/>
  <c r="D7"/>
  <c r="I7" s="1"/>
  <c r="K7" s="1"/>
  <c r="I6"/>
  <c r="K6" s="1"/>
  <c r="G6"/>
  <c r="D6"/>
  <c r="I5"/>
  <c r="K5" s="1"/>
  <c r="G5"/>
  <c r="D5"/>
  <c r="G4"/>
  <c r="D4"/>
  <c r="I4" s="1"/>
  <c r="G3"/>
  <c r="D3"/>
  <c r="I3" s="1"/>
  <c r="K1"/>
  <c r="AL19" i="1" l="1"/>
  <c r="AL17"/>
  <c r="AL5"/>
  <c r="AL23"/>
  <c r="AL9"/>
  <c r="AL7"/>
  <c r="AL10"/>
  <c r="Q6" i="2"/>
  <c r="Q10"/>
  <c r="Q19"/>
  <c r="Q8"/>
  <c r="Q11"/>
  <c r="Q20"/>
  <c r="Q18"/>
  <c r="Q24"/>
  <c r="A4" i="5"/>
  <c r="I50"/>
  <c r="K50" s="1"/>
  <c r="I66"/>
  <c r="K66" s="1"/>
  <c r="I82"/>
  <c r="K82" s="1"/>
  <c r="I101"/>
  <c r="K101" s="1"/>
  <c r="I109"/>
  <c r="K109" s="1"/>
  <c r="I157"/>
  <c r="K157" s="1"/>
  <c r="I209"/>
  <c r="K209" s="1"/>
  <c r="I214"/>
  <c r="K214" s="1"/>
  <c r="I223"/>
  <c r="K223" s="1"/>
  <c r="I46"/>
  <c r="K46" s="1"/>
  <c r="I62"/>
  <c r="K62" s="1"/>
  <c r="I78"/>
  <c r="K78" s="1"/>
  <c r="I230"/>
  <c r="K230" s="1"/>
  <c r="I34"/>
  <c r="K34" s="1"/>
  <c r="I85"/>
  <c r="K85" s="1"/>
  <c r="I93"/>
  <c r="K93" s="1"/>
  <c r="I117"/>
  <c r="K117" s="1"/>
  <c r="I125"/>
  <c r="I133"/>
  <c r="I141"/>
  <c r="I149"/>
  <c r="K149" s="1"/>
  <c r="I184"/>
  <c r="K184" s="1"/>
  <c r="I169"/>
  <c r="I185"/>
  <c r="K185" s="1"/>
  <c r="I194"/>
  <c r="K194" s="1"/>
  <c r="I210"/>
  <c r="K210" s="1"/>
  <c r="I231"/>
  <c r="K231" s="1"/>
  <c r="I246"/>
  <c r="K246" s="1"/>
  <c r="I254"/>
  <c r="K254" s="1"/>
  <c r="I262"/>
  <c r="K262" s="1"/>
  <c r="I270"/>
  <c r="K270" s="1"/>
  <c r="I278"/>
  <c r="K278" s="1"/>
  <c r="I286"/>
  <c r="K286" s="1"/>
  <c r="I294"/>
  <c r="K294" s="1"/>
  <c r="I302"/>
  <c r="K302" s="1"/>
  <c r="I310"/>
  <c r="K310" s="1"/>
  <c r="I318"/>
  <c r="K318" s="1"/>
  <c r="I326"/>
  <c r="K326" s="1"/>
  <c r="I334"/>
  <c r="K334" s="1"/>
  <c r="I342"/>
  <c r="K342" s="1"/>
  <c r="I350"/>
  <c r="K350" s="1"/>
  <c r="I358"/>
  <c r="K358" s="1"/>
  <c r="I366"/>
  <c r="K366" s="1"/>
  <c r="A4" i="2"/>
  <c r="D136"/>
  <c r="I136" s="1"/>
  <c r="L136" s="1" a="1"/>
  <c r="L136" s="1"/>
  <c r="D135"/>
  <c r="G136"/>
  <c r="G135"/>
  <c r="I135" s="1"/>
  <c r="L135" s="1" a="1"/>
  <c r="L135" s="1"/>
  <c r="K3"/>
  <c r="D4"/>
  <c r="D3"/>
  <c r="D368"/>
  <c r="I368" s="1"/>
  <c r="L368" s="1" a="1"/>
  <c r="L368" s="1"/>
  <c r="G188"/>
  <c r="I188" s="1"/>
  <c r="L188" s="1" a="1"/>
  <c r="L188" s="1"/>
  <c r="G184"/>
  <c r="G185"/>
  <c r="G186"/>
  <c r="G187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100"/>
  <c r="G101"/>
  <c r="G102"/>
  <c r="I102" s="1"/>
  <c r="L102" s="1" a="1"/>
  <c r="L102" s="1"/>
  <c r="G103"/>
  <c r="I103" s="1"/>
  <c r="L103" s="1" a="1"/>
  <c r="L103" s="1"/>
  <c r="G104"/>
  <c r="G105"/>
  <c r="G106"/>
  <c r="I106" s="1"/>
  <c r="L106" s="1" a="1"/>
  <c r="L106" s="1"/>
  <c r="G107"/>
  <c r="I107" s="1"/>
  <c r="L107" s="1" a="1"/>
  <c r="L107" s="1"/>
  <c r="G108"/>
  <c r="G109"/>
  <c r="G110"/>
  <c r="I110" s="1"/>
  <c r="L110" s="1" a="1"/>
  <c r="L110" s="1"/>
  <c r="G111"/>
  <c r="I111" s="1"/>
  <c r="L111" s="1" a="1"/>
  <c r="L111" s="1"/>
  <c r="G112"/>
  <c r="G113"/>
  <c r="G114"/>
  <c r="I114" s="1"/>
  <c r="L114" s="1" a="1"/>
  <c r="L114" s="1"/>
  <c r="G115"/>
  <c r="I115" s="1"/>
  <c r="L115" s="1" a="1"/>
  <c r="L115" s="1"/>
  <c r="G116"/>
  <c r="G117"/>
  <c r="G118"/>
  <c r="I118" s="1"/>
  <c r="L118" s="1" a="1"/>
  <c r="L118" s="1"/>
  <c r="G119"/>
  <c r="I119" s="1"/>
  <c r="L119" s="1" a="1"/>
  <c r="L119" s="1"/>
  <c r="G120"/>
  <c r="G121"/>
  <c r="G122"/>
  <c r="I122" s="1"/>
  <c r="L122" s="1" a="1"/>
  <c r="L122" s="1"/>
  <c r="G123"/>
  <c r="I123" s="1"/>
  <c r="L123" s="1" a="1"/>
  <c r="L123" s="1"/>
  <c r="G124"/>
  <c r="G125"/>
  <c r="G126"/>
  <c r="I126" s="1"/>
  <c r="G127"/>
  <c r="I127" s="1"/>
  <c r="G128"/>
  <c r="G129"/>
  <c r="G130"/>
  <c r="I130" s="1"/>
  <c r="L130" s="1" a="1"/>
  <c r="L130" s="1"/>
  <c r="G131"/>
  <c r="I131" s="1"/>
  <c r="G132"/>
  <c r="G133"/>
  <c r="G134"/>
  <c r="I134" s="1"/>
  <c r="G137"/>
  <c r="I137" s="1"/>
  <c r="G138"/>
  <c r="G139"/>
  <c r="G140"/>
  <c r="I140" s="1"/>
  <c r="G141"/>
  <c r="I141" s="1"/>
  <c r="G142"/>
  <c r="G143"/>
  <c r="G144"/>
  <c r="I144" s="1"/>
  <c r="G145"/>
  <c r="I145" s="1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4"/>
  <c r="I4" s="1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3"/>
  <c r="D5"/>
  <c r="I5" s="1"/>
  <c r="L5" s="1" a="1"/>
  <c r="L5" s="1"/>
  <c r="D6"/>
  <c r="D7"/>
  <c r="D8"/>
  <c r="I8" s="1"/>
  <c r="L8" s="1" a="1"/>
  <c r="L8" s="1"/>
  <c r="D9"/>
  <c r="I9" s="1"/>
  <c r="L9" s="1" a="1"/>
  <c r="L9" s="1"/>
  <c r="D10"/>
  <c r="D11"/>
  <c r="D12"/>
  <c r="I12" s="1"/>
  <c r="L12" s="1" a="1"/>
  <c r="L12" s="1"/>
  <c r="D13"/>
  <c r="I13" s="1"/>
  <c r="L13" s="1" a="1"/>
  <c r="L13" s="1"/>
  <c r="D14"/>
  <c r="D15"/>
  <c r="D16"/>
  <c r="I16" s="1"/>
  <c r="L16" s="1" a="1"/>
  <c r="L16" s="1"/>
  <c r="D17"/>
  <c r="I17" s="1"/>
  <c r="L17" s="1" a="1"/>
  <c r="L17" s="1"/>
  <c r="D18"/>
  <c r="D19"/>
  <c r="D20"/>
  <c r="I20" s="1"/>
  <c r="L20" s="1" a="1"/>
  <c r="L20" s="1"/>
  <c r="D21"/>
  <c r="I21" s="1"/>
  <c r="L21" s="1" a="1"/>
  <c r="L21" s="1"/>
  <c r="D22"/>
  <c r="D23"/>
  <c r="D24"/>
  <c r="I24" s="1"/>
  <c r="L24" s="1" a="1"/>
  <c r="L24" s="1"/>
  <c r="D25"/>
  <c r="I25" s="1"/>
  <c r="L25" s="1" a="1"/>
  <c r="L25" s="1"/>
  <c r="D26"/>
  <c r="D27"/>
  <c r="D28"/>
  <c r="I28" s="1"/>
  <c r="L28" s="1" a="1"/>
  <c r="L28" s="1"/>
  <c r="D29"/>
  <c r="I29" s="1"/>
  <c r="L29" s="1" a="1"/>
  <c r="L29" s="1"/>
  <c r="D30"/>
  <c r="D31"/>
  <c r="D32"/>
  <c r="I32" s="1"/>
  <c r="L32" s="1" a="1"/>
  <c r="L32" s="1"/>
  <c r="D33"/>
  <c r="I33" s="1"/>
  <c r="L33" s="1" a="1"/>
  <c r="L33" s="1"/>
  <c r="D34"/>
  <c r="D35"/>
  <c r="D36"/>
  <c r="I36" s="1"/>
  <c r="L36" s="1" a="1"/>
  <c r="L36" s="1"/>
  <c r="D37"/>
  <c r="I37" s="1"/>
  <c r="L37" s="1" a="1"/>
  <c r="L37" s="1"/>
  <c r="D38"/>
  <c r="D39"/>
  <c r="D40"/>
  <c r="I40" s="1"/>
  <c r="L40" s="1" a="1"/>
  <c r="L40" s="1"/>
  <c r="D41"/>
  <c r="I41" s="1"/>
  <c r="L41" s="1" a="1"/>
  <c r="L41" s="1"/>
  <c r="D42"/>
  <c r="D43"/>
  <c r="D44"/>
  <c r="I44" s="1"/>
  <c r="L44" s="1" a="1"/>
  <c r="L44" s="1"/>
  <c r="D45"/>
  <c r="I45" s="1"/>
  <c r="L45" s="1" a="1"/>
  <c r="L45" s="1"/>
  <c r="D46"/>
  <c r="D47"/>
  <c r="D48"/>
  <c r="I48" s="1"/>
  <c r="L48" s="1" a="1"/>
  <c r="L48" s="1"/>
  <c r="D49"/>
  <c r="I49" s="1"/>
  <c r="L49" s="1" a="1"/>
  <c r="L49" s="1"/>
  <c r="D50"/>
  <c r="D51"/>
  <c r="D52"/>
  <c r="I52" s="1"/>
  <c r="L52" s="1" a="1"/>
  <c r="L52" s="1"/>
  <c r="D53"/>
  <c r="I53" s="1"/>
  <c r="L53" s="1" a="1"/>
  <c r="L53" s="1"/>
  <c r="D54"/>
  <c r="D55"/>
  <c r="D56"/>
  <c r="I56" s="1"/>
  <c r="L56" s="1" a="1"/>
  <c r="L56" s="1"/>
  <c r="D57"/>
  <c r="I57" s="1"/>
  <c r="L57" s="1" a="1"/>
  <c r="L57" s="1"/>
  <c r="D58"/>
  <c r="D59"/>
  <c r="D60"/>
  <c r="I60" s="1"/>
  <c r="L60" s="1" a="1"/>
  <c r="L60" s="1"/>
  <c r="D61"/>
  <c r="I61" s="1"/>
  <c r="L61" s="1" a="1"/>
  <c r="L61" s="1"/>
  <c r="D62"/>
  <c r="D63"/>
  <c r="D64"/>
  <c r="I64" s="1"/>
  <c r="L64" s="1" a="1"/>
  <c r="L64" s="1"/>
  <c r="D65"/>
  <c r="I65" s="1"/>
  <c r="L65" s="1" a="1"/>
  <c r="L65" s="1"/>
  <c r="D66"/>
  <c r="D67"/>
  <c r="D68"/>
  <c r="I68" s="1"/>
  <c r="L68" s="1" a="1"/>
  <c r="L68" s="1"/>
  <c r="D69"/>
  <c r="I69" s="1"/>
  <c r="L69" s="1" a="1"/>
  <c r="L69" s="1"/>
  <c r="D70"/>
  <c r="D71"/>
  <c r="D72"/>
  <c r="I72" s="1"/>
  <c r="L72" s="1" a="1"/>
  <c r="L72" s="1"/>
  <c r="D73"/>
  <c r="I73" s="1"/>
  <c r="L73" s="1" a="1"/>
  <c r="L73" s="1"/>
  <c r="D74"/>
  <c r="D75"/>
  <c r="D76"/>
  <c r="I76" s="1"/>
  <c r="L76" s="1" a="1"/>
  <c r="L76" s="1"/>
  <c r="D77"/>
  <c r="I77" s="1"/>
  <c r="L77" s="1" a="1"/>
  <c r="L77" s="1"/>
  <c r="D78"/>
  <c r="D79"/>
  <c r="D80"/>
  <c r="I80" s="1"/>
  <c r="L80" s="1" a="1"/>
  <c r="L80" s="1"/>
  <c r="D81"/>
  <c r="I81" s="1"/>
  <c r="L81" s="1" a="1"/>
  <c r="L81" s="1"/>
  <c r="D82"/>
  <c r="D83"/>
  <c r="D84"/>
  <c r="I84" s="1"/>
  <c r="L84" s="1" a="1"/>
  <c r="L84" s="1"/>
  <c r="D85"/>
  <c r="I85" s="1"/>
  <c r="L85" s="1" a="1"/>
  <c r="L85" s="1"/>
  <c r="D86"/>
  <c r="D87"/>
  <c r="D88"/>
  <c r="I88" s="1"/>
  <c r="L88" s="1" a="1"/>
  <c r="L88" s="1"/>
  <c r="D89"/>
  <c r="I89" s="1"/>
  <c r="L89" s="1" a="1"/>
  <c r="L89" s="1"/>
  <c r="D90"/>
  <c r="D91"/>
  <c r="D92"/>
  <c r="I92" s="1"/>
  <c r="L92" s="1" a="1"/>
  <c r="L92" s="1"/>
  <c r="D93"/>
  <c r="I93" s="1"/>
  <c r="L93" s="1" a="1"/>
  <c r="L93" s="1"/>
  <c r="D94"/>
  <c r="D95"/>
  <c r="D96"/>
  <c r="D97"/>
  <c r="D98"/>
  <c r="D99"/>
  <c r="D100"/>
  <c r="D101"/>
  <c r="D102"/>
  <c r="D103"/>
  <c r="D104"/>
  <c r="I104" s="1"/>
  <c r="L104" s="1" a="1"/>
  <c r="L104" s="1"/>
  <c r="D105"/>
  <c r="D106"/>
  <c r="D107"/>
  <c r="D108"/>
  <c r="I108" s="1"/>
  <c r="L108" s="1" a="1"/>
  <c r="L108" s="1"/>
  <c r="D109"/>
  <c r="D110"/>
  <c r="D111"/>
  <c r="D112"/>
  <c r="I112" s="1"/>
  <c r="L112" s="1" a="1"/>
  <c r="L112" s="1"/>
  <c r="D113"/>
  <c r="D114"/>
  <c r="D115"/>
  <c r="D116"/>
  <c r="I116" s="1"/>
  <c r="L116" s="1" a="1"/>
  <c r="L116" s="1"/>
  <c r="D117"/>
  <c r="D118"/>
  <c r="D119"/>
  <c r="D120"/>
  <c r="I120" s="1"/>
  <c r="L120" s="1" a="1"/>
  <c r="L120" s="1"/>
  <c r="D121"/>
  <c r="D122"/>
  <c r="D123"/>
  <c r="D124"/>
  <c r="I124" s="1"/>
  <c r="L124" s="1" a="1"/>
  <c r="L124" s="1"/>
  <c r="D125"/>
  <c r="D126"/>
  <c r="D127"/>
  <c r="D128"/>
  <c r="I128" s="1"/>
  <c r="L128" s="1" a="1"/>
  <c r="L128" s="1"/>
  <c r="D129"/>
  <c r="D130"/>
  <c r="D131"/>
  <c r="D132"/>
  <c r="I132" s="1"/>
  <c r="D133"/>
  <c r="D134"/>
  <c r="D137"/>
  <c r="D138"/>
  <c r="I138" s="1"/>
  <c r="D139"/>
  <c r="D140"/>
  <c r="D141"/>
  <c r="D142"/>
  <c r="I142" s="1"/>
  <c r="L142" s="1" a="1"/>
  <c r="L142" s="1"/>
  <c r="D143"/>
  <c r="D144"/>
  <c r="D145"/>
  <c r="D146"/>
  <c r="I146" s="1"/>
  <c r="D147"/>
  <c r="D148"/>
  <c r="D149"/>
  <c r="D150"/>
  <c r="I150" s="1"/>
  <c r="L150" s="1" a="1"/>
  <c r="L150" s="1"/>
  <c r="D151"/>
  <c r="I151" s="1"/>
  <c r="D152"/>
  <c r="D153"/>
  <c r="D154"/>
  <c r="I154" s="1"/>
  <c r="D155"/>
  <c r="I155" s="1"/>
  <c r="D156"/>
  <c r="D157"/>
  <c r="D158"/>
  <c r="I158" s="1"/>
  <c r="L158" s="1" a="1"/>
  <c r="L158" s="1"/>
  <c r="D159"/>
  <c r="I159" s="1"/>
  <c r="D160"/>
  <c r="D161"/>
  <c r="D162"/>
  <c r="I162" s="1"/>
  <c r="D163"/>
  <c r="I163" s="1"/>
  <c r="L163" s="1" a="1"/>
  <c r="L163" s="1"/>
  <c r="D164"/>
  <c r="D165"/>
  <c r="D166"/>
  <c r="I166" s="1"/>
  <c r="D167"/>
  <c r="I167" s="1"/>
  <c r="D168"/>
  <c r="D169"/>
  <c r="D170"/>
  <c r="I170" s="1"/>
  <c r="L170" s="1" a="1"/>
  <c r="L170" s="1"/>
  <c r="D171"/>
  <c r="I171" s="1"/>
  <c r="L171" s="1" a="1"/>
  <c r="L171" s="1"/>
  <c r="D172"/>
  <c r="D173"/>
  <c r="D174"/>
  <c r="I174" s="1"/>
  <c r="D175"/>
  <c r="I175" s="1"/>
  <c r="D176"/>
  <c r="D177"/>
  <c r="D178"/>
  <c r="I178" s="1"/>
  <c r="L178" s="1" a="1"/>
  <c r="L178" s="1"/>
  <c r="D179"/>
  <c r="I179" s="1"/>
  <c r="D180"/>
  <c r="D181"/>
  <c r="D182"/>
  <c r="I182" s="1"/>
  <c r="D183"/>
  <c r="I183" s="1"/>
  <c r="D184"/>
  <c r="D185"/>
  <c r="D186"/>
  <c r="I186" s="1"/>
  <c r="L186" s="1" a="1"/>
  <c r="L186" s="1"/>
  <c r="D187"/>
  <c r="I187" s="1"/>
  <c r="L187" s="1" a="1"/>
  <c r="L187" s="1"/>
  <c r="D189"/>
  <c r="D190"/>
  <c r="D191"/>
  <c r="I191" s="1"/>
  <c r="L191" s="1" a="1"/>
  <c r="L191" s="1"/>
  <c r="D192"/>
  <c r="I192" s="1"/>
  <c r="D193"/>
  <c r="D194"/>
  <c r="I194" s="1"/>
  <c r="D195"/>
  <c r="I195" s="1"/>
  <c r="L195" s="1" a="1"/>
  <c r="L195" s="1"/>
  <c r="D196"/>
  <c r="I196" s="1"/>
  <c r="L196" s="1" a="1"/>
  <c r="L196" s="1"/>
  <c r="D197"/>
  <c r="I197" s="1"/>
  <c r="D198"/>
  <c r="D199"/>
  <c r="I199" s="1"/>
  <c r="L199" s="1" a="1"/>
  <c r="L199" s="1"/>
  <c r="D200"/>
  <c r="I200" s="1"/>
  <c r="L200" s="1" a="1"/>
  <c r="L200" s="1"/>
  <c r="D201"/>
  <c r="D202"/>
  <c r="D203"/>
  <c r="I203" s="1"/>
  <c r="L203" s="1" a="1"/>
  <c r="L203" s="1"/>
  <c r="D204"/>
  <c r="I204" s="1"/>
  <c r="L204" s="1" a="1"/>
  <c r="L204" s="1"/>
  <c r="D205"/>
  <c r="D206"/>
  <c r="D207"/>
  <c r="I207" s="1"/>
  <c r="L207" s="1" a="1"/>
  <c r="L207" s="1"/>
  <c r="D208"/>
  <c r="I208" s="1"/>
  <c r="L208" s="1" a="1"/>
  <c r="L208" s="1"/>
  <c r="D209"/>
  <c r="D210"/>
  <c r="D211"/>
  <c r="I211" s="1"/>
  <c r="L211" s="1" a="1"/>
  <c r="L211" s="1"/>
  <c r="D212"/>
  <c r="I212" s="1"/>
  <c r="L212" s="1" a="1"/>
  <c r="L212" s="1"/>
  <c r="D213"/>
  <c r="D214"/>
  <c r="D215"/>
  <c r="I215" s="1"/>
  <c r="L215" s="1" a="1"/>
  <c r="L215" s="1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B16" i="1"/>
  <c r="C16" s="1"/>
  <c r="D16" s="1"/>
  <c r="I95" i="2"/>
  <c r="L95" s="1" a="1"/>
  <c r="L95" s="1"/>
  <c r="I148"/>
  <c r="L148" s="1" a="1"/>
  <c r="L148" s="1"/>
  <c r="I6"/>
  <c r="L6" s="1" a="1"/>
  <c r="L6" s="1"/>
  <c r="I7"/>
  <c r="L7" s="1" a="1"/>
  <c r="L7" s="1"/>
  <c r="I10"/>
  <c r="L10" s="1" a="1"/>
  <c r="L10" s="1"/>
  <c r="I11"/>
  <c r="L11" s="1" a="1"/>
  <c r="L11" s="1"/>
  <c r="I14"/>
  <c r="L14" s="1" a="1"/>
  <c r="L14" s="1"/>
  <c r="I15"/>
  <c r="L15" s="1" a="1"/>
  <c r="L15" s="1"/>
  <c r="I18"/>
  <c r="L18" s="1" a="1"/>
  <c r="L18" s="1"/>
  <c r="I19"/>
  <c r="L19" s="1" a="1"/>
  <c r="L19" s="1"/>
  <c r="I22"/>
  <c r="L22" s="1" a="1"/>
  <c r="L22" s="1"/>
  <c r="I23"/>
  <c r="L23" s="1" a="1"/>
  <c r="L23" s="1"/>
  <c r="I26"/>
  <c r="L26" s="1" a="1"/>
  <c r="L26" s="1"/>
  <c r="I27"/>
  <c r="L27" s="1" a="1"/>
  <c r="L27" s="1"/>
  <c r="I30"/>
  <c r="L30" s="1" a="1"/>
  <c r="L30" s="1"/>
  <c r="I31"/>
  <c r="L31" s="1" a="1"/>
  <c r="L31" s="1"/>
  <c r="I34"/>
  <c r="L34" s="1" a="1"/>
  <c r="L34" s="1"/>
  <c r="I35"/>
  <c r="L35" s="1" a="1"/>
  <c r="L35" s="1"/>
  <c r="I38"/>
  <c r="L38" s="1" a="1"/>
  <c r="L38" s="1"/>
  <c r="I39"/>
  <c r="L39" s="1" a="1"/>
  <c r="L39" s="1"/>
  <c r="I42"/>
  <c r="L42" s="1" a="1"/>
  <c r="L42" s="1"/>
  <c r="I43"/>
  <c r="L43" s="1" a="1"/>
  <c r="L43" s="1"/>
  <c r="I46"/>
  <c r="L46" s="1" a="1"/>
  <c r="L46" s="1"/>
  <c r="I47"/>
  <c r="L47" s="1" a="1"/>
  <c r="L47" s="1"/>
  <c r="I50"/>
  <c r="L50" s="1" a="1"/>
  <c r="L50" s="1"/>
  <c r="I51"/>
  <c r="L51" s="1" a="1"/>
  <c r="L51" s="1"/>
  <c r="I54"/>
  <c r="L54" s="1" a="1"/>
  <c r="L54" s="1"/>
  <c r="I55"/>
  <c r="L55" s="1" a="1"/>
  <c r="L55" s="1"/>
  <c r="I58"/>
  <c r="L58" s="1" a="1"/>
  <c r="L58" s="1"/>
  <c r="I59"/>
  <c r="L59" s="1" a="1"/>
  <c r="L59" s="1"/>
  <c r="I62"/>
  <c r="L62" s="1" a="1"/>
  <c r="L62" s="1"/>
  <c r="I63"/>
  <c r="L63" s="1" a="1"/>
  <c r="L63" s="1"/>
  <c r="I66"/>
  <c r="L66" s="1" a="1"/>
  <c r="L66" s="1"/>
  <c r="I67"/>
  <c r="L67" s="1" a="1"/>
  <c r="L67" s="1"/>
  <c r="I70"/>
  <c r="L70" s="1" a="1"/>
  <c r="L70" s="1"/>
  <c r="I71"/>
  <c r="L71" s="1" a="1"/>
  <c r="L71" s="1"/>
  <c r="I74"/>
  <c r="L74" s="1" a="1"/>
  <c r="L74" s="1"/>
  <c r="I75"/>
  <c r="L75" s="1" a="1"/>
  <c r="L75" s="1"/>
  <c r="I78"/>
  <c r="L78" s="1" a="1"/>
  <c r="L78" s="1"/>
  <c r="I79"/>
  <c r="L79" s="1" a="1"/>
  <c r="L79" s="1"/>
  <c r="I82"/>
  <c r="L82" s="1" a="1"/>
  <c r="L82" s="1"/>
  <c r="I83"/>
  <c r="L83" s="1" a="1"/>
  <c r="L83" s="1"/>
  <c r="I86"/>
  <c r="L86" s="1" a="1"/>
  <c r="L86" s="1"/>
  <c r="I87"/>
  <c r="L87" s="1" a="1"/>
  <c r="L87" s="1"/>
  <c r="I90"/>
  <c r="L90" s="1" a="1"/>
  <c r="L90" s="1"/>
  <c r="I91"/>
  <c r="L91" s="1" a="1"/>
  <c r="L91" s="1"/>
  <c r="I94"/>
  <c r="L94" s="1" a="1"/>
  <c r="L94" s="1"/>
  <c r="I96"/>
  <c r="I97"/>
  <c r="I98"/>
  <c r="I99"/>
  <c r="I100"/>
  <c r="L100" s="1" a="1"/>
  <c r="L100" s="1"/>
  <c r="I101"/>
  <c r="L101" s="1" a="1"/>
  <c r="L101" s="1"/>
  <c r="I105"/>
  <c r="L105" s="1" a="1"/>
  <c r="L105" s="1"/>
  <c r="I109"/>
  <c r="L109" s="1" a="1"/>
  <c r="L109" s="1"/>
  <c r="I113"/>
  <c r="L113" s="1" a="1"/>
  <c r="L113" s="1"/>
  <c r="I117"/>
  <c r="L117" s="1" a="1"/>
  <c r="L117" s="1"/>
  <c r="I121"/>
  <c r="L121" s="1" a="1"/>
  <c r="L121" s="1"/>
  <c r="I125"/>
  <c r="I129"/>
  <c r="L129" s="1" a="1"/>
  <c r="L129" s="1"/>
  <c r="I133"/>
  <c r="I139"/>
  <c r="I143"/>
  <c r="L143" s="1" a="1"/>
  <c r="L143" s="1"/>
  <c r="I147"/>
  <c r="L147" s="1" a="1"/>
  <c r="L147" s="1"/>
  <c r="I149"/>
  <c r="L149" s="1" a="1"/>
  <c r="L149" s="1"/>
  <c r="I152"/>
  <c r="I153"/>
  <c r="I156"/>
  <c r="L156" s="1" a="1"/>
  <c r="L156" s="1"/>
  <c r="I157"/>
  <c r="L157" s="1" a="1"/>
  <c r="L157" s="1"/>
  <c r="I160"/>
  <c r="I161"/>
  <c r="I164"/>
  <c r="L164" s="1" a="1"/>
  <c r="L164" s="1"/>
  <c r="I165"/>
  <c r="I168"/>
  <c r="I169"/>
  <c r="I172"/>
  <c r="I173"/>
  <c r="I176"/>
  <c r="I177"/>
  <c r="L177" s="1" a="1"/>
  <c r="L177" s="1"/>
  <c r="I180"/>
  <c r="I181"/>
  <c r="I184"/>
  <c r="L184" s="1" a="1"/>
  <c r="L184" s="1"/>
  <c r="I185"/>
  <c r="L185" s="1" a="1"/>
  <c r="L185" s="1"/>
  <c r="I189"/>
  <c r="L189" s="1" a="1"/>
  <c r="L189" s="1"/>
  <c r="I190"/>
  <c r="L190" s="1" a="1"/>
  <c r="L190" s="1"/>
  <c r="I198"/>
  <c r="L198" s="1" a="1"/>
  <c r="L198" s="1"/>
  <c r="I201"/>
  <c r="L201" s="1" a="1"/>
  <c r="L201" s="1"/>
  <c r="I202"/>
  <c r="L202" s="1" a="1"/>
  <c r="L202" s="1"/>
  <c r="I205"/>
  <c r="L205" s="1" a="1"/>
  <c r="L205" s="1"/>
  <c r="I206"/>
  <c r="L206" s="1" a="1"/>
  <c r="L206" s="1"/>
  <c r="I209"/>
  <c r="L209" s="1" a="1"/>
  <c r="L209" s="1"/>
  <c r="I210"/>
  <c r="L210" s="1" a="1"/>
  <c r="L210" s="1"/>
  <c r="I213"/>
  <c r="L213" s="1" a="1"/>
  <c r="L213" s="1"/>
  <c r="I214"/>
  <c r="L214" s="1" a="1"/>
  <c r="L214" s="1"/>
  <c r="I216"/>
  <c r="L216" s="1" a="1"/>
  <c r="L216" s="1"/>
  <c r="I217"/>
  <c r="L217" s="1" a="1"/>
  <c r="L217" s="1"/>
  <c r="I218"/>
  <c r="L218" s="1" a="1"/>
  <c r="L218" s="1"/>
  <c r="I219"/>
  <c r="L219" s="1" a="1"/>
  <c r="L219" s="1"/>
  <c r="I220"/>
  <c r="L220" s="1" a="1"/>
  <c r="L220" s="1"/>
  <c r="I221"/>
  <c r="L221" s="1" a="1"/>
  <c r="L221" s="1"/>
  <c r="I222"/>
  <c r="L222" s="1" a="1"/>
  <c r="L222" s="1"/>
  <c r="I223"/>
  <c r="L223" s="1" a="1"/>
  <c r="L223" s="1"/>
  <c r="I224"/>
  <c r="L224" s="1" a="1"/>
  <c r="L224" s="1"/>
  <c r="I225"/>
  <c r="L225" s="1" a="1"/>
  <c r="L225" s="1"/>
  <c r="I226"/>
  <c r="L226" s="1" a="1"/>
  <c r="L226" s="1"/>
  <c r="I227"/>
  <c r="L227" s="1" a="1"/>
  <c r="L227" s="1"/>
  <c r="I228"/>
  <c r="L228" s="1" a="1"/>
  <c r="L228" s="1"/>
  <c r="I229"/>
  <c r="L229" s="1" a="1"/>
  <c r="L229" s="1"/>
  <c r="I230"/>
  <c r="L230" s="1" a="1"/>
  <c r="L230" s="1"/>
  <c r="I231"/>
  <c r="L231" s="1" a="1"/>
  <c r="L231" s="1"/>
  <c r="I232"/>
  <c r="L232" s="1" a="1"/>
  <c r="L232" s="1"/>
  <c r="I233"/>
  <c r="L233" s="1" a="1"/>
  <c r="L233" s="1"/>
  <c r="I234"/>
  <c r="L234" s="1" a="1"/>
  <c r="L234" s="1"/>
  <c r="I235"/>
  <c r="L235" s="1" a="1"/>
  <c r="L235" s="1"/>
  <c r="I236"/>
  <c r="L236" s="1" a="1"/>
  <c r="L236" s="1"/>
  <c r="I237"/>
  <c r="L237" s="1" a="1"/>
  <c r="L237" s="1"/>
  <c r="I238"/>
  <c r="L238" s="1" a="1"/>
  <c r="L238" s="1"/>
  <c r="I239"/>
  <c r="L239" s="1" a="1"/>
  <c r="L239" s="1"/>
  <c r="I240"/>
  <c r="L240" s="1" a="1"/>
  <c r="L240" s="1"/>
  <c r="I241"/>
  <c r="L241" s="1" a="1"/>
  <c r="L241" s="1"/>
  <c r="I242"/>
  <c r="L242" s="1" a="1"/>
  <c r="L242" s="1"/>
  <c r="I243"/>
  <c r="L243" s="1" a="1"/>
  <c r="L243" s="1"/>
  <c r="I244"/>
  <c r="L244" s="1" a="1"/>
  <c r="L244" s="1"/>
  <c r="I245"/>
  <c r="L245" s="1" a="1"/>
  <c r="L245" s="1"/>
  <c r="I246"/>
  <c r="L246" s="1" a="1"/>
  <c r="L246" s="1"/>
  <c r="I247"/>
  <c r="L247" s="1" a="1"/>
  <c r="L247" s="1"/>
  <c r="I248"/>
  <c r="L248" s="1" a="1"/>
  <c r="L248" s="1"/>
  <c r="I249"/>
  <c r="L249" s="1" a="1"/>
  <c r="L249" s="1"/>
  <c r="I250"/>
  <c r="L250" s="1" a="1"/>
  <c r="L250" s="1"/>
  <c r="I251"/>
  <c r="L251" s="1" a="1"/>
  <c r="L251" s="1"/>
  <c r="I252"/>
  <c r="L252" s="1" a="1"/>
  <c r="L252" s="1"/>
  <c r="I253"/>
  <c r="L253" s="1" a="1"/>
  <c r="L253" s="1"/>
  <c r="I254"/>
  <c r="L254" s="1" a="1"/>
  <c r="L254" s="1"/>
  <c r="I255"/>
  <c r="L255" s="1" a="1"/>
  <c r="L255" s="1"/>
  <c r="I256"/>
  <c r="L256" s="1" a="1"/>
  <c r="L256" s="1"/>
  <c r="I257"/>
  <c r="L257" s="1" a="1"/>
  <c r="L257" s="1"/>
  <c r="I258"/>
  <c r="L258" s="1" a="1"/>
  <c r="L258" s="1"/>
  <c r="I259"/>
  <c r="L259" s="1" a="1"/>
  <c r="L259" s="1"/>
  <c r="I260"/>
  <c r="L260" s="1" a="1"/>
  <c r="L260" s="1"/>
  <c r="I261"/>
  <c r="L261" s="1" a="1"/>
  <c r="L261" s="1"/>
  <c r="I262"/>
  <c r="L262" s="1" a="1"/>
  <c r="L262" s="1"/>
  <c r="I263"/>
  <c r="L263" s="1" a="1"/>
  <c r="L263" s="1"/>
  <c r="I264"/>
  <c r="L264" s="1" a="1"/>
  <c r="L264" s="1"/>
  <c r="I265"/>
  <c r="L265" s="1" a="1"/>
  <c r="L265" s="1"/>
  <c r="I266"/>
  <c r="L266" s="1" a="1"/>
  <c r="L266" s="1"/>
  <c r="I267"/>
  <c r="L267" s="1" a="1"/>
  <c r="L267" s="1"/>
  <c r="I268"/>
  <c r="L268" s="1" a="1"/>
  <c r="L268" s="1"/>
  <c r="I269"/>
  <c r="L269" s="1" a="1"/>
  <c r="L269" s="1"/>
  <c r="I270"/>
  <c r="L270" s="1" a="1"/>
  <c r="L270" s="1"/>
  <c r="I271"/>
  <c r="L271" s="1" a="1"/>
  <c r="L271" s="1"/>
  <c r="I272"/>
  <c r="L272" s="1" a="1"/>
  <c r="L272" s="1"/>
  <c r="I273"/>
  <c r="L273" s="1" a="1"/>
  <c r="L273" s="1"/>
  <c r="I274"/>
  <c r="L274" s="1" a="1"/>
  <c r="L274" s="1"/>
  <c r="I275"/>
  <c r="L275" s="1" a="1"/>
  <c r="L275" s="1"/>
  <c r="I276"/>
  <c r="L276" s="1" a="1"/>
  <c r="L276" s="1"/>
  <c r="I277"/>
  <c r="L277" s="1" a="1"/>
  <c r="L277" s="1"/>
  <c r="I278"/>
  <c r="L278" s="1" a="1"/>
  <c r="L278" s="1"/>
  <c r="I279"/>
  <c r="L279" s="1" a="1"/>
  <c r="L279" s="1"/>
  <c r="I280"/>
  <c r="L280" s="1" a="1"/>
  <c r="L280" s="1"/>
  <c r="I281"/>
  <c r="L281" s="1" a="1"/>
  <c r="L281" s="1"/>
  <c r="I282"/>
  <c r="L282" s="1" a="1"/>
  <c r="L282" s="1"/>
  <c r="I283"/>
  <c r="L283" s="1" a="1"/>
  <c r="L283" s="1"/>
  <c r="I284"/>
  <c r="L284" s="1" a="1"/>
  <c r="L284" s="1"/>
  <c r="I285"/>
  <c r="L285" s="1" a="1"/>
  <c r="L285" s="1"/>
  <c r="I286"/>
  <c r="L286" s="1" a="1"/>
  <c r="L286" s="1"/>
  <c r="I287"/>
  <c r="L287" s="1" a="1"/>
  <c r="L287" s="1"/>
  <c r="I288"/>
  <c r="L288" s="1" a="1"/>
  <c r="L288" s="1"/>
  <c r="I289"/>
  <c r="L289" s="1" a="1"/>
  <c r="L289" s="1"/>
  <c r="I290"/>
  <c r="L290" s="1" a="1"/>
  <c r="L290" s="1"/>
  <c r="I291"/>
  <c r="L291" s="1" a="1"/>
  <c r="L291" s="1"/>
  <c r="I292"/>
  <c r="L292" s="1" a="1"/>
  <c r="L292" s="1"/>
  <c r="I293"/>
  <c r="L293" s="1" a="1"/>
  <c r="L293" s="1"/>
  <c r="I294"/>
  <c r="L294" s="1" a="1"/>
  <c r="L294" s="1"/>
  <c r="I295"/>
  <c r="L295" s="1" a="1"/>
  <c r="L295" s="1"/>
  <c r="I296"/>
  <c r="L296" s="1" a="1"/>
  <c r="L296" s="1"/>
  <c r="I297"/>
  <c r="L297" s="1" a="1"/>
  <c r="L297" s="1"/>
  <c r="I298"/>
  <c r="L298" s="1" a="1"/>
  <c r="L298" s="1"/>
  <c r="I299"/>
  <c r="L299" s="1" a="1"/>
  <c r="L299" s="1"/>
  <c r="I300"/>
  <c r="L300" s="1" a="1"/>
  <c r="L300" s="1"/>
  <c r="I301"/>
  <c r="L301" s="1" a="1"/>
  <c r="L301" s="1"/>
  <c r="I302"/>
  <c r="L302" s="1" a="1"/>
  <c r="L302" s="1"/>
  <c r="I303"/>
  <c r="L303" s="1" a="1"/>
  <c r="L303" s="1"/>
  <c r="I304"/>
  <c r="L304" s="1" a="1"/>
  <c r="L304" s="1"/>
  <c r="I305"/>
  <c r="L305" s="1" a="1"/>
  <c r="L305" s="1"/>
  <c r="I306"/>
  <c r="L306" s="1" a="1"/>
  <c r="L306" s="1"/>
  <c r="I307"/>
  <c r="L307" s="1" a="1"/>
  <c r="L307" s="1"/>
  <c r="I308"/>
  <c r="L308" s="1" a="1"/>
  <c r="L308" s="1"/>
  <c r="I309"/>
  <c r="L309" s="1" a="1"/>
  <c r="L309" s="1"/>
  <c r="I310"/>
  <c r="L310" s="1" a="1"/>
  <c r="L310" s="1"/>
  <c r="I311"/>
  <c r="L311" s="1" a="1"/>
  <c r="L311" s="1"/>
  <c r="I312"/>
  <c r="L312" s="1" a="1"/>
  <c r="L312" s="1"/>
  <c r="I313"/>
  <c r="L313" s="1" a="1"/>
  <c r="L313" s="1"/>
  <c r="I314"/>
  <c r="L314" s="1" a="1"/>
  <c r="L314" s="1"/>
  <c r="I315"/>
  <c r="L315" s="1" a="1"/>
  <c r="L315" s="1"/>
  <c r="I316"/>
  <c r="L316" s="1" a="1"/>
  <c r="L316" s="1"/>
  <c r="I317"/>
  <c r="L317" s="1" a="1"/>
  <c r="L317" s="1"/>
  <c r="I318"/>
  <c r="L318" s="1" a="1"/>
  <c r="L318" s="1"/>
  <c r="I319"/>
  <c r="L319" s="1" a="1"/>
  <c r="L319" s="1"/>
  <c r="I320"/>
  <c r="L320" s="1" a="1"/>
  <c r="L320" s="1"/>
  <c r="I321"/>
  <c r="L321" s="1" a="1"/>
  <c r="L321" s="1"/>
  <c r="I322"/>
  <c r="L322" s="1" a="1"/>
  <c r="L322" s="1"/>
  <c r="I323"/>
  <c r="L323" s="1" a="1"/>
  <c r="L323" s="1"/>
  <c r="I324"/>
  <c r="L324" s="1" a="1"/>
  <c r="L324" s="1"/>
  <c r="I325"/>
  <c r="L325" s="1" a="1"/>
  <c r="L325" s="1"/>
  <c r="I326"/>
  <c r="L326" s="1" a="1"/>
  <c r="L326" s="1"/>
  <c r="I327"/>
  <c r="L327" s="1" a="1"/>
  <c r="L327" s="1"/>
  <c r="I328"/>
  <c r="L328" s="1" a="1"/>
  <c r="L328" s="1"/>
  <c r="I329"/>
  <c r="L329" s="1" a="1"/>
  <c r="L329" s="1"/>
  <c r="I330"/>
  <c r="L330" s="1" a="1"/>
  <c r="L330" s="1"/>
  <c r="I331"/>
  <c r="L331" s="1" a="1"/>
  <c r="L331" s="1"/>
  <c r="I332"/>
  <c r="L332" s="1" a="1"/>
  <c r="L332" s="1"/>
  <c r="I333"/>
  <c r="L333" s="1" a="1"/>
  <c r="L333" s="1"/>
  <c r="I334"/>
  <c r="L334" s="1" a="1"/>
  <c r="L334" s="1"/>
  <c r="I335"/>
  <c r="L335" s="1" a="1"/>
  <c r="L335" s="1"/>
  <c r="I336"/>
  <c r="L336" s="1" a="1"/>
  <c r="L336" s="1"/>
  <c r="I337"/>
  <c r="L337" s="1" a="1"/>
  <c r="L337" s="1"/>
  <c r="I338"/>
  <c r="L338" s="1" a="1"/>
  <c r="L338" s="1"/>
  <c r="I339"/>
  <c r="L339" s="1" a="1"/>
  <c r="L339" s="1"/>
  <c r="I340"/>
  <c r="L340" s="1" a="1"/>
  <c r="L340" s="1"/>
  <c r="I341"/>
  <c r="L341" s="1" a="1"/>
  <c r="L341" s="1"/>
  <c r="I342"/>
  <c r="L342" s="1" a="1"/>
  <c r="L342" s="1"/>
  <c r="I343"/>
  <c r="L343" s="1" a="1"/>
  <c r="L343" s="1"/>
  <c r="I344"/>
  <c r="L344" s="1" a="1"/>
  <c r="L344" s="1"/>
  <c r="I345"/>
  <c r="L345" s="1" a="1"/>
  <c r="L345" s="1"/>
  <c r="I346"/>
  <c r="L346" s="1" a="1"/>
  <c r="L346" s="1"/>
  <c r="I347"/>
  <c r="L347" s="1" a="1"/>
  <c r="L347" s="1"/>
  <c r="I348"/>
  <c r="L348" s="1" a="1"/>
  <c r="L348" s="1"/>
  <c r="I349"/>
  <c r="L349" s="1" a="1"/>
  <c r="L349" s="1"/>
  <c r="I350"/>
  <c r="L350" s="1" a="1"/>
  <c r="L350" s="1"/>
  <c r="I351"/>
  <c r="L351" s="1" a="1"/>
  <c r="L351" s="1"/>
  <c r="I352"/>
  <c r="L352" s="1" a="1"/>
  <c r="L352" s="1"/>
  <c r="I353"/>
  <c r="L353" s="1" a="1"/>
  <c r="L353" s="1"/>
  <c r="I354"/>
  <c r="L354" s="1" a="1"/>
  <c r="L354" s="1"/>
  <c r="I355"/>
  <c r="L355" s="1" a="1"/>
  <c r="L355" s="1"/>
  <c r="I356"/>
  <c r="L356" s="1" a="1"/>
  <c r="L356" s="1"/>
  <c r="I357"/>
  <c r="L357" s="1" a="1"/>
  <c r="L357" s="1"/>
  <c r="I358"/>
  <c r="L358" s="1" a="1"/>
  <c r="L358" s="1"/>
  <c r="I359"/>
  <c r="L359" s="1" a="1"/>
  <c r="L359" s="1"/>
  <c r="I360"/>
  <c r="L360" s="1" a="1"/>
  <c r="L360" s="1"/>
  <c r="I361"/>
  <c r="L361" s="1" a="1"/>
  <c r="L361" s="1"/>
  <c r="I362"/>
  <c r="L362" s="1" a="1"/>
  <c r="L362" s="1"/>
  <c r="I363"/>
  <c r="L363" s="1" a="1"/>
  <c r="L363" s="1"/>
  <c r="I364"/>
  <c r="L364" s="1" a="1"/>
  <c r="L364" s="1"/>
  <c r="I365"/>
  <c r="L365" s="1" a="1"/>
  <c r="L365" s="1"/>
  <c r="I366"/>
  <c r="L366" s="1" a="1"/>
  <c r="L366" s="1"/>
  <c r="I367"/>
  <c r="L367" s="1" a="1"/>
  <c r="L367" s="1"/>
  <c r="AG3" i="1"/>
  <c r="AG1"/>
  <c r="B40"/>
  <c r="B37"/>
  <c r="B34"/>
  <c r="B31"/>
  <c r="B28"/>
  <c r="B25"/>
  <c r="B19"/>
  <c r="C19" s="1"/>
  <c r="B22"/>
  <c r="C22" s="1"/>
  <c r="D22" s="1"/>
  <c r="B13"/>
  <c r="C13" s="1"/>
  <c r="B10"/>
  <c r="C10" s="1"/>
  <c r="D10" s="1"/>
  <c r="B7"/>
  <c r="C1"/>
  <c r="I3" i="2" l="1"/>
  <c r="L3" s="1" a="1"/>
  <c r="L3" s="1"/>
  <c r="L4" a="1"/>
  <c r="L4" s="1"/>
  <c r="I193"/>
  <c r="A5"/>
  <c r="K5" s="1"/>
  <c r="K4"/>
  <c r="C7" i="1"/>
  <c r="L4" i="5"/>
  <c r="A5"/>
  <c r="D19" i="1"/>
  <c r="C37"/>
  <c r="D13"/>
  <c r="E22"/>
  <c r="C28"/>
  <c r="E16"/>
  <c r="C40"/>
  <c r="C34"/>
  <c r="E10"/>
  <c r="C31"/>
  <c r="C25"/>
  <c r="A6" i="2" l="1"/>
  <c r="K6" s="1"/>
  <c r="D7" i="1"/>
  <c r="A6" i="5"/>
  <c r="L5"/>
  <c r="D25" i="1"/>
  <c r="D31"/>
  <c r="E13"/>
  <c r="D40"/>
  <c r="F22"/>
  <c r="D37"/>
  <c r="E19"/>
  <c r="F10"/>
  <c r="D34"/>
  <c r="F16"/>
  <c r="D28"/>
  <c r="A7" i="2" l="1"/>
  <c r="E7" i="1"/>
  <c r="J6" i="2"/>
  <c r="J5"/>
  <c r="J5" i="5"/>
  <c r="J3"/>
  <c r="K3" s="1"/>
  <c r="J4"/>
  <c r="K4" s="1"/>
  <c r="A7"/>
  <c r="J6"/>
  <c r="L6"/>
  <c r="F13" i="1"/>
  <c r="E31"/>
  <c r="E28"/>
  <c r="G10"/>
  <c r="F19"/>
  <c r="E37"/>
  <c r="E40"/>
  <c r="E25"/>
  <c r="G16"/>
  <c r="E34"/>
  <c r="G22"/>
  <c r="J4" i="2" l="1"/>
  <c r="A8"/>
  <c r="J7"/>
  <c r="K7"/>
  <c r="F7" i="1"/>
  <c r="J7" i="5"/>
  <c r="L7"/>
  <c r="A8"/>
  <c r="H22" i="1"/>
  <c r="F40"/>
  <c r="H10"/>
  <c r="F31"/>
  <c r="F34"/>
  <c r="H16"/>
  <c r="G13"/>
  <c r="F25"/>
  <c r="F37"/>
  <c r="G19"/>
  <c r="F28"/>
  <c r="A9" i="2" l="1"/>
  <c r="K8"/>
  <c r="G7" i="1"/>
  <c r="L8" i="5"/>
  <c r="J8"/>
  <c r="A9"/>
  <c r="G28" i="1"/>
  <c r="G25"/>
  <c r="I16"/>
  <c r="G40"/>
  <c r="H13"/>
  <c r="J8" i="2"/>
  <c r="H19" i="1"/>
  <c r="G31"/>
  <c r="G37"/>
  <c r="G34"/>
  <c r="I10"/>
  <c r="I22"/>
  <c r="K9" i="2" l="1"/>
  <c r="A10"/>
  <c r="A11" s="1"/>
  <c r="J9"/>
  <c r="H7" i="1"/>
  <c r="A10" i="5"/>
  <c r="L9"/>
  <c r="J9"/>
  <c r="J22" i="1"/>
  <c r="H37"/>
  <c r="I19"/>
  <c r="J16"/>
  <c r="H28"/>
  <c r="H40"/>
  <c r="H34"/>
  <c r="I13"/>
  <c r="J10"/>
  <c r="H31"/>
  <c r="H25"/>
  <c r="K10" i="2" l="1"/>
  <c r="I7" i="1"/>
  <c r="J10" i="5"/>
  <c r="L10"/>
  <c r="A11"/>
  <c r="I25" i="1"/>
  <c r="J13"/>
  <c r="I34"/>
  <c r="K16"/>
  <c r="K22"/>
  <c r="I31"/>
  <c r="I40"/>
  <c r="I28"/>
  <c r="J19"/>
  <c r="K10"/>
  <c r="A12" i="2"/>
  <c r="K11"/>
  <c r="I37" i="1"/>
  <c r="J10" i="2" l="1"/>
  <c r="J11"/>
  <c r="J7" i="1"/>
  <c r="J11" i="5"/>
  <c r="L11"/>
  <c r="A12"/>
  <c r="J37" i="1"/>
  <c r="J31"/>
  <c r="L10"/>
  <c r="K19"/>
  <c r="K13"/>
  <c r="J28"/>
  <c r="L22"/>
  <c r="J34"/>
  <c r="J25"/>
  <c r="A13" i="2"/>
  <c r="J12"/>
  <c r="K12"/>
  <c r="J40" i="1"/>
  <c r="L16"/>
  <c r="K7" l="1"/>
  <c r="L12" i="5"/>
  <c r="J12"/>
  <c r="A13"/>
  <c r="M16" i="1"/>
  <c r="K25"/>
  <c r="K37"/>
  <c r="K40"/>
  <c r="K34"/>
  <c r="L19"/>
  <c r="L13"/>
  <c r="M10"/>
  <c r="A14" i="2"/>
  <c r="K13"/>
  <c r="M22" i="1"/>
  <c r="K28"/>
  <c r="K31"/>
  <c r="J13" i="2" l="1"/>
  <c r="L7" i="1"/>
  <c r="A14" i="5"/>
  <c r="L13"/>
  <c r="J13"/>
  <c r="L28" i="1"/>
  <c r="A15" i="2"/>
  <c r="K14"/>
  <c r="M13" i="1"/>
  <c r="M19"/>
  <c r="L34"/>
  <c r="N16"/>
  <c r="N22"/>
  <c r="L40"/>
  <c r="L31"/>
  <c r="N10"/>
  <c r="L37"/>
  <c r="L25"/>
  <c r="J14" i="2" l="1"/>
  <c r="M7" i="1"/>
  <c r="L14" i="5"/>
  <c r="A15"/>
  <c r="J14"/>
  <c r="M25" i="1"/>
  <c r="M34"/>
  <c r="M28"/>
  <c r="M37"/>
  <c r="N19"/>
  <c r="N13"/>
  <c r="M40"/>
  <c r="O22"/>
  <c r="O16"/>
  <c r="O10"/>
  <c r="M31"/>
  <c r="A16" i="2"/>
  <c r="K15"/>
  <c r="J15" l="1"/>
  <c r="N7" i="1"/>
  <c r="M15" i="5" a="1"/>
  <c r="M15" s="1"/>
  <c r="J15" s="1"/>
  <c r="L15"/>
  <c r="A16"/>
  <c r="O19" i="1"/>
  <c r="N25"/>
  <c r="K16" i="2"/>
  <c r="A17"/>
  <c r="J16"/>
  <c r="P10" i="1"/>
  <c r="P16"/>
  <c r="O13"/>
  <c r="N40"/>
  <c r="N28"/>
  <c r="N31"/>
  <c r="P22"/>
  <c r="N37"/>
  <c r="N34"/>
  <c r="O7" l="1"/>
  <c r="L16" i="5"/>
  <c r="M16" a="1"/>
  <c r="M16" s="1"/>
  <c r="J16" s="1"/>
  <c r="A17"/>
  <c r="O31" i="1"/>
  <c r="P13"/>
  <c r="P19"/>
  <c r="Q16"/>
  <c r="Q10"/>
  <c r="O37"/>
  <c r="O28"/>
  <c r="O40"/>
  <c r="O34"/>
  <c r="Q22"/>
  <c r="K17" i="2"/>
  <c r="A18"/>
  <c r="O25" i="1"/>
  <c r="J17" i="2" l="1"/>
  <c r="P7" i="1"/>
  <c r="A18" i="5"/>
  <c r="L17"/>
  <c r="M17" a="1"/>
  <c r="M17" s="1"/>
  <c r="J17" s="1"/>
  <c r="A19" i="2"/>
  <c r="J18"/>
  <c r="K18"/>
  <c r="P34" i="1"/>
  <c r="P40"/>
  <c r="R16"/>
  <c r="Q13"/>
  <c r="P31"/>
  <c r="P25"/>
  <c r="P28"/>
  <c r="R10"/>
  <c r="R22"/>
  <c r="P37"/>
  <c r="Q19"/>
  <c r="Q7" l="1"/>
  <c r="A19" i="5"/>
  <c r="M18" a="1"/>
  <c r="M18" s="1"/>
  <c r="J18" s="1"/>
  <c r="L18"/>
  <c r="S10" i="1"/>
  <c r="R13"/>
  <c r="A20" i="2"/>
  <c r="K19"/>
  <c r="R19" i="1"/>
  <c r="S16"/>
  <c r="Q37"/>
  <c r="Q28"/>
  <c r="Q25"/>
  <c r="Q40"/>
  <c r="S22"/>
  <c r="Q31"/>
  <c r="Q34"/>
  <c r="J19" i="2" l="1"/>
  <c r="R7" i="1"/>
  <c r="M19" i="5" a="1"/>
  <c r="M19" s="1"/>
  <c r="J19" s="1"/>
  <c r="L19"/>
  <c r="A20"/>
  <c r="R40" i="1"/>
  <c r="T16"/>
  <c r="S13"/>
  <c r="R34"/>
  <c r="T22"/>
  <c r="T10"/>
  <c r="R31"/>
  <c r="R25"/>
  <c r="R28"/>
  <c r="S19"/>
  <c r="J20" i="2"/>
  <c r="A21"/>
  <c r="K20"/>
  <c r="R37" i="1"/>
  <c r="S7" l="1"/>
  <c r="L20" i="5"/>
  <c r="M20" a="1"/>
  <c r="M20" s="1"/>
  <c r="J20" s="1"/>
  <c r="A21"/>
  <c r="S28" i="1"/>
  <c r="U10"/>
  <c r="T13"/>
  <c r="S40"/>
  <c r="S37"/>
  <c r="S25"/>
  <c r="U22"/>
  <c r="S34"/>
  <c r="U16"/>
  <c r="S31"/>
  <c r="A22" i="2"/>
  <c r="K21"/>
  <c r="T19" i="1"/>
  <c r="J21" i="2" l="1"/>
  <c r="T7" i="1"/>
  <c r="A22" i="5"/>
  <c r="M21" a="1"/>
  <c r="M21" s="1"/>
  <c r="J21" s="1"/>
  <c r="L21"/>
  <c r="V16" i="1"/>
  <c r="T37"/>
  <c r="U13"/>
  <c r="T28"/>
  <c r="U19"/>
  <c r="T34"/>
  <c r="T40"/>
  <c r="V10"/>
  <c r="A23" i="2"/>
  <c r="J22"/>
  <c r="K22"/>
  <c r="V22" i="1"/>
  <c r="T31"/>
  <c r="T25"/>
  <c r="U7" l="1"/>
  <c r="L22" i="5"/>
  <c r="M22" a="1"/>
  <c r="M22" s="1"/>
  <c r="J22" s="1"/>
  <c r="A23"/>
  <c r="A24" i="2"/>
  <c r="K23"/>
  <c r="U40" i="1"/>
  <c r="V19"/>
  <c r="W16"/>
  <c r="U25"/>
  <c r="U28"/>
  <c r="U31"/>
  <c r="W10"/>
  <c r="V13"/>
  <c r="W22"/>
  <c r="U34"/>
  <c r="U37"/>
  <c r="J23" i="2" l="1"/>
  <c r="V7" i="1"/>
  <c r="M23" i="5" a="1"/>
  <c r="M23" s="1"/>
  <c r="J23" s="1"/>
  <c r="L23"/>
  <c r="A24"/>
  <c r="X22" i="1"/>
  <c r="V25"/>
  <c r="K24" i="2"/>
  <c r="J24"/>
  <c r="A25"/>
  <c r="V34" i="1"/>
  <c r="W13"/>
  <c r="X10"/>
  <c r="V31"/>
  <c r="X16"/>
  <c r="V37"/>
  <c r="V28"/>
  <c r="W19"/>
  <c r="V40"/>
  <c r="W7" l="1"/>
  <c r="L24" i="5"/>
  <c r="M24" a="1"/>
  <c r="M24" s="1"/>
  <c r="J24" s="1"/>
  <c r="A25"/>
  <c r="W37" i="1"/>
  <c r="X13"/>
  <c r="K25" i="2"/>
  <c r="A26"/>
  <c r="W40" i="1"/>
  <c r="X19"/>
  <c r="Y16"/>
  <c r="W31"/>
  <c r="Y22"/>
  <c r="W28"/>
  <c r="Y10"/>
  <c r="W34"/>
  <c r="W25"/>
  <c r="J25" i="2" l="1"/>
  <c r="X7" i="1"/>
  <c r="A26" i="5"/>
  <c r="L25"/>
  <c r="M25" a="1"/>
  <c r="M25" s="1"/>
  <c r="J25" s="1"/>
  <c r="X28" i="1"/>
  <c r="X31"/>
  <c r="Z16"/>
  <c r="Y19"/>
  <c r="A27" i="2"/>
  <c r="K26"/>
  <c r="J26"/>
  <c r="X37" i="1"/>
  <c r="X25"/>
  <c r="Z10"/>
  <c r="Z22"/>
  <c r="X40"/>
  <c r="Y13"/>
  <c r="X34"/>
  <c r="Y7" l="1"/>
  <c r="M26" i="5" a="1"/>
  <c r="M26" s="1"/>
  <c r="J26" s="1"/>
  <c r="L26"/>
  <c r="A27"/>
  <c r="A28" i="2"/>
  <c r="J27"/>
  <c r="K27"/>
  <c r="Y34" i="1"/>
  <c r="AA22"/>
  <c r="AA10"/>
  <c r="Z19"/>
  <c r="Y25"/>
  <c r="AA16"/>
  <c r="Y28"/>
  <c r="Z13"/>
  <c r="Y40"/>
  <c r="Y37"/>
  <c r="Y31"/>
  <c r="Z7" l="1"/>
  <c r="M27" i="5" a="1"/>
  <c r="M27" s="1"/>
  <c r="J27" s="1"/>
  <c r="L27"/>
  <c r="A28"/>
  <c r="A29" i="2"/>
  <c r="K28"/>
  <c r="J28"/>
  <c r="Z31" i="1"/>
  <c r="Z28"/>
  <c r="Z25"/>
  <c r="Z37"/>
  <c r="AA13"/>
  <c r="AA19"/>
  <c r="AB10"/>
  <c r="Z40"/>
  <c r="AB16"/>
  <c r="AB22"/>
  <c r="Z34"/>
  <c r="AA7" l="1"/>
  <c r="L28" i="5"/>
  <c r="M28" a="1"/>
  <c r="M28" s="1"/>
  <c r="J28" s="1"/>
  <c r="A29"/>
  <c r="AC16" i="1"/>
  <c r="AB13"/>
  <c r="AA37"/>
  <c r="A30" i="2"/>
  <c r="J29"/>
  <c r="K29"/>
  <c r="AA34" i="1"/>
  <c r="AA40"/>
  <c r="AA25"/>
  <c r="AC22"/>
  <c r="AC10"/>
  <c r="AB19"/>
  <c r="AA28"/>
  <c r="AA31"/>
  <c r="AB7" l="1"/>
  <c r="A30" i="5"/>
  <c r="L29"/>
  <c r="M29" a="1"/>
  <c r="M29" s="1"/>
  <c r="J29" s="1"/>
  <c r="AB34" i="1"/>
  <c r="AD16"/>
  <c r="AB31"/>
  <c r="AD22"/>
  <c r="A31" i="2"/>
  <c r="K30"/>
  <c r="J30"/>
  <c r="AC13" i="1"/>
  <c r="AB28"/>
  <c r="AD10"/>
  <c r="AB25"/>
  <c r="AC19"/>
  <c r="AB40"/>
  <c r="AB37"/>
  <c r="AC7" l="1"/>
  <c r="A31" i="5"/>
  <c r="L30"/>
  <c r="M30" a="1"/>
  <c r="M30" s="1"/>
  <c r="J30" s="1"/>
  <c r="AC40" i="1"/>
  <c r="AC25"/>
  <c r="A32" i="2"/>
  <c r="J31"/>
  <c r="K31"/>
  <c r="AC37" i="1"/>
  <c r="AC34"/>
  <c r="AC28"/>
  <c r="AE22"/>
  <c r="AC31"/>
  <c r="AD19"/>
  <c r="AD13"/>
  <c r="AE16"/>
  <c r="AD7" l="1"/>
  <c r="M31" i="5" a="1"/>
  <c r="M31" s="1"/>
  <c r="J31" s="1"/>
  <c r="L31"/>
  <c r="A32"/>
  <c r="AF22" i="1"/>
  <c r="AD34"/>
  <c r="AD40"/>
  <c r="AE19"/>
  <c r="AF16"/>
  <c r="AD31"/>
  <c r="A33" i="2"/>
  <c r="J32"/>
  <c r="K32"/>
  <c r="AE13" i="1"/>
  <c r="AD28"/>
  <c r="AD37"/>
  <c r="AD25"/>
  <c r="AE7" l="1"/>
  <c r="A33" i="5"/>
  <c r="M32" a="1"/>
  <c r="M32" s="1"/>
  <c r="J32" s="1"/>
  <c r="L32"/>
  <c r="AE28" i="1"/>
  <c r="AE34"/>
  <c r="AE25"/>
  <c r="AF13"/>
  <c r="J33" i="2"/>
  <c r="K33"/>
  <c r="A34"/>
  <c r="AF19" i="1"/>
  <c r="AE40"/>
  <c r="AE37"/>
  <c r="AE31"/>
  <c r="AF7" l="1"/>
  <c r="M33" i="5" a="1"/>
  <c r="M33" s="1"/>
  <c r="J33" s="1"/>
  <c r="L33"/>
  <c r="A34"/>
  <c r="AF37" i="1"/>
  <c r="AF31"/>
  <c r="AF40"/>
  <c r="A35" i="2"/>
  <c r="J34"/>
  <c r="K34"/>
  <c r="AF28" i="1"/>
  <c r="AF25"/>
  <c r="AF34"/>
  <c r="M34" i="5" l="1" a="1"/>
  <c r="M34" s="1"/>
  <c r="J34" s="1"/>
  <c r="A35"/>
  <c r="L34"/>
  <c r="A36" i="2"/>
  <c r="J35"/>
  <c r="K35"/>
  <c r="L35" i="5" l="1"/>
  <c r="M35" a="1"/>
  <c r="M35" s="1"/>
  <c r="J35" s="1"/>
  <c r="A36"/>
  <c r="J36" i="2"/>
  <c r="K36"/>
  <c r="A37"/>
  <c r="A37" i="5" l="1"/>
  <c r="L36"/>
  <c r="M36" a="1"/>
  <c r="M36" s="1"/>
  <c r="J36" s="1"/>
  <c r="A38" i="2"/>
  <c r="J37"/>
  <c r="K37"/>
  <c r="L37" i="5" l="1"/>
  <c r="M37" a="1"/>
  <c r="M37" s="1"/>
  <c r="J37" s="1"/>
  <c r="A38"/>
  <c r="A39" i="2"/>
  <c r="J38"/>
  <c r="K38"/>
  <c r="M38" i="5" l="1" a="1"/>
  <c r="M38" s="1"/>
  <c r="J38" s="1"/>
  <c r="A39"/>
  <c r="L38"/>
  <c r="A40" i="2"/>
  <c r="K39"/>
  <c r="J39"/>
  <c r="L39" i="5" l="1"/>
  <c r="M39" a="1"/>
  <c r="M39" s="1"/>
  <c r="J39" s="1"/>
  <c r="A40"/>
  <c r="A41" i="2"/>
  <c r="J40"/>
  <c r="K40"/>
  <c r="A41" i="5" l="1"/>
  <c r="M40" a="1"/>
  <c r="M40" s="1"/>
  <c r="J40" s="1"/>
  <c r="L40"/>
  <c r="J41" i="2"/>
  <c r="K41"/>
  <c r="A42"/>
  <c r="A42" i="5" l="1"/>
  <c r="L41"/>
  <c r="M41" a="1"/>
  <c r="M41" s="1"/>
  <c r="J41" s="1"/>
  <c r="A43" i="2"/>
  <c r="K42"/>
  <c r="J42"/>
  <c r="M42" i="5" l="1" a="1"/>
  <c r="M42" s="1"/>
  <c r="J42" s="1"/>
  <c r="A43"/>
  <c r="L42"/>
  <c r="A44" i="2"/>
  <c r="J43"/>
  <c r="K43"/>
  <c r="L43" i="5" l="1"/>
  <c r="A44"/>
  <c r="M43" a="1"/>
  <c r="M43" s="1"/>
  <c r="J43" s="1"/>
  <c r="J44" i="2"/>
  <c r="K44"/>
  <c r="A45"/>
  <c r="A45" i="5" l="1"/>
  <c r="L44"/>
  <c r="M44" a="1"/>
  <c r="M44" s="1"/>
  <c r="J44" s="1"/>
  <c r="A46" i="2"/>
  <c r="J45"/>
  <c r="K45"/>
  <c r="A46" i="5" l="1"/>
  <c r="M45" a="1"/>
  <c r="M45" s="1"/>
  <c r="J45" s="1"/>
  <c r="L45"/>
  <c r="A47" i="2"/>
  <c r="K46"/>
  <c r="J46"/>
  <c r="M46" i="5" l="1" a="1"/>
  <c r="M46" s="1"/>
  <c r="J46" s="1"/>
  <c r="A47"/>
  <c r="L46"/>
  <c r="A48" i="2"/>
  <c r="J47"/>
  <c r="K47"/>
  <c r="L47" i="5" l="1"/>
  <c r="M47" a="1"/>
  <c r="M47" s="1"/>
  <c r="J47" s="1"/>
  <c r="A48"/>
  <c r="A49" i="2"/>
  <c r="J48"/>
  <c r="K48"/>
  <c r="A49" i="5" l="1"/>
  <c r="M48" a="1"/>
  <c r="M48" s="1"/>
  <c r="J48" s="1"/>
  <c r="L48"/>
  <c r="J49" i="2"/>
  <c r="A50"/>
  <c r="K49"/>
  <c r="M49" i="5" l="1" a="1"/>
  <c r="M49" s="1"/>
  <c r="J49" s="1"/>
  <c r="A50"/>
  <c r="L49"/>
  <c r="A51" i="2"/>
  <c r="J50"/>
  <c r="K50"/>
  <c r="M50" i="5" l="1" a="1"/>
  <c r="M50" s="1"/>
  <c r="J50" s="1"/>
  <c r="L50"/>
  <c r="A51"/>
  <c r="A52" i="2"/>
  <c r="J51"/>
  <c r="K51"/>
  <c r="L51" i="5" l="1"/>
  <c r="M51" a="1"/>
  <c r="M51" s="1"/>
  <c r="J51" s="1"/>
  <c r="A52"/>
  <c r="J52" i="2"/>
  <c r="A53"/>
  <c r="K52"/>
  <c r="A53" i="5" l="1"/>
  <c r="L52"/>
  <c r="M52" a="1"/>
  <c r="M52" s="1"/>
  <c r="J52" s="1"/>
  <c r="A54" i="2"/>
  <c r="J53"/>
  <c r="K53"/>
  <c r="L53" i="5" l="1"/>
  <c r="M53" a="1"/>
  <c r="M53" s="1"/>
  <c r="J53" s="1"/>
  <c r="A54"/>
  <c r="A55" i="2"/>
  <c r="J54"/>
  <c r="K54"/>
  <c r="M54" i="5" l="1" a="1"/>
  <c r="M54" s="1"/>
  <c r="J54" s="1"/>
  <c r="A55"/>
  <c r="L54"/>
  <c r="A56" i="2"/>
  <c r="K55"/>
  <c r="J55"/>
  <c r="L55" i="5" l="1"/>
  <c r="A56"/>
  <c r="M55" a="1"/>
  <c r="M55" s="1"/>
  <c r="J55" s="1"/>
  <c r="J56" i="2"/>
  <c r="A57"/>
  <c r="K56"/>
  <c r="A57" i="5" l="1"/>
  <c r="M56" a="1"/>
  <c r="M56" s="1"/>
  <c r="J56" s="1"/>
  <c r="L56"/>
  <c r="J57" i="2"/>
  <c r="K57"/>
  <c r="A58"/>
  <c r="M57" i="5" l="1" a="1"/>
  <c r="M57" s="1"/>
  <c r="J57" s="1"/>
  <c r="L57"/>
  <c r="A58"/>
  <c r="A59" i="2"/>
  <c r="K58"/>
  <c r="J58"/>
  <c r="M58" i="5" l="1" a="1"/>
  <c r="M58" s="1"/>
  <c r="J58" s="1"/>
  <c r="A59"/>
  <c r="L58"/>
  <c r="A60" i="2"/>
  <c r="J59"/>
  <c r="K59"/>
  <c r="L59" i="5" l="1"/>
  <c r="A60"/>
  <c r="M59" a="1"/>
  <c r="M59" s="1"/>
  <c r="J59" s="1"/>
  <c r="A61" i="2"/>
  <c r="K60"/>
  <c r="J60"/>
  <c r="A61" i="5" l="1"/>
  <c r="L60"/>
  <c r="M60" a="1"/>
  <c r="M60" s="1"/>
  <c r="J60" s="1"/>
  <c r="A62" i="2"/>
  <c r="J61"/>
  <c r="K61"/>
  <c r="A62" i="5" l="1"/>
  <c r="M61" a="1"/>
  <c r="M61" s="1"/>
  <c r="J61" s="1"/>
  <c r="L61"/>
  <c r="A63" i="2"/>
  <c r="K62"/>
  <c r="J62"/>
  <c r="M62" i="5" l="1" a="1"/>
  <c r="M62" s="1"/>
  <c r="J62" s="1"/>
  <c r="A63"/>
  <c r="L62"/>
  <c r="A64" i="2"/>
  <c r="J63"/>
  <c r="K63"/>
  <c r="L63" i="5" l="1"/>
  <c r="A64"/>
  <c r="M63" a="1"/>
  <c r="M63" s="1"/>
  <c r="J63" s="1"/>
  <c r="A65" i="2"/>
  <c r="J64"/>
  <c r="K64"/>
  <c r="A65" i="5" l="1"/>
  <c r="M64" a="1"/>
  <c r="M64" s="1"/>
  <c r="J64" s="1"/>
  <c r="L64"/>
  <c r="J65" i="2"/>
  <c r="K65"/>
  <c r="A66"/>
  <c r="M65" i="5" l="1" a="1"/>
  <c r="M65" s="1"/>
  <c r="J65" s="1"/>
  <c r="L65"/>
  <c r="A66"/>
  <c r="A67" i="2"/>
  <c r="J66"/>
  <c r="K66"/>
  <c r="M66" i="5" l="1" a="1"/>
  <c r="M66" s="1"/>
  <c r="J66" s="1"/>
  <c r="L66"/>
  <c r="A67"/>
  <c r="A68" i="2"/>
  <c r="J67"/>
  <c r="K67"/>
  <c r="L67" i="5" l="1"/>
  <c r="M67" a="1"/>
  <c r="M67" s="1"/>
  <c r="J67" s="1"/>
  <c r="A68"/>
  <c r="J68" i="2"/>
  <c r="A69"/>
  <c r="K68"/>
  <c r="A69" i="5" l="1"/>
  <c r="L68"/>
  <c r="M68" a="1"/>
  <c r="M68" s="1"/>
  <c r="J68" s="1"/>
  <c r="A70" i="2"/>
  <c r="J69"/>
  <c r="K69"/>
  <c r="L69" i="5" l="1"/>
  <c r="M69" a="1"/>
  <c r="M69" s="1"/>
  <c r="J69" s="1"/>
  <c r="A70"/>
  <c r="A71" i="2"/>
  <c r="J70"/>
  <c r="K70"/>
  <c r="M70" i="5" l="1" a="1"/>
  <c r="M70" s="1"/>
  <c r="J70" s="1"/>
  <c r="A71"/>
  <c r="L70"/>
  <c r="A72" i="2"/>
  <c r="K71"/>
  <c r="J71"/>
  <c r="L71" i="5" l="1"/>
  <c r="A72"/>
  <c r="M71" a="1"/>
  <c r="M71" s="1"/>
  <c r="J71" s="1"/>
  <c r="A73" i="2"/>
  <c r="J72"/>
  <c r="K72"/>
  <c r="A73" i="5" l="1"/>
  <c r="L72"/>
  <c r="M72" a="1"/>
  <c r="M72" s="1"/>
  <c r="J72" s="1"/>
  <c r="J73" i="2"/>
  <c r="K73"/>
  <c r="A74"/>
  <c r="L73" i="5" l="1"/>
  <c r="A74"/>
  <c r="M73" a="1"/>
  <c r="M73" s="1"/>
  <c r="J73" s="1"/>
  <c r="A75" i="2"/>
  <c r="K74"/>
  <c r="J74"/>
  <c r="M74" i="5" l="1" a="1"/>
  <c r="M74" s="1"/>
  <c r="J74" s="1"/>
  <c r="A75"/>
  <c r="L74"/>
  <c r="A76" i="2"/>
  <c r="J75"/>
  <c r="K75"/>
  <c r="L75" i="5" l="1"/>
  <c r="A76"/>
  <c r="M75" a="1"/>
  <c r="M75" s="1"/>
  <c r="J75" s="1"/>
  <c r="A77" i="2"/>
  <c r="J76"/>
  <c r="K76"/>
  <c r="A77" i="5" l="1"/>
  <c r="L76"/>
  <c r="M76" a="1"/>
  <c r="M76" s="1"/>
  <c r="J76" s="1"/>
  <c r="A78" i="2"/>
  <c r="J77"/>
  <c r="K77"/>
  <c r="A78" i="5" l="1"/>
  <c r="M77" a="1"/>
  <c r="M77" s="1"/>
  <c r="J77" s="1"/>
  <c r="L77"/>
  <c r="A79" i="2"/>
  <c r="K78"/>
  <c r="J78"/>
  <c r="M78" i="5" l="1" a="1"/>
  <c r="M78" s="1"/>
  <c r="J78" s="1"/>
  <c r="A79"/>
  <c r="L78"/>
  <c r="A80" i="2"/>
  <c r="J79"/>
  <c r="K79"/>
  <c r="L79" i="5" l="1"/>
  <c r="A80"/>
  <c r="M79" a="1"/>
  <c r="M79" s="1"/>
  <c r="J79" s="1"/>
  <c r="A81" i="2"/>
  <c r="J80"/>
  <c r="K80"/>
  <c r="A81" i="5" l="1"/>
  <c r="M80" a="1"/>
  <c r="M80" s="1"/>
  <c r="J80" s="1"/>
  <c r="L80"/>
  <c r="J81" i="2"/>
  <c r="A82"/>
  <c r="K81"/>
  <c r="M81" i="5" l="1" a="1"/>
  <c r="M81" s="1"/>
  <c r="J81" s="1"/>
  <c r="A82"/>
  <c r="L81"/>
  <c r="A83" i="2"/>
  <c r="J82"/>
  <c r="K82"/>
  <c r="M82" i="5" l="1" a="1"/>
  <c r="M82" s="1"/>
  <c r="J82" s="1"/>
  <c r="L82"/>
  <c r="A83"/>
  <c r="A84" i="2"/>
  <c r="J83"/>
  <c r="K83"/>
  <c r="L83" i="5" l="1"/>
  <c r="M83" a="1"/>
  <c r="M83" s="1"/>
  <c r="J83" s="1"/>
  <c r="A84"/>
  <c r="J84" i="2"/>
  <c r="A85"/>
  <c r="K84"/>
  <c r="A85" i="5" l="1"/>
  <c r="M84" a="1"/>
  <c r="M84" s="1"/>
  <c r="J84" s="1"/>
  <c r="L84"/>
  <c r="A86" i="2"/>
  <c r="J85"/>
  <c r="K85"/>
  <c r="M85" i="5" l="1" a="1"/>
  <c r="M85" s="1"/>
  <c r="J85" s="1"/>
  <c r="A86"/>
  <c r="L85"/>
  <c r="A87" i="2"/>
  <c r="J86"/>
  <c r="K86"/>
  <c r="L86" i="5" l="1"/>
  <c r="A87"/>
  <c r="M86" a="1"/>
  <c r="M86" s="1"/>
  <c r="J86" s="1"/>
  <c r="A88" i="2"/>
  <c r="K87"/>
  <c r="J87"/>
  <c r="A88" i="5" l="1"/>
  <c r="M87" a="1"/>
  <c r="M87" s="1"/>
  <c r="J87" s="1"/>
  <c r="L87"/>
  <c r="J88" i="2"/>
  <c r="A89"/>
  <c r="K88"/>
  <c r="A89" i="5" l="1"/>
  <c r="M88" a="1"/>
  <c r="M88" s="1"/>
  <c r="J88" s="1"/>
  <c r="L88"/>
  <c r="J89" i="2"/>
  <c r="K89"/>
  <c r="A90"/>
  <c r="M89" i="5" l="1" a="1"/>
  <c r="M89" s="1"/>
  <c r="J89" s="1"/>
  <c r="L89"/>
  <c r="A90"/>
  <c r="A91" i="2"/>
  <c r="K90"/>
  <c r="J90"/>
  <c r="L90" i="5" l="1"/>
  <c r="A91"/>
  <c r="M90" a="1"/>
  <c r="M90" s="1"/>
  <c r="J90" s="1"/>
  <c r="A92" i="2"/>
  <c r="J91"/>
  <c r="K91"/>
  <c r="A92" i="5" l="1"/>
  <c r="M91" a="1"/>
  <c r="M91" s="1"/>
  <c r="J91" s="1"/>
  <c r="L91"/>
  <c r="A93" i="2"/>
  <c r="K92"/>
  <c r="J92"/>
  <c r="A93" i="5" l="1"/>
  <c r="L92"/>
  <c r="M92" a="1"/>
  <c r="M92" s="1"/>
  <c r="J92" s="1"/>
  <c r="A94" i="2"/>
  <c r="J93"/>
  <c r="K93"/>
  <c r="M93" i="5" l="1" a="1"/>
  <c r="M93" s="1"/>
  <c r="J93" s="1"/>
  <c r="L93"/>
  <c r="A94"/>
  <c r="A95" i="2"/>
  <c r="K94"/>
  <c r="J94"/>
  <c r="L94" i="5" l="1"/>
  <c r="A95"/>
  <c r="M94" a="1"/>
  <c r="M94" s="1"/>
  <c r="J94" s="1"/>
  <c r="A96" i="2"/>
  <c r="L96" s="1" a="1"/>
  <c r="L96" s="1"/>
  <c r="J95"/>
  <c r="K95"/>
  <c r="A96" i="5" l="1"/>
  <c r="M95" a="1"/>
  <c r="M95" s="1"/>
  <c r="J95" s="1"/>
  <c r="L95"/>
  <c r="A97" i="2"/>
  <c r="L97" s="1" a="1"/>
  <c r="L97" s="1"/>
  <c r="J96"/>
  <c r="K96"/>
  <c r="A97" i="5" l="1"/>
  <c r="L96"/>
  <c r="M96" a="1"/>
  <c r="M96" s="1"/>
  <c r="J96" s="1"/>
  <c r="K96" s="1"/>
  <c r="J97" i="2"/>
  <c r="K97"/>
  <c r="A98"/>
  <c r="L98" s="1" a="1"/>
  <c r="L98" s="1"/>
  <c r="A98" i="5" l="1"/>
  <c r="L97"/>
  <c r="M97" a="1"/>
  <c r="M97" s="1"/>
  <c r="J97" s="1"/>
  <c r="K97" s="1"/>
  <c r="A99" i="2"/>
  <c r="L99" s="1" a="1"/>
  <c r="L99" s="1"/>
  <c r="J98"/>
  <c r="K98"/>
  <c r="A99" i="5" l="1"/>
  <c r="L98"/>
  <c r="M98" a="1"/>
  <c r="M98" s="1"/>
  <c r="J98" s="1"/>
  <c r="K98" s="1"/>
  <c r="A100" i="2"/>
  <c r="J99"/>
  <c r="K99"/>
  <c r="L99" i="5" l="1"/>
  <c r="A100"/>
  <c r="M99" a="1"/>
  <c r="M99" s="1"/>
  <c r="J99" s="1"/>
  <c r="K99" s="1"/>
  <c r="K100" i="2"/>
  <c r="J100"/>
  <c r="A101"/>
  <c r="M100" i="5" l="1" a="1"/>
  <c r="M100" s="1"/>
  <c r="J100" s="1"/>
  <c r="L100"/>
  <c r="A101"/>
  <c r="A102" i="2"/>
  <c r="J101"/>
  <c r="K101"/>
  <c r="L101" i="5" l="1"/>
  <c r="A102"/>
  <c r="M101" a="1"/>
  <c r="M101" s="1"/>
  <c r="J101" s="1"/>
  <c r="A103" i="2"/>
  <c r="J102"/>
  <c r="K102"/>
  <c r="L102" i="5" l="1"/>
  <c r="A103"/>
  <c r="M102" a="1"/>
  <c r="M102" s="1"/>
  <c r="J102" s="1"/>
  <c r="A104" i="2"/>
  <c r="J103"/>
  <c r="K103"/>
  <c r="A104" i="5" l="1"/>
  <c r="M103" a="1"/>
  <c r="M103" s="1"/>
  <c r="J103" s="1"/>
  <c r="L103"/>
  <c r="A105" i="2"/>
  <c r="J104"/>
  <c r="K104"/>
  <c r="A105" i="5" l="1"/>
  <c r="L104"/>
  <c r="M104" a="1"/>
  <c r="M104" s="1"/>
  <c r="J104" s="1"/>
  <c r="J105" i="2"/>
  <c r="K105"/>
  <c r="A106"/>
  <c r="M105" i="5" l="1" a="1"/>
  <c r="M105" s="1"/>
  <c r="J105" s="1"/>
  <c r="L105"/>
  <c r="A106"/>
  <c r="A107" i="2"/>
  <c r="J106"/>
  <c r="K106"/>
  <c r="L106" i="5" l="1"/>
  <c r="A107"/>
  <c r="M106" a="1"/>
  <c r="M106" s="1"/>
  <c r="J106" s="1"/>
  <c r="A108" i="2"/>
  <c r="J107"/>
  <c r="K107"/>
  <c r="A108" i="5" l="1"/>
  <c r="M107" a="1"/>
  <c r="M107" s="1"/>
  <c r="J107" s="1"/>
  <c r="L107"/>
  <c r="J108" i="2"/>
  <c r="K108"/>
  <c r="A109"/>
  <c r="A109" i="5" l="1"/>
  <c r="M108" a="1"/>
  <c r="M108" s="1"/>
  <c r="J108" s="1"/>
  <c r="L108"/>
  <c r="A110" i="2"/>
  <c r="K109"/>
  <c r="J109"/>
  <c r="M109" i="5" l="1" a="1"/>
  <c r="M109" s="1"/>
  <c r="J109" s="1"/>
  <c r="L109"/>
  <c r="A110"/>
  <c r="A111" i="2"/>
  <c r="J110"/>
  <c r="K110"/>
  <c r="L110" i="5" l="1"/>
  <c r="A111"/>
  <c r="M110" a="1"/>
  <c r="M110" s="1"/>
  <c r="J110" s="1"/>
  <c r="A112" i="2"/>
  <c r="J111"/>
  <c r="K111"/>
  <c r="A112" i="5" l="1"/>
  <c r="M111" a="1"/>
  <c r="M111" s="1"/>
  <c r="J111" s="1"/>
  <c r="L111"/>
  <c r="J112" i="2"/>
  <c r="A113"/>
  <c r="K112"/>
  <c r="A113" i="5" l="1"/>
  <c r="M112" a="1"/>
  <c r="M112" s="1"/>
  <c r="J112" s="1"/>
  <c r="L112"/>
  <c r="A114" i="2"/>
  <c r="J113"/>
  <c r="K113"/>
  <c r="M113" i="5" l="1" a="1"/>
  <c r="M113" s="1"/>
  <c r="J113" s="1"/>
  <c r="L113"/>
  <c r="A114"/>
  <c r="A115" i="2"/>
  <c r="J114"/>
  <c r="K114"/>
  <c r="L114" i="5" l="1"/>
  <c r="A115"/>
  <c r="M114" a="1"/>
  <c r="M114" s="1"/>
  <c r="J114" s="1"/>
  <c r="A116" i="2"/>
  <c r="J115"/>
  <c r="K115"/>
  <c r="A116" i="5" l="1"/>
  <c r="M115" a="1"/>
  <c r="M115" s="1"/>
  <c r="J115" s="1"/>
  <c r="L115"/>
  <c r="A117" i="2"/>
  <c r="J116"/>
  <c r="K116"/>
  <c r="A117" i="5" l="1"/>
  <c r="M116" a="1"/>
  <c r="M116" s="1"/>
  <c r="J116" s="1"/>
  <c r="L116"/>
  <c r="A118" i="2"/>
  <c r="K117"/>
  <c r="J117"/>
  <c r="M117" i="5" l="1" a="1"/>
  <c r="M117" s="1"/>
  <c r="J117" s="1"/>
  <c r="A118"/>
  <c r="L117"/>
  <c r="A119" i="2"/>
  <c r="J118"/>
  <c r="K118"/>
  <c r="L118" i="5" l="1"/>
  <c r="A119"/>
  <c r="M118" a="1"/>
  <c r="M118" s="1"/>
  <c r="J118" s="1"/>
  <c r="A120" i="2"/>
  <c r="J119"/>
  <c r="K119"/>
  <c r="A120" i="5" l="1"/>
  <c r="M119" a="1"/>
  <c r="M119" s="1"/>
  <c r="J119" s="1"/>
  <c r="L119"/>
  <c r="J120" i="2"/>
  <c r="A121"/>
  <c r="K120"/>
  <c r="A121" i="5" l="1"/>
  <c r="L120"/>
  <c r="M120" a="1"/>
  <c r="M120" s="1"/>
  <c r="J120" s="1"/>
  <c r="J121" i="2"/>
  <c r="K121"/>
  <c r="A122"/>
  <c r="M121" i="5" l="1" a="1"/>
  <c r="M121" s="1"/>
  <c r="J121" s="1"/>
  <c r="L121"/>
  <c r="A122"/>
  <c r="A123" i="2"/>
  <c r="J122"/>
  <c r="K122"/>
  <c r="L122" i="5" l="1"/>
  <c r="A123"/>
  <c r="M122" a="1"/>
  <c r="M122" s="1"/>
  <c r="J122" s="1"/>
  <c r="A124" i="2"/>
  <c r="J123"/>
  <c r="K123"/>
  <c r="A124" i="5" l="1"/>
  <c r="M123" a="1"/>
  <c r="M123" s="1"/>
  <c r="J123" s="1"/>
  <c r="L123"/>
  <c r="A125" i="2"/>
  <c r="L125" s="1" a="1"/>
  <c r="L125" s="1"/>
  <c r="J124"/>
  <c r="K124"/>
  <c r="A125" i="5" l="1"/>
  <c r="M124" a="1"/>
  <c r="M124" s="1"/>
  <c r="J124" s="1"/>
  <c r="L124"/>
  <c r="A126" i="2"/>
  <c r="L126" s="1" a="1"/>
  <c r="L126" s="1"/>
  <c r="J125"/>
  <c r="K125"/>
  <c r="L125" i="5" l="1"/>
  <c r="A126"/>
  <c r="M125" a="1"/>
  <c r="M125" s="1"/>
  <c r="J125" s="1"/>
  <c r="K125" s="1"/>
  <c r="A127" i="2"/>
  <c r="L127" s="1" a="1"/>
  <c r="L127" s="1"/>
  <c r="J126"/>
  <c r="K126"/>
  <c r="L126" i="5" l="1"/>
  <c r="A127"/>
  <c r="M126" a="1"/>
  <c r="M126" s="1"/>
  <c r="J126" s="1"/>
  <c r="K126" s="1"/>
  <c r="A128" i="2"/>
  <c r="J127"/>
  <c r="K127"/>
  <c r="L127" i="5" l="1"/>
  <c r="A128"/>
  <c r="M127" a="1"/>
  <c r="M127" s="1"/>
  <c r="J127" s="1"/>
  <c r="K127" s="1"/>
  <c r="J128" i="2"/>
  <c r="A129"/>
  <c r="K128"/>
  <c r="M128" i="5" l="1" a="1"/>
  <c r="M128" s="1"/>
  <c r="J128" s="1"/>
  <c r="L128"/>
  <c r="A129"/>
  <c r="K129" i="2"/>
  <c r="J129"/>
  <c r="A130"/>
  <c r="L129" i="5" l="1"/>
  <c r="A130"/>
  <c r="M129" a="1"/>
  <c r="M129" s="1"/>
  <c r="J129" s="1"/>
  <c r="A131" i="2"/>
  <c r="L131" s="1" a="1"/>
  <c r="L131" s="1"/>
  <c r="J130"/>
  <c r="K130"/>
  <c r="L130" i="5" l="1"/>
  <c r="A131"/>
  <c r="M130" a="1"/>
  <c r="M130" s="1"/>
  <c r="J130" s="1"/>
  <c r="A132" i="2"/>
  <c r="L132" s="1" a="1"/>
  <c r="L132" s="1"/>
  <c r="K131"/>
  <c r="J131"/>
  <c r="A132" i="5" l="1"/>
  <c r="L131"/>
  <c r="M131" a="1"/>
  <c r="M131" s="1"/>
  <c r="J131" s="1"/>
  <c r="K131" s="1"/>
  <c r="J132" i="2"/>
  <c r="A133"/>
  <c r="L133" s="1" a="1"/>
  <c r="L133" s="1"/>
  <c r="K132"/>
  <c r="A133" i="5" l="1"/>
  <c r="L132"/>
  <c r="M132" a="1"/>
  <c r="M132" s="1"/>
  <c r="J132" s="1"/>
  <c r="K132" s="1"/>
  <c r="A134" i="2"/>
  <c r="L134" s="1" a="1"/>
  <c r="L134" s="1"/>
  <c r="J133"/>
  <c r="K133"/>
  <c r="A134" i="5" l="1"/>
  <c r="L133"/>
  <c r="M133" a="1"/>
  <c r="M133" s="1"/>
  <c r="J133" s="1"/>
  <c r="K133" s="1"/>
  <c r="A135" i="2"/>
  <c r="K134"/>
  <c r="J134"/>
  <c r="A135" i="5" l="1"/>
  <c r="L134"/>
  <c r="M134" a="1"/>
  <c r="M134" s="1"/>
  <c r="J134" s="1"/>
  <c r="K134" s="1"/>
  <c r="A136" i="2"/>
  <c r="K135"/>
  <c r="J135"/>
  <c r="M135" i="5" l="1" a="1"/>
  <c r="M135" s="1"/>
  <c r="J135" s="1"/>
  <c r="L135"/>
  <c r="A136"/>
  <c r="A137" i="2"/>
  <c r="L137" s="1" a="1"/>
  <c r="L137" s="1"/>
  <c r="J136"/>
  <c r="K136"/>
  <c r="M136" i="5" l="1" a="1"/>
  <c r="M136" s="1"/>
  <c r="J136" s="1"/>
  <c r="L136"/>
  <c r="A137"/>
  <c r="M137" a="1"/>
  <c r="M137" s="1"/>
  <c r="J137" s="1"/>
  <c r="K137" s="1"/>
  <c r="J137" i="2"/>
  <c r="K137"/>
  <c r="A138"/>
  <c r="L138" s="1" a="1"/>
  <c r="L138" s="1"/>
  <c r="A138" i="5" l="1"/>
  <c r="L137"/>
  <c r="A139" i="2"/>
  <c r="L139" s="1" a="1"/>
  <c r="L139" s="1"/>
  <c r="J138"/>
  <c r="K138"/>
  <c r="L138" i="5" l="1"/>
  <c r="A139"/>
  <c r="M138" a="1"/>
  <c r="M138" s="1"/>
  <c r="J138" s="1"/>
  <c r="K138" s="1"/>
  <c r="A140" i="2"/>
  <c r="L140" s="1" a="1"/>
  <c r="L140" s="1"/>
  <c r="J139"/>
  <c r="K139"/>
  <c r="L139" i="5" l="1"/>
  <c r="A140"/>
  <c r="M139" a="1"/>
  <c r="M139" s="1"/>
  <c r="J139" s="1"/>
  <c r="K139" s="1"/>
  <c r="K140" i="2"/>
  <c r="A141"/>
  <c r="L141" s="1" a="1"/>
  <c r="L141" s="1"/>
  <c r="J140"/>
  <c r="A141" i="5" l="1"/>
  <c r="L140"/>
  <c r="M140" a="1"/>
  <c r="M140" s="1"/>
  <c r="J140" s="1"/>
  <c r="K140" s="1"/>
  <c r="A142" i="2"/>
  <c r="J141"/>
  <c r="K141"/>
  <c r="A142" i="5" l="1"/>
  <c r="L141"/>
  <c r="M141" a="1"/>
  <c r="M141" s="1"/>
  <c r="J141" s="1"/>
  <c r="K141" s="1"/>
  <c r="A143" i="2"/>
  <c r="K142"/>
  <c r="J142"/>
  <c r="A143" i="5" l="1"/>
  <c r="M142" a="1"/>
  <c r="M142" s="1"/>
  <c r="J142" s="1"/>
  <c r="L142"/>
  <c r="A144" i="2"/>
  <c r="L144" s="1" a="1"/>
  <c r="L144" s="1"/>
  <c r="J143"/>
  <c r="K143"/>
  <c r="M143" i="5" l="1" a="1"/>
  <c r="M143" s="1"/>
  <c r="J143" s="1"/>
  <c r="L143"/>
  <c r="A144"/>
  <c r="M144" a="1"/>
  <c r="M144" s="1"/>
  <c r="J144" s="1"/>
  <c r="K144" s="1"/>
  <c r="K144" i="2"/>
  <c r="J144"/>
  <c r="A145"/>
  <c r="L145" s="1" a="1"/>
  <c r="L145" s="1"/>
  <c r="A145" i="5" l="1"/>
  <c r="M145" s="1" a="1"/>
  <c r="M145" s="1"/>
  <c r="J145" s="1"/>
  <c r="K145" s="1"/>
  <c r="L144"/>
  <c r="J145" i="2"/>
  <c r="A146"/>
  <c r="L146" s="1" a="1"/>
  <c r="L146" s="1"/>
  <c r="K145"/>
  <c r="A146" i="5" l="1"/>
  <c r="M146" s="1" a="1"/>
  <c r="M146" s="1"/>
  <c r="J146" s="1"/>
  <c r="K146" s="1"/>
  <c r="L145"/>
  <c r="A147" i="2"/>
  <c r="J146"/>
  <c r="K146"/>
  <c r="A147" i="5" l="1"/>
  <c r="L146"/>
  <c r="A148" i="2"/>
  <c r="K147"/>
  <c r="J147"/>
  <c r="A148" i="5" l="1"/>
  <c r="M147" a="1"/>
  <c r="M147" s="1"/>
  <c r="J147" s="1"/>
  <c r="L147"/>
  <c r="J148" i="2"/>
  <c r="A149"/>
  <c r="K148"/>
  <c r="A149" i="5" l="1"/>
  <c r="M148" a="1"/>
  <c r="M148" s="1"/>
  <c r="J148" s="1"/>
  <c r="L148"/>
  <c r="A150" i="2"/>
  <c r="J149"/>
  <c r="K149"/>
  <c r="A150" i="5" l="1"/>
  <c r="M149" a="1"/>
  <c r="M149" s="1"/>
  <c r="J149" s="1"/>
  <c r="L149"/>
  <c r="A151" i="2"/>
  <c r="L151" s="1" a="1"/>
  <c r="L151" s="1"/>
  <c r="K150"/>
  <c r="J150"/>
  <c r="L150" i="5" l="1"/>
  <c r="A151"/>
  <c r="M150" a="1"/>
  <c r="M150" s="1"/>
  <c r="J150" s="1"/>
  <c r="A152" i="2"/>
  <c r="L152" s="1" a="1"/>
  <c r="L152" s="1"/>
  <c r="K151"/>
  <c r="J151"/>
  <c r="A152" i="5" l="1"/>
  <c r="L151"/>
  <c r="M151" a="1"/>
  <c r="M151" s="1"/>
  <c r="J151" s="1"/>
  <c r="K151" s="1"/>
  <c r="J152" i="2"/>
  <c r="K152"/>
  <c r="A153"/>
  <c r="L153" s="1" a="1"/>
  <c r="L153" s="1"/>
  <c r="A153" i="5" l="1"/>
  <c r="L152"/>
  <c r="M152" a="1"/>
  <c r="M152" s="1"/>
  <c r="J152" s="1"/>
  <c r="K152" s="1"/>
  <c r="J153" i="2"/>
  <c r="A154"/>
  <c r="L154" s="1" a="1"/>
  <c r="L154" s="1"/>
  <c r="K153"/>
  <c r="L153" i="5" l="1"/>
  <c r="A154"/>
  <c r="M153" a="1"/>
  <c r="M153" s="1"/>
  <c r="J153" s="1"/>
  <c r="K153" s="1"/>
  <c r="A155" i="2"/>
  <c r="L155" s="1" a="1"/>
  <c r="L155" s="1"/>
  <c r="K154"/>
  <c r="J154"/>
  <c r="A155" i="5" l="1"/>
  <c r="L154"/>
  <c r="M154" a="1"/>
  <c r="M154" s="1"/>
  <c r="J154" s="1"/>
  <c r="K154" s="1"/>
  <c r="A156" i="2"/>
  <c r="J155"/>
  <c r="K155"/>
  <c r="L155" i="5" l="1"/>
  <c r="A156"/>
  <c r="M155" a="1"/>
  <c r="M155" s="1"/>
  <c r="J155" s="1"/>
  <c r="K155" s="1"/>
  <c r="A157" i="2"/>
  <c r="J156"/>
  <c r="K156"/>
  <c r="M156" i="5" l="1" a="1"/>
  <c r="M156" s="1"/>
  <c r="J156" s="1"/>
  <c r="L156"/>
  <c r="A157"/>
  <c r="A158" i="2"/>
  <c r="J157"/>
  <c r="K157"/>
  <c r="L157" i="5" l="1"/>
  <c r="A158"/>
  <c r="M157" a="1"/>
  <c r="M157" s="1"/>
  <c r="J157" s="1"/>
  <c r="A159" i="2"/>
  <c r="L159" s="1" a="1"/>
  <c r="L159" s="1"/>
  <c r="K158"/>
  <c r="J158"/>
  <c r="L158" i="5" l="1"/>
  <c r="A159"/>
  <c r="M158" a="1"/>
  <c r="M158" s="1"/>
  <c r="J158" s="1"/>
  <c r="A160" i="2"/>
  <c r="L160" s="1" a="1"/>
  <c r="L160" s="1"/>
  <c r="J159"/>
  <c r="K159"/>
  <c r="A160" i="5" l="1"/>
  <c r="L159"/>
  <c r="M159" a="1"/>
  <c r="M159" s="1"/>
  <c r="J159" s="1"/>
  <c r="K159" s="1"/>
  <c r="A161" i="2"/>
  <c r="L161" s="1" a="1"/>
  <c r="L161" s="1"/>
  <c r="K160"/>
  <c r="J160"/>
  <c r="A161" i="5" l="1"/>
  <c r="L160"/>
  <c r="M160" a="1"/>
  <c r="M160" s="1"/>
  <c r="J160" s="1"/>
  <c r="K160" s="1"/>
  <c r="J161" i="2"/>
  <c r="A162"/>
  <c r="L162" s="1" a="1"/>
  <c r="L162" s="1"/>
  <c r="K161"/>
  <c r="L161" i="5" l="1"/>
  <c r="A162"/>
  <c r="M161" a="1"/>
  <c r="M161" s="1"/>
  <c r="J161" s="1"/>
  <c r="K161" s="1"/>
  <c r="A163" i="2"/>
  <c r="J162"/>
  <c r="K162"/>
  <c r="A163" i="5" l="1"/>
  <c r="L162"/>
  <c r="M162" a="1"/>
  <c r="M162" s="1"/>
  <c r="J162" s="1"/>
  <c r="K162" s="1"/>
  <c r="A164" i="2"/>
  <c r="K163"/>
  <c r="J163"/>
  <c r="M163" i="5" l="1" a="1"/>
  <c r="M163" s="1"/>
  <c r="J163" s="1"/>
  <c r="L163"/>
  <c r="A164"/>
  <c r="J164" i="2"/>
  <c r="K164"/>
  <c r="A165"/>
  <c r="L165" s="1" a="1"/>
  <c r="L165" s="1"/>
  <c r="A165" i="5" l="1"/>
  <c r="M164" a="1"/>
  <c r="M164" s="1"/>
  <c r="J164" s="1"/>
  <c r="L164"/>
  <c r="A166" i="2"/>
  <c r="L166" s="1" a="1"/>
  <c r="L166" s="1"/>
  <c r="J165"/>
  <c r="K165"/>
  <c r="L165" i="5" l="1"/>
  <c r="A166"/>
  <c r="M165" a="1"/>
  <c r="M165" s="1"/>
  <c r="J165" s="1"/>
  <c r="K165" s="1"/>
  <c r="A167" i="2"/>
  <c r="L167" s="1" a="1"/>
  <c r="L167" s="1"/>
  <c r="K166"/>
  <c r="J166"/>
  <c r="L166" i="5" l="1"/>
  <c r="A167"/>
  <c r="M166" a="1"/>
  <c r="M166" s="1"/>
  <c r="J166" s="1"/>
  <c r="K166" s="1"/>
  <c r="A168" i="2"/>
  <c r="L168" s="1" a="1"/>
  <c r="L168" s="1"/>
  <c r="K167"/>
  <c r="J167"/>
  <c r="L167" i="5" l="1"/>
  <c r="A168"/>
  <c r="M167" a="1"/>
  <c r="M167" s="1"/>
  <c r="J167" s="1"/>
  <c r="K167" s="1"/>
  <c r="A169" i="2"/>
  <c r="L169" s="1" a="1"/>
  <c r="L169" s="1"/>
  <c r="J168"/>
  <c r="K168"/>
  <c r="A169" i="5" l="1"/>
  <c r="L168"/>
  <c r="M169" a="1"/>
  <c r="M169" s="1"/>
  <c r="J169" s="1"/>
  <c r="K169" s="1"/>
  <c r="M168" a="1"/>
  <c r="M168" s="1"/>
  <c r="J168" s="1"/>
  <c r="K168" s="1"/>
  <c r="J169" i="2"/>
  <c r="A170"/>
  <c r="K169"/>
  <c r="A170" i="5" l="1"/>
  <c r="L169"/>
  <c r="A171" i="2"/>
  <c r="K170"/>
  <c r="J170"/>
  <c r="A171" i="5" l="1"/>
  <c r="M170" a="1"/>
  <c r="M170" s="1"/>
  <c r="J170" s="1"/>
  <c r="L170"/>
  <c r="A172" i="2"/>
  <c r="L172" s="1" a="1"/>
  <c r="L172" s="1"/>
  <c r="J171"/>
  <c r="K171"/>
  <c r="A172" i="5" l="1"/>
  <c r="M171" a="1"/>
  <c r="M171" s="1"/>
  <c r="J171" s="1"/>
  <c r="L171"/>
  <c r="A173" i="2"/>
  <c r="L173" s="1" a="1"/>
  <c r="L173" s="1"/>
  <c r="J172"/>
  <c r="K172"/>
  <c r="L172" i="5" l="1"/>
  <c r="A173"/>
  <c r="M172" a="1"/>
  <c r="M172" s="1"/>
  <c r="J172" s="1"/>
  <c r="K172" s="1"/>
  <c r="A174" i="2"/>
  <c r="L174" s="1" a="1"/>
  <c r="L174" s="1"/>
  <c r="J173"/>
  <c r="K173"/>
  <c r="A174" i="5" l="1"/>
  <c r="L173"/>
  <c r="M173" a="1"/>
  <c r="M173" s="1"/>
  <c r="J173" s="1"/>
  <c r="K173" s="1"/>
  <c r="A175" i="2"/>
  <c r="L175" s="1" a="1"/>
  <c r="L175" s="1"/>
  <c r="K174"/>
  <c r="J174"/>
  <c r="A175" i="5" l="1"/>
  <c r="L174"/>
  <c r="M174" a="1"/>
  <c r="M174" s="1"/>
  <c r="J174" s="1"/>
  <c r="K174" s="1"/>
  <c r="A176" i="2"/>
  <c r="L176" s="1" a="1"/>
  <c r="L176" s="1"/>
  <c r="J175"/>
  <c r="K175"/>
  <c r="L175" i="5" l="1"/>
  <c r="A176"/>
  <c r="M175" a="1"/>
  <c r="M175" s="1"/>
  <c r="J175" s="1"/>
  <c r="K175" s="1"/>
  <c r="K176" i="2"/>
  <c r="A177"/>
  <c r="J176"/>
  <c r="A177" i="5" l="1"/>
  <c r="L176"/>
  <c r="M176" a="1"/>
  <c r="M176" s="1"/>
  <c r="J176" s="1"/>
  <c r="K176" s="1"/>
  <c r="J177" i="2"/>
  <c r="A178"/>
  <c r="K177"/>
  <c r="L177" i="5" l="1"/>
  <c r="A178"/>
  <c r="M177" a="1"/>
  <c r="M177" s="1"/>
  <c r="J177" s="1"/>
  <c r="A179" i="2"/>
  <c r="L179" s="1" a="1"/>
  <c r="L179" s="1"/>
  <c r="J178"/>
  <c r="K178"/>
  <c r="M178" i="5" l="1" a="1"/>
  <c r="M178" s="1"/>
  <c r="J178" s="1"/>
  <c r="A179"/>
  <c r="L178"/>
  <c r="A180" i="2"/>
  <c r="L180" s="1" a="1"/>
  <c r="L180" s="1"/>
  <c r="K179"/>
  <c r="J179"/>
  <c r="A180" i="5" l="1"/>
  <c r="L179"/>
  <c r="M179" a="1"/>
  <c r="M179" s="1"/>
  <c r="J179" s="1"/>
  <c r="K179" s="1"/>
  <c r="J180" i="2"/>
  <c r="A181"/>
  <c r="L181" s="1" a="1"/>
  <c r="L181" s="1"/>
  <c r="K180"/>
  <c r="L180" i="5" l="1"/>
  <c r="A181"/>
  <c r="M180" a="1"/>
  <c r="M180" s="1"/>
  <c r="J180" s="1"/>
  <c r="K180" s="1"/>
  <c r="J181" i="2"/>
  <c r="A182"/>
  <c r="L182" s="1" a="1"/>
  <c r="L182" s="1"/>
  <c r="K181"/>
  <c r="L181" i="5" l="1"/>
  <c r="A182"/>
  <c r="M181" a="1"/>
  <c r="M181" s="1"/>
  <c r="J181" s="1"/>
  <c r="K181" s="1"/>
  <c r="A183" i="2"/>
  <c r="L183" s="1" a="1"/>
  <c r="L183" s="1"/>
  <c r="K182"/>
  <c r="J182"/>
  <c r="A183" i="5" l="1"/>
  <c r="L182"/>
  <c r="M182" a="1"/>
  <c r="M182" s="1"/>
  <c r="J182" s="1"/>
  <c r="K182" s="1"/>
  <c r="A184" i="2"/>
  <c r="K183"/>
  <c r="J184" l="1"/>
  <c r="J183"/>
  <c r="L183" i="5"/>
  <c r="A184"/>
  <c r="M183" a="1"/>
  <c r="M183" s="1"/>
  <c r="J183" s="1"/>
  <c r="K183" s="1"/>
  <c r="K184" i="2"/>
  <c r="A185"/>
  <c r="J185" l="1"/>
  <c r="M184" i="5" a="1"/>
  <c r="M184" s="1"/>
  <c r="J184" s="1"/>
  <c r="L184"/>
  <c r="A185"/>
  <c r="A186" i="2"/>
  <c r="K185"/>
  <c r="AD12" i="1"/>
  <c r="AD11"/>
  <c r="AF17"/>
  <c r="AF24"/>
  <c r="AF18"/>
  <c r="AF23"/>
  <c r="AF32"/>
  <c r="AF38"/>
  <c r="AF33"/>
  <c r="AF39"/>
  <c r="J186" i="2" l="1"/>
  <c r="A186" i="5"/>
  <c r="L185"/>
  <c r="M185" a="1"/>
  <c r="M185" s="1"/>
  <c r="J185" s="1"/>
  <c r="K186" i="2"/>
  <c r="A187"/>
  <c r="J187" l="1"/>
  <c r="L186" i="5"/>
  <c r="A187"/>
  <c r="M186" a="1"/>
  <c r="M186" s="1"/>
  <c r="J186" s="1"/>
  <c r="K187" i="2"/>
  <c r="A188"/>
  <c r="J188" l="1"/>
  <c r="A188" i="5"/>
  <c r="M187" a="1"/>
  <c r="M187" s="1"/>
  <c r="J187" s="1"/>
  <c r="L187"/>
  <c r="A189" i="2"/>
  <c r="K188"/>
  <c r="J189" l="1"/>
  <c r="A189" i="5"/>
  <c r="L188"/>
  <c r="M188" a="1"/>
  <c r="M188" s="1"/>
  <c r="J188" s="1"/>
  <c r="K189" i="2"/>
  <c r="A190"/>
  <c r="J190" l="1"/>
  <c r="L189" i="5"/>
  <c r="A190"/>
  <c r="M189" a="1"/>
  <c r="M189" s="1"/>
  <c r="J189" s="1"/>
  <c r="A191" i="2"/>
  <c r="K190"/>
  <c r="J191" l="1"/>
  <c r="M190" i="5" a="1"/>
  <c r="M190" s="1"/>
  <c r="J190" s="1"/>
  <c r="A191"/>
  <c r="L190"/>
  <c r="A192" i="2"/>
  <c r="L192" s="1" a="1"/>
  <c r="L192" s="1"/>
  <c r="K191"/>
  <c r="J192" l="1"/>
  <c r="L191" i="5"/>
  <c r="A192"/>
  <c r="M191" a="1"/>
  <c r="M191" s="1"/>
  <c r="J191" s="1"/>
  <c r="K192" i="2"/>
  <c r="A193"/>
  <c r="L193" s="1" a="1"/>
  <c r="L193" s="1"/>
  <c r="J193" l="1"/>
  <c r="A193" i="5"/>
  <c r="L192"/>
  <c r="M192" a="1"/>
  <c r="M192" s="1"/>
  <c r="J192" s="1"/>
  <c r="A194" i="2"/>
  <c r="L194" s="1" a="1"/>
  <c r="L194" s="1"/>
  <c r="K193"/>
  <c r="A194" i="5" l="1"/>
  <c r="M193" a="1"/>
  <c r="M193" s="1"/>
  <c r="J193" s="1"/>
  <c r="L193"/>
  <c r="K194" i="2"/>
  <c r="J194"/>
  <c r="A195"/>
  <c r="J195" l="1"/>
  <c r="M194" i="5" a="1"/>
  <c r="M194" s="1"/>
  <c r="J194" s="1"/>
  <c r="A195"/>
  <c r="L194"/>
  <c r="K195" i="2"/>
  <c r="A196"/>
  <c r="J196" l="1"/>
  <c r="L195" i="5"/>
  <c r="A196"/>
  <c r="M195" a="1"/>
  <c r="M195" s="1"/>
  <c r="J195" s="1"/>
  <c r="A197" i="2"/>
  <c r="L197" s="1" a="1"/>
  <c r="L197" s="1"/>
  <c r="K196"/>
  <c r="J197" l="1"/>
  <c r="J3"/>
  <c r="A197" i="5"/>
  <c r="M196" a="1"/>
  <c r="M196" s="1"/>
  <c r="J196" s="1"/>
  <c r="L196"/>
  <c r="A198" i="2"/>
  <c r="K197"/>
  <c r="M197" i="5" l="1" a="1"/>
  <c r="M197" s="1"/>
  <c r="J197" s="1"/>
  <c r="A198"/>
  <c r="L197"/>
  <c r="A199" i="2"/>
  <c r="K198"/>
  <c r="J198"/>
  <c r="M198" i="5" l="1" a="1"/>
  <c r="M198" s="1"/>
  <c r="J198" s="1"/>
  <c r="L198"/>
  <c r="A199"/>
  <c r="J199" i="2"/>
  <c r="A200"/>
  <c r="K199"/>
  <c r="L199" i="5" l="1"/>
  <c r="M199" a="1"/>
  <c r="M199" s="1"/>
  <c r="J199" s="1"/>
  <c r="A200"/>
  <c r="K200" i="2"/>
  <c r="A201"/>
  <c r="J200"/>
  <c r="A201" i="5" l="1"/>
  <c r="L200"/>
  <c r="M200" a="1"/>
  <c r="M200" s="1"/>
  <c r="J200" s="1"/>
  <c r="J201" i="2"/>
  <c r="A202"/>
  <c r="K201"/>
  <c r="L201" i="5" l="1"/>
  <c r="A202"/>
  <c r="M201" a="1"/>
  <c r="M201" s="1"/>
  <c r="J201" s="1"/>
  <c r="K202" i="2"/>
  <c r="J202"/>
  <c r="A203"/>
  <c r="M202" i="5" l="1" a="1"/>
  <c r="M202" s="1"/>
  <c r="J202" s="1"/>
  <c r="L202"/>
  <c r="A203"/>
  <c r="J203" i="2"/>
  <c r="K203"/>
  <c r="A204"/>
  <c r="L203" i="5" l="1"/>
  <c r="M203" a="1"/>
  <c r="M203" s="1"/>
  <c r="J203" s="1"/>
  <c r="A204"/>
  <c r="J204" i="2"/>
  <c r="A205"/>
  <c r="K204"/>
  <c r="A205" i="5" l="1"/>
  <c r="M204" a="1"/>
  <c r="M204" s="1"/>
  <c r="J204" s="1"/>
  <c r="L204"/>
  <c r="J205" i="2"/>
  <c r="K205"/>
  <c r="A206"/>
  <c r="L205" i="5" l="1"/>
  <c r="A206"/>
  <c r="M205" a="1"/>
  <c r="M205" s="1"/>
  <c r="J205" s="1"/>
  <c r="A207" i="2"/>
  <c r="K206"/>
  <c r="J206"/>
  <c r="M206" i="5" l="1" a="1"/>
  <c r="M206" s="1"/>
  <c r="J206" s="1"/>
  <c r="A207"/>
  <c r="L206"/>
  <c r="J207" i="2"/>
  <c r="A208"/>
  <c r="K207"/>
  <c r="L207" i="5" l="1"/>
  <c r="A208"/>
  <c r="M207" a="1"/>
  <c r="M207" s="1"/>
  <c r="J207" s="1"/>
  <c r="J208" i="2"/>
  <c r="K208"/>
  <c r="A209"/>
  <c r="A209" i="5" l="1"/>
  <c r="L208"/>
  <c r="M208" a="1"/>
  <c r="M208" s="1"/>
  <c r="J208" s="1"/>
  <c r="J209" i="2"/>
  <c r="A210"/>
  <c r="K209"/>
  <c r="A210" i="5" l="1"/>
  <c r="M209" a="1"/>
  <c r="M209" s="1"/>
  <c r="J209" s="1"/>
  <c r="L209"/>
  <c r="K210" i="2"/>
  <c r="J210"/>
  <c r="A211"/>
  <c r="M210" i="5" l="1" a="1"/>
  <c r="M210" s="1"/>
  <c r="J210" s="1"/>
  <c r="A211"/>
  <c r="L210"/>
  <c r="J211" i="2"/>
  <c r="K211"/>
  <c r="A212"/>
  <c r="L211" i="5" l="1"/>
  <c r="A212"/>
  <c r="M211" a="1"/>
  <c r="M211" s="1"/>
  <c r="J211" s="1"/>
  <c r="J212" i="2"/>
  <c r="A213"/>
  <c r="K212"/>
  <c r="A213" i="5" l="1"/>
  <c r="M212" a="1"/>
  <c r="M212" s="1"/>
  <c r="J212" s="1"/>
  <c r="L212"/>
  <c r="J213" i="2"/>
  <c r="A214"/>
  <c r="K213"/>
  <c r="M213" i="5" l="1" a="1"/>
  <c r="M213" s="1"/>
  <c r="J213" s="1"/>
  <c r="A214"/>
  <c r="L213"/>
  <c r="A215" i="2"/>
  <c r="K214"/>
  <c r="J214"/>
  <c r="M214" i="5" l="1" a="1"/>
  <c r="M214" s="1"/>
  <c r="J214" s="1"/>
  <c r="L214"/>
  <c r="A215"/>
  <c r="J215" i="2"/>
  <c r="A216"/>
  <c r="K215"/>
  <c r="L215" i="5" l="1"/>
  <c r="M215" a="1"/>
  <c r="M215" s="1"/>
  <c r="J215" s="1"/>
  <c r="A216"/>
  <c r="K216" i="2"/>
  <c r="A217"/>
  <c r="J216"/>
  <c r="A217" i="5" l="1"/>
  <c r="M216" a="1"/>
  <c r="M216" s="1"/>
  <c r="J216" s="1"/>
  <c r="L216"/>
  <c r="J217" i="2"/>
  <c r="A218"/>
  <c r="K217"/>
  <c r="L217" i="5" l="1"/>
  <c r="A218"/>
  <c r="M217" a="1"/>
  <c r="M217" s="1"/>
  <c r="J217" s="1"/>
  <c r="K218" i="2"/>
  <c r="J218"/>
  <c r="A219"/>
  <c r="M218" i="5" l="1" a="1"/>
  <c r="M218" s="1"/>
  <c r="J218" s="1"/>
  <c r="L218"/>
  <c r="A219"/>
  <c r="J219" i="2"/>
  <c r="K219"/>
  <c r="A220"/>
  <c r="L219" i="5" l="1"/>
  <c r="M219" a="1"/>
  <c r="M219" s="1"/>
  <c r="J219" s="1"/>
  <c r="A220"/>
  <c r="J220" i="2"/>
  <c r="A221"/>
  <c r="K220"/>
  <c r="A221" i="5" l="1"/>
  <c r="L220"/>
  <c r="M220" a="1"/>
  <c r="M220" s="1"/>
  <c r="J220" s="1"/>
  <c r="J221" i="2"/>
  <c r="K221"/>
  <c r="A222"/>
  <c r="L221" i="5" l="1"/>
  <c r="M221" a="1"/>
  <c r="M221" s="1"/>
  <c r="J221" s="1"/>
  <c r="A222"/>
  <c r="A223" i="2"/>
  <c r="K222"/>
  <c r="J222"/>
  <c r="M222" i="5" l="1" a="1"/>
  <c r="M222" s="1"/>
  <c r="J222" s="1"/>
  <c r="A223"/>
  <c r="L222"/>
  <c r="J223" i="2"/>
  <c r="A224"/>
  <c r="K223"/>
  <c r="M223" i="5" l="1" a="1"/>
  <c r="M223" s="1"/>
  <c r="J223" s="1"/>
  <c r="L223"/>
  <c r="A224"/>
  <c r="J224" i="2"/>
  <c r="K224"/>
  <c r="A225"/>
  <c r="L224" i="5" l="1"/>
  <c r="M224" a="1"/>
  <c r="M224" s="1"/>
  <c r="J224" s="1"/>
  <c r="A225"/>
  <c r="J225" i="2"/>
  <c r="A226"/>
  <c r="K225"/>
  <c r="A226" i="5" l="1"/>
  <c r="M225" a="1"/>
  <c r="M225" s="1"/>
  <c r="J225" s="1"/>
  <c r="L225"/>
  <c r="K226" i="2"/>
  <c r="J226"/>
  <c r="A227"/>
  <c r="L226" i="5" l="1"/>
  <c r="A227"/>
  <c r="M226" a="1"/>
  <c r="M226" s="1"/>
  <c r="J226" s="1"/>
  <c r="J227" i="2"/>
  <c r="K227"/>
  <c r="A228"/>
  <c r="M227" i="5" l="1" a="1"/>
  <c r="M227" s="1"/>
  <c r="J227" s="1"/>
  <c r="A228"/>
  <c r="L227"/>
  <c r="J228" i="2"/>
  <c r="A229"/>
  <c r="K228"/>
  <c r="L228" i="5" l="1"/>
  <c r="M228" a="1"/>
  <c r="M228" s="1"/>
  <c r="J228" s="1"/>
  <c r="A229"/>
  <c r="J229" i="2"/>
  <c r="A230"/>
  <c r="K229"/>
  <c r="A230" i="5" l="1"/>
  <c r="M229" a="1"/>
  <c r="M229" s="1"/>
  <c r="J229" s="1"/>
  <c r="L229"/>
  <c r="A231" i="2"/>
  <c r="K230"/>
  <c r="J230"/>
  <c r="L230" i="5" l="1"/>
  <c r="M230" a="1"/>
  <c r="M230" s="1"/>
  <c r="J230" s="1"/>
  <c r="A231"/>
  <c r="J231" i="2"/>
  <c r="A232"/>
  <c r="K231"/>
  <c r="M231" i="5" l="1" a="1"/>
  <c r="M231" s="1"/>
  <c r="J231" s="1"/>
  <c r="A232"/>
  <c r="L231"/>
  <c r="K232" i="2"/>
  <c r="A233"/>
  <c r="J232"/>
  <c r="L232" i="5" l="1"/>
  <c r="A233"/>
  <c r="M232" a="1"/>
  <c r="M232" s="1"/>
  <c r="J232" s="1"/>
  <c r="J233" i="2"/>
  <c r="A234"/>
  <c r="K233"/>
  <c r="A234" i="5" l="1"/>
  <c r="L233"/>
  <c r="M233" a="1"/>
  <c r="M233" s="1"/>
  <c r="J233" s="1"/>
  <c r="K234" i="2"/>
  <c r="J234"/>
  <c r="A235"/>
  <c r="A235" i="5" l="1"/>
  <c r="L234"/>
  <c r="M234" a="1"/>
  <c r="M234" s="1"/>
  <c r="J234" s="1"/>
  <c r="J235" i="2"/>
  <c r="K235"/>
  <c r="A236"/>
  <c r="M235" i="5" l="1" a="1"/>
  <c r="M235" s="1"/>
  <c r="J235" s="1"/>
  <c r="L235"/>
  <c r="A236"/>
  <c r="J236" i="2"/>
  <c r="A237"/>
  <c r="K236"/>
  <c r="L236" i="5" l="1"/>
  <c r="M236" a="1"/>
  <c r="M236" s="1"/>
  <c r="J236" s="1"/>
  <c r="A237"/>
  <c r="J237" i="2"/>
  <c r="K237"/>
  <c r="A238"/>
  <c r="A238" i="5" l="1"/>
  <c r="M237" a="1"/>
  <c r="M237" s="1"/>
  <c r="J237" s="1"/>
  <c r="L237"/>
  <c r="A239" i="2"/>
  <c r="K238"/>
  <c r="J238"/>
  <c r="M238" i="5" l="1" a="1"/>
  <c r="M238" s="1"/>
  <c r="J238" s="1"/>
  <c r="L238"/>
  <c r="A239"/>
  <c r="J239" i="2"/>
  <c r="A240"/>
  <c r="K239"/>
  <c r="L239" i="5" l="1"/>
  <c r="A240"/>
  <c r="M239" a="1"/>
  <c r="M239" s="1"/>
  <c r="J239" s="1"/>
  <c r="J240" i="2"/>
  <c r="K240"/>
  <c r="A241"/>
  <c r="A241" i="5" l="1"/>
  <c r="M240" a="1"/>
  <c r="M240" s="1"/>
  <c r="J240" s="1"/>
  <c r="L240"/>
  <c r="J241" i="2"/>
  <c r="A242"/>
  <c r="K241"/>
  <c r="A242" i="5" l="1"/>
  <c r="M241" a="1"/>
  <c r="M241" s="1"/>
  <c r="J241" s="1"/>
  <c r="L241"/>
  <c r="K242" i="2"/>
  <c r="J242"/>
  <c r="A243"/>
  <c r="M242" i="5" l="1" a="1"/>
  <c r="M242" s="1"/>
  <c r="J242" s="1"/>
  <c r="A243"/>
  <c r="L242"/>
  <c r="J243" i="2"/>
  <c r="K243"/>
  <c r="A244"/>
  <c r="L243" i="5" l="1"/>
  <c r="A244"/>
  <c r="M243" a="1"/>
  <c r="M243" s="1"/>
  <c r="J243" s="1"/>
  <c r="J244" i="2"/>
  <c r="A245"/>
  <c r="K244"/>
  <c r="A245" i="5" l="1"/>
  <c r="M244" a="1"/>
  <c r="M244" s="1"/>
  <c r="J244" s="1"/>
  <c r="L244"/>
  <c r="J245" i="2"/>
  <c r="A246"/>
  <c r="K245"/>
  <c r="A246" i="5" l="1"/>
  <c r="M245" a="1"/>
  <c r="M245" s="1"/>
  <c r="J245" s="1"/>
  <c r="L245"/>
  <c r="A247" i="2"/>
  <c r="K246"/>
  <c r="J246"/>
  <c r="M246" i="5" l="1" a="1"/>
  <c r="M246" s="1"/>
  <c r="J246" s="1"/>
  <c r="L246"/>
  <c r="A247"/>
  <c r="J247" i="2"/>
  <c r="A248"/>
  <c r="K247"/>
  <c r="L247" i="5" l="1"/>
  <c r="A248"/>
  <c r="M247" a="1"/>
  <c r="M247" s="1"/>
  <c r="J247" s="1"/>
  <c r="K248" i="2"/>
  <c r="A249"/>
  <c r="J248"/>
  <c r="A249" i="5" l="1"/>
  <c r="M248" a="1"/>
  <c r="M248" s="1"/>
  <c r="J248" s="1"/>
  <c r="L248"/>
  <c r="J249" i="2"/>
  <c r="A250"/>
  <c r="K249"/>
  <c r="A250" i="5" l="1"/>
  <c r="M249" a="1"/>
  <c r="M249" s="1"/>
  <c r="J249" s="1"/>
  <c r="L249"/>
  <c r="K250" i="2"/>
  <c r="J250"/>
  <c r="A251"/>
  <c r="M250" i="5" l="1" a="1"/>
  <c r="M250" s="1"/>
  <c r="J250" s="1"/>
  <c r="A251"/>
  <c r="L250"/>
  <c r="J251" i="2"/>
  <c r="K251"/>
  <c r="A252"/>
  <c r="L251" i="5" l="1"/>
  <c r="A252"/>
  <c r="M251" a="1"/>
  <c r="M251" s="1"/>
  <c r="J251" s="1"/>
  <c r="J252" i="2"/>
  <c r="A253"/>
  <c r="K252"/>
  <c r="A253" i="5" l="1"/>
  <c r="M252" a="1"/>
  <c r="M252" s="1"/>
  <c r="J252" s="1"/>
  <c r="L252"/>
  <c r="J253" i="2"/>
  <c r="K253"/>
  <c r="A254"/>
  <c r="A254" i="5" l="1"/>
  <c r="L253"/>
  <c r="M253" a="1"/>
  <c r="M253" s="1"/>
  <c r="J253" s="1"/>
  <c r="A255" i="2"/>
  <c r="K254"/>
  <c r="J254"/>
  <c r="M254" i="5" l="1" a="1"/>
  <c r="M254" s="1"/>
  <c r="J254" s="1"/>
  <c r="L254"/>
  <c r="A255"/>
  <c r="J255" i="2"/>
  <c r="A256"/>
  <c r="K255"/>
  <c r="L255" i="5" l="1"/>
  <c r="A256"/>
  <c r="M255" a="1"/>
  <c r="M255" s="1"/>
  <c r="J255" s="1"/>
  <c r="J256" i="2"/>
  <c r="K256"/>
  <c r="A257"/>
  <c r="A257" i="5" l="1"/>
  <c r="M256" a="1"/>
  <c r="M256" s="1"/>
  <c r="J256" s="1"/>
  <c r="L256"/>
  <c r="J257" i="2"/>
  <c r="A258"/>
  <c r="K257"/>
  <c r="A258" i="5" l="1"/>
  <c r="L257"/>
  <c r="M257" a="1"/>
  <c r="M257" s="1"/>
  <c r="J257" s="1"/>
  <c r="K258" i="2"/>
  <c r="J258"/>
  <c r="A259"/>
  <c r="M258" i="5" l="1" a="1"/>
  <c r="M258" s="1"/>
  <c r="J258" s="1"/>
  <c r="A259"/>
  <c r="L258"/>
  <c r="J259" i="2"/>
  <c r="K259"/>
  <c r="A260"/>
  <c r="L259" i="5" l="1"/>
  <c r="A260"/>
  <c r="M259" a="1"/>
  <c r="M259" s="1"/>
  <c r="J259" s="1"/>
  <c r="J260" i="2"/>
  <c r="A261"/>
  <c r="K260"/>
  <c r="A261" i="5" l="1"/>
  <c r="M260" a="1"/>
  <c r="M260" s="1"/>
  <c r="J260" s="1"/>
  <c r="L260"/>
  <c r="J261" i="2"/>
  <c r="A262"/>
  <c r="K261"/>
  <c r="A262" i="5" l="1"/>
  <c r="L261"/>
  <c r="M261" a="1"/>
  <c r="M261" s="1"/>
  <c r="J261" s="1"/>
  <c r="A263" i="2"/>
  <c r="K262"/>
  <c r="J262"/>
  <c r="M262" i="5" l="1" a="1"/>
  <c r="M262" s="1"/>
  <c r="J262" s="1"/>
  <c r="L262"/>
  <c r="A263"/>
  <c r="J263" i="2"/>
  <c r="A264"/>
  <c r="K263"/>
  <c r="L263" i="5" l="1"/>
  <c r="A264"/>
  <c r="M263" a="1"/>
  <c r="M263" s="1"/>
  <c r="J263" s="1"/>
  <c r="K264" i="2"/>
  <c r="A265"/>
  <c r="J264"/>
  <c r="A265" i="5" l="1"/>
  <c r="M264" a="1"/>
  <c r="M264" s="1"/>
  <c r="J264" s="1"/>
  <c r="L264"/>
  <c r="J265" i="2"/>
  <c r="A266"/>
  <c r="K265"/>
  <c r="A266" i="5" l="1"/>
  <c r="L265"/>
  <c r="M265" a="1"/>
  <c r="M265" s="1"/>
  <c r="J265" s="1"/>
  <c r="K266" i="2"/>
  <c r="J266"/>
  <c r="A267"/>
  <c r="M266" i="5" l="1" a="1"/>
  <c r="M266" s="1"/>
  <c r="J266" s="1"/>
  <c r="L266"/>
  <c r="A267"/>
  <c r="J267" i="2"/>
  <c r="K267"/>
  <c r="A268"/>
  <c r="L267" i="5" l="1"/>
  <c r="A268"/>
  <c r="M267" a="1"/>
  <c r="M267" s="1"/>
  <c r="J267" s="1"/>
  <c r="J268" i="2"/>
  <c r="A269"/>
  <c r="K268"/>
  <c r="A269" i="5" l="1"/>
  <c r="M268" a="1"/>
  <c r="M268" s="1"/>
  <c r="J268" s="1"/>
  <c r="L268"/>
  <c r="J269" i="2"/>
  <c r="K269"/>
  <c r="A270"/>
  <c r="A270" i="5" l="1"/>
  <c r="M269" a="1"/>
  <c r="M269" s="1"/>
  <c r="J269" s="1"/>
  <c r="L269"/>
  <c r="A271" i="2"/>
  <c r="K270"/>
  <c r="J270"/>
  <c r="M270" i="5" l="1" a="1"/>
  <c r="M270" s="1"/>
  <c r="J270" s="1"/>
  <c r="L270"/>
  <c r="A271"/>
  <c r="J271" i="2"/>
  <c r="A272"/>
  <c r="K271"/>
  <c r="L271" i="5" l="1"/>
  <c r="A272"/>
  <c r="M271" a="1"/>
  <c r="M271" s="1"/>
  <c r="J271" s="1"/>
  <c r="J272" i="2"/>
  <c r="K272"/>
  <c r="A273"/>
  <c r="A273" i="5" l="1"/>
  <c r="M272" a="1"/>
  <c r="M272" s="1"/>
  <c r="J272" s="1"/>
  <c r="L272"/>
  <c r="J273" i="2"/>
  <c r="A274"/>
  <c r="K273"/>
  <c r="A274" i="5" l="1"/>
  <c r="L273"/>
  <c r="M273" a="1"/>
  <c r="M273" s="1"/>
  <c r="J273" s="1"/>
  <c r="K274" i="2"/>
  <c r="J274"/>
  <c r="A275"/>
  <c r="M274" i="5" l="1" a="1"/>
  <c r="M274" s="1"/>
  <c r="J274" s="1"/>
  <c r="A275"/>
  <c r="L274"/>
  <c r="J275" i="2"/>
  <c r="K275"/>
  <c r="A276"/>
  <c r="L275" i="5" l="1"/>
  <c r="A276"/>
  <c r="M275" a="1"/>
  <c r="M275" s="1"/>
  <c r="J275" s="1"/>
  <c r="J276" i="2"/>
  <c r="A277"/>
  <c r="K276"/>
  <c r="A277" i="5" l="1"/>
  <c r="M276" a="1"/>
  <c r="M276" s="1"/>
  <c r="J276" s="1"/>
  <c r="L276"/>
  <c r="J277" i="2"/>
  <c r="A278"/>
  <c r="K277"/>
  <c r="A278" i="5" l="1"/>
  <c r="L277"/>
  <c r="M277" a="1"/>
  <c r="M277" s="1"/>
  <c r="J277" s="1"/>
  <c r="A279" i="2"/>
  <c r="K278"/>
  <c r="J278"/>
  <c r="M278" i="5" l="1" a="1"/>
  <c r="M278" s="1"/>
  <c r="J278" s="1"/>
  <c r="L278"/>
  <c r="A279"/>
  <c r="J279" i="2"/>
  <c r="A280"/>
  <c r="K279"/>
  <c r="L279" i="5" l="1"/>
  <c r="A280"/>
  <c r="M279" a="1"/>
  <c r="M279" s="1"/>
  <c r="J279" s="1"/>
  <c r="K280" i="2"/>
  <c r="A281"/>
  <c r="J280"/>
  <c r="A281" i="5" l="1"/>
  <c r="M280" a="1"/>
  <c r="M280" s="1"/>
  <c r="J280" s="1"/>
  <c r="L280"/>
  <c r="J281" i="2"/>
  <c r="A282"/>
  <c r="K281"/>
  <c r="A282" i="5" l="1"/>
  <c r="L281"/>
  <c r="M281" a="1"/>
  <c r="M281" s="1"/>
  <c r="J281" s="1"/>
  <c r="K282" i="2"/>
  <c r="J282"/>
  <c r="A283"/>
  <c r="M282" i="5" l="1" a="1"/>
  <c r="M282" s="1"/>
  <c r="J282" s="1"/>
  <c r="A283"/>
  <c r="L282"/>
  <c r="J283" i="2"/>
  <c r="K283"/>
  <c r="A284"/>
  <c r="L283" i="5" l="1"/>
  <c r="A284"/>
  <c r="M283" a="1"/>
  <c r="M283" s="1"/>
  <c r="J283" s="1"/>
  <c r="J284" i="2"/>
  <c r="A285"/>
  <c r="K284"/>
  <c r="A285" i="5" l="1"/>
  <c r="M284" a="1"/>
  <c r="M284" s="1"/>
  <c r="J284" s="1"/>
  <c r="L284"/>
  <c r="J285" i="2"/>
  <c r="K285"/>
  <c r="A286"/>
  <c r="A286" i="5" l="1"/>
  <c r="L285"/>
  <c r="M285" a="1"/>
  <c r="M285" s="1"/>
  <c r="J285" s="1"/>
  <c r="A287" i="2"/>
  <c r="K286"/>
  <c r="J286"/>
  <c r="M286" i="5" l="1" a="1"/>
  <c r="M286" s="1"/>
  <c r="J286" s="1"/>
  <c r="L286"/>
  <c r="A287"/>
  <c r="J287" i="2"/>
  <c r="A288"/>
  <c r="K287"/>
  <c r="L287" i="5" l="1"/>
  <c r="A288"/>
  <c r="M287" a="1"/>
  <c r="M287" s="1"/>
  <c r="J287" s="1"/>
  <c r="J288" i="2"/>
  <c r="K288"/>
  <c r="A289"/>
  <c r="A289" i="5" l="1"/>
  <c r="M288" a="1"/>
  <c r="M288" s="1"/>
  <c r="J288" s="1"/>
  <c r="L288"/>
  <c r="J289" i="2"/>
  <c r="A290"/>
  <c r="K289"/>
  <c r="A290" i="5" l="1"/>
  <c r="L289"/>
  <c r="M289" a="1"/>
  <c r="M289" s="1"/>
  <c r="J289" s="1"/>
  <c r="K290" i="2"/>
  <c r="J290"/>
  <c r="A291"/>
  <c r="M290" i="5" l="1" a="1"/>
  <c r="M290" s="1"/>
  <c r="J290" s="1"/>
  <c r="A291"/>
  <c r="L290"/>
  <c r="J291" i="2"/>
  <c r="K291"/>
  <c r="A292"/>
  <c r="L291" i="5" l="1"/>
  <c r="A292"/>
  <c r="M291" a="1"/>
  <c r="M291" s="1"/>
  <c r="J291" s="1"/>
  <c r="J292" i="2"/>
  <c r="A293"/>
  <c r="K292"/>
  <c r="A293" i="5" l="1"/>
  <c r="M292" a="1"/>
  <c r="M292" s="1"/>
  <c r="J292" s="1"/>
  <c r="L292"/>
  <c r="J293" i="2"/>
  <c r="A294"/>
  <c r="K293"/>
  <c r="A294" i="5" l="1"/>
  <c r="L293"/>
  <c r="M293" a="1"/>
  <c r="M293" s="1"/>
  <c r="J293" s="1"/>
  <c r="A295" i="2"/>
  <c r="K294"/>
  <c r="J294"/>
  <c r="M294" i="5" l="1" a="1"/>
  <c r="M294" s="1"/>
  <c r="J294" s="1"/>
  <c r="L294"/>
  <c r="A295"/>
  <c r="J295" i="2"/>
  <c r="A296"/>
  <c r="K295"/>
  <c r="L295" i="5" l="1"/>
  <c r="A296"/>
  <c r="M295" a="1"/>
  <c r="M295" s="1"/>
  <c r="J295" s="1"/>
  <c r="K296" i="2"/>
  <c r="A297"/>
  <c r="J296"/>
  <c r="A297" i="5" l="1"/>
  <c r="M296" a="1"/>
  <c r="M296" s="1"/>
  <c r="J296" s="1"/>
  <c r="L296"/>
  <c r="J297" i="2"/>
  <c r="A298"/>
  <c r="K297"/>
  <c r="A298" i="5" l="1"/>
  <c r="L297"/>
  <c r="M297" a="1"/>
  <c r="M297" s="1"/>
  <c r="J297" s="1"/>
  <c r="K298" i="2"/>
  <c r="J298"/>
  <c r="A299"/>
  <c r="M298" i="5" l="1" a="1"/>
  <c r="M298" s="1"/>
  <c r="J298" s="1"/>
  <c r="A299"/>
  <c r="L298"/>
  <c r="J299" i="2"/>
  <c r="K299"/>
  <c r="A300"/>
  <c r="L299" i="5" l="1"/>
  <c r="A300"/>
  <c r="M299" a="1"/>
  <c r="M299" s="1"/>
  <c r="J299" s="1"/>
  <c r="J300" i="2"/>
  <c r="A301"/>
  <c r="K300"/>
  <c r="A301" i="5" l="1"/>
  <c r="M300" a="1"/>
  <c r="M300" s="1"/>
  <c r="J300" s="1"/>
  <c r="L300"/>
  <c r="J301" i="2"/>
  <c r="K301"/>
  <c r="A302"/>
  <c r="A302" i="5" l="1"/>
  <c r="L301"/>
  <c r="M301" a="1"/>
  <c r="M301" s="1"/>
  <c r="J301" s="1"/>
  <c r="A303" i="2"/>
  <c r="K302"/>
  <c r="J302"/>
  <c r="M302" i="5" l="1" a="1"/>
  <c r="M302" s="1"/>
  <c r="J302" s="1"/>
  <c r="L302"/>
  <c r="A303"/>
  <c r="J303" i="2"/>
  <c r="A304"/>
  <c r="K303"/>
  <c r="L303" i="5" l="1"/>
  <c r="A304"/>
  <c r="M303" a="1"/>
  <c r="M303" s="1"/>
  <c r="J303" s="1"/>
  <c r="J304" i="2"/>
  <c r="K304"/>
  <c r="A305"/>
  <c r="A305" i="5" l="1"/>
  <c r="M304" a="1"/>
  <c r="M304" s="1"/>
  <c r="J304" s="1"/>
  <c r="L304"/>
  <c r="J305" i="2"/>
  <c r="A306"/>
  <c r="K305"/>
  <c r="A306" i="5" l="1"/>
  <c r="L305"/>
  <c r="M305" a="1"/>
  <c r="M305" s="1"/>
  <c r="J305" s="1"/>
  <c r="K306" i="2"/>
  <c r="J306"/>
  <c r="A307"/>
  <c r="M306" i="5" l="1" a="1"/>
  <c r="M306" s="1"/>
  <c r="J306" s="1"/>
  <c r="A307"/>
  <c r="L306"/>
  <c r="J307" i="2"/>
  <c r="K307"/>
  <c r="A308"/>
  <c r="L307" i="5" l="1"/>
  <c r="A308"/>
  <c r="M307" a="1"/>
  <c r="M307" s="1"/>
  <c r="J307" s="1"/>
  <c r="J308" i="2"/>
  <c r="A309"/>
  <c r="K308"/>
  <c r="A309" i="5" l="1"/>
  <c r="M308" a="1"/>
  <c r="M308" s="1"/>
  <c r="J308" s="1"/>
  <c r="L308"/>
  <c r="J309" i="2"/>
  <c r="A310"/>
  <c r="K309"/>
  <c r="A310" i="5" l="1"/>
  <c r="L309"/>
  <c r="M309" a="1"/>
  <c r="M309" s="1"/>
  <c r="J309" s="1"/>
  <c r="A311" i="2"/>
  <c r="K310"/>
  <c r="J310"/>
  <c r="M310" i="5" l="1" a="1"/>
  <c r="M310" s="1"/>
  <c r="J310" s="1"/>
  <c r="L310"/>
  <c r="A311"/>
  <c r="J311" i="2"/>
  <c r="A312"/>
  <c r="K311"/>
  <c r="L311" i="5" l="1"/>
  <c r="A312"/>
  <c r="M311" a="1"/>
  <c r="M311" s="1"/>
  <c r="J311" s="1"/>
  <c r="K312" i="2"/>
  <c r="A313"/>
  <c r="J312"/>
  <c r="A313" i="5" l="1"/>
  <c r="M312" a="1"/>
  <c r="M312" s="1"/>
  <c r="J312" s="1"/>
  <c r="L312"/>
  <c r="J313" i="2"/>
  <c r="A314"/>
  <c r="K313"/>
  <c r="A314" i="5" l="1"/>
  <c r="L313"/>
  <c r="M313" a="1"/>
  <c r="M313" s="1"/>
  <c r="J313" s="1"/>
  <c r="K314" i="2"/>
  <c r="J314"/>
  <c r="A315"/>
  <c r="M314" i="5" l="1" a="1"/>
  <c r="M314" s="1"/>
  <c r="J314" s="1"/>
  <c r="A315"/>
  <c r="L314"/>
  <c r="J315" i="2"/>
  <c r="K315"/>
  <c r="A316"/>
  <c r="L315" i="5" l="1"/>
  <c r="A316"/>
  <c r="M315" a="1"/>
  <c r="M315" s="1"/>
  <c r="J315" s="1"/>
  <c r="J316" i="2"/>
  <c r="A317"/>
  <c r="K316"/>
  <c r="A317" i="5" l="1"/>
  <c r="M316" a="1"/>
  <c r="M316" s="1"/>
  <c r="J316" s="1"/>
  <c r="L316"/>
  <c r="J317" i="2"/>
  <c r="K317"/>
  <c r="A318"/>
  <c r="A318" i="5" l="1"/>
  <c r="L317"/>
  <c r="M317" a="1"/>
  <c r="M317" s="1"/>
  <c r="J317" s="1"/>
  <c r="A319" i="2"/>
  <c r="K318"/>
  <c r="J318"/>
  <c r="M318" i="5" l="1" a="1"/>
  <c r="M318" s="1"/>
  <c r="J318" s="1"/>
  <c r="L318"/>
  <c r="A319"/>
  <c r="J319" i="2"/>
  <c r="A320"/>
  <c r="K319"/>
  <c r="L319" i="5" l="1"/>
  <c r="A320"/>
  <c r="M319" a="1"/>
  <c r="M319" s="1"/>
  <c r="J319" s="1"/>
  <c r="J320" i="2"/>
  <c r="K320"/>
  <c r="A321"/>
  <c r="A321" i="5" l="1"/>
  <c r="M320" a="1"/>
  <c r="M320" s="1"/>
  <c r="J320" s="1"/>
  <c r="L320"/>
  <c r="J321" i="2"/>
  <c r="A322"/>
  <c r="K321"/>
  <c r="A322" i="5" l="1"/>
  <c r="L321"/>
  <c r="M321" a="1"/>
  <c r="M321" s="1"/>
  <c r="J321" s="1"/>
  <c r="K322" i="2"/>
  <c r="J322"/>
  <c r="A323"/>
  <c r="M322" i="5" l="1" a="1"/>
  <c r="M322" s="1"/>
  <c r="J322" s="1"/>
  <c r="A323"/>
  <c r="L322"/>
  <c r="J323" i="2"/>
  <c r="K323"/>
  <c r="A324"/>
  <c r="L323" i="5" l="1"/>
  <c r="A324"/>
  <c r="M323" a="1"/>
  <c r="M323" s="1"/>
  <c r="J323" s="1"/>
  <c r="J324" i="2"/>
  <c r="A325"/>
  <c r="K324"/>
  <c r="A325" i="5" l="1"/>
  <c r="M324" a="1"/>
  <c r="M324" s="1"/>
  <c r="J324" s="1"/>
  <c r="L324"/>
  <c r="J325" i="2"/>
  <c r="A326"/>
  <c r="K325"/>
  <c r="A326" i="5" l="1"/>
  <c r="M325" a="1"/>
  <c r="M325" s="1"/>
  <c r="J325" s="1"/>
  <c r="L325"/>
  <c r="A327" i="2"/>
  <c r="K326"/>
  <c r="J326"/>
  <c r="M326" i="5" l="1" a="1"/>
  <c r="M326" s="1"/>
  <c r="J326" s="1"/>
  <c r="L326"/>
  <c r="A327"/>
  <c r="J327" i="2"/>
  <c r="A328"/>
  <c r="K327"/>
  <c r="L327" i="5" l="1"/>
  <c r="A328"/>
  <c r="M327" a="1"/>
  <c r="M327" s="1"/>
  <c r="J327" s="1"/>
  <c r="K328" i="2"/>
  <c r="A329"/>
  <c r="J328"/>
  <c r="A329" i="5" l="1"/>
  <c r="M328" a="1"/>
  <c r="M328" s="1"/>
  <c r="J328" s="1"/>
  <c r="L328"/>
  <c r="J329" i="2"/>
  <c r="A330"/>
  <c r="K329"/>
  <c r="A330" i="5" l="1"/>
  <c r="L329"/>
  <c r="M329" a="1"/>
  <c r="M329" s="1"/>
  <c r="J329" s="1"/>
  <c r="K330" i="2"/>
  <c r="J330"/>
  <c r="A331"/>
  <c r="M330" i="5" l="1" a="1"/>
  <c r="M330" s="1"/>
  <c r="J330" s="1"/>
  <c r="A331"/>
  <c r="L330"/>
  <c r="J331" i="2"/>
  <c r="K331"/>
  <c r="A332"/>
  <c r="L331" i="5" l="1"/>
  <c r="A332"/>
  <c r="M331" a="1"/>
  <c r="M331" s="1"/>
  <c r="J331" s="1"/>
  <c r="J332" i="2"/>
  <c r="A333"/>
  <c r="K332"/>
  <c r="A333" i="5" l="1"/>
  <c r="M332" a="1"/>
  <c r="M332" s="1"/>
  <c r="J332" s="1"/>
  <c r="L332"/>
  <c r="J333" i="2"/>
  <c r="K333"/>
  <c r="A334"/>
  <c r="A334" i="5" l="1"/>
  <c r="L333"/>
  <c r="M333" a="1"/>
  <c r="M333" s="1"/>
  <c r="J333" s="1"/>
  <c r="A335" i="2"/>
  <c r="K334"/>
  <c r="J334"/>
  <c r="M334" i="5" l="1" a="1"/>
  <c r="M334" s="1"/>
  <c r="J334" s="1"/>
  <c r="L334"/>
  <c r="A335"/>
  <c r="J335" i="2"/>
  <c r="A336"/>
  <c r="K335"/>
  <c r="L335" i="5" l="1"/>
  <c r="A336"/>
  <c r="M335" a="1"/>
  <c r="M335" s="1"/>
  <c r="J335" s="1"/>
  <c r="J336" i="2"/>
  <c r="K336"/>
  <c r="A337"/>
  <c r="A337" i="5" l="1"/>
  <c r="M336" a="1"/>
  <c r="M336" s="1"/>
  <c r="J336" s="1"/>
  <c r="L336"/>
  <c r="J337" i="2"/>
  <c r="A338"/>
  <c r="K337"/>
  <c r="A338" i="5" l="1"/>
  <c r="L337"/>
  <c r="M337" a="1"/>
  <c r="M337" s="1"/>
  <c r="J337" s="1"/>
  <c r="K338" i="2"/>
  <c r="J338"/>
  <c r="A339"/>
  <c r="M338" i="5" l="1" a="1"/>
  <c r="M338" s="1"/>
  <c r="J338" s="1"/>
  <c r="A339"/>
  <c r="L338"/>
  <c r="J339" i="2"/>
  <c r="K339"/>
  <c r="A340"/>
  <c r="L339" i="5" l="1"/>
  <c r="A340"/>
  <c r="M339" a="1"/>
  <c r="M339" s="1"/>
  <c r="J339" s="1"/>
  <c r="J340" i="2"/>
  <c r="A341"/>
  <c r="K340"/>
  <c r="A341" i="5" l="1"/>
  <c r="M340" a="1"/>
  <c r="M340" s="1"/>
  <c r="J340" s="1"/>
  <c r="L340"/>
  <c r="J341" i="2"/>
  <c r="A342"/>
  <c r="K341"/>
  <c r="A342" i="5" l="1"/>
  <c r="L341"/>
  <c r="M341" a="1"/>
  <c r="M341" s="1"/>
  <c r="J341" s="1"/>
  <c r="A343" i="2"/>
  <c r="K342"/>
  <c r="J342"/>
  <c r="M342" i="5" l="1" a="1"/>
  <c r="M342" s="1"/>
  <c r="J342" s="1"/>
  <c r="L342"/>
  <c r="A343"/>
  <c r="J343" i="2"/>
  <c r="K343"/>
  <c r="A344"/>
  <c r="L343" i="5" l="1"/>
  <c r="A344"/>
  <c r="M343" a="1"/>
  <c r="M343" s="1"/>
  <c r="J343" s="1"/>
  <c r="A345" i="2"/>
  <c r="K344"/>
  <c r="J344"/>
  <c r="A345" i="5" l="1"/>
  <c r="M344" a="1"/>
  <c r="M344" s="1"/>
  <c r="J344" s="1"/>
  <c r="L344"/>
  <c r="A346" i="2"/>
  <c r="J345"/>
  <c r="K345"/>
  <c r="A346" i="5" l="1"/>
  <c r="M345" a="1"/>
  <c r="M345" s="1"/>
  <c r="J345" s="1"/>
  <c r="L345"/>
  <c r="K346" i="2"/>
  <c r="A347"/>
  <c r="J346"/>
  <c r="M346" i="5" l="1" a="1"/>
  <c r="M346" s="1"/>
  <c r="J346" s="1"/>
  <c r="A347"/>
  <c r="L346"/>
  <c r="J347" i="2"/>
  <c r="K347"/>
  <c r="A348"/>
  <c r="L347" i="5" l="1"/>
  <c r="A348"/>
  <c r="M347" a="1"/>
  <c r="M347" s="1"/>
  <c r="J347" s="1"/>
  <c r="J348" i="2"/>
  <c r="A349"/>
  <c r="K348"/>
  <c r="A349" i="5" l="1"/>
  <c r="M348" a="1"/>
  <c r="M348" s="1"/>
  <c r="J348" s="1"/>
  <c r="L348"/>
  <c r="A350" i="2"/>
  <c r="J349"/>
  <c r="K349"/>
  <c r="A350" i="5" l="1"/>
  <c r="M349" a="1"/>
  <c r="M349" s="1"/>
  <c r="J349" s="1"/>
  <c r="L349"/>
  <c r="J350" i="2"/>
  <c r="K350"/>
  <c r="A351"/>
  <c r="M350" i="5" l="1" a="1"/>
  <c r="M350" s="1"/>
  <c r="J350" s="1"/>
  <c r="L350"/>
  <c r="A351"/>
  <c r="J351" i="2"/>
  <c r="A352"/>
  <c r="K351"/>
  <c r="L351" i="5" l="1"/>
  <c r="A352"/>
  <c r="M351" a="1"/>
  <c r="M351" s="1"/>
  <c r="J351" s="1"/>
  <c r="J352" i="2"/>
  <c r="A353"/>
  <c r="K352"/>
  <c r="A353" i="5" l="1"/>
  <c r="M352" a="1"/>
  <c r="M352" s="1"/>
  <c r="J352" s="1"/>
  <c r="L352"/>
  <c r="A354" i="2"/>
  <c r="K353"/>
  <c r="J353"/>
  <c r="A354" i="5" l="1"/>
  <c r="L353"/>
  <c r="M353" a="1"/>
  <c r="M353" s="1"/>
  <c r="J353" s="1"/>
  <c r="K354" i="2"/>
  <c r="J354"/>
  <c r="A355"/>
  <c r="M354" i="5" l="1" a="1"/>
  <c r="M354" s="1"/>
  <c r="J354" s="1"/>
  <c r="A355"/>
  <c r="L354"/>
  <c r="J355" i="2"/>
  <c r="A356"/>
  <c r="K355"/>
  <c r="L355" i="5" l="1"/>
  <c r="A356"/>
  <c r="M355" a="1"/>
  <c r="M355" s="1"/>
  <c r="J355" s="1"/>
  <c r="J356" i="2"/>
  <c r="K356"/>
  <c r="A357"/>
  <c r="A357" i="5" l="1"/>
  <c r="M356" a="1"/>
  <c r="M356" s="1"/>
  <c r="J356" s="1"/>
  <c r="L356"/>
  <c r="A358" i="2"/>
  <c r="J357"/>
  <c r="K357"/>
  <c r="A358" i="5" l="1"/>
  <c r="M357" a="1"/>
  <c r="M357" s="1"/>
  <c r="J357" s="1"/>
  <c r="L357"/>
  <c r="A359" i="2"/>
  <c r="K358"/>
  <c r="J358"/>
  <c r="M358" i="5" l="1" a="1"/>
  <c r="M358" s="1"/>
  <c r="J358" s="1"/>
  <c r="L358"/>
  <c r="A359"/>
  <c r="J359" i="2"/>
  <c r="K359"/>
  <c r="A360"/>
  <c r="L359" i="5" l="1"/>
  <c r="A360"/>
  <c r="M359" a="1"/>
  <c r="M359" s="1"/>
  <c r="J359" s="1"/>
  <c r="A361" i="2"/>
  <c r="K360"/>
  <c r="J360"/>
  <c r="A361" i="5" l="1"/>
  <c r="M360" a="1"/>
  <c r="M360" s="1"/>
  <c r="J360" s="1"/>
  <c r="L360"/>
  <c r="A362" i="2"/>
  <c r="J361"/>
  <c r="K361"/>
  <c r="A362" i="5" l="1"/>
  <c r="M361" a="1"/>
  <c r="M361" s="1"/>
  <c r="J361" s="1"/>
  <c r="L361"/>
  <c r="K362" i="2"/>
  <c r="A363"/>
  <c r="J362"/>
  <c r="M362" i="5" l="1" a="1"/>
  <c r="M362" s="1"/>
  <c r="J362" s="1"/>
  <c r="A363"/>
  <c r="L362"/>
  <c r="J363" i="2"/>
  <c r="K363"/>
  <c r="A364"/>
  <c r="L363" i="5" l="1"/>
  <c r="A364"/>
  <c r="M363" a="1"/>
  <c r="M363" s="1"/>
  <c r="J363" s="1"/>
  <c r="J364" i="2"/>
  <c r="A365"/>
  <c r="K364"/>
  <c r="A365" i="5" l="1"/>
  <c r="M364" a="1"/>
  <c r="M364" s="1"/>
  <c r="J364" s="1"/>
  <c r="L364"/>
  <c r="A366" i="2"/>
  <c r="K365"/>
  <c r="J365"/>
  <c r="A366" i="5" l="1"/>
  <c r="L365"/>
  <c r="M365" a="1"/>
  <c r="M365" s="1"/>
  <c r="J365" s="1"/>
  <c r="J366" i="2"/>
  <c r="K366"/>
  <c r="A367"/>
  <c r="M366" i="5" l="1" a="1"/>
  <c r="M366" s="1"/>
  <c r="J366" s="1"/>
  <c r="L366"/>
  <c r="A367"/>
  <c r="J367" i="2"/>
  <c r="A368"/>
  <c r="K367"/>
  <c r="F3" i="3" l="1"/>
  <c r="F2"/>
  <c r="AF8" i="1"/>
  <c r="B8"/>
  <c r="X8"/>
  <c r="N8"/>
  <c r="F8"/>
  <c r="AE8"/>
  <c r="W8"/>
  <c r="I8"/>
  <c r="Q8"/>
  <c r="Z8"/>
  <c r="P8"/>
  <c r="AC8"/>
  <c r="U8"/>
  <c r="G8"/>
  <c r="AB8"/>
  <c r="C8"/>
  <c r="J8"/>
  <c r="R8"/>
  <c r="M8"/>
  <c r="E8"/>
  <c r="AD8"/>
  <c r="V8"/>
  <c r="L8"/>
  <c r="T8"/>
  <c r="Y8"/>
  <c r="D8"/>
  <c r="K8"/>
  <c r="S8"/>
  <c r="H8"/>
  <c r="O8"/>
  <c r="AA8"/>
  <c r="AE35"/>
  <c r="G35"/>
  <c r="AB39"/>
  <c r="F42"/>
  <c r="S39"/>
  <c r="J41"/>
  <c r="Q35"/>
  <c r="F35"/>
  <c r="P38"/>
  <c r="U39"/>
  <c r="E42"/>
  <c r="G41"/>
  <c r="J35"/>
  <c r="P35"/>
  <c r="C42"/>
  <c r="U38"/>
  <c r="AE39"/>
  <c r="B42"/>
  <c r="AC35"/>
  <c r="L38"/>
  <c r="V39"/>
  <c r="AA39"/>
  <c r="E38"/>
  <c r="X35"/>
  <c r="K38"/>
  <c r="K17"/>
  <c r="AD14"/>
  <c r="E14"/>
  <c r="H11"/>
  <c r="Z17"/>
  <c r="Q17"/>
  <c r="T11"/>
  <c r="W14"/>
  <c r="N20"/>
  <c r="F20"/>
  <c r="AC23"/>
  <c r="F17"/>
  <c r="X23"/>
  <c r="J17"/>
  <c r="T17"/>
  <c r="P20"/>
  <c r="M20"/>
  <c r="AD20"/>
  <c r="J23"/>
  <c r="AE14"/>
  <c r="AF14"/>
  <c r="M11"/>
  <c r="AA23"/>
  <c r="P23"/>
  <c r="S23"/>
  <c r="AC17"/>
  <c r="L14"/>
  <c r="B17"/>
  <c r="C17"/>
  <c r="R20"/>
  <c r="S20"/>
  <c r="AA20"/>
  <c r="C14"/>
  <c r="N23"/>
  <c r="V23"/>
  <c r="H23"/>
  <c r="N11"/>
  <c r="K11"/>
  <c r="B20"/>
  <c r="C20"/>
  <c r="Q20"/>
  <c r="Y17"/>
  <c r="Y23"/>
  <c r="U14"/>
  <c r="W23"/>
  <c r="L11"/>
  <c r="E17"/>
  <c r="G23"/>
  <c r="S14"/>
  <c r="Y11"/>
  <c r="AF20"/>
  <c r="D11"/>
  <c r="C11"/>
  <c r="AC14"/>
  <c r="L23"/>
  <c r="Q23"/>
  <c r="Y20"/>
  <c r="O17"/>
  <c r="AB11"/>
  <c r="X20"/>
  <c r="U20"/>
  <c r="V11"/>
  <c r="C23"/>
  <c r="AB14"/>
  <c r="G20"/>
  <c r="G17"/>
  <c r="H17"/>
  <c r="AC11"/>
  <c r="F11"/>
  <c r="K23"/>
  <c r="I23"/>
  <c r="I20"/>
  <c r="W17"/>
  <c r="S17"/>
  <c r="I17"/>
  <c r="P11"/>
  <c r="AE23"/>
  <c r="K20"/>
  <c r="L20"/>
  <c r="U17"/>
  <c r="I14"/>
  <c r="Z11"/>
  <c r="S11"/>
  <c r="V14"/>
  <c r="G11"/>
  <c r="Z14"/>
  <c r="U11"/>
  <c r="Q11"/>
  <c r="M14"/>
  <c r="F14"/>
  <c r="T20"/>
  <c r="R14"/>
  <c r="E20"/>
  <c r="U23"/>
  <c r="H20"/>
  <c r="Y14"/>
  <c r="E11"/>
  <c r="H14"/>
  <c r="N14"/>
  <c r="B11"/>
  <c r="AD23"/>
  <c r="AC20"/>
  <c r="J11"/>
  <c r="N17"/>
  <c r="B14"/>
  <c r="X11"/>
  <c r="AB23"/>
  <c r="W20"/>
  <c r="R23"/>
  <c r="O14"/>
  <c r="O11"/>
  <c r="D20"/>
  <c r="AD17"/>
  <c r="P17"/>
  <c r="AA14"/>
  <c r="AA11"/>
  <c r="Z23"/>
  <c r="O20"/>
  <c r="T14"/>
  <c r="M17"/>
  <c r="I11"/>
  <c r="X14"/>
  <c r="M23"/>
  <c r="AE17"/>
  <c r="V20"/>
  <c r="AA17"/>
  <c r="AB20"/>
  <c r="O23"/>
  <c r="J14"/>
  <c r="F23"/>
  <c r="K14"/>
  <c r="P14"/>
  <c r="R11"/>
  <c r="V17"/>
  <c r="Z20"/>
  <c r="T23"/>
  <c r="D14"/>
  <c r="B23"/>
  <c r="AE20"/>
  <c r="AB17"/>
  <c r="G14"/>
  <c r="J20"/>
  <c r="C26"/>
  <c r="X17"/>
  <c r="B26"/>
  <c r="W11"/>
  <c r="E23"/>
  <c r="Q14"/>
  <c r="R17"/>
  <c r="L17"/>
  <c r="D23"/>
  <c r="R26"/>
  <c r="M29"/>
  <c r="J26"/>
  <c r="H26"/>
  <c r="N26"/>
  <c r="E32"/>
  <c r="Y32"/>
  <c r="V26"/>
  <c r="R29"/>
  <c r="AB26"/>
  <c r="O29"/>
  <c r="AF29"/>
  <c r="C32"/>
  <c r="K29"/>
  <c r="E26"/>
  <c r="Q29"/>
  <c r="I32"/>
  <c r="K32"/>
  <c r="I38"/>
  <c r="M38"/>
  <c r="N35"/>
  <c r="N29"/>
  <c r="AA38"/>
  <c r="O36"/>
  <c r="I41"/>
  <c r="G38"/>
  <c r="V35"/>
  <c r="F38"/>
  <c r="W29"/>
  <c r="I26"/>
  <c r="P29"/>
  <c r="AC36"/>
  <c r="G29"/>
  <c r="Q36"/>
  <c r="AE32"/>
  <c r="V29"/>
  <c r="Q38"/>
  <c r="F36"/>
  <c r="Y38"/>
  <c r="R39"/>
  <c r="Z39"/>
  <c r="R32"/>
  <c r="W36"/>
  <c r="AB36"/>
  <c r="R38"/>
  <c r="J38"/>
  <c r="F41"/>
  <c r="N39"/>
  <c r="E29"/>
  <c r="N38"/>
  <c r="AA35"/>
  <c r="AD38"/>
  <c r="K42"/>
  <c r="AB32"/>
  <c r="U32"/>
  <c r="AB35"/>
  <c r="J42"/>
  <c r="AD32"/>
  <c r="O39"/>
  <c r="T26"/>
  <c r="W38"/>
  <c r="U29"/>
  <c r="AC32"/>
  <c r="AA29"/>
  <c r="O32"/>
  <c r="E35"/>
  <c r="M35"/>
  <c r="F32"/>
  <c r="W35"/>
  <c r="N32"/>
  <c r="C39"/>
  <c r="O38"/>
  <c r="Y29"/>
  <c r="AD39"/>
  <c r="AC29"/>
  <c r="J32"/>
  <c r="F29"/>
  <c r="V32"/>
  <c r="AD29"/>
  <c r="D26"/>
  <c r="X32"/>
  <c r="AE29"/>
  <c r="P32"/>
  <c r="S32"/>
  <c r="Q32"/>
  <c r="W32"/>
  <c r="T29"/>
  <c r="AE26"/>
  <c r="L29"/>
  <c r="P26"/>
  <c r="W26"/>
  <c r="H29"/>
  <c r="AF26"/>
  <c r="C29"/>
  <c r="K26"/>
  <c r="Q26"/>
  <c r="T32"/>
  <c r="O26"/>
  <c r="Z26"/>
  <c r="Y26"/>
  <c r="Z29"/>
  <c r="D29"/>
  <c r="S29"/>
  <c r="S26"/>
  <c r="D32"/>
  <c r="Y35"/>
  <c r="H39"/>
  <c r="H38"/>
  <c r="AB29"/>
  <c r="X26"/>
  <c r="H36"/>
  <c r="B38"/>
  <c r="T36"/>
  <c r="Z38"/>
  <c r="Z32"/>
  <c r="AA36"/>
  <c r="D36"/>
  <c r="I42"/>
  <c r="M32"/>
  <c r="N36"/>
  <c r="H41"/>
  <c r="G39"/>
  <c r="S35"/>
  <c r="S36"/>
  <c r="X29"/>
  <c r="AC26"/>
  <c r="V38"/>
  <c r="P39"/>
  <c r="G26"/>
  <c r="AA32"/>
  <c r="AA26"/>
  <c r="U26"/>
  <c r="H32"/>
  <c r="I29"/>
  <c r="Z36"/>
  <c r="W39"/>
  <c r="T39"/>
  <c r="X39"/>
  <c r="H35"/>
  <c r="F39"/>
  <c r="M26"/>
  <c r="U35"/>
  <c r="C35"/>
  <c r="L39"/>
  <c r="B35"/>
  <c r="K35"/>
  <c r="M39"/>
  <c r="K36"/>
  <c r="X38"/>
  <c r="G32"/>
  <c r="R35"/>
  <c r="F26"/>
  <c r="B29"/>
  <c r="AB38"/>
  <c r="B32"/>
  <c r="D41"/>
  <c r="L26"/>
  <c r="L32"/>
  <c r="L36"/>
  <c r="T38"/>
  <c r="V36"/>
  <c r="C41"/>
  <c r="J29"/>
  <c r="D42"/>
  <c r="D38"/>
  <c r="AD26"/>
  <c r="H42"/>
  <c r="D35"/>
  <c r="O35"/>
  <c r="AE38"/>
  <c r="C38"/>
  <c r="AF35"/>
  <c r="AC39"/>
  <c r="G42"/>
  <c r="Y39"/>
  <c r="L35"/>
  <c r="AC38"/>
  <c r="AD35"/>
  <c r="B41"/>
  <c r="E41"/>
  <c r="Z35"/>
  <c r="I35"/>
  <c r="T35"/>
  <c r="S38"/>
  <c r="L367" i="5"/>
  <c r="A368"/>
  <c r="M367" a="1"/>
  <c r="M367" s="1"/>
  <c r="J367" s="1"/>
  <c r="K368" i="2"/>
  <c r="F5" i="3"/>
  <c r="F6"/>
  <c r="F4"/>
  <c r="AE41" i="1"/>
  <c r="N41"/>
  <c r="L41"/>
  <c r="Q41"/>
  <c r="S41"/>
  <c r="V41"/>
  <c r="M41"/>
  <c r="T41"/>
  <c r="R41"/>
  <c r="O41"/>
  <c r="K41"/>
  <c r="AA41"/>
  <c r="AD41"/>
  <c r="X41"/>
  <c r="AC41"/>
  <c r="AB41"/>
  <c r="U41"/>
  <c r="AF41"/>
  <c r="P41"/>
  <c r="W41"/>
  <c r="Z41"/>
  <c r="Y41"/>
  <c r="E4" i="3" l="1"/>
  <c r="G4" s="1"/>
  <c r="E5"/>
  <c r="G5" s="1"/>
  <c r="E3"/>
  <c r="G3" s="1"/>
  <c r="E6"/>
  <c r="G6" s="1"/>
  <c r="E2"/>
  <c r="G2" s="1"/>
  <c r="AH23" i="1"/>
  <c r="AG23"/>
  <c r="AH8"/>
  <c r="AG8"/>
  <c r="AG38"/>
  <c r="AH38"/>
  <c r="AH29"/>
  <c r="AG29"/>
  <c r="AH35"/>
  <c r="AG35"/>
  <c r="AH14"/>
  <c r="AG14"/>
  <c r="AG32"/>
  <c r="AH32"/>
  <c r="AH20"/>
  <c r="AG20"/>
  <c r="AG26"/>
  <c r="AH26"/>
  <c r="AG11"/>
  <c r="AH11"/>
  <c r="L368" i="5"/>
  <c r="M368" a="1"/>
  <c r="M368" s="1"/>
  <c r="J368" s="1"/>
  <c r="AH41" i="1"/>
  <c r="AG41"/>
  <c r="J368" i="2"/>
  <c r="B1"/>
  <c r="B1" i="5" l="1"/>
  <c r="I24" i="1"/>
  <c r="AA12"/>
  <c r="P15"/>
  <c r="U12"/>
  <c r="O9"/>
  <c r="R9"/>
  <c r="X12"/>
  <c r="AB12"/>
  <c r="D15"/>
  <c r="D9"/>
  <c r="K18"/>
  <c r="E15"/>
  <c r="P18"/>
  <c r="H15"/>
  <c r="E12"/>
  <c r="B27"/>
  <c r="S15"/>
  <c r="H12"/>
  <c r="Z21"/>
  <c r="Y15"/>
  <c r="T18"/>
  <c r="AC15"/>
  <c r="N24"/>
  <c r="AE18"/>
  <c r="N18"/>
  <c r="R15"/>
  <c r="J12"/>
  <c r="D24"/>
  <c r="L21"/>
  <c r="W9"/>
  <c r="AB9"/>
  <c r="Q18"/>
  <c r="Z15"/>
  <c r="H9"/>
  <c r="AA24"/>
  <c r="AE21"/>
  <c r="R18"/>
  <c r="AD21"/>
  <c r="AD9"/>
  <c r="J15"/>
  <c r="J9"/>
  <c r="D21"/>
  <c r="AC12"/>
  <c r="H18"/>
  <c r="N12"/>
  <c r="Z24"/>
  <c r="AB18"/>
  <c r="S21"/>
  <c r="J24"/>
  <c r="AC18"/>
  <c r="H21"/>
  <c r="G24"/>
  <c r="R12"/>
  <c r="I9"/>
  <c r="B18"/>
  <c r="V24"/>
  <c r="O18"/>
  <c r="B15"/>
  <c r="T15"/>
  <c r="AA9"/>
  <c r="O24"/>
  <c r="G18"/>
  <c r="AF21"/>
  <c r="I12"/>
  <c r="AA18"/>
  <c r="Y18"/>
  <c r="Z9"/>
  <c r="W24"/>
  <c r="X18"/>
  <c r="P21"/>
  <c r="M9"/>
  <c r="F9"/>
  <c r="Q12"/>
  <c r="Q9"/>
  <c r="M12"/>
  <c r="G15"/>
  <c r="Y12"/>
  <c r="V21"/>
  <c r="V9"/>
  <c r="E18"/>
  <c r="C12"/>
  <c r="S24"/>
  <c r="Y9"/>
  <c r="K9"/>
  <c r="L15"/>
  <c r="AE15"/>
  <c r="Y24"/>
  <c r="AD15"/>
  <c r="C9"/>
  <c r="M21"/>
  <c r="V18"/>
  <c r="Y21"/>
  <c r="M15"/>
  <c r="D17"/>
  <c r="E21"/>
  <c r="AE9"/>
  <c r="E9"/>
  <c r="R21"/>
  <c r="O15"/>
  <c r="T12"/>
  <c r="K21"/>
  <c r="P12"/>
  <c r="T9"/>
  <c r="Z12"/>
  <c r="G21"/>
  <c r="U9"/>
  <c r="AB21"/>
  <c r="U21"/>
  <c r="AC24"/>
  <c r="L18"/>
  <c r="U15"/>
  <c r="T21"/>
  <c r="Q21"/>
  <c r="G12"/>
  <c r="Q15"/>
  <c r="K12"/>
  <c r="D18"/>
  <c r="C27"/>
  <c r="F18"/>
  <c r="I15"/>
  <c r="AB15"/>
  <c r="F15"/>
  <c r="L24"/>
  <c r="E24"/>
  <c r="W12"/>
  <c r="G9"/>
  <c r="S9"/>
  <c r="B9"/>
  <c r="X9"/>
  <c r="K24"/>
  <c r="S18"/>
  <c r="Z18"/>
  <c r="C21"/>
  <c r="B21"/>
  <c r="V15"/>
  <c r="I21"/>
  <c r="C15"/>
  <c r="M24"/>
  <c r="C18"/>
  <c r="AC21"/>
  <c r="W15"/>
  <c r="C24"/>
  <c r="L12"/>
  <c r="AE24"/>
  <c r="I18"/>
  <c r="V12"/>
  <c r="J18"/>
  <c r="W21"/>
  <c r="N21"/>
  <c r="U18"/>
  <c r="N15"/>
  <c r="B12"/>
  <c r="AF15"/>
  <c r="L9"/>
  <c r="AF9"/>
  <c r="N9"/>
  <c r="X24"/>
  <c r="J21"/>
  <c r="S12"/>
  <c r="F21"/>
  <c r="AA15"/>
  <c r="F12"/>
  <c r="H24"/>
  <c r="X21"/>
  <c r="AD24"/>
  <c r="U24"/>
  <c r="T24"/>
  <c r="Q24"/>
  <c r="P9"/>
  <c r="F24"/>
  <c r="AD18"/>
  <c r="D12"/>
  <c r="B24"/>
  <c r="O12"/>
  <c r="X15"/>
  <c r="AA21"/>
  <c r="P24"/>
  <c r="K15"/>
  <c r="AB24"/>
  <c r="AC9"/>
  <c r="W18"/>
  <c r="R24"/>
  <c r="O21"/>
  <c r="M18"/>
  <c r="Z30"/>
  <c r="B30"/>
  <c r="W27"/>
  <c r="Q30"/>
  <c r="C30"/>
  <c r="AA33"/>
  <c r="K33"/>
  <c r="AA30"/>
  <c r="AD27"/>
  <c r="B33"/>
  <c r="S27"/>
  <c r="J27"/>
  <c r="V33"/>
  <c r="S33"/>
  <c r="G27"/>
  <c r="O30"/>
  <c r="U33"/>
  <c r="L30"/>
  <c r="F30"/>
  <c r="AF30"/>
  <c r="L27"/>
  <c r="Y30"/>
  <c r="P30"/>
  <c r="P33"/>
  <c r="X27"/>
  <c r="R33"/>
  <c r="G30"/>
  <c r="X33"/>
  <c r="AD30"/>
  <c r="N27"/>
  <c r="M33"/>
  <c r="AC27"/>
  <c r="AC30"/>
  <c r="AB33"/>
  <c r="Q33"/>
  <c r="AB27"/>
  <c r="AD33"/>
  <c r="R27"/>
  <c r="Y27"/>
  <c r="E33"/>
  <c r="U30"/>
  <c r="C33"/>
  <c r="T27"/>
  <c r="D27"/>
  <c r="H30"/>
  <c r="I27"/>
  <c r="S30"/>
  <c r="J30"/>
  <c r="T30"/>
  <c r="N33"/>
  <c r="W33"/>
  <c r="I33"/>
  <c r="AA27"/>
  <c r="AC33"/>
  <c r="C36"/>
  <c r="R30"/>
  <c r="W30"/>
  <c r="H33"/>
  <c r="X30"/>
  <c r="K27"/>
  <c r="E30"/>
  <c r="T33"/>
  <c r="Y33"/>
  <c r="M27"/>
  <c r="L33"/>
  <c r="F27"/>
  <c r="AB30"/>
  <c r="Z27"/>
  <c r="D30"/>
  <c r="J33"/>
  <c r="N30"/>
  <c r="O33"/>
  <c r="AF27"/>
  <c r="G33"/>
  <c r="M30"/>
  <c r="D33"/>
  <c r="P27"/>
  <c r="V27"/>
  <c r="B36"/>
  <c r="V30"/>
  <c r="AE30"/>
  <c r="E27"/>
  <c r="AE27"/>
  <c r="O27"/>
  <c r="AE33"/>
  <c r="U27"/>
  <c r="K30"/>
  <c r="F33"/>
  <c r="Z33"/>
  <c r="Q27"/>
  <c r="I30"/>
  <c r="H27"/>
  <c r="U36"/>
  <c r="AF36"/>
  <c r="B39"/>
  <c r="G36"/>
  <c r="J39"/>
  <c r="AD36"/>
  <c r="X36"/>
  <c r="D39"/>
  <c r="P36"/>
  <c r="I39"/>
  <c r="I36"/>
  <c r="Q39"/>
  <c r="Y36"/>
  <c r="M36"/>
  <c r="K39"/>
  <c r="E39"/>
  <c r="E36"/>
  <c r="AE36"/>
  <c r="R36"/>
  <c r="J36"/>
  <c r="Q42"/>
  <c r="M42"/>
  <c r="R42"/>
  <c r="U42"/>
  <c r="AA42"/>
  <c r="AE42"/>
  <c r="AC42"/>
  <c r="Y42"/>
  <c r="L42"/>
  <c r="AF42"/>
  <c r="O42"/>
  <c r="S42"/>
  <c r="X42"/>
  <c r="N42"/>
  <c r="AB42"/>
  <c r="W42"/>
  <c r="P42"/>
  <c r="T42"/>
  <c r="V42"/>
  <c r="Z42"/>
  <c r="AD42"/>
  <c r="AG17" l="1"/>
  <c r="H3" s="1"/>
  <c r="AH17"/>
  <c r="R3" s="1"/>
  <c r="AI23"/>
  <c r="AI32"/>
  <c r="AI29"/>
  <c r="AI20"/>
  <c r="AI38"/>
  <c r="AI35"/>
  <c r="AI17"/>
  <c r="AI14"/>
  <c r="AI11"/>
  <c r="AI8"/>
  <c r="AI26"/>
  <c r="AI41"/>
  <c r="AA3" l="1"/>
</calcChain>
</file>

<file path=xl/comments1.xml><?xml version="1.0" encoding="utf-8"?>
<comments xmlns="http://schemas.openxmlformats.org/spreadsheetml/2006/main">
  <authors>
    <author>Nono</author>
  </authors>
  <commentList>
    <comment ref="J5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Ici en J4 le nombre de Km selon le lieux dans la Feuille "EMPLOI" mais seulement si I4 est supérieur à 00:00</t>
        </r>
      </text>
    </comment>
    <comment ref="K8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</commentList>
</comments>
</file>

<file path=xl/comments2.xml><?xml version="1.0" encoding="utf-8"?>
<comments xmlns="http://schemas.openxmlformats.org/spreadsheetml/2006/main">
  <authors>
    <author>Nono</author>
  </authors>
  <commentList>
    <comment ref="J5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Ici en J4 le nombre de Km selon le lieux dans la Feuille "EMPLOI" mais seulement si I4 est supérieur à 00:00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</commentList>
</comments>
</file>

<file path=xl/sharedStrings.xml><?xml version="1.0" encoding="utf-8"?>
<sst xmlns="http://schemas.openxmlformats.org/spreadsheetml/2006/main" count="120" uniqueCount="63">
  <si>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</si>
  <si>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</si>
  <si>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</si>
  <si>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</si>
  <si>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</si>
  <si>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</si>
  <si>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</si>
  <si>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</si>
  <si>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</si>
  <si>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</si>
  <si>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</si>
  <si>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</si>
  <si>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Arrivée</t>
  </si>
  <si>
    <t>Départ</t>
  </si>
  <si>
    <t>Code</t>
  </si>
  <si>
    <t>Total</t>
  </si>
  <si>
    <t>Cumul</t>
  </si>
  <si>
    <t>Remarques</t>
  </si>
  <si>
    <t>Jours Fériés et Fêtes</t>
  </si>
  <si>
    <t>JOUR DE L'AN</t>
  </si>
  <si>
    <r>
      <t>PÂ</t>
    </r>
    <r>
      <rPr>
        <i/>
        <sz val="10"/>
        <rFont val="Arial"/>
        <family val="2"/>
      </rPr>
      <t>QUES</t>
    </r>
  </si>
  <si>
    <t>*Lundi de Pâques</t>
  </si>
  <si>
    <t>FÊTE DU TRAVAIL</t>
  </si>
  <si>
    <t>ASCENSION</t>
  </si>
  <si>
    <t>VICTOIRE 1945</t>
  </si>
  <si>
    <t>PENTECÔTE</t>
  </si>
  <si>
    <t>*Lundi de Pentecôte</t>
  </si>
  <si>
    <t>FÊTE NAT</t>
  </si>
  <si>
    <t>ASSOMPTION</t>
  </si>
  <si>
    <t>TOUSSAINT</t>
  </si>
  <si>
    <t>ARMISTICE 1918</t>
  </si>
  <si>
    <t>NOËL</t>
  </si>
  <si>
    <t>Mardi-Gras</t>
  </si>
  <si>
    <t>Cendres</t>
  </si>
  <si>
    <t>Rameaux</t>
  </si>
  <si>
    <t>Fête Dieu</t>
  </si>
  <si>
    <t>Epiphanie</t>
  </si>
  <si>
    <t>Année</t>
  </si>
  <si>
    <t>TOTAL HEURES</t>
  </si>
  <si>
    <t xml:space="preserve">TOTAL JOURS </t>
  </si>
  <si>
    <t>TOTAL TRAJET</t>
  </si>
  <si>
    <t>Km</t>
  </si>
  <si>
    <t>Heures Travaillées</t>
  </si>
  <si>
    <t>Jours Travaillées</t>
  </si>
  <si>
    <t>Lieux</t>
  </si>
  <si>
    <t>NOM ENTREPRISE</t>
  </si>
  <si>
    <t>BASE TAUX HORAIRE</t>
  </si>
  <si>
    <t>13ème MOIS / H</t>
  </si>
  <si>
    <t xml:space="preserve">DATE DEBUT </t>
  </si>
  <si>
    <t>AGENCE</t>
  </si>
  <si>
    <t>Total 1</t>
  </si>
  <si>
    <t>Total 2</t>
  </si>
  <si>
    <t>DATE FIN</t>
  </si>
  <si>
    <t>NOMBRES
JOURS</t>
  </si>
  <si>
    <t>NOMBRES HEURES</t>
  </si>
  <si>
    <t>JOUR NUIT</t>
  </si>
  <si>
    <t>J</t>
  </si>
  <si>
    <t>N</t>
  </si>
  <si>
    <t>PANIER JOUR</t>
  </si>
  <si>
    <t>A</t>
  </si>
  <si>
    <t>Km Total Période</t>
  </si>
  <si>
    <t/>
  </si>
  <si>
    <t>test</t>
  </si>
</sst>
</file>

<file path=xl/styles.xml><?xml version="1.0" encoding="utf-8"?>
<styleSheet xmlns="http://schemas.openxmlformats.org/spreadsheetml/2006/main">
  <numFmts count="8">
    <numFmt numFmtId="164" formatCode="[$-F800]dddd\,\ mmmm\ dd\,\ yyyy"/>
    <numFmt numFmtId="165" formatCode="dddd\ dd\ mmm\ yy"/>
    <numFmt numFmtId="166" formatCode="[h]:mm"/>
    <numFmt numFmtId="167" formatCode="0.0"/>
    <numFmt numFmtId="168" formatCode="[hh]:mm"/>
    <numFmt numFmtId="169" formatCode="#,##0.00\ &quot;€&quot;"/>
    <numFmt numFmtId="170" formatCode="[$-F400]h:mm:ss\ AM/PM"/>
    <numFmt numFmtId="171" formatCode="#,##0.0&quot; Km&quot;"/>
  </numFmts>
  <fonts count="20">
    <font>
      <sz val="11"/>
      <color theme="1"/>
      <name val="Comic Sans MS"/>
      <family val="2"/>
    </font>
    <font>
      <sz val="10"/>
      <color theme="1"/>
      <name val="Comic Sans MS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4"/>
      <color rgb="FFFF0000"/>
      <name val="Comic Sans MS"/>
      <family val="4"/>
    </font>
    <font>
      <b/>
      <sz val="20"/>
      <color rgb="FFFF0000"/>
      <name val="Comic Sans MS"/>
      <family val="4"/>
    </font>
    <font>
      <b/>
      <sz val="18"/>
      <color rgb="FFFF0000"/>
      <name val="Comic Sans MS"/>
      <family val="4"/>
    </font>
    <font>
      <sz val="10"/>
      <color theme="1"/>
      <name val="Times New Roman"/>
      <family val="1"/>
    </font>
    <font>
      <sz val="20"/>
      <color theme="1"/>
      <name val="Comic Sans MS"/>
      <family val="2"/>
    </font>
    <font>
      <b/>
      <sz val="20"/>
      <color theme="1"/>
      <name val="Comic Sans MS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303030"/>
      <name val="Comic Sans MS"/>
      <family val="4"/>
    </font>
    <font>
      <sz val="9"/>
      <color theme="1"/>
      <name val="Comic Sans MS"/>
      <family val="2"/>
    </font>
    <font>
      <sz val="11"/>
      <color theme="1"/>
      <name val="Comic Sans MS"/>
      <family val="4"/>
    </font>
    <font>
      <sz val="11"/>
      <color rgb="FF141414"/>
      <name val="Arial"/>
      <family val="2"/>
    </font>
    <font>
      <sz val="11"/>
      <color theme="1"/>
      <name val="Arial"/>
      <family val="2"/>
    </font>
    <font>
      <sz val="9"/>
      <color rgb="FF1414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</fills>
  <borders count="56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rgb="FFFF0000"/>
      </right>
      <top style="thick">
        <color indexed="64"/>
      </top>
      <bottom/>
      <diagonal/>
    </border>
    <border>
      <left style="thin">
        <color rgb="FFFF0000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rgb="FFFF0000"/>
      </right>
      <top style="thick">
        <color indexed="64"/>
      </top>
      <bottom/>
      <diagonal/>
    </border>
    <border>
      <left style="thin">
        <color rgb="FFFF0000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rgb="FFFF0000"/>
      </right>
      <top/>
      <bottom style="thick">
        <color indexed="64"/>
      </bottom>
      <diagonal/>
    </border>
    <border>
      <left style="thin">
        <color rgb="FFFF0000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rgb="FFFF0000"/>
      </right>
      <top/>
      <bottom style="thick">
        <color indexed="64"/>
      </bottom>
      <diagonal/>
    </border>
    <border>
      <left style="thin">
        <color rgb="FFFF0000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5" fillId="3" borderId="15" xfId="0" applyFont="1" applyFill="1" applyBorder="1" applyAlignment="1" applyProtection="1">
      <alignment horizontal="center" vertical="center"/>
      <protection hidden="1"/>
    </xf>
    <xf numFmtId="0" fontId="2" fillId="3" borderId="15" xfId="0" applyFont="1" applyFill="1" applyBorder="1" applyAlignment="1" applyProtection="1">
      <alignment horizontal="center" vertical="center"/>
      <protection hidden="1"/>
    </xf>
    <xf numFmtId="165" fontId="5" fillId="3" borderId="15" xfId="0" applyNumberFormat="1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 applyProtection="1">
      <alignment horizontal="center" vertical="center"/>
      <protection hidden="1"/>
    </xf>
    <xf numFmtId="14" fontId="0" fillId="8" borderId="0" xfId="0" applyNumberForma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51" xfId="0" applyNumberFormat="1" applyBorder="1" applyAlignment="1" applyProtection="1">
      <alignment horizontal="center" vertical="center"/>
      <protection hidden="1"/>
    </xf>
    <xf numFmtId="0" fontId="0" fillId="0" borderId="12" xfId="0" applyNumberFormat="1" applyBorder="1" applyAlignment="1" applyProtection="1">
      <alignment horizontal="center" vertical="center"/>
      <protection hidden="1"/>
    </xf>
    <xf numFmtId="0" fontId="0" fillId="0" borderId="44" xfId="0" applyNumberFormat="1" applyBorder="1" applyAlignment="1" applyProtection="1">
      <alignment horizontal="center" vertical="center"/>
      <protection hidden="1"/>
    </xf>
    <xf numFmtId="0" fontId="0" fillId="8" borderId="0" xfId="0" applyNumberFormat="1" applyFill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164" fontId="0" fillId="8" borderId="7" xfId="0" applyNumberFormat="1" applyFill="1" applyBorder="1" applyAlignment="1" applyProtection="1">
      <alignment horizontal="center" vertical="center"/>
      <protection hidden="1"/>
    </xf>
    <xf numFmtId="164" fontId="0" fillId="8" borderId="8" xfId="0" applyNumberFormat="1" applyFill="1" applyBorder="1" applyAlignment="1" applyProtection="1">
      <alignment horizontal="center" vertical="center"/>
      <protection hidden="1"/>
    </xf>
    <xf numFmtId="14" fontId="0" fillId="0" borderId="0" xfId="0" applyNumberFormat="1" applyAlignment="1" applyProtection="1">
      <alignment horizontal="center" vertical="center"/>
      <protection hidden="1"/>
    </xf>
    <xf numFmtId="166" fontId="9" fillId="0" borderId="2" xfId="0" applyNumberFormat="1" applyFont="1" applyBorder="1" applyAlignment="1" applyProtection="1">
      <alignment horizontal="center" vertical="center"/>
      <protection hidden="1"/>
    </xf>
    <xf numFmtId="14" fontId="9" fillId="0" borderId="11" xfId="0" applyNumberFormat="1" applyFont="1" applyBorder="1" applyAlignment="1" applyProtection="1">
      <alignment horizontal="center" vertical="center"/>
      <protection hidden="1"/>
    </xf>
    <xf numFmtId="164" fontId="9" fillId="8" borderId="7" xfId="0" applyNumberFormat="1" applyFont="1" applyFill="1" applyBorder="1" applyAlignment="1" applyProtection="1">
      <alignment horizontal="center" vertical="center"/>
      <protection hidden="1"/>
    </xf>
    <xf numFmtId="164" fontId="9" fillId="7" borderId="7" xfId="0" applyNumberFormat="1" applyFont="1" applyFill="1" applyBorder="1" applyAlignment="1" applyProtection="1">
      <alignment horizontal="center" vertical="center"/>
      <protection hidden="1"/>
    </xf>
    <xf numFmtId="164" fontId="9" fillId="7" borderId="8" xfId="0" applyNumberFormat="1" applyFont="1" applyFill="1" applyBorder="1" applyAlignment="1" applyProtection="1">
      <alignment horizontal="center" vertical="center"/>
      <protection hidden="1"/>
    </xf>
    <xf numFmtId="166" fontId="0" fillId="8" borderId="38" xfId="0" applyNumberFormat="1" applyFill="1" applyBorder="1" applyAlignment="1" applyProtection="1">
      <alignment horizontal="center" vertical="center"/>
      <protection hidden="1"/>
    </xf>
    <xf numFmtId="164" fontId="0" fillId="8" borderId="39" xfId="0" applyNumberFormat="1" applyFill="1" applyBorder="1" applyAlignment="1" applyProtection="1">
      <alignment horizontal="center" vertical="center"/>
      <protection hidden="1"/>
    </xf>
    <xf numFmtId="164" fontId="0" fillId="8" borderId="40" xfId="0" applyNumberFormat="1" applyFill="1" applyBorder="1" applyAlignment="1" applyProtection="1">
      <alignment horizontal="center" vertical="center"/>
      <protection hidden="1"/>
    </xf>
    <xf numFmtId="164" fontId="0" fillId="8" borderId="0" xfId="0" applyNumberFormat="1" applyFill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6" fontId="9" fillId="7" borderId="2" xfId="0" applyNumberFormat="1" applyFont="1" applyFill="1" applyBorder="1" applyAlignment="1" applyProtection="1">
      <alignment horizontal="center" vertical="center"/>
      <protection hidden="1"/>
    </xf>
    <xf numFmtId="166" fontId="9" fillId="7" borderId="3" xfId="0" applyNumberFormat="1" applyFont="1" applyFill="1" applyBorder="1" applyAlignment="1" applyProtection="1">
      <alignment horizontal="center" vertical="center"/>
      <protection hidden="1"/>
    </xf>
    <xf numFmtId="164" fontId="9" fillId="8" borderId="8" xfId="0" applyNumberFormat="1" applyFont="1" applyFill="1" applyBorder="1" applyAlignment="1" applyProtection="1">
      <alignment horizontal="center" vertical="center"/>
      <protection hidden="1"/>
    </xf>
    <xf numFmtId="164" fontId="9" fillId="0" borderId="8" xfId="0" applyNumberFormat="1" applyFont="1" applyFill="1" applyBorder="1" applyAlignment="1" applyProtection="1">
      <alignment horizontal="center" vertical="center"/>
      <protection hidden="1"/>
    </xf>
    <xf numFmtId="164" fontId="0" fillId="8" borderId="38" xfId="0" applyNumberFormat="1" applyFill="1" applyBorder="1" applyAlignment="1" applyProtection="1">
      <alignment horizontal="center" vertical="center"/>
      <protection hidden="1"/>
    </xf>
    <xf numFmtId="0" fontId="9" fillId="0" borderId="11" xfId="0" applyNumberFormat="1" applyFont="1" applyBorder="1" applyAlignment="1" applyProtection="1">
      <alignment horizontal="center" vertical="center"/>
      <protection hidden="1"/>
    </xf>
    <xf numFmtId="14" fontId="9" fillId="0" borderId="5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168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9" borderId="2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vertical="center"/>
      <protection hidden="1"/>
    </xf>
    <xf numFmtId="168" fontId="0" fillId="0" borderId="0" xfId="0" applyNumberFormat="1" applyAlignment="1" applyProtection="1">
      <alignment horizontal="center" vertical="center"/>
      <protection hidden="1"/>
    </xf>
    <xf numFmtId="0" fontId="0" fillId="9" borderId="0" xfId="0" applyFill="1" applyAlignment="1" applyProtection="1">
      <alignment vertical="center"/>
      <protection hidden="1"/>
    </xf>
    <xf numFmtId="164" fontId="1" fillId="0" borderId="0" xfId="0" applyNumberFormat="1" applyFont="1" applyAlignment="1" applyProtection="1">
      <alignment vertical="center"/>
      <protection hidden="1"/>
    </xf>
    <xf numFmtId="166" fontId="0" fillId="0" borderId="0" xfId="0" applyNumberFormat="1" applyAlignment="1" applyProtection="1">
      <alignment horizontal="center" vertical="center"/>
      <protection locked="0" hidden="1"/>
    </xf>
    <xf numFmtId="168" fontId="0" fillId="0" borderId="0" xfId="0" applyNumberFormat="1" applyAlignment="1" applyProtection="1">
      <alignment horizontal="center" vertical="center"/>
      <protection locked="0" hidden="1"/>
    </xf>
    <xf numFmtId="0" fontId="0" fillId="9" borderId="0" xfId="0" applyFill="1" applyAlignment="1" applyProtection="1">
      <alignment vertical="center"/>
      <protection locked="0" hidden="1"/>
    </xf>
    <xf numFmtId="20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5" fillId="3" borderId="15" xfId="0" applyNumberFormat="1" applyFont="1" applyFill="1" applyBorder="1" applyAlignment="1" applyProtection="1">
      <alignment horizontal="center" vertical="center"/>
      <protection hidden="1"/>
    </xf>
    <xf numFmtId="0" fontId="9" fillId="7" borderId="11" xfId="0" applyNumberFormat="1" applyFont="1" applyFill="1" applyBorder="1" applyAlignment="1" applyProtection="1">
      <alignment horizontal="center" vertical="center"/>
      <protection hidden="1"/>
    </xf>
    <xf numFmtId="0" fontId="5" fillId="3" borderId="9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169" fontId="3" fillId="0" borderId="0" xfId="0" applyNumberFormat="1" applyFont="1" applyBorder="1" applyAlignment="1" applyProtection="1">
      <alignment horizontal="center" vertical="center" wrapText="1"/>
      <protection hidden="1"/>
    </xf>
    <xf numFmtId="164" fontId="3" fillId="0" borderId="0" xfId="0" applyNumberFormat="1" applyFont="1" applyBorder="1" applyAlignment="1" applyProtection="1">
      <alignment horizontal="center" vertical="center" wrapText="1"/>
      <protection hidden="1"/>
    </xf>
    <xf numFmtId="168" fontId="3" fillId="0" borderId="0" xfId="0" applyNumberFormat="1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164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NumberFormat="1" applyFont="1" applyBorder="1" applyAlignment="1" applyProtection="1">
      <alignment horizontal="center" vertical="center"/>
      <protection hidden="1"/>
    </xf>
    <xf numFmtId="168" fontId="2" fillId="0" borderId="0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169" fontId="2" fillId="0" borderId="0" xfId="0" applyNumberFormat="1" applyFont="1" applyBorder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0" fontId="2" fillId="0" borderId="0" xfId="0" applyFont="1" applyBorder="1" applyAlignment="1" applyProtection="1">
      <alignment horizontal="left" vertical="center"/>
      <protection hidden="1"/>
    </xf>
    <xf numFmtId="22" fontId="15" fillId="8" borderId="0" xfId="0" applyNumberFormat="1" applyFont="1" applyFill="1" applyAlignment="1" applyProtection="1">
      <alignment horizontal="center" vertical="center"/>
      <protection hidden="1"/>
    </xf>
    <xf numFmtId="164" fontId="2" fillId="2" borderId="2" xfId="0" applyNumberFormat="1" applyFont="1" applyFill="1" applyBorder="1" applyAlignment="1" applyProtection="1">
      <alignment horizontal="center" vertical="center"/>
      <protection hidden="1"/>
    </xf>
    <xf numFmtId="171" fontId="2" fillId="0" borderId="0" xfId="0" applyNumberFormat="1" applyFont="1" applyBorder="1" applyAlignment="1" applyProtection="1">
      <alignment horizontal="center" vertical="center" wrapText="1"/>
      <protection hidden="1"/>
    </xf>
    <xf numFmtId="171" fontId="2" fillId="0" borderId="0" xfId="0" applyNumberFormat="1" applyFont="1" applyBorder="1" applyAlignment="1" applyProtection="1">
      <alignment horizontal="center" vertical="center"/>
      <protection hidden="1"/>
    </xf>
    <xf numFmtId="171" fontId="2" fillId="0" borderId="0" xfId="0" applyNumberFormat="1" applyFont="1" applyBorder="1" applyAlignment="1" applyProtection="1">
      <alignment horizontal="right" vertical="center" wrapText="1"/>
      <protection hidden="1"/>
    </xf>
    <xf numFmtId="171" fontId="2" fillId="0" borderId="0" xfId="0" applyNumberFormat="1" applyFont="1" applyBorder="1" applyAlignment="1" applyProtection="1">
      <alignment horizontal="right" vertical="center"/>
      <protection hidden="1"/>
    </xf>
    <xf numFmtId="171" fontId="0" fillId="0" borderId="0" xfId="0" applyNumberFormat="1" applyAlignment="1" applyProtection="1">
      <alignment horizontal="right" vertical="center"/>
      <protection hidden="1"/>
    </xf>
    <xf numFmtId="171" fontId="2" fillId="2" borderId="2" xfId="0" applyNumberFormat="1" applyFont="1" applyFill="1" applyBorder="1" applyAlignment="1" applyProtection="1">
      <alignment horizontal="right" vertical="center"/>
      <protection hidden="1"/>
    </xf>
    <xf numFmtId="1" fontId="2" fillId="0" borderId="0" xfId="0" applyNumberFormat="1" applyFont="1" applyBorder="1" applyAlignment="1" applyProtection="1">
      <alignment horizontal="center" vertical="center" wrapText="1"/>
      <protection hidden="1"/>
    </xf>
    <xf numFmtId="171" fontId="0" fillId="0" borderId="0" xfId="0" applyNumberFormat="1" applyAlignment="1" applyProtection="1">
      <alignment horizontal="center" vertical="center"/>
      <protection hidden="1"/>
    </xf>
    <xf numFmtId="0" fontId="16" fillId="8" borderId="0" xfId="0" applyFont="1" applyFill="1" applyAlignment="1" applyProtection="1">
      <alignment horizontal="center" vertical="center"/>
      <protection hidden="1"/>
    </xf>
    <xf numFmtId="166" fontId="17" fillId="0" borderId="0" xfId="0" applyNumberFormat="1" applyFont="1" applyAlignment="1">
      <alignment horizontal="center" vertical="center"/>
    </xf>
    <xf numFmtId="0" fontId="0" fillId="8" borderId="0" xfId="0" applyFont="1" applyFill="1" applyAlignment="1" applyProtection="1">
      <alignment horizontal="center" vertical="center"/>
      <protection hidden="1"/>
    </xf>
    <xf numFmtId="166" fontId="18" fillId="0" borderId="2" xfId="0" applyNumberFormat="1" applyFont="1" applyBorder="1" applyAlignment="1" applyProtection="1">
      <alignment horizontal="center" vertical="center"/>
      <protection hidden="1"/>
    </xf>
    <xf numFmtId="1" fontId="2" fillId="0" borderId="0" xfId="0" applyNumberFormat="1" applyFont="1" applyBorder="1" applyAlignment="1" applyProtection="1">
      <alignment horizontal="center" vertical="center"/>
      <protection hidden="1"/>
    </xf>
    <xf numFmtId="1" fontId="3" fillId="0" borderId="0" xfId="0" applyNumberFormat="1" applyFont="1" applyBorder="1" applyAlignment="1" applyProtection="1">
      <alignment horizontal="center" vertical="center" wrapText="1"/>
      <protection hidden="1"/>
    </xf>
    <xf numFmtId="1" fontId="19" fillId="0" borderId="0" xfId="0" applyNumberFormat="1" applyFont="1"/>
    <xf numFmtId="0" fontId="3" fillId="4" borderId="13" xfId="0" applyFont="1" applyFill="1" applyBorder="1" applyAlignment="1" applyProtection="1">
      <alignment horizontal="center" vertical="center"/>
      <protection hidden="1"/>
    </xf>
    <xf numFmtId="0" fontId="3" fillId="4" borderId="14" xfId="0" applyFont="1" applyFill="1" applyBorder="1" applyAlignment="1" applyProtection="1">
      <alignment horizontal="center" vertical="center"/>
      <protection hidden="1"/>
    </xf>
    <xf numFmtId="0" fontId="4" fillId="4" borderId="13" xfId="0" applyFont="1" applyFill="1" applyBorder="1" applyAlignment="1" applyProtection="1">
      <alignment horizontal="center" vertical="center"/>
      <protection hidden="1"/>
    </xf>
    <xf numFmtId="0" fontId="4" fillId="4" borderId="14" xfId="0" applyFont="1" applyFill="1" applyBorder="1" applyAlignment="1" applyProtection="1">
      <alignment horizontal="center" vertical="center"/>
      <protection hidden="1"/>
    </xf>
    <xf numFmtId="0" fontId="0" fillId="0" borderId="39" xfId="0" applyNumberFormat="1" applyBorder="1" applyAlignment="1" applyProtection="1">
      <alignment horizontal="center" vertical="center"/>
      <protection hidden="1"/>
    </xf>
    <xf numFmtId="0" fontId="0" fillId="0" borderId="37" xfId="0" applyNumberFormat="1" applyBorder="1" applyAlignment="1" applyProtection="1">
      <alignment horizontal="center" vertical="center"/>
      <protection hidden="1"/>
    </xf>
    <xf numFmtId="0" fontId="0" fillId="0" borderId="40" xfId="0" applyNumberFormat="1" applyBorder="1" applyAlignment="1" applyProtection="1">
      <alignment horizontal="center" vertical="center"/>
      <protection hidden="1"/>
    </xf>
    <xf numFmtId="164" fontId="11" fillId="8" borderId="0" xfId="0" applyNumberFormat="1" applyFont="1" applyFill="1" applyAlignment="1" applyProtection="1">
      <alignment horizontal="center" vertical="center"/>
      <protection hidden="1"/>
    </xf>
    <xf numFmtId="170" fontId="11" fillId="8" borderId="54" xfId="0" applyNumberFormat="1" applyFont="1" applyFill="1" applyBorder="1" applyAlignment="1" applyProtection="1">
      <alignment horizontal="center" vertical="center"/>
      <protection hidden="1"/>
    </xf>
    <xf numFmtId="170" fontId="11" fillId="8" borderId="0" xfId="0" applyNumberFormat="1" applyFont="1" applyFill="1" applyAlignment="1" applyProtection="1">
      <alignment horizontal="center" vertical="center"/>
      <protection hidden="1"/>
    </xf>
    <xf numFmtId="170" fontId="11" fillId="8" borderId="55" xfId="0" applyNumberFormat="1" applyFont="1" applyFill="1" applyBorder="1" applyAlignment="1" applyProtection="1">
      <alignment horizontal="center" vertical="center"/>
      <protection hidden="1"/>
    </xf>
    <xf numFmtId="170" fontId="11" fillId="8" borderId="31" xfId="0" applyNumberFormat="1" applyFont="1" applyFill="1" applyBorder="1" applyAlignment="1" applyProtection="1">
      <alignment horizontal="center" vertical="center"/>
      <protection hidden="1"/>
    </xf>
    <xf numFmtId="0" fontId="0" fillId="0" borderId="47" xfId="0" applyBorder="1" applyAlignment="1" applyProtection="1">
      <alignment horizontal="center" vertical="center" wrapText="1"/>
      <protection hidden="1"/>
    </xf>
    <xf numFmtId="0" fontId="0" fillId="0" borderId="50" xfId="0" applyBorder="1" applyAlignment="1" applyProtection="1">
      <alignment horizontal="center" vertical="center" wrapText="1"/>
      <protection hidden="1"/>
    </xf>
    <xf numFmtId="0" fontId="0" fillId="0" borderId="46" xfId="0" applyBorder="1" applyAlignment="1" applyProtection="1">
      <alignment horizontal="center" vertical="center" wrapText="1"/>
      <protection hidden="1"/>
    </xf>
    <xf numFmtId="0" fontId="0" fillId="0" borderId="49" xfId="0" applyBorder="1" applyAlignment="1" applyProtection="1">
      <alignment horizontal="center" vertical="center" wrapText="1"/>
      <protection hidden="1"/>
    </xf>
    <xf numFmtId="0" fontId="0" fillId="0" borderId="36" xfId="0" applyNumberFormat="1" applyBorder="1" applyAlignment="1" applyProtection="1">
      <alignment horizontal="center" vertical="center"/>
      <protection hidden="1"/>
    </xf>
    <xf numFmtId="0" fontId="0" fillId="0" borderId="43" xfId="0" applyNumberFormat="1" applyBorder="1" applyAlignment="1" applyProtection="1">
      <alignment horizontal="center" vertical="center"/>
      <protection hidden="1"/>
    </xf>
    <xf numFmtId="0" fontId="0" fillId="0" borderId="42" xfId="0" applyNumberFormat="1" applyBorder="1" applyAlignment="1" applyProtection="1">
      <alignment horizontal="center" vertical="center"/>
      <protection hidden="1"/>
    </xf>
    <xf numFmtId="166" fontId="0" fillId="0" borderId="38" xfId="0" applyNumberFormat="1" applyBorder="1" applyAlignment="1" applyProtection="1">
      <alignment horizontal="center"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166" fontId="0" fillId="0" borderId="41" xfId="0" applyNumberFormat="1" applyBorder="1" applyAlignment="1" applyProtection="1">
      <alignment horizontal="center" vertical="center"/>
      <protection hidden="1"/>
    </xf>
    <xf numFmtId="0" fontId="11" fillId="5" borderId="52" xfId="0" applyNumberFormat="1" applyFont="1" applyFill="1" applyBorder="1" applyAlignment="1" applyProtection="1">
      <alignment horizontal="center" vertical="center"/>
      <protection locked="0" hidden="1"/>
    </xf>
    <xf numFmtId="0" fontId="11" fillId="5" borderId="53" xfId="0" applyNumberFormat="1" applyFont="1" applyFill="1" applyBorder="1" applyAlignment="1" applyProtection="1">
      <alignment horizontal="center" vertical="center"/>
      <protection locked="0" hidden="1"/>
    </xf>
    <xf numFmtId="0" fontId="10" fillId="5" borderId="16" xfId="0" applyFont="1" applyFill="1" applyBorder="1" applyAlignment="1" applyProtection="1">
      <alignment horizontal="center" vertical="center"/>
      <protection hidden="1"/>
    </xf>
    <xf numFmtId="0" fontId="10" fillId="5" borderId="52" xfId="0" applyFont="1" applyFill="1" applyBorder="1" applyAlignment="1" applyProtection="1">
      <alignment horizontal="center" vertical="center"/>
      <protection hidden="1"/>
    </xf>
    <xf numFmtId="14" fontId="0" fillId="0" borderId="6" xfId="0" applyNumberFormat="1" applyBorder="1" applyAlignment="1" applyProtection="1">
      <alignment horizontal="center" vertical="center"/>
      <protection hidden="1"/>
    </xf>
    <xf numFmtId="14" fontId="0" fillId="0" borderId="1" xfId="0" applyNumberFormat="1" applyBorder="1" applyAlignment="1" applyProtection="1">
      <alignment horizontal="center" vertical="center"/>
      <protection hidden="1"/>
    </xf>
    <xf numFmtId="14" fontId="0" fillId="0" borderId="10" xfId="0" applyNumberFormat="1" applyBorder="1" applyAlignment="1" applyProtection="1">
      <alignment horizontal="center" vertical="center"/>
      <protection hidden="1"/>
    </xf>
    <xf numFmtId="0" fontId="0" fillId="0" borderId="45" xfId="0" applyBorder="1" applyAlignment="1" applyProtection="1">
      <alignment horizontal="center" vertical="center" wrapText="1"/>
      <protection hidden="1"/>
    </xf>
    <xf numFmtId="0" fontId="0" fillId="0" borderId="48" xfId="0" applyBorder="1" applyAlignment="1" applyProtection="1">
      <alignment horizontal="center" vertical="center" wrapText="1"/>
      <protection hidden="1"/>
    </xf>
    <xf numFmtId="166" fontId="0" fillId="0" borderId="35" xfId="0" applyNumberFormat="1" applyBorder="1" applyAlignment="1" applyProtection="1">
      <alignment horizontal="center" vertical="center"/>
      <protection hidden="1"/>
    </xf>
    <xf numFmtId="167" fontId="7" fillId="6" borderId="24" xfId="0" applyNumberFormat="1" applyFont="1" applyFill="1" applyBorder="1" applyAlignment="1" applyProtection="1">
      <alignment horizontal="right" vertical="center"/>
      <protection hidden="1"/>
    </xf>
    <xf numFmtId="167" fontId="7" fillId="6" borderId="22" xfId="0" applyNumberFormat="1" applyFont="1" applyFill="1" applyBorder="1" applyAlignment="1" applyProtection="1">
      <alignment horizontal="right" vertical="center"/>
      <protection hidden="1"/>
    </xf>
    <xf numFmtId="167" fontId="7" fillId="6" borderId="33" xfId="0" applyNumberFormat="1" applyFont="1" applyFill="1" applyBorder="1" applyAlignment="1" applyProtection="1">
      <alignment horizontal="right" vertical="center"/>
      <protection hidden="1"/>
    </xf>
    <xf numFmtId="167" fontId="7" fillId="6" borderId="31" xfId="0" applyNumberFormat="1" applyFont="1" applyFill="1" applyBorder="1" applyAlignment="1" applyProtection="1">
      <alignment horizontal="right" vertical="center"/>
      <protection hidden="1"/>
    </xf>
    <xf numFmtId="0" fontId="8" fillId="8" borderId="22" xfId="0" applyFont="1" applyFill="1" applyBorder="1" applyAlignment="1" applyProtection="1">
      <alignment horizontal="left" vertical="center"/>
      <protection hidden="1"/>
    </xf>
    <xf numFmtId="0" fontId="8" fillId="8" borderId="25" xfId="0" applyFont="1" applyFill="1" applyBorder="1" applyAlignment="1" applyProtection="1">
      <alignment horizontal="left" vertical="center"/>
      <protection hidden="1"/>
    </xf>
    <xf numFmtId="0" fontId="8" fillId="8" borderId="31" xfId="0" applyFont="1" applyFill="1" applyBorder="1" applyAlignment="1" applyProtection="1">
      <alignment horizontal="left" vertical="center"/>
      <protection hidden="1"/>
    </xf>
    <xf numFmtId="0" fontId="8" fillId="8" borderId="34" xfId="0" applyFont="1" applyFill="1" applyBorder="1" applyAlignment="1" applyProtection="1">
      <alignment horizontal="left" vertical="center"/>
      <protection hidden="1"/>
    </xf>
    <xf numFmtId="0" fontId="6" fillId="6" borderId="21" xfId="0" applyFont="1" applyFill="1" applyBorder="1" applyAlignment="1" applyProtection="1">
      <alignment horizontal="center" vertical="center" wrapText="1"/>
      <protection hidden="1"/>
    </xf>
    <xf numFmtId="0" fontId="6" fillId="6" borderId="17" xfId="0" applyFont="1" applyFill="1" applyBorder="1" applyAlignment="1" applyProtection="1">
      <alignment horizontal="center" vertical="center" wrapText="1"/>
      <protection hidden="1"/>
    </xf>
    <xf numFmtId="0" fontId="6" fillId="6" borderId="18" xfId="0" applyFont="1" applyFill="1" applyBorder="1" applyAlignment="1" applyProtection="1">
      <alignment horizontal="center" vertical="center" wrapText="1"/>
      <protection hidden="1"/>
    </xf>
    <xf numFmtId="0" fontId="6" fillId="6" borderId="30" xfId="0" applyFont="1" applyFill="1" applyBorder="1" applyAlignment="1" applyProtection="1">
      <alignment horizontal="center" vertical="center" wrapText="1"/>
      <protection hidden="1"/>
    </xf>
    <xf numFmtId="0" fontId="6" fillId="6" borderId="26" xfId="0" applyFont="1" applyFill="1" applyBorder="1" applyAlignment="1" applyProtection="1">
      <alignment horizontal="center" vertical="center" wrapText="1"/>
      <protection hidden="1"/>
    </xf>
    <xf numFmtId="0" fontId="6" fillId="6" borderId="27" xfId="0" applyFont="1" applyFill="1" applyBorder="1" applyAlignment="1" applyProtection="1">
      <alignment horizontal="center" vertical="center" wrapText="1"/>
      <protection hidden="1"/>
    </xf>
    <xf numFmtId="166" fontId="7" fillId="6" borderId="19" xfId="0" applyNumberFormat="1" applyFont="1" applyFill="1" applyBorder="1" applyAlignment="1" applyProtection="1">
      <alignment horizontal="center" vertical="center"/>
      <protection hidden="1"/>
    </xf>
    <xf numFmtId="166" fontId="7" fillId="6" borderId="17" xfId="0" applyNumberFormat="1" applyFont="1" applyFill="1" applyBorder="1" applyAlignment="1" applyProtection="1">
      <alignment horizontal="center" vertical="center"/>
      <protection hidden="1"/>
    </xf>
    <xf numFmtId="166" fontId="7" fillId="6" borderId="20" xfId="0" applyNumberFormat="1" applyFont="1" applyFill="1" applyBorder="1" applyAlignment="1" applyProtection="1">
      <alignment horizontal="center" vertical="center"/>
      <protection hidden="1"/>
    </xf>
    <xf numFmtId="166" fontId="7" fillId="6" borderId="28" xfId="0" applyNumberFormat="1" applyFont="1" applyFill="1" applyBorder="1" applyAlignment="1" applyProtection="1">
      <alignment horizontal="center" vertical="center"/>
      <protection hidden="1"/>
    </xf>
    <xf numFmtId="166" fontId="7" fillId="6" borderId="26" xfId="0" applyNumberFormat="1" applyFont="1" applyFill="1" applyBorder="1" applyAlignment="1" applyProtection="1">
      <alignment horizontal="center" vertical="center"/>
      <protection hidden="1"/>
    </xf>
    <xf numFmtId="166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7" fillId="6" borderId="19" xfId="0" applyFont="1" applyFill="1" applyBorder="1" applyAlignment="1" applyProtection="1">
      <alignment horizontal="center" vertical="center" wrapText="1"/>
      <protection hidden="1"/>
    </xf>
    <xf numFmtId="0" fontId="7" fillId="6" borderId="17" xfId="0" applyFont="1" applyFill="1" applyBorder="1" applyAlignment="1" applyProtection="1">
      <alignment horizontal="center" vertical="center" wrapText="1"/>
      <protection hidden="1"/>
    </xf>
    <xf numFmtId="0" fontId="7" fillId="6" borderId="20" xfId="0" applyFont="1" applyFill="1" applyBorder="1" applyAlignment="1" applyProtection="1">
      <alignment horizontal="center" vertical="center" wrapText="1"/>
      <protection hidden="1"/>
    </xf>
    <xf numFmtId="0" fontId="7" fillId="6" borderId="28" xfId="0" applyFont="1" applyFill="1" applyBorder="1" applyAlignment="1" applyProtection="1">
      <alignment horizontal="center" vertical="center" wrapText="1"/>
      <protection hidden="1"/>
    </xf>
    <xf numFmtId="0" fontId="7" fillId="6" borderId="26" xfId="0" applyFont="1" applyFill="1" applyBorder="1" applyAlignment="1" applyProtection="1">
      <alignment horizontal="center" vertical="center" wrapText="1"/>
      <protection hidden="1"/>
    </xf>
    <xf numFmtId="0" fontId="7" fillId="6" borderId="29" xfId="0" applyFont="1" applyFill="1" applyBorder="1" applyAlignment="1" applyProtection="1">
      <alignment horizontal="center" vertical="center" wrapText="1"/>
      <protection hidden="1"/>
    </xf>
    <xf numFmtId="0" fontId="6" fillId="6" borderId="22" xfId="0" applyFont="1" applyFill="1" applyBorder="1" applyAlignment="1" applyProtection="1">
      <alignment horizontal="center" vertical="center" wrapText="1"/>
      <protection hidden="1"/>
    </xf>
    <xf numFmtId="0" fontId="6" fillId="6" borderId="23" xfId="0" applyFont="1" applyFill="1" applyBorder="1" applyAlignment="1" applyProtection="1">
      <alignment horizontal="center" vertical="center" wrapText="1"/>
      <protection hidden="1"/>
    </xf>
    <xf numFmtId="0" fontId="6" fillId="6" borderId="31" xfId="0" applyFont="1" applyFill="1" applyBorder="1" applyAlignment="1" applyProtection="1">
      <alignment horizontal="center" vertical="center" wrapText="1"/>
      <protection hidden="1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168" fontId="2" fillId="2" borderId="2" xfId="0" applyNumberFormat="1" applyFont="1" applyFill="1" applyBorder="1" applyAlignment="1" applyProtection="1">
      <alignment horizontal="right" vertical="center"/>
      <protection hidden="1"/>
    </xf>
    <xf numFmtId="0" fontId="4" fillId="3" borderId="15" xfId="0" applyNumberFormat="1" applyFont="1" applyFill="1" applyBorder="1" applyAlignment="1" applyProtection="1">
      <alignment horizontal="center" vertical="center"/>
      <protection hidden="1"/>
    </xf>
    <xf numFmtId="0" fontId="2" fillId="2" borderId="2" xfId="0" applyNumberFormat="1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115"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numFmt numFmtId="1" formatCode="0"/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CCECFF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\ &quot;€&quot;"/>
      <alignment horizontal="center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\ &quot;€&quot;"/>
      <alignment horizontal="center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9" formatCode="#,##0.00\ &quot;€&quot;"/>
      <alignment horizontal="center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[hh]:mm"/>
      <alignment horizontal="center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71" formatCode="#,##0.0&quot; Km&quot;"/>
      <alignment horizontal="right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8" formatCode="[hh]:mm"/>
      <alignment horizontal="center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relativeIndent="0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[$-F800]dddd\,\ mmmm\ dd\,\ yyyy"/>
      <alignment horizontal="center" vertical="center" textRotation="0" wrapText="0" indent="0" relativeIndent="0" justifyLastLine="0" shrinkToFit="0" mergeCell="0" readingOrder="0"/>
      <protection locked="1" hidden="1"/>
    </dxf>
    <dxf>
      <numFmt numFmtId="171" formatCode="#,##0.0&quot; Km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relativeIndent="0" justifyLastLine="0" shrinkToFit="0" mergeCell="0" readingOrder="0"/>
      <protection locked="1" hidden="1"/>
    </dxf>
  </dxfs>
  <tableStyles count="0" defaultTableStyle="TableStyleMedium9" defaultPivotStyle="PivotStyleLight16"/>
  <colors>
    <mruColors>
      <color rgb="FFFFFF99"/>
      <color rgb="FFC0C0C0"/>
      <color rgb="FFFFFFCC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MY/HEURE%20DE%20GARDE/MODELE/Mod&#232;le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1 Enfant"/>
      <sheetName val="2 Enfants"/>
      <sheetName val="Août 2016"/>
    </sheetNames>
    <sheetDataSet>
      <sheetData sheetId="0"/>
      <sheetData sheetId="1"/>
      <sheetData sheetId="2">
        <row r="10">
          <cell r="B10">
            <v>2016</v>
          </cell>
        </row>
      </sheetData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L6" totalsRowShown="0" dataDxfId="114">
  <autoFilter ref="A1:L6">
    <filterColumn colId="6"/>
    <filterColumn colId="7"/>
  </autoFilter>
  <tableColumns count="12">
    <tableColumn id="1" name="NOM ENTREPRISE"/>
    <tableColumn id="5" name="Km" dataDxfId="113"/>
    <tableColumn id="6" name="DATE DEBUT " dataDxfId="112"/>
    <tableColumn id="7" name="DATE FIN" dataDxfId="111"/>
    <tableColumn id="8" name="NOMBRES_x000a_JOURS" dataDxfId="24">
      <calculatedColumnFormula>SUMPRODUCT(('2017'!$L$3:$L$368=EMPLOI!A2)*('2017'!$A$3:$A$368&gt;=EMPLOI!C2)*('2017'!$A$3:$A$368&lt;=EMPLOI!$D2)*1)</calculatedColumnFormula>
    </tableColumn>
    <tableColumn id="9" name="NOMBRES HEURES" dataDxfId="110">
      <calculatedColumnFormula>SUMPRODUCT(('2017'!$A$3:$A$368&gt;=Tableau1[[#This Row],[DATE DEBUT ]])*('2017'!$A$3:$A$368&lt;=Tableau1[[#This Row],[DATE FIN]])*('2017'!$I$3:$I$368))</calculatedColumnFormula>
    </tableColumn>
    <tableColumn id="12" name="Km Total Période" dataDxfId="109">
      <calculatedColumnFormula>Tableau1[[#This Row],[Km]]*Tableau1[[#This Row],[NOMBRES
JOURS]]</calculatedColumnFormula>
    </tableColumn>
    <tableColumn id="11" name="JOUR NUIT" dataDxfId="108"/>
    <tableColumn id="10" name="AGENCE" dataDxfId="107"/>
    <tableColumn id="2" name="BASE TAUX HORAIRE" dataDxfId="106"/>
    <tableColumn id="3" name="13ème MOIS / H" dataDxfId="105"/>
    <tableColumn id="4" name="PANIER JOUR" dataDxfId="10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44"/>
  <sheetViews>
    <sheetView showZeros="0" topLeftCell="A2" zoomScale="80" zoomScaleNormal="80" workbookViewId="0">
      <selection activeCell="AI26" sqref="AI26:AI27"/>
    </sheetView>
  </sheetViews>
  <sheetFormatPr baseColWidth="10" defaultRowHeight="15.6"/>
  <cols>
    <col min="1" max="1" width="13.1796875" style="6" customWidth="1"/>
    <col min="2" max="2" width="4" style="14" customWidth="1"/>
    <col min="3" max="32" width="4" style="6" customWidth="1"/>
    <col min="33" max="33" width="11.453125" style="6" customWidth="1"/>
    <col min="34" max="34" width="17.453125" style="6" customWidth="1"/>
    <col min="35" max="35" width="9.81640625" style="6" customWidth="1"/>
    <col min="36" max="36" width="10.90625" style="6"/>
    <col min="37" max="37" width="19.54296875" style="6" customWidth="1"/>
    <col min="38" max="38" width="25.1796875" style="24" customWidth="1"/>
    <col min="39" max="16384" width="10.90625" style="6"/>
  </cols>
  <sheetData>
    <row r="1" spans="1:38">
      <c r="A1" s="62"/>
      <c r="B1" s="5"/>
      <c r="C1" s="73">
        <f ca="1">INDIRECT("'"&amp;A5&amp;"'!I4")</f>
        <v>0</v>
      </c>
      <c r="D1" s="74"/>
      <c r="E1" s="74"/>
      <c r="F1" s="75" t="s">
        <v>61</v>
      </c>
      <c r="G1" s="72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86">
        <f ca="1">TODAY()</f>
        <v>42928</v>
      </c>
      <c r="AH1" s="86"/>
      <c r="AI1" s="86"/>
      <c r="AJ1" s="4"/>
      <c r="AK1" s="79">
        <f>A5</f>
        <v>2017</v>
      </c>
      <c r="AL1" s="80"/>
    </row>
    <row r="2" spans="1:38" ht="16.2" customHeight="1" thickBot="1">
      <c r="A2" s="4"/>
      <c r="B2" s="5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86"/>
      <c r="AH2" s="86"/>
      <c r="AI2" s="86"/>
      <c r="AJ2" s="4"/>
      <c r="AK2" s="81" t="s">
        <v>18</v>
      </c>
      <c r="AL2" s="82"/>
    </row>
    <row r="3" spans="1:38" ht="16.2" customHeight="1" thickTop="1">
      <c r="A3" s="106" t="s">
        <v>37</v>
      </c>
      <c r="B3" s="122" t="s">
        <v>38</v>
      </c>
      <c r="C3" s="123"/>
      <c r="D3" s="123"/>
      <c r="E3" s="123"/>
      <c r="F3" s="123"/>
      <c r="G3" s="124"/>
      <c r="H3" s="128">
        <f>SUM(AG8:AG42)</f>
        <v>13.944444444444445</v>
      </c>
      <c r="I3" s="129"/>
      <c r="J3" s="129"/>
      <c r="K3" s="130"/>
      <c r="L3" s="122" t="s">
        <v>39</v>
      </c>
      <c r="M3" s="123"/>
      <c r="N3" s="123"/>
      <c r="O3" s="123"/>
      <c r="P3" s="123"/>
      <c r="Q3" s="124"/>
      <c r="R3" s="134">
        <f>SUM(AH8:AH42)</f>
        <v>45</v>
      </c>
      <c r="S3" s="135"/>
      <c r="T3" s="136"/>
      <c r="U3" s="140" t="s">
        <v>40</v>
      </c>
      <c r="V3" s="140"/>
      <c r="W3" s="140"/>
      <c r="X3" s="140"/>
      <c r="Y3" s="140"/>
      <c r="Z3" s="141"/>
      <c r="AA3" s="114">
        <f>SUM(AI8:AI42)</f>
        <v>0</v>
      </c>
      <c r="AB3" s="115"/>
      <c r="AC3" s="115"/>
      <c r="AD3" s="115"/>
      <c r="AE3" s="118" t="s">
        <v>41</v>
      </c>
      <c r="AF3" s="119"/>
      <c r="AG3" s="87">
        <f ca="1">NOW()</f>
        <v>42928.645933101849</v>
      </c>
      <c r="AH3" s="88"/>
      <c r="AI3" s="88"/>
      <c r="AJ3" s="4"/>
      <c r="AK3" s="1" t="s">
        <v>19</v>
      </c>
      <c r="AL3" s="63">
        <f>DATE(AK1,1,1)</f>
        <v>42736</v>
      </c>
    </row>
    <row r="4" spans="1:38" ht="16.2" thickBot="1">
      <c r="A4" s="107"/>
      <c r="B4" s="125"/>
      <c r="C4" s="126"/>
      <c r="D4" s="126"/>
      <c r="E4" s="126"/>
      <c r="F4" s="126"/>
      <c r="G4" s="127"/>
      <c r="H4" s="131"/>
      <c r="I4" s="132"/>
      <c r="J4" s="132"/>
      <c r="K4" s="133"/>
      <c r="L4" s="125"/>
      <c r="M4" s="126"/>
      <c r="N4" s="126"/>
      <c r="O4" s="126"/>
      <c r="P4" s="126"/>
      <c r="Q4" s="127"/>
      <c r="R4" s="137"/>
      <c r="S4" s="138"/>
      <c r="T4" s="139"/>
      <c r="U4" s="142"/>
      <c r="V4" s="142"/>
      <c r="W4" s="142"/>
      <c r="X4" s="142"/>
      <c r="Y4" s="142"/>
      <c r="Z4" s="143"/>
      <c r="AA4" s="116"/>
      <c r="AB4" s="117"/>
      <c r="AC4" s="117"/>
      <c r="AD4" s="117"/>
      <c r="AE4" s="120"/>
      <c r="AF4" s="121"/>
      <c r="AG4" s="89"/>
      <c r="AH4" s="90"/>
      <c r="AI4" s="90"/>
      <c r="AJ4" s="4"/>
      <c r="AK4" s="2" t="s">
        <v>20</v>
      </c>
      <c r="AL4" s="63">
        <f>FLOOR(DATE(AK1,5,DAY(MINUTE(AK1/38)/2+56)),7)-34+7*(AK1=2079)</f>
        <v>42841</v>
      </c>
    </row>
    <row r="5" spans="1:38" ht="16.8" thickTop="1" thickBot="1">
      <c r="A5" s="104">
        <v>2017</v>
      </c>
      <c r="B5" s="5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111" t="s">
        <v>42</v>
      </c>
      <c r="AH5" s="93" t="s">
        <v>43</v>
      </c>
      <c r="AI5" s="91" t="s">
        <v>41</v>
      </c>
      <c r="AJ5" s="4"/>
      <c r="AK5" s="46" t="s">
        <v>21</v>
      </c>
      <c r="AL5" s="63">
        <f>AL4+1</f>
        <v>42842</v>
      </c>
    </row>
    <row r="6" spans="1:38" s="11" customFormat="1" ht="16.8" thickTop="1" thickBot="1">
      <c r="A6" s="105"/>
      <c r="B6" s="7">
        <v>1</v>
      </c>
      <c r="C6" s="8">
        <v>2</v>
      </c>
      <c r="D6" s="8">
        <v>3</v>
      </c>
      <c r="E6" s="8">
        <v>4</v>
      </c>
      <c r="F6" s="8">
        <v>5</v>
      </c>
      <c r="G6" s="8">
        <v>6</v>
      </c>
      <c r="H6" s="8">
        <v>7</v>
      </c>
      <c r="I6" s="8">
        <v>8</v>
      </c>
      <c r="J6" s="8">
        <v>9</v>
      </c>
      <c r="K6" s="8">
        <v>10</v>
      </c>
      <c r="L6" s="8">
        <v>11</v>
      </c>
      <c r="M6" s="8">
        <v>12</v>
      </c>
      <c r="N6" s="8">
        <v>13</v>
      </c>
      <c r="O6" s="8">
        <v>14</v>
      </c>
      <c r="P6" s="8">
        <v>15</v>
      </c>
      <c r="Q6" s="8">
        <v>16</v>
      </c>
      <c r="R6" s="8">
        <v>17</v>
      </c>
      <c r="S6" s="8">
        <v>18</v>
      </c>
      <c r="T6" s="8">
        <v>19</v>
      </c>
      <c r="U6" s="8">
        <v>20</v>
      </c>
      <c r="V6" s="8">
        <v>21</v>
      </c>
      <c r="W6" s="8">
        <v>22</v>
      </c>
      <c r="X6" s="8">
        <v>23</v>
      </c>
      <c r="Y6" s="8">
        <v>24</v>
      </c>
      <c r="Z6" s="8">
        <v>25</v>
      </c>
      <c r="AA6" s="8">
        <v>26</v>
      </c>
      <c r="AB6" s="8">
        <v>27</v>
      </c>
      <c r="AC6" s="8">
        <v>28</v>
      </c>
      <c r="AD6" s="8">
        <v>29</v>
      </c>
      <c r="AE6" s="8">
        <v>30</v>
      </c>
      <c r="AF6" s="9">
        <v>31</v>
      </c>
      <c r="AG6" s="112"/>
      <c r="AH6" s="94"/>
      <c r="AI6" s="92"/>
      <c r="AJ6" s="10"/>
      <c r="AK6" s="1" t="s">
        <v>22</v>
      </c>
      <c r="AL6" s="63">
        <f>DATE(Année!U4,5,1)</f>
        <v>122</v>
      </c>
    </row>
    <row r="7" spans="1:38" s="14" customFormat="1" ht="16.2" hidden="1" thickBot="1">
      <c r="A7" s="108" t="s">
        <v>0</v>
      </c>
      <c r="B7" s="12">
        <f>DATE($A$5,1,1)</f>
        <v>42736</v>
      </c>
      <c r="C7" s="12">
        <f>B7+1</f>
        <v>42737</v>
      </c>
      <c r="D7" s="12">
        <f>C7+1</f>
        <v>42738</v>
      </c>
      <c r="E7" s="12">
        <f t="shared" ref="E7:AF7" si="0">D7+1</f>
        <v>42739</v>
      </c>
      <c r="F7" s="12">
        <f t="shared" si="0"/>
        <v>42740</v>
      </c>
      <c r="G7" s="12">
        <f t="shared" si="0"/>
        <v>42741</v>
      </c>
      <c r="H7" s="12">
        <f t="shared" si="0"/>
        <v>42742</v>
      </c>
      <c r="I7" s="12">
        <f t="shared" si="0"/>
        <v>42743</v>
      </c>
      <c r="J7" s="12">
        <f t="shared" si="0"/>
        <v>42744</v>
      </c>
      <c r="K7" s="12">
        <f t="shared" si="0"/>
        <v>42745</v>
      </c>
      <c r="L7" s="12">
        <f t="shared" si="0"/>
        <v>42746</v>
      </c>
      <c r="M7" s="12">
        <f t="shared" si="0"/>
        <v>42747</v>
      </c>
      <c r="N7" s="12">
        <f t="shared" si="0"/>
        <v>42748</v>
      </c>
      <c r="O7" s="12">
        <f t="shared" si="0"/>
        <v>42749</v>
      </c>
      <c r="P7" s="12">
        <f t="shared" si="0"/>
        <v>42750</v>
      </c>
      <c r="Q7" s="12">
        <f t="shared" si="0"/>
        <v>42751</v>
      </c>
      <c r="R7" s="12">
        <f t="shared" si="0"/>
        <v>42752</v>
      </c>
      <c r="S7" s="12">
        <f t="shared" si="0"/>
        <v>42753</v>
      </c>
      <c r="T7" s="12">
        <f t="shared" si="0"/>
        <v>42754</v>
      </c>
      <c r="U7" s="12">
        <f t="shared" si="0"/>
        <v>42755</v>
      </c>
      <c r="V7" s="12">
        <f t="shared" si="0"/>
        <v>42756</v>
      </c>
      <c r="W7" s="12">
        <f t="shared" si="0"/>
        <v>42757</v>
      </c>
      <c r="X7" s="12">
        <f t="shared" si="0"/>
        <v>42758</v>
      </c>
      <c r="Y7" s="12">
        <f t="shared" si="0"/>
        <v>42759</v>
      </c>
      <c r="Z7" s="12">
        <f t="shared" si="0"/>
        <v>42760</v>
      </c>
      <c r="AA7" s="12">
        <f t="shared" si="0"/>
        <v>42761</v>
      </c>
      <c r="AB7" s="12">
        <f t="shared" si="0"/>
        <v>42762</v>
      </c>
      <c r="AC7" s="12">
        <f t="shared" si="0"/>
        <v>42763</v>
      </c>
      <c r="AD7" s="12">
        <f t="shared" si="0"/>
        <v>42764</v>
      </c>
      <c r="AE7" s="12">
        <f t="shared" si="0"/>
        <v>42765</v>
      </c>
      <c r="AF7" s="13">
        <f t="shared" si="0"/>
        <v>42766</v>
      </c>
      <c r="AG7" s="5"/>
      <c r="AH7" s="5"/>
      <c r="AI7" s="5"/>
      <c r="AJ7" s="5"/>
      <c r="AK7" s="1" t="s">
        <v>23</v>
      </c>
      <c r="AL7" s="63">
        <f>AL4+39</f>
        <v>42880</v>
      </c>
    </row>
    <row r="8" spans="1:38" ht="16.8" thickTop="1" thickBot="1">
      <c r="A8" s="109"/>
      <c r="B8" s="15">
        <f>IFERROR(VLOOKUP(Année!B7,'2017'!$A$3:$I$368,9),"")</f>
        <v>0</v>
      </c>
      <c r="C8" s="15">
        <f>IFERROR(VLOOKUP(Année!C7,'2017'!$A$3:$I$368,9),"")</f>
        <v>0</v>
      </c>
      <c r="D8" s="15">
        <f>IFERROR(VLOOKUP(Année!D7,'2017'!$A$3:$I$368,9),"")</f>
        <v>0</v>
      </c>
      <c r="E8" s="15">
        <f>IFERROR(VLOOKUP(Année!E7,'2017'!$A$3:$I$368,9),"")</f>
        <v>0</v>
      </c>
      <c r="F8" s="15">
        <f>IFERROR(VLOOKUP(Année!F7,'2017'!$A$3:$I$368,9),"")</f>
        <v>0</v>
      </c>
      <c r="G8" s="15">
        <f>IFERROR(VLOOKUP(Année!G7,'2017'!$A$3:$I$368,9),"")</f>
        <v>0</v>
      </c>
      <c r="H8" s="15">
        <f>IFERROR(VLOOKUP(Année!H7,'2017'!$A$3:$I$368,9),"")</f>
        <v>0</v>
      </c>
      <c r="I8" s="15">
        <f>IFERROR(VLOOKUP(Année!I7,'2017'!$A$3:$I$368,9),"")</f>
        <v>0</v>
      </c>
      <c r="J8" s="15">
        <f>IFERROR(VLOOKUP(Année!J7,'2017'!$A$3:$I$368,9),"")</f>
        <v>0</v>
      </c>
      <c r="K8" s="15">
        <f>IFERROR(VLOOKUP(Année!K7,'2017'!$A$3:$I$368,9),"")</f>
        <v>0</v>
      </c>
      <c r="L8" s="15">
        <f>IFERROR(VLOOKUP(Année!L7,'2017'!$A$3:$I$368,9),"")</f>
        <v>0</v>
      </c>
      <c r="M8" s="15">
        <f>IFERROR(VLOOKUP(Année!M7,'2017'!$A$3:$I$368,9),"")</f>
        <v>0</v>
      </c>
      <c r="N8" s="15">
        <f>IFERROR(VLOOKUP(Année!N7,'2017'!$A$3:$I$368,9),"")</f>
        <v>0</v>
      </c>
      <c r="O8" s="15">
        <f>IFERROR(VLOOKUP(Année!O7,'2017'!$A$3:$I$368,9),"")</f>
        <v>0</v>
      </c>
      <c r="P8" s="15">
        <f>IFERROR(VLOOKUP(Année!P7,'2017'!$A$3:$I$368,9),"")</f>
        <v>0</v>
      </c>
      <c r="Q8" s="15">
        <f>IFERROR(VLOOKUP(Année!Q7,'2017'!$A$3:$I$368,9),"")</f>
        <v>0</v>
      </c>
      <c r="R8" s="15">
        <f>IFERROR(VLOOKUP(Année!R7,'2017'!$A$3:$I$368,9),"")</f>
        <v>0</v>
      </c>
      <c r="S8" s="15">
        <f>IFERROR(VLOOKUP(Année!S7,'2017'!$A$3:$I$368,9),"")</f>
        <v>0</v>
      </c>
      <c r="T8" s="15">
        <f>IFERROR(VLOOKUP(Année!T7,'2017'!$A$3:$I$368,9),"")</f>
        <v>0</v>
      </c>
      <c r="U8" s="15">
        <f>IFERROR(VLOOKUP(Année!U7,'2017'!$A$3:$I$368,9),"")</f>
        <v>0</v>
      </c>
      <c r="V8" s="15">
        <f>IFERROR(VLOOKUP(Année!V7,'2017'!$A$3:$I$368,9),"")</f>
        <v>0</v>
      </c>
      <c r="W8" s="15">
        <f>IFERROR(VLOOKUP(Année!W7,'2017'!$A$3:$I$368,9),"")</f>
        <v>0</v>
      </c>
      <c r="X8" s="15">
        <f>IFERROR(VLOOKUP(Année!X7,'2017'!$A$3:$I$368,9),"")</f>
        <v>0</v>
      </c>
      <c r="Y8" s="15">
        <f>IFERROR(VLOOKUP(Année!Y7,'2017'!$A$3:$I$368,9),"")</f>
        <v>0</v>
      </c>
      <c r="Z8" s="15">
        <f>IFERROR(VLOOKUP(Année!Z7,'2017'!$A$3:$I$368,9),"")</f>
        <v>0</v>
      </c>
      <c r="AA8" s="15">
        <f>IFERROR(VLOOKUP(Année!AA7,'2017'!$A$3:$I$368,9),"")</f>
        <v>0</v>
      </c>
      <c r="AB8" s="15">
        <f>IFERROR(VLOOKUP(Année!AB7,'2017'!$A$3:$I$368,9),"")</f>
        <v>0</v>
      </c>
      <c r="AC8" s="15">
        <f>IFERROR(VLOOKUP(Année!AC7,'2017'!$A$3:$I$368,9),"")</f>
        <v>0</v>
      </c>
      <c r="AD8" s="15">
        <f>IFERROR(VLOOKUP(Année!AD7,'2017'!$A$3:$I$368,9),"")</f>
        <v>0</v>
      </c>
      <c r="AE8" s="15">
        <f>IFERROR(VLOOKUP(Année!AE7,'2017'!$A$3:$I$368,9),"")</f>
        <v>0</v>
      </c>
      <c r="AF8" s="15">
        <f>IFERROR(VLOOKUP(Année!AF7,'2017'!$A$3:$I$368,9),"")</f>
        <v>0</v>
      </c>
      <c r="AG8" s="113">
        <f>SUM(B8:AF8)</f>
        <v>0</v>
      </c>
      <c r="AH8" s="95">
        <f>COUNTIF(B8:AF8,"&gt;"&amp;0)</f>
        <v>0</v>
      </c>
      <c r="AI8" s="84">
        <f>SUM(B9:AF9)</f>
        <v>0</v>
      </c>
      <c r="AJ8" s="4"/>
      <c r="AK8" s="46" t="s">
        <v>24</v>
      </c>
      <c r="AL8" s="63">
        <f>DATE(AK1,5,8)</f>
        <v>42863</v>
      </c>
    </row>
    <row r="9" spans="1:38" ht="16.2" thickBot="1">
      <c r="A9" s="110"/>
      <c r="B9" s="30" t="str">
        <f>IFERROR(VLOOKUP(Année!B7,'2017'!$A$3:$J$368,11),"")</f>
        <v/>
      </c>
      <c r="C9" s="30" t="str">
        <f>IFERROR(VLOOKUP(Année!C7,'2017'!$A$3:$J$368,11),"")</f>
        <v/>
      </c>
      <c r="D9" s="30" t="str">
        <f>IFERROR(VLOOKUP(Année!D7,'2017'!$A$3:$J$368,11),"")</f>
        <v/>
      </c>
      <c r="E9" s="30" t="str">
        <f>IFERROR(VLOOKUP(Année!E7,'2017'!$A$3:$J$368,11),"")</f>
        <v/>
      </c>
      <c r="F9" s="30" t="str">
        <f>IFERROR(VLOOKUP(Année!F7,'2017'!$A$3:$J$368,11),"")</f>
        <v/>
      </c>
      <c r="G9" s="30" t="str">
        <f>IFERROR(VLOOKUP(Année!G7,'2017'!$A$3:$J$368,11),"")</f>
        <v/>
      </c>
      <c r="H9" s="30" t="str">
        <f>IFERROR(VLOOKUP(Année!H7,'2017'!$A$3:$J$368,11),"")</f>
        <v/>
      </c>
      <c r="I9" s="30" t="str">
        <f>IFERROR(VLOOKUP(Année!I7,'2017'!$A$3:$J$368,11),"")</f>
        <v/>
      </c>
      <c r="J9" s="30" t="str">
        <f>IFERROR(VLOOKUP(Année!J7,'2017'!$A$3:$J$368,11),"")</f>
        <v/>
      </c>
      <c r="K9" s="30" t="str">
        <f>IFERROR(VLOOKUP(Année!K7,'2017'!$A$3:$J$368,11),"")</f>
        <v/>
      </c>
      <c r="L9" s="30" t="str">
        <f>IFERROR(VLOOKUP(Année!L7,'2017'!$A$3:$J$368,11),"")</f>
        <v/>
      </c>
      <c r="M9" s="30" t="str">
        <f>IFERROR(VLOOKUP(Année!M7,'2017'!$A$3:$J$368,11),"")</f>
        <v/>
      </c>
      <c r="N9" s="30" t="str">
        <f>IFERROR(VLOOKUP(Année!N7,'2017'!$A$3:$J$368,11),"")</f>
        <v/>
      </c>
      <c r="O9" s="30" t="str">
        <f>IFERROR(VLOOKUP(Année!O7,'2017'!$A$3:$J$368,11),"")</f>
        <v/>
      </c>
      <c r="P9" s="30" t="str">
        <f>IFERROR(VLOOKUP(Année!P7,'2017'!$A$3:$J$368,11),"")</f>
        <v/>
      </c>
      <c r="Q9" s="30" t="str">
        <f>IFERROR(VLOOKUP(Année!Q7,'2017'!$A$3:$J$368,11),"")</f>
        <v/>
      </c>
      <c r="R9" s="30" t="str">
        <f>IFERROR(VLOOKUP(Année!R7,'2017'!$A$3:$J$368,11),"")</f>
        <v/>
      </c>
      <c r="S9" s="30" t="str">
        <f>IFERROR(VLOOKUP(Année!S7,'2017'!$A$3:$J$368,11),"")</f>
        <v/>
      </c>
      <c r="T9" s="30" t="str">
        <f>IFERROR(VLOOKUP(Année!T7,'2017'!$A$3:$J$368,11),"")</f>
        <v/>
      </c>
      <c r="U9" s="30" t="str">
        <f>IFERROR(VLOOKUP(Année!U7,'2017'!$A$3:$J$368,11),"")</f>
        <v/>
      </c>
      <c r="V9" s="30" t="str">
        <f>IFERROR(VLOOKUP(Année!V7,'2017'!$A$3:$J$368,11),"")</f>
        <v/>
      </c>
      <c r="W9" s="30" t="str">
        <f>IFERROR(VLOOKUP(Année!W7,'2017'!$A$3:$J$368,11),"")</f>
        <v/>
      </c>
      <c r="X9" s="30" t="str">
        <f>IFERROR(VLOOKUP(Année!X7,'2017'!$A$3:$J$368,11),"")</f>
        <v/>
      </c>
      <c r="Y9" s="30" t="str">
        <f>IFERROR(VLOOKUP(Année!Y7,'2017'!$A$3:$J$368,11),"")</f>
        <v/>
      </c>
      <c r="Z9" s="30" t="str">
        <f>IFERROR(VLOOKUP(Année!Z7,'2017'!$A$3:$J$368,11),"")</f>
        <v/>
      </c>
      <c r="AA9" s="30" t="str">
        <f>IFERROR(VLOOKUP(Année!AA7,'2017'!$A$3:$J$368,11),"")</f>
        <v/>
      </c>
      <c r="AB9" s="30" t="str">
        <f>IFERROR(VLOOKUP(Année!AB7,'2017'!$A$3:$J$368,11),"")</f>
        <v/>
      </c>
      <c r="AC9" s="30" t="str">
        <f>IFERROR(VLOOKUP(Année!AC7,'2017'!$A$3:$J$368,11),"")</f>
        <v/>
      </c>
      <c r="AD9" s="30" t="str">
        <f>IFERROR(VLOOKUP(Année!AD7,'2017'!$A$3:$J$368,11),"")</f>
        <v/>
      </c>
      <c r="AE9" s="30" t="str">
        <f>IFERROR(VLOOKUP(Année!AE7,'2017'!$A$3:$J$368,11),"")</f>
        <v/>
      </c>
      <c r="AF9" s="30" t="str">
        <f>IFERROR(VLOOKUP(Année!AF7,'2017'!$A$3:$J$368,11),"")</f>
        <v/>
      </c>
      <c r="AG9" s="98"/>
      <c r="AH9" s="83"/>
      <c r="AI9" s="85"/>
      <c r="AJ9" s="4"/>
      <c r="AK9" s="1" t="s">
        <v>25</v>
      </c>
      <c r="AL9" s="63">
        <f>AL4+49</f>
        <v>42890</v>
      </c>
    </row>
    <row r="10" spans="1:38" s="24" customFormat="1" ht="16.2" hidden="1" thickBot="1">
      <c r="A10" s="99" t="s">
        <v>1</v>
      </c>
      <c r="B10" s="17">
        <f>DATE($A$5,2,1)</f>
        <v>42767</v>
      </c>
      <c r="C10" s="17">
        <f>B10+1</f>
        <v>42768</v>
      </c>
      <c r="D10" s="17">
        <f>C10+1</f>
        <v>42769</v>
      </c>
      <c r="E10" s="17">
        <f>D10+1</f>
        <v>42770</v>
      </c>
      <c r="F10" s="17">
        <f t="shared" ref="F10:V10" si="1">E10+1</f>
        <v>42771</v>
      </c>
      <c r="G10" s="17">
        <f t="shared" si="1"/>
        <v>42772</v>
      </c>
      <c r="H10" s="17">
        <f t="shared" si="1"/>
        <v>42773</v>
      </c>
      <c r="I10" s="17">
        <f t="shared" si="1"/>
        <v>42774</v>
      </c>
      <c r="J10" s="17">
        <f t="shared" si="1"/>
        <v>42775</v>
      </c>
      <c r="K10" s="17">
        <f t="shared" si="1"/>
        <v>42776</v>
      </c>
      <c r="L10" s="17">
        <f t="shared" si="1"/>
        <v>42777</v>
      </c>
      <c r="M10" s="17">
        <f t="shared" si="1"/>
        <v>42778</v>
      </c>
      <c r="N10" s="17">
        <f t="shared" si="1"/>
        <v>42779</v>
      </c>
      <c r="O10" s="17">
        <f t="shared" si="1"/>
        <v>42780</v>
      </c>
      <c r="P10" s="17">
        <f t="shared" si="1"/>
        <v>42781</v>
      </c>
      <c r="Q10" s="17">
        <f t="shared" si="1"/>
        <v>42782</v>
      </c>
      <c r="R10" s="17">
        <f t="shared" si="1"/>
        <v>42783</v>
      </c>
      <c r="S10" s="17">
        <f t="shared" si="1"/>
        <v>42784</v>
      </c>
      <c r="T10" s="17">
        <f t="shared" si="1"/>
        <v>42785</v>
      </c>
      <c r="U10" s="17">
        <f t="shared" si="1"/>
        <v>42786</v>
      </c>
      <c r="V10" s="17">
        <f t="shared" si="1"/>
        <v>42787</v>
      </c>
      <c r="W10" s="17">
        <f>V10+1</f>
        <v>42788</v>
      </c>
      <c r="X10" s="17">
        <f>W10+1</f>
        <v>42789</v>
      </c>
      <c r="Y10" s="17">
        <f>X10+1</f>
        <v>42790</v>
      </c>
      <c r="Z10" s="17">
        <f t="shared" ref="Z10:AC10" si="2">Y10+1</f>
        <v>42791</v>
      </c>
      <c r="AA10" s="17">
        <f t="shared" si="2"/>
        <v>42792</v>
      </c>
      <c r="AB10" s="17">
        <f t="shared" si="2"/>
        <v>42793</v>
      </c>
      <c r="AC10" s="17">
        <f t="shared" si="2"/>
        <v>42794</v>
      </c>
      <c r="AD10" s="17">
        <f>IF(OR(MONTH(AC10+1)&lt;&gt;MONTH(AC10),AC10+1&gt;=B13),0,AC10+1)</f>
        <v>0</v>
      </c>
      <c r="AE10" s="18"/>
      <c r="AF10" s="19"/>
      <c r="AG10" s="20"/>
      <c r="AH10" s="21"/>
      <c r="AI10" s="22"/>
      <c r="AJ10" s="23"/>
      <c r="AK10" s="1" t="s">
        <v>26</v>
      </c>
      <c r="AL10" s="63">
        <f>AL4+50</f>
        <v>42891</v>
      </c>
    </row>
    <row r="11" spans="1:38" ht="16.2" thickBot="1">
      <c r="A11" s="100"/>
      <c r="B11" s="15">
        <f>IFERROR(VLOOKUP(Année!B10,'2017'!$A$3:$I$368,9),"")</f>
        <v>0</v>
      </c>
      <c r="C11" s="15">
        <f>IFERROR(VLOOKUP(Année!C10,'2017'!$A$3:$I$368,9),"")</f>
        <v>0</v>
      </c>
      <c r="D11" s="15">
        <f>IFERROR(VLOOKUP(Année!D10,'2017'!$A$3:$I$368,9),"")</f>
        <v>0</v>
      </c>
      <c r="E11" s="15">
        <f>IFERROR(VLOOKUP(Année!E10,'2017'!$A$3:$I$368,9),"")</f>
        <v>0</v>
      </c>
      <c r="F11" s="15">
        <f>IFERROR(VLOOKUP(Année!F10,'2017'!$A$3:$I$368,9),"")</f>
        <v>0</v>
      </c>
      <c r="G11" s="15">
        <f>IFERROR(VLOOKUP(Année!G10,'2017'!$A$3:$I$368,9),"")</f>
        <v>0</v>
      </c>
      <c r="H11" s="15">
        <f>IFERROR(VLOOKUP(Année!H10,'2017'!$A$3:$I$368,9),"")</f>
        <v>0</v>
      </c>
      <c r="I11" s="15">
        <f>IFERROR(VLOOKUP(Année!I10,'2017'!$A$3:$I$368,9),"")</f>
        <v>0</v>
      </c>
      <c r="J11" s="15">
        <f>IFERROR(VLOOKUP(Année!J10,'2017'!$A$3:$I$368,9),"")</f>
        <v>0</v>
      </c>
      <c r="K11" s="15">
        <f>IFERROR(VLOOKUP(Année!K10,'2017'!$A$3:$I$368,9),"")</f>
        <v>0</v>
      </c>
      <c r="L11" s="15">
        <f>IFERROR(VLOOKUP(Année!L10,'2017'!$A$3:$I$368,9),"")</f>
        <v>0</v>
      </c>
      <c r="M11" s="15">
        <f>IFERROR(VLOOKUP(Année!M10,'2017'!$A$3:$I$368,9),"")</f>
        <v>0</v>
      </c>
      <c r="N11" s="15">
        <f>IFERROR(VLOOKUP(Année!N10,'2017'!$A$3:$I$368,9),"")</f>
        <v>0</v>
      </c>
      <c r="O11" s="15">
        <f>IFERROR(VLOOKUP(Année!O10,'2017'!$A$3:$I$368,9),"")</f>
        <v>0</v>
      </c>
      <c r="P11" s="15">
        <f>IFERROR(VLOOKUP(Année!P10,'2017'!$A$3:$I$368,9),"")</f>
        <v>0</v>
      </c>
      <c r="Q11" s="15">
        <f>IFERROR(VLOOKUP(Année!Q10,'2017'!$A$3:$I$368,9),"")</f>
        <v>0</v>
      </c>
      <c r="R11" s="15">
        <f>IFERROR(VLOOKUP(Année!R10,'2017'!$A$3:$I$368,9),"")</f>
        <v>0</v>
      </c>
      <c r="S11" s="15">
        <f>IFERROR(VLOOKUP(Année!S10,'2017'!$A$3:$I$368,9),"")</f>
        <v>0</v>
      </c>
      <c r="T11" s="15">
        <f>IFERROR(VLOOKUP(Année!T10,'2017'!$A$3:$I$368,9),"")</f>
        <v>0</v>
      </c>
      <c r="U11" s="15">
        <f>IFERROR(VLOOKUP(Année!U10,'2017'!$A$3:$I$368,9),"")</f>
        <v>0</v>
      </c>
      <c r="V11" s="15">
        <f>IFERROR(VLOOKUP(Année!V10,'2017'!$A$3:$I$368,9),"")</f>
        <v>0</v>
      </c>
      <c r="W11" s="15">
        <f>IFERROR(VLOOKUP(Année!W10,'2017'!$A$3:$I$368,9),"")</f>
        <v>0</v>
      </c>
      <c r="X11" s="15">
        <f>IFERROR(VLOOKUP(Année!X10,'2017'!$A$3:$I$368,9),"")</f>
        <v>0</v>
      </c>
      <c r="Y11" s="15">
        <f>IFERROR(VLOOKUP(Année!Y10,'2017'!$A$3:$I$368,9),"")</f>
        <v>0</v>
      </c>
      <c r="Z11" s="15">
        <f>IFERROR(VLOOKUP(Année!Z10,'2017'!$A$3:$I$368,9),"")</f>
        <v>0</v>
      </c>
      <c r="AA11" s="15">
        <f>IFERROR(VLOOKUP(Année!AA10,'2017'!$A$3:$I$368,9),"")</f>
        <v>0</v>
      </c>
      <c r="AB11" s="15">
        <f>IFERROR(VLOOKUP(Année!AB10,'2017'!$A$3:$I$368,9),"")</f>
        <v>0</v>
      </c>
      <c r="AC11" s="15">
        <f>IFERROR(VLOOKUP(Année!AC10,'2017'!$A$3:$I$368,9),"")</f>
        <v>0</v>
      </c>
      <c r="AD11" s="15" t="str">
        <f>IFERROR(VLOOKUP(Année!AD10,'2017'!$A$3:$I$368,9),"")</f>
        <v/>
      </c>
      <c r="AE11" s="25"/>
      <c r="AF11" s="26"/>
      <c r="AG11" s="98">
        <f>SUM(B11:AF11)</f>
        <v>0</v>
      </c>
      <c r="AH11" s="83">
        <f>COUNTIF(B11:AF11,"&gt;"&amp;0)</f>
        <v>0</v>
      </c>
      <c r="AI11" s="85">
        <f>SUM(B12:AF12)</f>
        <v>0</v>
      </c>
      <c r="AJ11" s="4"/>
      <c r="AK11" s="46" t="s">
        <v>27</v>
      </c>
      <c r="AL11" s="63">
        <f>DATE(AK1,7,14)</f>
        <v>42930</v>
      </c>
    </row>
    <row r="12" spans="1:38" s="11" customFormat="1" ht="16.2" thickBot="1">
      <c r="A12" s="102"/>
      <c r="B12" s="30" t="str">
        <f>IFERROR(VLOOKUP(Année!B10,'2017'!$A$3:$J$368,11),"")</f>
        <v/>
      </c>
      <c r="C12" s="30" t="str">
        <f>IFERROR(VLOOKUP(Année!C10,'2017'!$A$3:$J$368,11),"")</f>
        <v/>
      </c>
      <c r="D12" s="30" t="str">
        <f>IFERROR(VLOOKUP(Année!D10,'2017'!$A$3:$J$368,11),"")</f>
        <v/>
      </c>
      <c r="E12" s="30" t="str">
        <f>IFERROR(VLOOKUP(Année!E10,'2017'!$A$3:$J$368,11),"")</f>
        <v/>
      </c>
      <c r="F12" s="30" t="str">
        <f>IFERROR(VLOOKUP(Année!F10,'2017'!$A$3:$J$368,11),"")</f>
        <v/>
      </c>
      <c r="G12" s="30" t="str">
        <f>IFERROR(VLOOKUP(Année!G10,'2017'!$A$3:$J$368,11),"")</f>
        <v/>
      </c>
      <c r="H12" s="30" t="str">
        <f>IFERROR(VLOOKUP(Année!H10,'2017'!$A$3:$J$368,11),"")</f>
        <v/>
      </c>
      <c r="I12" s="30" t="str">
        <f>IFERROR(VLOOKUP(Année!I10,'2017'!$A$3:$J$368,11),"")</f>
        <v/>
      </c>
      <c r="J12" s="30" t="str">
        <f>IFERROR(VLOOKUP(Année!J10,'2017'!$A$3:$J$368,11),"")</f>
        <v/>
      </c>
      <c r="K12" s="30" t="str">
        <f>IFERROR(VLOOKUP(Année!K10,'2017'!$A$3:$J$368,11),"")</f>
        <v/>
      </c>
      <c r="L12" s="30" t="str">
        <f>IFERROR(VLOOKUP(Année!L10,'2017'!$A$3:$J$368,11),"")</f>
        <v/>
      </c>
      <c r="M12" s="30" t="str">
        <f>IFERROR(VLOOKUP(Année!M10,'2017'!$A$3:$J$368,11),"")</f>
        <v/>
      </c>
      <c r="N12" s="30" t="str">
        <f>IFERROR(VLOOKUP(Année!N10,'2017'!$A$3:$J$368,11),"")</f>
        <v/>
      </c>
      <c r="O12" s="30" t="str">
        <f>IFERROR(VLOOKUP(Année!O10,'2017'!$A$3:$J$368,11),"")</f>
        <v/>
      </c>
      <c r="P12" s="30" t="str">
        <f>IFERROR(VLOOKUP(Année!P10,'2017'!$A$3:$J$368,11),"")</f>
        <v/>
      </c>
      <c r="Q12" s="30" t="str">
        <f>IFERROR(VLOOKUP(Année!Q10,'2017'!$A$3:$J$368,11),"")</f>
        <v/>
      </c>
      <c r="R12" s="30" t="str">
        <f>IFERROR(VLOOKUP(Année!R10,'2017'!$A$3:$J$368,11),"")</f>
        <v/>
      </c>
      <c r="S12" s="30" t="str">
        <f>IFERROR(VLOOKUP(Année!S10,'2017'!$A$3:$J$368,11),"")</f>
        <v/>
      </c>
      <c r="T12" s="30" t="str">
        <f>IFERROR(VLOOKUP(Année!T10,'2017'!$A$3:$J$368,11),"")</f>
        <v/>
      </c>
      <c r="U12" s="30" t="str">
        <f>IFERROR(VLOOKUP(Année!U10,'2017'!$A$3:$J$368,11),"")</f>
        <v/>
      </c>
      <c r="V12" s="30" t="str">
        <f>IFERROR(VLOOKUP(Année!V10,'2017'!$A$3:$J$368,11),"")</f>
        <v/>
      </c>
      <c r="W12" s="30" t="str">
        <f>IFERROR(VLOOKUP(Année!W10,'2017'!$A$3:$J$368,11),"")</f>
        <v/>
      </c>
      <c r="X12" s="30" t="str">
        <f>IFERROR(VLOOKUP(Année!X10,'2017'!$A$3:$J$368,11),"")</f>
        <v/>
      </c>
      <c r="Y12" s="30" t="str">
        <f>IFERROR(VLOOKUP(Année!Y10,'2017'!$A$3:$J$368,11),"")</f>
        <v/>
      </c>
      <c r="Z12" s="30" t="str">
        <f>IFERROR(VLOOKUP(Année!Z10,'2017'!$A$3:$J$368,11),"")</f>
        <v/>
      </c>
      <c r="AA12" s="30" t="str">
        <f>IFERROR(VLOOKUP(Année!AA10,'2017'!$A$3:$J$368,11),"")</f>
        <v/>
      </c>
      <c r="AB12" s="30" t="str">
        <f>IFERROR(VLOOKUP(Année!AB10,'2017'!$A$3:$J$368,11),"")</f>
        <v/>
      </c>
      <c r="AC12" s="30" t="str">
        <f>IFERROR(VLOOKUP(Année!AC10,'2017'!$A$3:$J$368,11),"")</f>
        <v/>
      </c>
      <c r="AD12" s="30" t="str">
        <f>IFERROR(VLOOKUP(Année!AD10,'2017'!$A$3:$J$368,11),"")</f>
        <v/>
      </c>
      <c r="AE12" s="47"/>
      <c r="AF12" s="47"/>
      <c r="AG12" s="98"/>
      <c r="AH12" s="83"/>
      <c r="AI12" s="85"/>
      <c r="AJ12" s="10"/>
      <c r="AK12" s="1" t="s">
        <v>28</v>
      </c>
      <c r="AL12" s="63">
        <f>DATE(AK1,8,15)</f>
        <v>42962</v>
      </c>
    </row>
    <row r="13" spans="1:38" s="24" customFormat="1" ht="16.2" hidden="1" thickBot="1">
      <c r="A13" s="99" t="s">
        <v>2</v>
      </c>
      <c r="B13" s="17">
        <f>DATE($A$5,3,1)</f>
        <v>42795</v>
      </c>
      <c r="C13" s="17">
        <f>B13+1</f>
        <v>42796</v>
      </c>
      <c r="D13" s="17">
        <f>C13+1</f>
        <v>42797</v>
      </c>
      <c r="E13" s="17">
        <f>D13+1</f>
        <v>42798</v>
      </c>
      <c r="F13" s="17">
        <f>E13+1</f>
        <v>42799</v>
      </c>
      <c r="G13" s="17">
        <f>F13+1</f>
        <v>42800</v>
      </c>
      <c r="H13" s="17">
        <f t="shared" ref="H13:AE13" si="3">G13+1</f>
        <v>42801</v>
      </c>
      <c r="I13" s="17">
        <f t="shared" si="3"/>
        <v>42802</v>
      </c>
      <c r="J13" s="17">
        <f t="shared" si="3"/>
        <v>42803</v>
      </c>
      <c r="K13" s="17">
        <f t="shared" si="3"/>
        <v>42804</v>
      </c>
      <c r="L13" s="17">
        <f t="shared" si="3"/>
        <v>42805</v>
      </c>
      <c r="M13" s="17">
        <f t="shared" si="3"/>
        <v>42806</v>
      </c>
      <c r="N13" s="17">
        <f t="shared" si="3"/>
        <v>42807</v>
      </c>
      <c r="O13" s="17">
        <f t="shared" si="3"/>
        <v>42808</v>
      </c>
      <c r="P13" s="17">
        <f t="shared" si="3"/>
        <v>42809</v>
      </c>
      <c r="Q13" s="17">
        <f t="shared" si="3"/>
        <v>42810</v>
      </c>
      <c r="R13" s="17">
        <f t="shared" si="3"/>
        <v>42811</v>
      </c>
      <c r="S13" s="17">
        <f t="shared" si="3"/>
        <v>42812</v>
      </c>
      <c r="T13" s="17">
        <f t="shared" si="3"/>
        <v>42813</v>
      </c>
      <c r="U13" s="17">
        <f t="shared" si="3"/>
        <v>42814</v>
      </c>
      <c r="V13" s="17">
        <f t="shared" si="3"/>
        <v>42815</v>
      </c>
      <c r="W13" s="17">
        <f t="shared" si="3"/>
        <v>42816</v>
      </c>
      <c r="X13" s="17">
        <f t="shared" si="3"/>
        <v>42817</v>
      </c>
      <c r="Y13" s="17">
        <f t="shared" si="3"/>
        <v>42818</v>
      </c>
      <c r="Z13" s="17">
        <f t="shared" si="3"/>
        <v>42819</v>
      </c>
      <c r="AA13" s="17">
        <f t="shared" si="3"/>
        <v>42820</v>
      </c>
      <c r="AB13" s="17">
        <f t="shared" si="3"/>
        <v>42821</v>
      </c>
      <c r="AC13" s="17">
        <f t="shared" si="3"/>
        <v>42822</v>
      </c>
      <c r="AD13" s="17">
        <f t="shared" si="3"/>
        <v>42823</v>
      </c>
      <c r="AE13" s="17">
        <f t="shared" si="3"/>
        <v>42824</v>
      </c>
      <c r="AF13" s="27">
        <f>IF(OR(MONTH(AE13+1)&lt;&gt;MONTH(AE13),AE13+1&gt;=B16),0,AE13+1)</f>
        <v>42825</v>
      </c>
      <c r="AG13" s="20"/>
      <c r="AH13" s="21"/>
      <c r="AI13" s="22"/>
      <c r="AJ13" s="23"/>
      <c r="AK13" s="1" t="s">
        <v>29</v>
      </c>
      <c r="AL13" s="63">
        <f>DATE(AK1,11,1)</f>
        <v>43040</v>
      </c>
    </row>
    <row r="14" spans="1:38" ht="16.2" thickBot="1">
      <c r="A14" s="100"/>
      <c r="B14" s="15">
        <f>IFERROR(VLOOKUP(Année!B13,'2017'!$A$3:$I$368,9),"")</f>
        <v>0</v>
      </c>
      <c r="C14" s="15">
        <f>IFERROR(VLOOKUP(Année!C13,'2017'!$A$3:$I$368,9),"")</f>
        <v>0</v>
      </c>
      <c r="D14" s="15">
        <f>IFERROR(VLOOKUP(Année!D13,'2017'!$A$3:$I$368,9),"")</f>
        <v>0</v>
      </c>
      <c r="E14" s="15">
        <f>IFERROR(VLOOKUP(Année!E13,'2017'!$A$3:$I$368,9),"")</f>
        <v>0</v>
      </c>
      <c r="F14" s="15">
        <f>IFERROR(VLOOKUP(Année!F13,'2017'!$A$3:$I$368,9),"")</f>
        <v>0</v>
      </c>
      <c r="G14" s="15">
        <f>IFERROR(VLOOKUP(Année!G13,'2017'!$A$3:$I$368,9),"")</f>
        <v>0</v>
      </c>
      <c r="H14" s="15">
        <f>IFERROR(VLOOKUP(Année!H13,'2017'!$A$3:$I$368,9),"")</f>
        <v>0</v>
      </c>
      <c r="I14" s="15">
        <f>IFERROR(VLOOKUP(Année!I13,'2017'!$A$3:$I$368,9),"")</f>
        <v>0</v>
      </c>
      <c r="J14" s="15">
        <f>IFERROR(VLOOKUP(Année!J13,'2017'!$A$3:$I$368,9),"")</f>
        <v>0</v>
      </c>
      <c r="K14" s="15">
        <f>IFERROR(VLOOKUP(Année!K13,'2017'!$A$3:$I$368,9),"")</f>
        <v>0</v>
      </c>
      <c r="L14" s="15">
        <f>IFERROR(VLOOKUP(Année!L13,'2017'!$A$3:$I$368,9),"")</f>
        <v>0</v>
      </c>
      <c r="M14" s="15">
        <f>IFERROR(VLOOKUP(Année!M13,'2017'!$A$3:$I$368,9),"")</f>
        <v>0</v>
      </c>
      <c r="N14" s="15">
        <f>IFERROR(VLOOKUP(Année!N13,'2017'!$A$3:$I$368,9),"")</f>
        <v>0</v>
      </c>
      <c r="O14" s="15">
        <f>IFERROR(VLOOKUP(Année!O13,'2017'!$A$3:$I$368,9),"")</f>
        <v>0</v>
      </c>
      <c r="P14" s="15">
        <f>IFERROR(VLOOKUP(Année!P13,'2017'!$A$3:$I$368,9),"")</f>
        <v>0</v>
      </c>
      <c r="Q14" s="15">
        <f>IFERROR(VLOOKUP(Année!Q13,'2017'!$A$3:$I$368,9),"")</f>
        <v>0</v>
      </c>
      <c r="R14" s="15">
        <f>IFERROR(VLOOKUP(Année!R13,'2017'!$A$3:$I$368,9),"")</f>
        <v>0</v>
      </c>
      <c r="S14" s="15">
        <f>IFERROR(VLOOKUP(Année!S13,'2017'!$A$3:$I$368,9),"")</f>
        <v>0</v>
      </c>
      <c r="T14" s="15">
        <f>IFERROR(VLOOKUP(Année!T13,'2017'!$A$3:$I$368,9),"")</f>
        <v>0</v>
      </c>
      <c r="U14" s="15">
        <f>IFERROR(VLOOKUP(Année!U13,'2017'!$A$3:$I$368,9),"")</f>
        <v>0</v>
      </c>
      <c r="V14" s="15">
        <f>IFERROR(VLOOKUP(Année!V13,'2017'!$A$3:$I$368,9),"")</f>
        <v>0</v>
      </c>
      <c r="W14" s="15">
        <f>IFERROR(VLOOKUP(Année!W13,'2017'!$A$3:$I$368,9),"")</f>
        <v>0</v>
      </c>
      <c r="X14" s="15">
        <f>IFERROR(VLOOKUP(Année!X13,'2017'!$A$3:$I$368,9),"")</f>
        <v>0</v>
      </c>
      <c r="Y14" s="15">
        <f>IFERROR(VLOOKUP(Année!Y13,'2017'!$A$3:$I$368,9),"")</f>
        <v>0</v>
      </c>
      <c r="Z14" s="15">
        <f>IFERROR(VLOOKUP(Année!Z13,'2017'!$A$3:$I$368,9),"")</f>
        <v>0</v>
      </c>
      <c r="AA14" s="15">
        <f>IFERROR(VLOOKUP(Année!AA13,'2017'!$A$3:$I$368,9),"")</f>
        <v>0</v>
      </c>
      <c r="AB14" s="15">
        <f>IFERROR(VLOOKUP(Année!AB13,'2017'!$A$3:$I$368,9),"")</f>
        <v>0</v>
      </c>
      <c r="AC14" s="15">
        <f>IFERROR(VLOOKUP(Année!AC13,'2017'!$A$3:$I$368,9),"")</f>
        <v>0</v>
      </c>
      <c r="AD14" s="15">
        <f>IFERROR(VLOOKUP(Année!AD13,'2017'!$A$3:$I$368,9),"")</f>
        <v>0</v>
      </c>
      <c r="AE14" s="15">
        <f>IFERROR(VLOOKUP(Année!AE13,'2017'!$A$3:$I$368,9),"")</f>
        <v>0</v>
      </c>
      <c r="AF14" s="15">
        <f>IFERROR(VLOOKUP(Année!AF13,'2017'!$A$3:$I$368,9),"")</f>
        <v>0</v>
      </c>
      <c r="AG14" s="98">
        <f>SUM(B14:AF14)</f>
        <v>0</v>
      </c>
      <c r="AH14" s="83">
        <f>COUNTIF(B14:AF14,"&gt;"&amp;0)</f>
        <v>0</v>
      </c>
      <c r="AI14" s="85">
        <f>SUM(B15:AF15)</f>
        <v>0</v>
      </c>
      <c r="AJ14" s="4"/>
      <c r="AK14" s="46" t="s">
        <v>30</v>
      </c>
      <c r="AL14" s="63">
        <f>DATE(AK1,11,11)</f>
        <v>43050</v>
      </c>
    </row>
    <row r="15" spans="1:38" s="11" customFormat="1" ht="16.2" thickBot="1">
      <c r="A15" s="102"/>
      <c r="B15" s="30" t="str">
        <f>IFERROR(VLOOKUP(Année!B13,'2017'!$A$3:$J$368,11),"")</f>
        <v/>
      </c>
      <c r="C15" s="30" t="str">
        <f>IFERROR(VLOOKUP(Année!C13,'2017'!$A$3:$J$368,11),"")</f>
        <v/>
      </c>
      <c r="D15" s="30" t="str">
        <f>IFERROR(VLOOKUP(Année!D13,'2017'!$A$3:$J$368,11),"")</f>
        <v/>
      </c>
      <c r="E15" s="30" t="str">
        <f>IFERROR(VLOOKUP(Année!E13,'2017'!$A$3:$J$368,11),"")</f>
        <v/>
      </c>
      <c r="F15" s="30" t="str">
        <f>IFERROR(VLOOKUP(Année!F13,'2017'!$A$3:$J$368,11),"")</f>
        <v/>
      </c>
      <c r="G15" s="30" t="str">
        <f>IFERROR(VLOOKUP(Année!G13,'2017'!$A$3:$J$368,11),"")</f>
        <v/>
      </c>
      <c r="H15" s="30" t="str">
        <f>IFERROR(VLOOKUP(Année!H13,'2017'!$A$3:$J$368,11),"")</f>
        <v/>
      </c>
      <c r="I15" s="30" t="str">
        <f>IFERROR(VLOOKUP(Année!I13,'2017'!$A$3:$J$368,11),"")</f>
        <v/>
      </c>
      <c r="J15" s="30" t="str">
        <f>IFERROR(VLOOKUP(Année!J13,'2017'!$A$3:$J$368,11),"")</f>
        <v/>
      </c>
      <c r="K15" s="30" t="str">
        <f>IFERROR(VLOOKUP(Année!K13,'2017'!$A$3:$J$368,11),"")</f>
        <v/>
      </c>
      <c r="L15" s="30" t="str">
        <f>IFERROR(VLOOKUP(Année!L13,'2017'!$A$3:$J$368,11),"")</f>
        <v/>
      </c>
      <c r="M15" s="30" t="str">
        <f>IFERROR(VLOOKUP(Année!M13,'2017'!$A$3:$J$368,11),"")</f>
        <v/>
      </c>
      <c r="N15" s="30" t="str">
        <f>IFERROR(VLOOKUP(Année!N13,'2017'!$A$3:$J$368,11),"")</f>
        <v/>
      </c>
      <c r="O15" s="30" t="str">
        <f>IFERROR(VLOOKUP(Année!O13,'2017'!$A$3:$J$368,11),"")</f>
        <v/>
      </c>
      <c r="P15" s="30" t="str">
        <f>IFERROR(VLOOKUP(Année!P13,'2017'!$A$3:$J$368,11),"")</f>
        <v/>
      </c>
      <c r="Q15" s="30" t="str">
        <f>IFERROR(VLOOKUP(Année!Q13,'2017'!$A$3:$J$368,11),"")</f>
        <v/>
      </c>
      <c r="R15" s="30" t="str">
        <f>IFERROR(VLOOKUP(Année!R13,'2017'!$A$3:$J$368,11),"")</f>
        <v/>
      </c>
      <c r="S15" s="30" t="str">
        <f>IFERROR(VLOOKUP(Année!S13,'2017'!$A$3:$J$368,11),"")</f>
        <v/>
      </c>
      <c r="T15" s="30" t="str">
        <f>IFERROR(VLOOKUP(Année!T13,'2017'!$A$3:$J$368,11),"")</f>
        <v/>
      </c>
      <c r="U15" s="30" t="str">
        <f>IFERROR(VLOOKUP(Année!U13,'2017'!$A$3:$J$368,11),"")</f>
        <v/>
      </c>
      <c r="V15" s="30" t="str">
        <f>IFERROR(VLOOKUP(Année!V13,'2017'!$A$3:$J$368,11),"")</f>
        <v/>
      </c>
      <c r="W15" s="30" t="str">
        <f>IFERROR(VLOOKUP(Année!W13,'2017'!$A$3:$J$368,11),"")</f>
        <v/>
      </c>
      <c r="X15" s="30" t="str">
        <f>IFERROR(VLOOKUP(Année!X13,'2017'!$A$3:$J$368,11),"")</f>
        <v/>
      </c>
      <c r="Y15" s="30" t="str">
        <f>IFERROR(VLOOKUP(Année!Y13,'2017'!$A$3:$J$368,11),"")</f>
        <v/>
      </c>
      <c r="Z15" s="30" t="str">
        <f>IFERROR(VLOOKUP(Année!Z13,'2017'!$A$3:$J$368,11),"")</f>
        <v/>
      </c>
      <c r="AA15" s="30" t="str">
        <f>IFERROR(VLOOKUP(Année!AA13,'2017'!$A$3:$J$368,11),"")</f>
        <v/>
      </c>
      <c r="AB15" s="30" t="str">
        <f>IFERROR(VLOOKUP(Année!AB13,'2017'!$A$3:$J$368,11),"")</f>
        <v/>
      </c>
      <c r="AC15" s="30" t="str">
        <f>IFERROR(VLOOKUP(Année!AC13,'2017'!$A$3:$J$368,11),"")</f>
        <v/>
      </c>
      <c r="AD15" s="30" t="str">
        <f>IFERROR(VLOOKUP(Année!AD13,'2017'!$A$3:$J$368,11),"")</f>
        <v/>
      </c>
      <c r="AE15" s="30" t="str">
        <f>IFERROR(VLOOKUP(Année!AE13,'2017'!$A$3:$J$368,11),"")</f>
        <v/>
      </c>
      <c r="AF15" s="30" t="str">
        <f>IFERROR(VLOOKUP(Année!AF13,'2017'!$A$3:$J$368,11),"")</f>
        <v/>
      </c>
      <c r="AG15" s="98"/>
      <c r="AH15" s="83"/>
      <c r="AI15" s="85"/>
      <c r="AJ15" s="10"/>
      <c r="AK15" s="1" t="s">
        <v>31</v>
      </c>
      <c r="AL15" s="63">
        <f>DATE(AK1,12,25)</f>
        <v>43094</v>
      </c>
    </row>
    <row r="16" spans="1:38" s="24" customFormat="1" ht="16.2" hidden="1" thickBot="1">
      <c r="A16" s="99" t="s">
        <v>3</v>
      </c>
      <c r="B16" s="17">
        <f>DATE($A$5,4,1)</f>
        <v>42826</v>
      </c>
      <c r="C16" s="17">
        <f>B16+1</f>
        <v>42827</v>
      </c>
      <c r="D16" s="17">
        <f>C16+1</f>
        <v>42828</v>
      </c>
      <c r="E16" s="17">
        <f>D16+1</f>
        <v>42829</v>
      </c>
      <c r="F16" s="17">
        <f t="shared" ref="F16:AE16" si="4">E16+1</f>
        <v>42830</v>
      </c>
      <c r="G16" s="17">
        <f t="shared" si="4"/>
        <v>42831</v>
      </c>
      <c r="H16" s="17">
        <f t="shared" si="4"/>
        <v>42832</v>
      </c>
      <c r="I16" s="17">
        <f t="shared" si="4"/>
        <v>42833</v>
      </c>
      <c r="J16" s="17">
        <f t="shared" si="4"/>
        <v>42834</v>
      </c>
      <c r="K16" s="17">
        <f t="shared" si="4"/>
        <v>42835</v>
      </c>
      <c r="L16" s="17">
        <f t="shared" si="4"/>
        <v>42836</v>
      </c>
      <c r="M16" s="17">
        <f t="shared" si="4"/>
        <v>42837</v>
      </c>
      <c r="N16" s="17">
        <f t="shared" si="4"/>
        <v>42838</v>
      </c>
      <c r="O16" s="17">
        <f t="shared" si="4"/>
        <v>42839</v>
      </c>
      <c r="P16" s="17">
        <f t="shared" si="4"/>
        <v>42840</v>
      </c>
      <c r="Q16" s="17">
        <f t="shared" si="4"/>
        <v>42841</v>
      </c>
      <c r="R16" s="17">
        <f t="shared" si="4"/>
        <v>42842</v>
      </c>
      <c r="S16" s="17">
        <f t="shared" si="4"/>
        <v>42843</v>
      </c>
      <c r="T16" s="17">
        <f t="shared" si="4"/>
        <v>42844</v>
      </c>
      <c r="U16" s="17">
        <f t="shared" si="4"/>
        <v>42845</v>
      </c>
      <c r="V16" s="17">
        <f t="shared" si="4"/>
        <v>42846</v>
      </c>
      <c r="W16" s="17">
        <f t="shared" si="4"/>
        <v>42847</v>
      </c>
      <c r="X16" s="17">
        <f t="shared" si="4"/>
        <v>42848</v>
      </c>
      <c r="Y16" s="17">
        <f t="shared" si="4"/>
        <v>42849</v>
      </c>
      <c r="Z16" s="17">
        <f t="shared" si="4"/>
        <v>42850</v>
      </c>
      <c r="AA16" s="17">
        <f t="shared" si="4"/>
        <v>42851</v>
      </c>
      <c r="AB16" s="17">
        <f t="shared" si="4"/>
        <v>42852</v>
      </c>
      <c r="AC16" s="17">
        <f t="shared" si="4"/>
        <v>42853</v>
      </c>
      <c r="AD16" s="17">
        <f t="shared" si="4"/>
        <v>42854</v>
      </c>
      <c r="AE16" s="17">
        <f t="shared" si="4"/>
        <v>42855</v>
      </c>
      <c r="AF16" s="28">
        <f>IF(OR(MONTH(AE16+1)&lt;&gt;MONTH(AE16),AE16+1&gt;=B19),0,AE16+1)</f>
        <v>0</v>
      </c>
      <c r="AG16" s="20"/>
      <c r="AH16" s="21"/>
      <c r="AI16" s="22"/>
      <c r="AJ16" s="23"/>
      <c r="AK16" s="1"/>
      <c r="AL16" s="63"/>
    </row>
    <row r="17" spans="1:38" ht="16.2" thickBot="1">
      <c r="A17" s="100"/>
      <c r="B17" s="15">
        <f>IFERROR(VLOOKUP(Année!B16,'2017'!$A$3:$I$368,9),"")</f>
        <v>0</v>
      </c>
      <c r="C17" s="15">
        <f>IFERROR(VLOOKUP(Année!C16,'2017'!$A$3:$I$368,9),"")</f>
        <v>0</v>
      </c>
      <c r="D17" s="15">
        <f>IFERROR(VLOOKUP(Année!D16,'2017'!$A$3:$J$368,9),"")</f>
        <v>0</v>
      </c>
      <c r="E17" s="15">
        <f>IFERROR(VLOOKUP(Année!E16,'2017'!$A$3:$I$368,9),"")</f>
        <v>0.29166666666666663</v>
      </c>
      <c r="F17" s="15">
        <f>IFERROR(VLOOKUP(Année!F16,'2017'!$A$3:$I$368,9),"")</f>
        <v>0.29166666666666663</v>
      </c>
      <c r="G17" s="15">
        <f>IFERROR(VLOOKUP(Année!G16,'2017'!$A$3:$I$368,9),"")</f>
        <v>0.29166666666666663</v>
      </c>
      <c r="H17" s="15">
        <f>IFERROR(VLOOKUP(Année!H16,'2017'!$A$3:$I$368,9),"")</f>
        <v>0.29166666666666663</v>
      </c>
      <c r="I17" s="15">
        <f>IFERROR(VLOOKUP(Année!I16,'2017'!$A$3:$I$368,9),"")</f>
        <v>0</v>
      </c>
      <c r="J17" s="15">
        <f>IFERROR(VLOOKUP(Année!J16,'2017'!$A$3:$I$368,9),"")</f>
        <v>0</v>
      </c>
      <c r="K17" s="15">
        <f>IFERROR(VLOOKUP(Année!K16,'2017'!$A$3:$I$368,9),"")</f>
        <v>0</v>
      </c>
      <c r="L17" s="15">
        <f>IFERROR(VLOOKUP(Année!L16,'2017'!$A$3:$I$368,9),"")</f>
        <v>0</v>
      </c>
      <c r="M17" s="15">
        <f>IFERROR(VLOOKUP(Année!M16,'2017'!$A$3:$I$368,9),"")</f>
        <v>0</v>
      </c>
      <c r="N17" s="15">
        <f>IFERROR(VLOOKUP(Année!N16,'2017'!$A$3:$I$368,9),"")</f>
        <v>0</v>
      </c>
      <c r="O17" s="15">
        <f>IFERROR(VLOOKUP(Année!O16,'2017'!$A$3:$I$368,9),"")</f>
        <v>0</v>
      </c>
      <c r="P17" s="15">
        <f>IFERROR(VLOOKUP(Année!P16,'2017'!$A$3:$I$368,9),"")</f>
        <v>0</v>
      </c>
      <c r="Q17" s="15">
        <f>IFERROR(VLOOKUP(Année!Q16,'2017'!$A$3:$I$368,9),"")</f>
        <v>0</v>
      </c>
      <c r="R17" s="15">
        <f>IFERROR(VLOOKUP(Année!R16,'2017'!$A$3:$I$368,9),"")</f>
        <v>0</v>
      </c>
      <c r="S17" s="15">
        <f>IFERROR(VLOOKUP(Année!S16,'2017'!$A$3:$I$368,9),"")</f>
        <v>0</v>
      </c>
      <c r="T17" s="15">
        <f>IFERROR(VLOOKUP(Année!T16,'2017'!$A$3:$I$368,9),"")</f>
        <v>0</v>
      </c>
      <c r="U17" s="15">
        <f>IFERROR(VLOOKUP(Année!U16,'2017'!$A$3:$I$368,9),"")</f>
        <v>0</v>
      </c>
      <c r="V17" s="15">
        <f>IFERROR(VLOOKUP(Année!V16,'2017'!$A$3:$I$368,9),"")</f>
        <v>0</v>
      </c>
      <c r="W17" s="15">
        <f>IFERROR(VLOOKUP(Année!W16,'2017'!$A$3:$I$368,9),"")</f>
        <v>0</v>
      </c>
      <c r="X17" s="15">
        <f>IFERROR(VLOOKUP(Année!X16,'2017'!$A$3:$I$368,9),"")</f>
        <v>0</v>
      </c>
      <c r="Y17" s="15">
        <f>IFERROR(VLOOKUP(Année!Y16,'2017'!$A$3:$I$368,9),"")</f>
        <v>0</v>
      </c>
      <c r="Z17" s="15">
        <f>IFERROR(VLOOKUP(Année!Z16,'2017'!$A$3:$I$368,9),"")</f>
        <v>0</v>
      </c>
      <c r="AA17" s="15">
        <f>IFERROR(VLOOKUP(Année!AA16,'2017'!$A$3:$I$368,9),"")</f>
        <v>0</v>
      </c>
      <c r="AB17" s="15">
        <f>IFERROR(VLOOKUP(Année!AB16,'2017'!$A$3:$I$368,9),"")</f>
        <v>0</v>
      </c>
      <c r="AC17" s="15">
        <f>IFERROR(VLOOKUP(Année!AC16,'2017'!$A$3:$I$368,9),"")</f>
        <v>0</v>
      </c>
      <c r="AD17" s="15">
        <f>IFERROR(VLOOKUP(Année!AD16,'2017'!$A$3:$I$368,9),"")</f>
        <v>0</v>
      </c>
      <c r="AE17" s="15">
        <f>IFERROR(VLOOKUP(Année!AE16,'2017'!$A$3:$I$368,9),"")</f>
        <v>0</v>
      </c>
      <c r="AF17" s="15" t="str">
        <f>IFERROR(VLOOKUP(Année!AF16,'2017'!$A$3:$I$368,9),"")</f>
        <v/>
      </c>
      <c r="AG17" s="98">
        <f>SUM(B17:AF17)</f>
        <v>1.1666666666666665</v>
      </c>
      <c r="AH17" s="83">
        <f>COUNTIF(B17:AF17,"&gt;"&amp;0)</f>
        <v>4</v>
      </c>
      <c r="AI17" s="85">
        <f>SUM(B18:AF18)</f>
        <v>0</v>
      </c>
      <c r="AJ17" s="4"/>
      <c r="AK17" s="46" t="s">
        <v>32</v>
      </c>
      <c r="AL17" s="63">
        <f>AL4-47</f>
        <v>42794</v>
      </c>
    </row>
    <row r="18" spans="1:38" s="11" customFormat="1" ht="16.2" thickBot="1">
      <c r="A18" s="102"/>
      <c r="B18" s="30" t="str">
        <f>IFERROR(VLOOKUP(Année!B16,'2017'!$A$3:$J$368,11),"")</f>
        <v/>
      </c>
      <c r="C18" s="30" t="str">
        <f>IFERROR(VLOOKUP(Année!C16,'2017'!$A$3:$J$368,11),"")</f>
        <v/>
      </c>
      <c r="D18" s="30" t="str">
        <f>IFERROR(VLOOKUP(Année!D16,'2017'!$A$3:$J$368,11),"")</f>
        <v/>
      </c>
      <c r="E18" s="30" t="str">
        <f>IFERROR(VLOOKUP(Année!E16,'2017'!$A$3:$J$368,11),"")</f>
        <v/>
      </c>
      <c r="F18" s="30" t="str">
        <f>IFERROR(VLOOKUP(Année!F16,'2017'!$A$3:$J$368,11),"")</f>
        <v/>
      </c>
      <c r="G18" s="30" t="str">
        <f>IFERROR(VLOOKUP(Année!G16,'2017'!$A$3:$J$368,11),"")</f>
        <v/>
      </c>
      <c r="H18" s="30" t="str">
        <f>IFERROR(VLOOKUP(Année!H16,'2017'!$A$3:$J$368,11),"")</f>
        <v/>
      </c>
      <c r="I18" s="30" t="str">
        <f>IFERROR(VLOOKUP(Année!I16,'2017'!$A$3:$J$368,11),"")</f>
        <v/>
      </c>
      <c r="J18" s="30" t="str">
        <f>IFERROR(VLOOKUP(Année!J16,'2017'!$A$3:$J$368,11),"")</f>
        <v/>
      </c>
      <c r="K18" s="30" t="str">
        <f>IFERROR(VLOOKUP(Année!K16,'2017'!$A$3:$J$368,11),"")</f>
        <v/>
      </c>
      <c r="L18" s="30" t="str">
        <f>IFERROR(VLOOKUP(Année!L16,'2017'!$A$3:$J$368,11),"")</f>
        <v/>
      </c>
      <c r="M18" s="30" t="str">
        <f>IFERROR(VLOOKUP(Année!M16,'2017'!$A$3:$J$368,11),"")</f>
        <v/>
      </c>
      <c r="N18" s="30" t="str">
        <f>IFERROR(VLOOKUP(Année!N16,'2017'!$A$3:$J$368,11),"")</f>
        <v/>
      </c>
      <c r="O18" s="30" t="str">
        <f>IFERROR(VLOOKUP(Année!O16,'2017'!$A$3:$J$368,11),"")</f>
        <v/>
      </c>
      <c r="P18" s="30" t="str">
        <f>IFERROR(VLOOKUP(Année!P16,'2017'!$A$3:$J$368,11),"")</f>
        <v/>
      </c>
      <c r="Q18" s="30" t="str">
        <f>IFERROR(VLOOKUP(Année!Q16,'2017'!$A$3:$J$368,11),"")</f>
        <v/>
      </c>
      <c r="R18" s="30" t="str">
        <f>IFERROR(VLOOKUP(Année!R16,'2017'!$A$3:$J$368,11),"")</f>
        <v/>
      </c>
      <c r="S18" s="30" t="str">
        <f>IFERROR(VLOOKUP(Année!S16,'2017'!$A$3:$J$368,11),"")</f>
        <v/>
      </c>
      <c r="T18" s="30" t="str">
        <f>IFERROR(VLOOKUP(Année!T16,'2017'!$A$3:$J$368,11),"")</f>
        <v/>
      </c>
      <c r="U18" s="30" t="str">
        <f>IFERROR(VLOOKUP(Année!U16,'2017'!$A$3:$J$368,11),"")</f>
        <v/>
      </c>
      <c r="V18" s="30" t="str">
        <f>IFERROR(VLOOKUP(Année!V16,'2017'!$A$3:$J$368,11),"")</f>
        <v/>
      </c>
      <c r="W18" s="30" t="str">
        <f>IFERROR(VLOOKUP(Année!W16,'2017'!$A$3:$J$368,11),"")</f>
        <v/>
      </c>
      <c r="X18" s="30" t="str">
        <f>IFERROR(VLOOKUP(Année!X16,'2017'!$A$3:$J$368,11),"")</f>
        <v/>
      </c>
      <c r="Y18" s="30" t="str">
        <f>IFERROR(VLOOKUP(Année!Y16,'2017'!$A$3:$J$368,11),"")</f>
        <v/>
      </c>
      <c r="Z18" s="30" t="str">
        <f>IFERROR(VLOOKUP(Année!Z16,'2017'!$A$3:$J$368,11),"")</f>
        <v/>
      </c>
      <c r="AA18" s="30" t="str">
        <f>IFERROR(VLOOKUP(Année!AA16,'2017'!$A$3:$J$368,11),"")</f>
        <v/>
      </c>
      <c r="AB18" s="30" t="str">
        <f>IFERROR(VLOOKUP(Année!AB16,'2017'!$A$3:$J$368,11),"")</f>
        <v/>
      </c>
      <c r="AC18" s="30" t="str">
        <f>IFERROR(VLOOKUP(Année!AC16,'2017'!$A$3:$J$368,11),"")</f>
        <v/>
      </c>
      <c r="AD18" s="30" t="str">
        <f>IFERROR(VLOOKUP(Année!AD16,'2017'!$A$3:$J$368,11),"")</f>
        <v/>
      </c>
      <c r="AE18" s="30" t="str">
        <f>IFERROR(VLOOKUP(Année!AE16,'2017'!$A$3:$J$368,11),"")</f>
        <v/>
      </c>
      <c r="AF18" s="30" t="str">
        <f>IFERROR(VLOOKUP(Année!AF16,'2017'!$A$3:$J$368,11),"")</f>
        <v/>
      </c>
      <c r="AG18" s="98"/>
      <c r="AH18" s="83"/>
      <c r="AI18" s="85"/>
      <c r="AJ18" s="10"/>
      <c r="AK18" s="3" t="s">
        <v>33</v>
      </c>
      <c r="AL18" s="63">
        <f>AL4-46</f>
        <v>42795</v>
      </c>
    </row>
    <row r="19" spans="1:38" s="24" customFormat="1" ht="16.2" hidden="1" thickBot="1">
      <c r="A19" s="99" t="s">
        <v>4</v>
      </c>
      <c r="B19" s="17">
        <f>DATE($A$5,5,1)</f>
        <v>42856</v>
      </c>
      <c r="C19" s="17">
        <f>B19+1</f>
        <v>42857</v>
      </c>
      <c r="D19" s="17">
        <f t="shared" ref="D19:AE19" si="5">C19+1</f>
        <v>42858</v>
      </c>
      <c r="E19" s="17">
        <f t="shared" si="5"/>
        <v>42859</v>
      </c>
      <c r="F19" s="17">
        <f t="shared" si="5"/>
        <v>42860</v>
      </c>
      <c r="G19" s="17">
        <f t="shared" si="5"/>
        <v>42861</v>
      </c>
      <c r="H19" s="17">
        <f t="shared" si="5"/>
        <v>42862</v>
      </c>
      <c r="I19" s="17">
        <f t="shared" si="5"/>
        <v>42863</v>
      </c>
      <c r="J19" s="17">
        <f t="shared" si="5"/>
        <v>42864</v>
      </c>
      <c r="K19" s="17">
        <f t="shared" si="5"/>
        <v>42865</v>
      </c>
      <c r="L19" s="17">
        <f t="shared" si="5"/>
        <v>42866</v>
      </c>
      <c r="M19" s="17">
        <f t="shared" si="5"/>
        <v>42867</v>
      </c>
      <c r="N19" s="17">
        <f t="shared" si="5"/>
        <v>42868</v>
      </c>
      <c r="O19" s="17">
        <f t="shared" si="5"/>
        <v>42869</v>
      </c>
      <c r="P19" s="17">
        <f t="shared" si="5"/>
        <v>42870</v>
      </c>
      <c r="Q19" s="17">
        <f t="shared" si="5"/>
        <v>42871</v>
      </c>
      <c r="R19" s="17">
        <f t="shared" si="5"/>
        <v>42872</v>
      </c>
      <c r="S19" s="17">
        <f t="shared" si="5"/>
        <v>42873</v>
      </c>
      <c r="T19" s="17">
        <f t="shared" si="5"/>
        <v>42874</v>
      </c>
      <c r="U19" s="17">
        <f t="shared" si="5"/>
        <v>42875</v>
      </c>
      <c r="V19" s="17">
        <f t="shared" si="5"/>
        <v>42876</v>
      </c>
      <c r="W19" s="17">
        <f t="shared" si="5"/>
        <v>42877</v>
      </c>
      <c r="X19" s="17">
        <f t="shared" si="5"/>
        <v>42878</v>
      </c>
      <c r="Y19" s="17">
        <f t="shared" si="5"/>
        <v>42879</v>
      </c>
      <c r="Z19" s="17">
        <f t="shared" si="5"/>
        <v>42880</v>
      </c>
      <c r="AA19" s="17">
        <f t="shared" si="5"/>
        <v>42881</v>
      </c>
      <c r="AB19" s="17">
        <f t="shared" si="5"/>
        <v>42882</v>
      </c>
      <c r="AC19" s="17">
        <f t="shared" si="5"/>
        <v>42883</v>
      </c>
      <c r="AD19" s="17">
        <f t="shared" si="5"/>
        <v>42884</v>
      </c>
      <c r="AE19" s="17">
        <f t="shared" si="5"/>
        <v>42885</v>
      </c>
      <c r="AF19" s="27">
        <f>IF(OR(MONTH(AE19+1)&lt;&gt;MONTH(AE19),AE19+1&gt;=B22),0,AE19+1)</f>
        <v>42886</v>
      </c>
      <c r="AG19" s="29"/>
      <c r="AH19" s="21"/>
      <c r="AI19" s="22"/>
      <c r="AJ19" s="23"/>
      <c r="AK19" s="3" t="s">
        <v>34</v>
      </c>
      <c r="AL19" s="63">
        <f>AL4-7</f>
        <v>42834</v>
      </c>
    </row>
    <row r="20" spans="1:38" ht="16.2" thickBot="1">
      <c r="A20" s="100"/>
      <c r="B20" s="15">
        <f>IFERROR(VLOOKUP(Année!B19,'2017'!$A$3:$I$368,9),"")</f>
        <v>0</v>
      </c>
      <c r="C20" s="15">
        <f>IFERROR(VLOOKUP(Année!C19,'2017'!$A$3:$I$368,9),"")</f>
        <v>0</v>
      </c>
      <c r="D20" s="15">
        <f>IFERROR(VLOOKUP(Année!D19,'2017'!$A$3:$I$368,9),"")</f>
        <v>0.3125</v>
      </c>
      <c r="E20" s="15">
        <f>IFERROR(VLOOKUP(Année!E19,'2017'!$A$3:$I$368,9),"")</f>
        <v>0.3125</v>
      </c>
      <c r="F20" s="15">
        <f>IFERROR(VLOOKUP(Année!F19,'2017'!$A$3:$I$368,9),"")</f>
        <v>0.3125</v>
      </c>
      <c r="G20" s="15">
        <f>IFERROR(VLOOKUP(Année!G19,'2017'!$A$3:$I$368,9),"")</f>
        <v>0</v>
      </c>
      <c r="H20" s="15">
        <f>IFERROR(VLOOKUP(Année!H19,'2017'!$A$3:$I$368,9),"")</f>
        <v>0</v>
      </c>
      <c r="I20" s="15">
        <f>IFERROR(VLOOKUP(Année!I19,'2017'!$A$3:$I$368,9),"")</f>
        <v>0</v>
      </c>
      <c r="J20" s="15">
        <f>IFERROR(VLOOKUP(Année!J19,'2017'!$A$3:$I$368,9),"")</f>
        <v>0.3125</v>
      </c>
      <c r="K20" s="15">
        <f>IFERROR(VLOOKUP(Année!K19,'2017'!$A$3:$I$368,9),"")</f>
        <v>0.3125</v>
      </c>
      <c r="L20" s="15">
        <f>IFERROR(VLOOKUP(Année!L19,'2017'!$A$3:$I$368,9),"")</f>
        <v>0.3125</v>
      </c>
      <c r="M20" s="15">
        <f>IFERROR(VLOOKUP(Année!M19,'2017'!$A$3:$I$368,9),"")</f>
        <v>0.3125</v>
      </c>
      <c r="N20" s="15">
        <f>IFERROR(VLOOKUP(Année!N19,'2017'!$A$3:$I$368,9),"")</f>
        <v>0</v>
      </c>
      <c r="O20" s="15">
        <f>IFERROR(VLOOKUP(Année!O19,'2017'!$A$3:$I$368,9),"")</f>
        <v>0</v>
      </c>
      <c r="P20" s="15">
        <f>IFERROR(VLOOKUP(Année!P19,'2017'!$A$3:$I$368,9),"")</f>
        <v>0.35416666666666657</v>
      </c>
      <c r="Q20" s="15">
        <f>IFERROR(VLOOKUP(Année!Q19,'2017'!$A$3:$I$368,9),"")</f>
        <v>0.31249999999999994</v>
      </c>
      <c r="R20" s="15">
        <f>IFERROR(VLOOKUP(Année!R19,'2017'!$A$3:$I$368,9),"")</f>
        <v>0.31249999999999994</v>
      </c>
      <c r="S20" s="15">
        <f>IFERROR(VLOOKUP(Année!S19,'2017'!$A$3:$I$368,9),"")</f>
        <v>0.31249999999999994</v>
      </c>
      <c r="T20" s="15">
        <f>IFERROR(VLOOKUP(Année!T19,'2017'!$A$3:$I$368,9),"")</f>
        <v>0.31249999999999994</v>
      </c>
      <c r="U20" s="15">
        <f>IFERROR(VLOOKUP(Année!U19,'2017'!$A$3:$I$368,9),"")</f>
        <v>0</v>
      </c>
      <c r="V20" s="15">
        <f>IFERROR(VLOOKUP(Année!V19,'2017'!$A$3:$I$368,9),"")</f>
        <v>0</v>
      </c>
      <c r="W20" s="15">
        <f>IFERROR(VLOOKUP(Année!W19,'2017'!$A$3:$I$368,9),"")</f>
        <v>0.31250000000000006</v>
      </c>
      <c r="X20" s="15">
        <f>IFERROR(VLOOKUP(Année!X19,'2017'!$A$3:$I$368,9),"")</f>
        <v>0.31250000000000006</v>
      </c>
      <c r="Y20" s="15">
        <f>IFERROR(VLOOKUP(Année!Y19,'2017'!$A$3:$I$368,9),"")</f>
        <v>0.25347222222222227</v>
      </c>
      <c r="Z20" s="15">
        <f>IFERROR(VLOOKUP(Année!Z19,'2017'!$A$3:$I$368,9),"")</f>
        <v>0</v>
      </c>
      <c r="AA20" s="15">
        <f>IFERROR(VLOOKUP(Année!AA19,'2017'!$A$3:$I$368,9),"")</f>
        <v>0</v>
      </c>
      <c r="AB20" s="15">
        <f>IFERROR(VLOOKUP(Année!AB19,'2017'!$A$3:$I$368,9),"")</f>
        <v>0</v>
      </c>
      <c r="AC20" s="15">
        <f>IFERROR(VLOOKUP(Année!AC19,'2017'!$A$3:$I$368,9),"")</f>
        <v>0</v>
      </c>
      <c r="AD20" s="15">
        <f>IFERROR(VLOOKUP(Année!AD19,'2017'!$A$3:$I$368,9),"")</f>
        <v>0.33333333333333331</v>
      </c>
      <c r="AE20" s="15">
        <f>IFERROR(VLOOKUP(Année!AE19,'2017'!$A$3:$I$368,9),"")</f>
        <v>0.31249999999999994</v>
      </c>
      <c r="AF20" s="15">
        <f>IFERROR(VLOOKUP(Année!AF19,'2017'!$A$3:$I$368,9),"")</f>
        <v>0.31249999999999994</v>
      </c>
      <c r="AG20" s="98">
        <f>SUM(B20:AF20)</f>
        <v>5.6284722222222223</v>
      </c>
      <c r="AH20" s="83">
        <f>COUNTIF(B20:AF20,"&gt;"&amp;0)</f>
        <v>18</v>
      </c>
      <c r="AI20" s="85">
        <f>SUM(B21:AF21)</f>
        <v>0</v>
      </c>
      <c r="AJ20" s="4"/>
      <c r="AK20" s="3"/>
      <c r="AL20" s="63"/>
    </row>
    <row r="21" spans="1:38" s="11" customFormat="1" ht="16.2" thickBot="1">
      <c r="A21" s="102"/>
      <c r="B21" s="30" t="str">
        <f>IFERROR(VLOOKUP(Année!B19,'2017'!$A$3:$J$368,11),"")</f>
        <v/>
      </c>
      <c r="C21" s="30" t="str">
        <f>IFERROR(VLOOKUP(Année!C19,'2017'!$A$3:$J$368,11),"")</f>
        <v/>
      </c>
      <c r="D21" s="30" t="str">
        <f>IFERROR(VLOOKUP(Année!D19,'2017'!$A$3:$J$368,11),"")</f>
        <v/>
      </c>
      <c r="E21" s="30" t="str">
        <f>IFERROR(VLOOKUP(Année!E19,'2017'!$A$3:$J$368,11),"")</f>
        <v/>
      </c>
      <c r="F21" s="30" t="str">
        <f>IFERROR(VLOOKUP(Année!F19,'2017'!$A$3:$J$368,11),"")</f>
        <v/>
      </c>
      <c r="G21" s="30" t="str">
        <f>IFERROR(VLOOKUP(Année!G19,'2017'!$A$3:$J$368,11),"")</f>
        <v/>
      </c>
      <c r="H21" s="30" t="str">
        <f>IFERROR(VLOOKUP(Année!H19,'2017'!$A$3:$J$368,11),"")</f>
        <v/>
      </c>
      <c r="I21" s="30" t="str">
        <f>IFERROR(VLOOKUP(Année!I19,'2017'!$A$3:$J$368,11),"")</f>
        <v/>
      </c>
      <c r="J21" s="30" t="str">
        <f>IFERROR(VLOOKUP(Année!J19,'2017'!$A$3:$J$368,11),"")</f>
        <v/>
      </c>
      <c r="K21" s="30" t="str">
        <f>IFERROR(VLOOKUP(Année!K19,'2017'!$A$3:$J$368,11),"")</f>
        <v/>
      </c>
      <c r="L21" s="30" t="str">
        <f>IFERROR(VLOOKUP(Année!L19,'2017'!$A$3:$J$368,11),"")</f>
        <v/>
      </c>
      <c r="M21" s="30" t="str">
        <f>IFERROR(VLOOKUP(Année!M19,'2017'!$A$3:$J$368,11),"")</f>
        <v/>
      </c>
      <c r="N21" s="30" t="str">
        <f>IFERROR(VLOOKUP(Année!N19,'2017'!$A$3:$J$368,11),"")</f>
        <v/>
      </c>
      <c r="O21" s="30" t="str">
        <f>IFERROR(VLOOKUP(Année!O19,'2017'!$A$3:$J$368,11),"")</f>
        <v/>
      </c>
      <c r="P21" s="30" t="str">
        <f>IFERROR(VLOOKUP(Année!P19,'2017'!$A$3:$J$368,11),"")</f>
        <v/>
      </c>
      <c r="Q21" s="30" t="str">
        <f>IFERROR(VLOOKUP(Année!Q19,'2017'!$A$3:$J$368,11),"")</f>
        <v/>
      </c>
      <c r="R21" s="30" t="str">
        <f>IFERROR(VLOOKUP(Année!R19,'2017'!$A$3:$J$368,11),"")</f>
        <v/>
      </c>
      <c r="S21" s="30" t="str">
        <f>IFERROR(VLOOKUP(Année!S19,'2017'!$A$3:$J$368,11),"")</f>
        <v/>
      </c>
      <c r="T21" s="30" t="str">
        <f>IFERROR(VLOOKUP(Année!T19,'2017'!$A$3:$J$368,11),"")</f>
        <v/>
      </c>
      <c r="U21" s="30" t="str">
        <f>IFERROR(VLOOKUP(Année!U19,'2017'!$A$3:$J$368,11),"")</f>
        <v/>
      </c>
      <c r="V21" s="30" t="str">
        <f>IFERROR(VLOOKUP(Année!V19,'2017'!$A$3:$J$368,11),"")</f>
        <v/>
      </c>
      <c r="W21" s="30" t="str">
        <f>IFERROR(VLOOKUP(Année!W19,'2017'!$A$3:$J$368,11),"")</f>
        <v/>
      </c>
      <c r="X21" s="30" t="str">
        <f>IFERROR(VLOOKUP(Année!X19,'2017'!$A$3:$J$368,11),"")</f>
        <v/>
      </c>
      <c r="Y21" s="30" t="str">
        <f>IFERROR(VLOOKUP(Année!Y19,'2017'!$A$3:$J$368,11),"")</f>
        <v/>
      </c>
      <c r="Z21" s="30" t="str">
        <f>IFERROR(VLOOKUP(Année!Z19,'2017'!$A$3:$J$368,11),"")</f>
        <v/>
      </c>
      <c r="AA21" s="30" t="str">
        <f>IFERROR(VLOOKUP(Année!AA19,'2017'!$A$3:$J$368,11),"")</f>
        <v/>
      </c>
      <c r="AB21" s="30" t="str">
        <f>IFERROR(VLOOKUP(Année!AB19,'2017'!$A$3:$J$368,11),"")</f>
        <v/>
      </c>
      <c r="AC21" s="30" t="str">
        <f>IFERROR(VLOOKUP(Année!AC19,'2017'!$A$3:$J$368,11),"")</f>
        <v/>
      </c>
      <c r="AD21" s="30" t="str">
        <f>IFERROR(VLOOKUP(Année!AD19,'2017'!$A$3:$J$368,11),"")</f>
        <v/>
      </c>
      <c r="AE21" s="30" t="str">
        <f>IFERROR(VLOOKUP(Année!AE19,'2017'!$A$3:$J$368,11),"")</f>
        <v/>
      </c>
      <c r="AF21" s="30" t="str">
        <f>IFERROR(VLOOKUP(Année!AF19,'2017'!$A$3:$J$368,11),"")</f>
        <v/>
      </c>
      <c r="AG21" s="98"/>
      <c r="AH21" s="83"/>
      <c r="AI21" s="85"/>
      <c r="AJ21" s="10"/>
      <c r="AK21" s="3" t="s">
        <v>36</v>
      </c>
      <c r="AL21" s="63">
        <f>DATE(AK1,1,1)+7-WEEKDAY(DATE(AK1,1,1),2)</f>
        <v>42736</v>
      </c>
    </row>
    <row r="22" spans="1:38" s="24" customFormat="1" ht="16.2" hidden="1" thickBot="1">
      <c r="A22" s="99" t="s">
        <v>5</v>
      </c>
      <c r="B22" s="17">
        <f>DATE($A$5,6,1)</f>
        <v>42887</v>
      </c>
      <c r="C22" s="17">
        <f>B22+1</f>
        <v>42888</v>
      </c>
      <c r="D22" s="17">
        <f>C22+1</f>
        <v>42889</v>
      </c>
      <c r="E22" s="17">
        <f t="shared" ref="E22:AE22" si="6">D22+1</f>
        <v>42890</v>
      </c>
      <c r="F22" s="17">
        <f t="shared" si="6"/>
        <v>42891</v>
      </c>
      <c r="G22" s="17">
        <f t="shared" si="6"/>
        <v>42892</v>
      </c>
      <c r="H22" s="17">
        <f t="shared" si="6"/>
        <v>42893</v>
      </c>
      <c r="I22" s="17">
        <f t="shared" si="6"/>
        <v>42894</v>
      </c>
      <c r="J22" s="17">
        <f t="shared" si="6"/>
        <v>42895</v>
      </c>
      <c r="K22" s="17">
        <f t="shared" si="6"/>
        <v>42896</v>
      </c>
      <c r="L22" s="17">
        <f t="shared" si="6"/>
        <v>42897</v>
      </c>
      <c r="M22" s="17">
        <f t="shared" si="6"/>
        <v>42898</v>
      </c>
      <c r="N22" s="17">
        <f t="shared" si="6"/>
        <v>42899</v>
      </c>
      <c r="O22" s="17">
        <f t="shared" si="6"/>
        <v>42900</v>
      </c>
      <c r="P22" s="17">
        <f t="shared" si="6"/>
        <v>42901</v>
      </c>
      <c r="Q22" s="17">
        <f t="shared" si="6"/>
        <v>42902</v>
      </c>
      <c r="R22" s="17">
        <f t="shared" si="6"/>
        <v>42903</v>
      </c>
      <c r="S22" s="17">
        <f t="shared" si="6"/>
        <v>42904</v>
      </c>
      <c r="T22" s="17">
        <f t="shared" si="6"/>
        <v>42905</v>
      </c>
      <c r="U22" s="17">
        <f t="shared" si="6"/>
        <v>42906</v>
      </c>
      <c r="V22" s="17">
        <f t="shared" si="6"/>
        <v>42907</v>
      </c>
      <c r="W22" s="17">
        <f t="shared" si="6"/>
        <v>42908</v>
      </c>
      <c r="X22" s="17">
        <f t="shared" si="6"/>
        <v>42909</v>
      </c>
      <c r="Y22" s="17">
        <f t="shared" si="6"/>
        <v>42910</v>
      </c>
      <c r="Z22" s="17">
        <f t="shared" si="6"/>
        <v>42911</v>
      </c>
      <c r="AA22" s="17">
        <f t="shared" si="6"/>
        <v>42912</v>
      </c>
      <c r="AB22" s="17">
        <f t="shared" si="6"/>
        <v>42913</v>
      </c>
      <c r="AC22" s="17">
        <f t="shared" si="6"/>
        <v>42914</v>
      </c>
      <c r="AD22" s="17">
        <f t="shared" si="6"/>
        <v>42915</v>
      </c>
      <c r="AE22" s="17">
        <f t="shared" si="6"/>
        <v>42916</v>
      </c>
      <c r="AF22" s="28">
        <f>IF(OR(MONTH(AE22+1)&lt;&gt;MONTH(AE22),AE22+1&gt;=B25),0,AE22+1)</f>
        <v>0</v>
      </c>
      <c r="AG22" s="29"/>
      <c r="AH22" s="21"/>
      <c r="AI22" s="22"/>
      <c r="AJ22" s="23"/>
      <c r="AK22" s="1"/>
      <c r="AL22" s="63"/>
    </row>
    <row r="23" spans="1:38" ht="16.2" thickBot="1">
      <c r="A23" s="100"/>
      <c r="B23" s="15">
        <f>IFERROR(VLOOKUP(Année!B22,'2017'!$A$3:$I$368,9),"")</f>
        <v>0.31249999999999994</v>
      </c>
      <c r="C23" s="15">
        <f>IFERROR(VLOOKUP(Année!C22,'2017'!$A$3:$I$368,9),"")</f>
        <v>0.31249999999999994</v>
      </c>
      <c r="D23" s="15">
        <f>IFERROR(VLOOKUP(Année!D22,'2017'!$A$3:$I$368,9),"")</f>
        <v>0</v>
      </c>
      <c r="E23" s="15">
        <f>IFERROR(VLOOKUP(Année!E22,'2017'!$A$3:$I$368,9),"")</f>
        <v>0</v>
      </c>
      <c r="F23" s="15">
        <f>IFERROR(VLOOKUP(Année!F22,'2017'!$A$3:$I$368,9),"")</f>
        <v>0</v>
      </c>
      <c r="G23" s="15">
        <f>IFERROR(VLOOKUP(Année!G22,'2017'!$A$3:$I$368,9),"")</f>
        <v>0.31249999999999994</v>
      </c>
      <c r="H23" s="15">
        <f>IFERROR(VLOOKUP(Année!H22,'2017'!$A$3:$I$368,9),"")</f>
        <v>0.32291666666666657</v>
      </c>
      <c r="I23" s="15">
        <f>IFERROR(VLOOKUP(Année!I22,'2017'!$A$3:$I$368,9),"")</f>
        <v>0.31249999999999994</v>
      </c>
      <c r="J23" s="15">
        <f>IFERROR(VLOOKUP(Année!J22,'2017'!$A$3:$I$368,9),"")</f>
        <v>0.31249999999999994</v>
      </c>
      <c r="K23" s="15">
        <f>IFERROR(VLOOKUP(Année!K22,'2017'!$A$3:$I$368,9),"")</f>
        <v>0</v>
      </c>
      <c r="L23" s="15">
        <f>IFERROR(VLOOKUP(Année!L22,'2017'!$A$3:$I$368,9),"")</f>
        <v>0</v>
      </c>
      <c r="M23" s="15">
        <f>IFERROR(VLOOKUP(Année!M22,'2017'!$A$3:$I$368,9),"")</f>
        <v>0.31249999999999994</v>
      </c>
      <c r="N23" s="15">
        <f>IFERROR(VLOOKUP(Année!N22,'2017'!$A$3:$I$368,9),"")</f>
        <v>0.31249999999999994</v>
      </c>
      <c r="O23" s="15">
        <f>IFERROR(VLOOKUP(Année!O22,'2017'!$A$3:$I$368,9),"")</f>
        <v>0.31249999999999994</v>
      </c>
      <c r="P23" s="15">
        <f>IFERROR(VLOOKUP(Année!P22,'2017'!$A$3:$I$368,9),"")</f>
        <v>0.31249999999999994</v>
      </c>
      <c r="Q23" s="15">
        <f>IFERROR(VLOOKUP(Année!Q22,'2017'!$A$3:$I$368,9),"")</f>
        <v>0.27083333333333331</v>
      </c>
      <c r="R23" s="15">
        <f>IFERROR(VLOOKUP(Année!R22,'2017'!$A$3:$I$368,9),"")</f>
        <v>0</v>
      </c>
      <c r="S23" s="15">
        <f>IFERROR(VLOOKUP(Année!S22,'2017'!$A$3:$I$368,9),"")</f>
        <v>0</v>
      </c>
      <c r="T23" s="15">
        <f>IFERROR(VLOOKUP(Année!T22,'2017'!$A$3:$I$368,9),"")</f>
        <v>0.31249999999999994</v>
      </c>
      <c r="U23" s="15">
        <f>IFERROR(VLOOKUP(Année!U22,'2017'!$A$3:$I$368,9),"")</f>
        <v>0.32291666666666669</v>
      </c>
      <c r="V23" s="15">
        <f>IFERROR(VLOOKUP(Année!V22,'2017'!$A$3:$I$368,9),"")</f>
        <v>0.31249999999999994</v>
      </c>
      <c r="W23" s="15">
        <f>IFERROR(VLOOKUP(Année!W22,'2017'!$A$3:$I$368,9),"")</f>
        <v>0.31249999999999994</v>
      </c>
      <c r="X23" s="15">
        <f>IFERROR(VLOOKUP(Année!X22,'2017'!$A$3:$I$368,9),"")</f>
        <v>0.31249999999999994</v>
      </c>
      <c r="Y23" s="15">
        <f>IFERROR(VLOOKUP(Année!Y22,'2017'!$A$3:$I$368,9),"")</f>
        <v>0</v>
      </c>
      <c r="Z23" s="15">
        <f>IFERROR(VLOOKUP(Année!Z22,'2017'!$A$3:$I$368,9),"")</f>
        <v>0</v>
      </c>
      <c r="AA23" s="15">
        <f>IFERROR(VLOOKUP(Année!AA22,'2017'!$A$3:$I$368,9),"")</f>
        <v>0.31249999999999994</v>
      </c>
      <c r="AB23" s="15">
        <f>IFERROR(VLOOKUP(Année!AB22,'2017'!$A$3:$I$368,9),"")</f>
        <v>0.31249999999999994</v>
      </c>
      <c r="AC23" s="15">
        <f>IFERROR(VLOOKUP(Année!AC22,'2017'!$A$3:$I$368,9),"")</f>
        <v>0.31249999999999994</v>
      </c>
      <c r="AD23" s="15">
        <f>IFERROR(VLOOKUP(Année!AD22,'2017'!$A$3:$I$368,9),"")</f>
        <v>0.31249999999999994</v>
      </c>
      <c r="AE23" s="15">
        <f>IFERROR(VLOOKUP(Année!AE22,'2017'!$A$3:$I$368,9),"")</f>
        <v>0.31249999999999994</v>
      </c>
      <c r="AF23" s="15" t="str">
        <f>IFERROR(VLOOKUP(Année!AF22,'2017'!$A$3:$I$368,9),"")</f>
        <v/>
      </c>
      <c r="AG23" s="98">
        <f>SUM(B23:AF23)</f>
        <v>6.5416666666666661</v>
      </c>
      <c r="AH23" s="83">
        <f>COUNTIF(B23:AF23,"&gt;"&amp;0)</f>
        <v>21</v>
      </c>
      <c r="AI23" s="85">
        <f>SUM(B24:AF24)</f>
        <v>0</v>
      </c>
      <c r="AJ23" s="4"/>
      <c r="AK23" s="46" t="s">
        <v>35</v>
      </c>
      <c r="AL23" s="63">
        <f>AL4+63</f>
        <v>42904</v>
      </c>
    </row>
    <row r="24" spans="1:38" s="11" customFormat="1" ht="16.2" thickBot="1">
      <c r="A24" s="102"/>
      <c r="B24" s="30" t="str">
        <f>IFERROR(VLOOKUP(Année!B22,'2017'!$A$3:$J$368,11),"")</f>
        <v/>
      </c>
      <c r="C24" s="30" t="str">
        <f>IFERROR(VLOOKUP(Année!C22,'2017'!$A$3:$J$368,11),"")</f>
        <v/>
      </c>
      <c r="D24" s="30" t="str">
        <f>IFERROR(VLOOKUP(Année!D22,'2017'!$A$3:$J$368,11),"")</f>
        <v/>
      </c>
      <c r="E24" s="30" t="str">
        <f>IFERROR(VLOOKUP(Année!E22,'2017'!$A$3:$J$368,11),"")</f>
        <v/>
      </c>
      <c r="F24" s="30" t="str">
        <f>IFERROR(VLOOKUP(Année!F22,'2017'!$A$3:$J$368,11),"")</f>
        <v/>
      </c>
      <c r="G24" s="30" t="str">
        <f>IFERROR(VLOOKUP(Année!G22,'2017'!$A$3:$J$368,11),"")</f>
        <v/>
      </c>
      <c r="H24" s="30" t="str">
        <f>IFERROR(VLOOKUP(Année!H22,'2017'!$A$3:$J$368,11),"")</f>
        <v/>
      </c>
      <c r="I24" s="30" t="str">
        <f>IFERROR(VLOOKUP(Année!I22,'2017'!$A$3:$J$368,11),"")</f>
        <v/>
      </c>
      <c r="J24" s="30" t="str">
        <f>IFERROR(VLOOKUP(Année!J22,'2017'!$A$3:$J$368,11),"")</f>
        <v/>
      </c>
      <c r="K24" s="30" t="str">
        <f>IFERROR(VLOOKUP(Année!K22,'2017'!$A$3:$J$368,11),"")</f>
        <v/>
      </c>
      <c r="L24" s="30" t="str">
        <f>IFERROR(VLOOKUP(Année!L22,'2017'!$A$3:$J$368,11),"")</f>
        <v/>
      </c>
      <c r="M24" s="30" t="str">
        <f>IFERROR(VLOOKUP(Année!M22,'2017'!$A$3:$J$368,11),"")</f>
        <v/>
      </c>
      <c r="N24" s="30" t="str">
        <f>IFERROR(VLOOKUP(Année!N22,'2017'!$A$3:$J$368,11),"")</f>
        <v/>
      </c>
      <c r="O24" s="30" t="str">
        <f>IFERROR(VLOOKUP(Année!O22,'2017'!$A$3:$J$368,11),"")</f>
        <v/>
      </c>
      <c r="P24" s="30" t="str">
        <f>IFERROR(VLOOKUP(Année!P22,'2017'!$A$3:$J$368,11),"")</f>
        <v/>
      </c>
      <c r="Q24" s="30" t="str">
        <f>IFERROR(VLOOKUP(Année!Q22,'2017'!$A$3:$J$368,11),"")</f>
        <v/>
      </c>
      <c r="R24" s="30" t="str">
        <f>IFERROR(VLOOKUP(Année!R22,'2017'!$A$3:$J$368,11),"")</f>
        <v/>
      </c>
      <c r="S24" s="30" t="str">
        <f>IFERROR(VLOOKUP(Année!S22,'2017'!$A$3:$J$368,11),"")</f>
        <v/>
      </c>
      <c r="T24" s="30" t="str">
        <f>IFERROR(VLOOKUP(Année!T22,'2017'!$A$3:$J$368,11),"")</f>
        <v/>
      </c>
      <c r="U24" s="30" t="str">
        <f>IFERROR(VLOOKUP(Année!U22,'2017'!$A$3:$J$368,11),"")</f>
        <v/>
      </c>
      <c r="V24" s="30" t="str">
        <f>IFERROR(VLOOKUP(Année!V22,'2017'!$A$3:$J$368,11),"")</f>
        <v/>
      </c>
      <c r="W24" s="30" t="str">
        <f>IFERROR(VLOOKUP(Année!W22,'2017'!$A$3:$J$368,11),"")</f>
        <v/>
      </c>
      <c r="X24" s="30" t="str">
        <f>IFERROR(VLOOKUP(Année!X22,'2017'!$A$3:$J$368,11),"")</f>
        <v/>
      </c>
      <c r="Y24" s="30" t="str">
        <f>IFERROR(VLOOKUP(Année!Y22,'2017'!$A$3:$J$368,11),"")</f>
        <v/>
      </c>
      <c r="Z24" s="30" t="str">
        <f>IFERROR(VLOOKUP(Année!Z22,'2017'!$A$3:$J$368,11),"")</f>
        <v/>
      </c>
      <c r="AA24" s="30" t="str">
        <f>IFERROR(VLOOKUP(Année!AA22,'2017'!$A$3:$J$368,11),"")</f>
        <v/>
      </c>
      <c r="AB24" s="30" t="str">
        <f>IFERROR(VLOOKUP(Année!AB22,'2017'!$A$3:$J$368,11),"")</f>
        <v/>
      </c>
      <c r="AC24" s="30" t="str">
        <f>IFERROR(VLOOKUP(Année!AC22,'2017'!$A$3:$J$368,11),"")</f>
        <v/>
      </c>
      <c r="AD24" s="30" t="str">
        <f>IFERROR(VLOOKUP(Année!AD22,'2017'!$A$3:$J$368,11),"")</f>
        <v/>
      </c>
      <c r="AE24" s="30" t="str">
        <f>IFERROR(VLOOKUP(Année!AE22,'2017'!$A$3:$J$368,11),"")</f>
        <v/>
      </c>
      <c r="AF24" s="30" t="str">
        <f>IFERROR(VLOOKUP(Année!AF22,'2017'!$A$3:$J$368,11),"")</f>
        <v/>
      </c>
      <c r="AG24" s="98"/>
      <c r="AH24" s="83"/>
      <c r="AI24" s="85"/>
      <c r="AJ24" s="10"/>
      <c r="AK24" s="1"/>
      <c r="AL24" s="63"/>
    </row>
    <row r="25" spans="1:38" s="24" customFormat="1" ht="16.2" hidden="1" thickBot="1">
      <c r="A25" s="99" t="s">
        <v>6</v>
      </c>
      <c r="B25" s="17">
        <f>DATE($A$5,7,1)</f>
        <v>42917</v>
      </c>
      <c r="C25" s="17">
        <f>B25+1</f>
        <v>42918</v>
      </c>
      <c r="D25" s="17">
        <f>C25+1</f>
        <v>42919</v>
      </c>
      <c r="E25" s="17">
        <f t="shared" ref="E25:AE25" si="7">D25+1</f>
        <v>42920</v>
      </c>
      <c r="F25" s="17">
        <f t="shared" si="7"/>
        <v>42921</v>
      </c>
      <c r="G25" s="17">
        <f t="shared" si="7"/>
        <v>42922</v>
      </c>
      <c r="H25" s="17">
        <f t="shared" si="7"/>
        <v>42923</v>
      </c>
      <c r="I25" s="17">
        <f t="shared" si="7"/>
        <v>42924</v>
      </c>
      <c r="J25" s="17">
        <f t="shared" si="7"/>
        <v>42925</v>
      </c>
      <c r="K25" s="17">
        <f t="shared" si="7"/>
        <v>42926</v>
      </c>
      <c r="L25" s="17">
        <f t="shared" si="7"/>
        <v>42927</v>
      </c>
      <c r="M25" s="17">
        <f t="shared" si="7"/>
        <v>42928</v>
      </c>
      <c r="N25" s="17">
        <f t="shared" si="7"/>
        <v>42929</v>
      </c>
      <c r="O25" s="17">
        <f t="shared" si="7"/>
        <v>42930</v>
      </c>
      <c r="P25" s="17">
        <f t="shared" si="7"/>
        <v>42931</v>
      </c>
      <c r="Q25" s="17">
        <f t="shared" si="7"/>
        <v>42932</v>
      </c>
      <c r="R25" s="17">
        <f t="shared" si="7"/>
        <v>42933</v>
      </c>
      <c r="S25" s="17">
        <f t="shared" si="7"/>
        <v>42934</v>
      </c>
      <c r="T25" s="17">
        <f t="shared" si="7"/>
        <v>42935</v>
      </c>
      <c r="U25" s="17">
        <f t="shared" si="7"/>
        <v>42936</v>
      </c>
      <c r="V25" s="17">
        <f t="shared" si="7"/>
        <v>42937</v>
      </c>
      <c r="W25" s="17">
        <f t="shared" si="7"/>
        <v>42938</v>
      </c>
      <c r="X25" s="17">
        <f t="shared" si="7"/>
        <v>42939</v>
      </c>
      <c r="Y25" s="17">
        <f t="shared" si="7"/>
        <v>42940</v>
      </c>
      <c r="Z25" s="17">
        <f t="shared" si="7"/>
        <v>42941</v>
      </c>
      <c r="AA25" s="17">
        <f t="shared" si="7"/>
        <v>42942</v>
      </c>
      <c r="AB25" s="17">
        <f t="shared" si="7"/>
        <v>42943</v>
      </c>
      <c r="AC25" s="17">
        <f t="shared" si="7"/>
        <v>42944</v>
      </c>
      <c r="AD25" s="17">
        <f t="shared" si="7"/>
        <v>42945</v>
      </c>
      <c r="AE25" s="17">
        <f t="shared" si="7"/>
        <v>42946</v>
      </c>
      <c r="AF25" s="27">
        <f>IF(OR(MONTH(AE25+1)&lt;&gt;MONTH(AE25),AE25+1&gt;=B28),0,AE25+1)</f>
        <v>42947</v>
      </c>
      <c r="AG25" s="29"/>
      <c r="AH25" s="21"/>
      <c r="AI25" s="22"/>
      <c r="AJ25" s="23"/>
      <c r="AK25" s="1"/>
      <c r="AL25" s="63"/>
    </row>
    <row r="26" spans="1:38" ht="16.2" thickBot="1">
      <c r="A26" s="100"/>
      <c r="B26" s="15">
        <f>IFERROR(VLOOKUP(Année!B25,'2017'!$A$3:$I$368,9),"")</f>
        <v>0</v>
      </c>
      <c r="C26" s="15">
        <f>IFERROR(VLOOKUP(Année!C25,'2017'!$A$3:$I$368,9),"")</f>
        <v>0</v>
      </c>
      <c r="D26" s="15">
        <f>IFERROR(VLOOKUP(Année!D25,'2017'!$A$3:$I$368,9),"")</f>
        <v>0</v>
      </c>
      <c r="E26" s="15">
        <f>IFERROR(VLOOKUP(Année!E25,'2017'!$A$3:$I$368,9),"")</f>
        <v>0</v>
      </c>
      <c r="F26" s="15">
        <f>IFERROR(VLOOKUP(Année!F25,'2017'!$A$3:$I$368,9),"")</f>
        <v>0</v>
      </c>
      <c r="G26" s="15">
        <f>IFERROR(VLOOKUP(Année!G25,'2017'!$A$3:$I$368,9),"")</f>
        <v>0</v>
      </c>
      <c r="H26" s="15">
        <f>IFERROR(VLOOKUP(Année!H25,'2017'!$A$3:$I$368,9),"")</f>
        <v>0</v>
      </c>
      <c r="I26" s="15">
        <f>IFERROR(VLOOKUP(Année!I25,'2017'!$A$3:$I$368,9),"")</f>
        <v>0</v>
      </c>
      <c r="J26" s="15">
        <f>IFERROR(VLOOKUP(Année!J25,'2017'!$A$3:$I$368,9),"")</f>
        <v>0</v>
      </c>
      <c r="K26" s="15">
        <f>IFERROR(VLOOKUP(Année!K25,'2017'!$A$3:$I$368,9),"")</f>
        <v>0.31597222222222221</v>
      </c>
      <c r="L26" s="15">
        <f>IFERROR(VLOOKUP(Année!L25,'2017'!$A$3:$I$368,9),"")</f>
        <v>0.29166666666666663</v>
      </c>
      <c r="M26" s="15">
        <f>IFERROR(VLOOKUP(Année!M25,'2017'!$A$3:$I$368,9),"")</f>
        <v>0</v>
      </c>
      <c r="N26" s="15">
        <f>IFERROR(VLOOKUP(Année!N25,'2017'!$A$3:$I$368,9),"")</f>
        <v>0</v>
      </c>
      <c r="O26" s="15">
        <f>IFERROR(VLOOKUP(Année!O25,'2017'!$A$3:$I$368,9),"")</f>
        <v>0</v>
      </c>
      <c r="P26" s="15">
        <f>IFERROR(VLOOKUP(Année!P25,'2017'!$A$3:$I$368,9),"")</f>
        <v>0</v>
      </c>
      <c r="Q26" s="15">
        <f>IFERROR(VLOOKUP(Année!Q25,'2017'!$A$3:$I$368,9),"")</f>
        <v>0</v>
      </c>
      <c r="R26" s="15">
        <f>IFERROR(VLOOKUP(Année!R25,'2017'!$A$3:$I$368,9),"")</f>
        <v>0</v>
      </c>
      <c r="S26" s="15">
        <f>IFERROR(VLOOKUP(Année!S25,'2017'!$A$3:$I$368,9),"")</f>
        <v>0</v>
      </c>
      <c r="T26" s="15">
        <f>IFERROR(VLOOKUP(Année!T25,'2017'!$A$3:$I$368,9),"")</f>
        <v>0</v>
      </c>
      <c r="U26" s="15">
        <f>IFERROR(VLOOKUP(Année!U25,'2017'!$A$3:$I$368,9),"")</f>
        <v>0</v>
      </c>
      <c r="V26" s="15">
        <f>IFERROR(VLOOKUP(Année!V25,'2017'!$A$3:$I$368,9),"")</f>
        <v>0</v>
      </c>
      <c r="W26" s="15">
        <f>IFERROR(VLOOKUP(Année!W25,'2017'!$A$3:$I$368,9),"")</f>
        <v>0</v>
      </c>
      <c r="X26" s="15">
        <f>IFERROR(VLOOKUP(Année!X25,'2017'!$A$3:$I$368,9),"")</f>
        <v>0</v>
      </c>
      <c r="Y26" s="15">
        <f>IFERROR(VLOOKUP(Année!Y25,'2017'!$A$3:$I$368,9),"")</f>
        <v>0</v>
      </c>
      <c r="Z26" s="15">
        <f>IFERROR(VLOOKUP(Année!Z25,'2017'!$A$3:$I$368,9),"")</f>
        <v>0</v>
      </c>
      <c r="AA26" s="15">
        <f>IFERROR(VLOOKUP(Année!AA25,'2017'!$A$3:$I$368,9),"")</f>
        <v>0</v>
      </c>
      <c r="AB26" s="15">
        <f>IFERROR(VLOOKUP(Année!AB25,'2017'!$A$3:$I$368,9),"")</f>
        <v>0</v>
      </c>
      <c r="AC26" s="15">
        <f>IFERROR(VLOOKUP(Année!AC25,'2017'!$A$3:$I$368,9),"")</f>
        <v>0</v>
      </c>
      <c r="AD26" s="15">
        <f>IFERROR(VLOOKUP(Année!AD25,'2017'!$A$3:$I$368,9),"")</f>
        <v>0</v>
      </c>
      <c r="AE26" s="15">
        <f>IFERROR(VLOOKUP(Année!AE25,'2017'!$A$3:$I$368,9),"")</f>
        <v>0</v>
      </c>
      <c r="AF26" s="15">
        <f>IFERROR(VLOOKUP(Année!AF25,'2017'!$A$3:$I$368,9),"")</f>
        <v>0</v>
      </c>
      <c r="AG26" s="98">
        <f>SUM(B26:AF26)</f>
        <v>0.60763888888888884</v>
      </c>
      <c r="AH26" s="83">
        <f>COUNTIF(B26:AF26,"&gt;"&amp;0)</f>
        <v>2</v>
      </c>
      <c r="AI26" s="85">
        <f>SUM(B27:AF27)</f>
        <v>0</v>
      </c>
      <c r="AJ26" s="4"/>
      <c r="AK26" s="46"/>
      <c r="AL26" s="63"/>
    </row>
    <row r="27" spans="1:38" s="11" customFormat="1" ht="16.2" thickBot="1">
      <c r="A27" s="102"/>
      <c r="B27" s="30" t="str">
        <f>IFERROR(VLOOKUP(Année!B25,'2017'!$A$3:$J$368,11),"")</f>
        <v/>
      </c>
      <c r="C27" s="30" t="str">
        <f>IFERROR(VLOOKUP(Année!C25,'2017'!$A$3:$J$368,11),"")</f>
        <v/>
      </c>
      <c r="D27" s="30" t="str">
        <f>IFERROR(VLOOKUP(Année!D25,'2017'!$A$3:$J$368,11),"")</f>
        <v/>
      </c>
      <c r="E27" s="30" t="str">
        <f>IFERROR(VLOOKUP(Année!E25,'2017'!$A$3:$J$368,11),"")</f>
        <v/>
      </c>
      <c r="F27" s="30" t="str">
        <f>IFERROR(VLOOKUP(Année!F25,'2017'!$A$3:$J$368,11),"")</f>
        <v/>
      </c>
      <c r="G27" s="30" t="str">
        <f>IFERROR(VLOOKUP(Année!G25,'2017'!$A$3:$J$368,11),"")</f>
        <v/>
      </c>
      <c r="H27" s="30" t="str">
        <f>IFERROR(VLOOKUP(Année!H25,'2017'!$A$3:$J$368,11),"")</f>
        <v/>
      </c>
      <c r="I27" s="30" t="str">
        <f>IFERROR(VLOOKUP(Année!I25,'2017'!$A$3:$J$368,11),"")</f>
        <v/>
      </c>
      <c r="J27" s="30" t="str">
        <f>IFERROR(VLOOKUP(Année!J25,'2017'!$A$3:$J$368,11),"")</f>
        <v/>
      </c>
      <c r="K27" s="30" t="str">
        <f>IFERROR(VLOOKUP(Année!K25,'2017'!$A$3:$J$368,11),"")</f>
        <v/>
      </c>
      <c r="L27" s="30" t="str">
        <f>IFERROR(VLOOKUP(Année!L25,'2017'!$A$3:$J$368,11),"")</f>
        <v/>
      </c>
      <c r="M27" s="30" t="str">
        <f>IFERROR(VLOOKUP(Année!M25,'2017'!$A$3:$J$368,11),"")</f>
        <v/>
      </c>
      <c r="N27" s="30" t="str">
        <f>IFERROR(VLOOKUP(Année!N25,'2017'!$A$3:$J$368,11),"")</f>
        <v/>
      </c>
      <c r="O27" s="30" t="str">
        <f>IFERROR(VLOOKUP(Année!O25,'2017'!$A$3:$J$368,11),"")</f>
        <v/>
      </c>
      <c r="P27" s="30" t="str">
        <f>IFERROR(VLOOKUP(Année!P25,'2017'!$A$3:$J$368,11),"")</f>
        <v/>
      </c>
      <c r="Q27" s="30" t="str">
        <f>IFERROR(VLOOKUP(Année!Q25,'2017'!$A$3:$J$368,11),"")</f>
        <v/>
      </c>
      <c r="R27" s="30" t="str">
        <f>IFERROR(VLOOKUP(Année!R25,'2017'!$A$3:$J$368,11),"")</f>
        <v/>
      </c>
      <c r="S27" s="30" t="str">
        <f>IFERROR(VLOOKUP(Année!S25,'2017'!$A$3:$J$368,11),"")</f>
        <v/>
      </c>
      <c r="T27" s="30" t="str">
        <f>IFERROR(VLOOKUP(Année!T25,'2017'!$A$3:$J$368,11),"")</f>
        <v/>
      </c>
      <c r="U27" s="30" t="str">
        <f>IFERROR(VLOOKUP(Année!U25,'2017'!$A$3:$J$368,11),"")</f>
        <v/>
      </c>
      <c r="V27" s="30" t="str">
        <f>IFERROR(VLOOKUP(Année!V25,'2017'!$A$3:$J$368,11),"")</f>
        <v/>
      </c>
      <c r="W27" s="30" t="str">
        <f>IFERROR(VLOOKUP(Année!W25,'2017'!$A$3:$J$368,11),"")</f>
        <v/>
      </c>
      <c r="X27" s="30" t="str">
        <f>IFERROR(VLOOKUP(Année!X25,'2017'!$A$3:$J$368,11),"")</f>
        <v/>
      </c>
      <c r="Y27" s="30" t="str">
        <f>IFERROR(VLOOKUP(Année!Y25,'2017'!$A$3:$J$368,11),"")</f>
        <v/>
      </c>
      <c r="Z27" s="30" t="str">
        <f>IFERROR(VLOOKUP(Année!Z25,'2017'!$A$3:$J$368,11),"")</f>
        <v/>
      </c>
      <c r="AA27" s="30" t="str">
        <f>IFERROR(VLOOKUP(Année!AA25,'2017'!$A$3:$J$368,11),"")</f>
        <v/>
      </c>
      <c r="AB27" s="30" t="str">
        <f>IFERROR(VLOOKUP(Année!AB25,'2017'!$A$3:$J$368,11),"")</f>
        <v/>
      </c>
      <c r="AC27" s="30" t="str">
        <f>IFERROR(VLOOKUP(Année!AC25,'2017'!$A$3:$J$368,11),"")</f>
        <v/>
      </c>
      <c r="AD27" s="30" t="str">
        <f>IFERROR(VLOOKUP(Année!AD25,'2017'!$A$3:$J$368,11),"")</f>
        <v/>
      </c>
      <c r="AE27" s="30" t="str">
        <f>IFERROR(VLOOKUP(Année!AE25,'2017'!$A$3:$J$368,11),"")</f>
        <v/>
      </c>
      <c r="AF27" s="30" t="str">
        <f>IFERROR(VLOOKUP(Année!AF25,'2017'!$A$3:$J$368,11),"")</f>
        <v/>
      </c>
      <c r="AG27" s="98"/>
      <c r="AH27" s="83"/>
      <c r="AI27" s="85"/>
      <c r="AJ27" s="10"/>
      <c r="AK27" s="145"/>
      <c r="AL27" s="146"/>
    </row>
    <row r="28" spans="1:38" s="24" customFormat="1" ht="16.2" hidden="1" thickBot="1">
      <c r="A28" s="99" t="s">
        <v>7</v>
      </c>
      <c r="B28" s="17">
        <f>DATE($A$5,8,1)</f>
        <v>42948</v>
      </c>
      <c r="C28" s="17">
        <f>B28+1</f>
        <v>42949</v>
      </c>
      <c r="D28" s="17">
        <f t="shared" ref="D28:AE28" si="8">C28+1</f>
        <v>42950</v>
      </c>
      <c r="E28" s="17">
        <f t="shared" si="8"/>
        <v>42951</v>
      </c>
      <c r="F28" s="17">
        <f t="shared" si="8"/>
        <v>42952</v>
      </c>
      <c r="G28" s="17">
        <f t="shared" si="8"/>
        <v>42953</v>
      </c>
      <c r="H28" s="17">
        <f t="shared" si="8"/>
        <v>42954</v>
      </c>
      <c r="I28" s="17">
        <f t="shared" si="8"/>
        <v>42955</v>
      </c>
      <c r="J28" s="17">
        <f t="shared" si="8"/>
        <v>42956</v>
      </c>
      <c r="K28" s="17">
        <f t="shared" si="8"/>
        <v>42957</v>
      </c>
      <c r="L28" s="17">
        <f t="shared" si="8"/>
        <v>42958</v>
      </c>
      <c r="M28" s="17">
        <f t="shared" si="8"/>
        <v>42959</v>
      </c>
      <c r="N28" s="17">
        <f t="shared" si="8"/>
        <v>42960</v>
      </c>
      <c r="O28" s="17">
        <f t="shared" si="8"/>
        <v>42961</v>
      </c>
      <c r="P28" s="17">
        <f t="shared" si="8"/>
        <v>42962</v>
      </c>
      <c r="Q28" s="17">
        <f t="shared" si="8"/>
        <v>42963</v>
      </c>
      <c r="R28" s="17">
        <f t="shared" si="8"/>
        <v>42964</v>
      </c>
      <c r="S28" s="17">
        <f t="shared" si="8"/>
        <v>42965</v>
      </c>
      <c r="T28" s="17">
        <f t="shared" si="8"/>
        <v>42966</v>
      </c>
      <c r="U28" s="17">
        <f t="shared" si="8"/>
        <v>42967</v>
      </c>
      <c r="V28" s="17">
        <f t="shared" si="8"/>
        <v>42968</v>
      </c>
      <c r="W28" s="17">
        <f t="shared" si="8"/>
        <v>42969</v>
      </c>
      <c r="X28" s="17">
        <f t="shared" si="8"/>
        <v>42970</v>
      </c>
      <c r="Y28" s="17">
        <f t="shared" si="8"/>
        <v>42971</v>
      </c>
      <c r="Z28" s="17">
        <f t="shared" si="8"/>
        <v>42972</v>
      </c>
      <c r="AA28" s="17">
        <f t="shared" si="8"/>
        <v>42973</v>
      </c>
      <c r="AB28" s="17">
        <f t="shared" si="8"/>
        <v>42974</v>
      </c>
      <c r="AC28" s="17">
        <f t="shared" si="8"/>
        <v>42975</v>
      </c>
      <c r="AD28" s="17">
        <f t="shared" si="8"/>
        <v>42976</v>
      </c>
      <c r="AE28" s="17">
        <f t="shared" si="8"/>
        <v>42977</v>
      </c>
      <c r="AF28" s="27">
        <f>IF(OR(MONTH(AE28+1)&lt;&gt;MONTH(AE28),AE28+1&gt;=B31),0,AE28+1)</f>
        <v>42978</v>
      </c>
      <c r="AG28" s="29"/>
      <c r="AH28" s="21"/>
      <c r="AI28" s="22"/>
      <c r="AJ28" s="23"/>
      <c r="AK28" s="3"/>
      <c r="AL28" s="63"/>
    </row>
    <row r="29" spans="1:38" ht="16.2" thickBot="1">
      <c r="A29" s="100"/>
      <c r="B29" s="15">
        <f>IFERROR(VLOOKUP(Année!B28,'2017'!$A$3:$I$368,9),"")</f>
        <v>0</v>
      </c>
      <c r="C29" s="15">
        <f>IFERROR(VLOOKUP(Année!C28,'2017'!$A$3:$I$368,9),"")</f>
        <v>0</v>
      </c>
      <c r="D29" s="15">
        <f>IFERROR(VLOOKUP(Année!D28,'2017'!$A$3:$I$368,9),"")</f>
        <v>0</v>
      </c>
      <c r="E29" s="15">
        <f>IFERROR(VLOOKUP(Année!E28,'2017'!$A$3:$I$368,9),"")</f>
        <v>0</v>
      </c>
      <c r="F29" s="15">
        <f>IFERROR(VLOOKUP(Année!F28,'2017'!$A$3:$I$368,9),"")</f>
        <v>0</v>
      </c>
      <c r="G29" s="15">
        <f>IFERROR(VLOOKUP(Année!G28,'2017'!$A$3:$I$368,9),"")</f>
        <v>0</v>
      </c>
      <c r="H29" s="15">
        <f>IFERROR(VLOOKUP(Année!H28,'2017'!$A$3:$I$368,9),"")</f>
        <v>0</v>
      </c>
      <c r="I29" s="15">
        <f>IFERROR(VLOOKUP(Année!I28,'2017'!$A$3:$I$368,9),"")</f>
        <v>0</v>
      </c>
      <c r="J29" s="15">
        <f>IFERROR(VLOOKUP(Année!J28,'2017'!$A$3:$I$368,9),"")</f>
        <v>0</v>
      </c>
      <c r="K29" s="15">
        <f>IFERROR(VLOOKUP(Année!K28,'2017'!$A$3:$I$368,9),"")</f>
        <v>0</v>
      </c>
      <c r="L29" s="15">
        <f>IFERROR(VLOOKUP(Année!L28,'2017'!$A$3:$I$368,9),"")</f>
        <v>0</v>
      </c>
      <c r="M29" s="15">
        <f>IFERROR(VLOOKUP(Année!M28,'2017'!$A$3:$I$368,9),"")</f>
        <v>0</v>
      </c>
      <c r="N29" s="15">
        <f>IFERROR(VLOOKUP(Année!N28,'2017'!$A$3:$I$368,9),"")</f>
        <v>0</v>
      </c>
      <c r="O29" s="15">
        <f>IFERROR(VLOOKUP(Année!O28,'2017'!$A$3:$I$368,9),"")</f>
        <v>0</v>
      </c>
      <c r="P29" s="15">
        <f>IFERROR(VLOOKUP(Année!P28,'2017'!$A$3:$I$368,9),"")</f>
        <v>0</v>
      </c>
      <c r="Q29" s="15">
        <f>IFERROR(VLOOKUP(Année!Q28,'2017'!$A$3:$I$368,9),"")</f>
        <v>0</v>
      </c>
      <c r="R29" s="15">
        <f>IFERROR(VLOOKUP(Année!R28,'2017'!$A$3:$I$368,9),"")</f>
        <v>0</v>
      </c>
      <c r="S29" s="15">
        <f>IFERROR(VLOOKUP(Année!S28,'2017'!$A$3:$I$368,9),"")</f>
        <v>0</v>
      </c>
      <c r="T29" s="15">
        <f>IFERROR(VLOOKUP(Année!T28,'2017'!$A$3:$I$368,9),"")</f>
        <v>0</v>
      </c>
      <c r="U29" s="15">
        <f>IFERROR(VLOOKUP(Année!U28,'2017'!$A$3:$I$368,9),"")</f>
        <v>0</v>
      </c>
      <c r="V29" s="15">
        <f>IFERROR(VLOOKUP(Année!V28,'2017'!$A$3:$I$368,9),"")</f>
        <v>0</v>
      </c>
      <c r="W29" s="15">
        <f>IFERROR(VLOOKUP(Année!W28,'2017'!$A$3:$I$368,9),"")</f>
        <v>0</v>
      </c>
      <c r="X29" s="15">
        <f>IFERROR(VLOOKUP(Année!X28,'2017'!$A$3:$I$368,9),"")</f>
        <v>0</v>
      </c>
      <c r="Y29" s="15">
        <f>IFERROR(VLOOKUP(Année!Y28,'2017'!$A$3:$I$368,9),"")</f>
        <v>0</v>
      </c>
      <c r="Z29" s="15">
        <f>IFERROR(VLOOKUP(Année!Z28,'2017'!$A$3:$I$368,9),"")</f>
        <v>0</v>
      </c>
      <c r="AA29" s="15">
        <f>IFERROR(VLOOKUP(Année!AA28,'2017'!$A$3:$I$368,9),"")</f>
        <v>0</v>
      </c>
      <c r="AB29" s="15">
        <f>IFERROR(VLOOKUP(Année!AB28,'2017'!$A$3:$I$368,9),"")</f>
        <v>0</v>
      </c>
      <c r="AC29" s="15">
        <f>IFERROR(VLOOKUP(Année!AC28,'2017'!$A$3:$I$368,9),"")</f>
        <v>0</v>
      </c>
      <c r="AD29" s="15">
        <f>IFERROR(VLOOKUP(Année!AD28,'2017'!$A$3:$I$368,9),"")</f>
        <v>0</v>
      </c>
      <c r="AE29" s="15">
        <f>IFERROR(VLOOKUP(Année!AE28,'2017'!$A$3:$I$368,9),"")</f>
        <v>0</v>
      </c>
      <c r="AF29" s="15">
        <f>IFERROR(VLOOKUP(Année!AF28,'2017'!$A$3:$I$368,9),"")</f>
        <v>0</v>
      </c>
      <c r="AG29" s="98">
        <f>SUM(B29:AF29)</f>
        <v>0</v>
      </c>
      <c r="AH29" s="83">
        <f>COUNTIF(B29:AF29,"&gt;"&amp;0)</f>
        <v>0</v>
      </c>
      <c r="AI29" s="85">
        <f>SUM(B30:AF30)</f>
        <v>0</v>
      </c>
      <c r="AJ29" s="4"/>
      <c r="AK29" s="48"/>
      <c r="AL29" s="63"/>
    </row>
    <row r="30" spans="1:38" s="11" customFormat="1" ht="16.2" thickBot="1">
      <c r="A30" s="102"/>
      <c r="B30" s="30" t="str">
        <f>IFERROR(VLOOKUP(Année!B28,'2017'!$A$3:$J$368,11),"")</f>
        <v/>
      </c>
      <c r="C30" s="30" t="str">
        <f>IFERROR(VLOOKUP(Année!C28,'2017'!$A$3:$J$368,11),"")</f>
        <v/>
      </c>
      <c r="D30" s="30" t="str">
        <f>IFERROR(VLOOKUP(Année!D28,'2017'!$A$3:$J$368,11),"")</f>
        <v/>
      </c>
      <c r="E30" s="30" t="str">
        <f>IFERROR(VLOOKUP(Année!E28,'2017'!$A$3:$J$368,11),"")</f>
        <v/>
      </c>
      <c r="F30" s="30" t="str">
        <f>IFERROR(VLOOKUP(Année!F28,'2017'!$A$3:$J$368,11),"")</f>
        <v/>
      </c>
      <c r="G30" s="30" t="str">
        <f>IFERROR(VLOOKUP(Année!G28,'2017'!$A$3:$J$368,11),"")</f>
        <v/>
      </c>
      <c r="H30" s="30" t="str">
        <f>IFERROR(VLOOKUP(Année!H28,'2017'!$A$3:$J$368,11),"")</f>
        <v/>
      </c>
      <c r="I30" s="30" t="str">
        <f>IFERROR(VLOOKUP(Année!I28,'2017'!$A$3:$J$368,11),"")</f>
        <v/>
      </c>
      <c r="J30" s="30" t="str">
        <f>IFERROR(VLOOKUP(Année!J28,'2017'!$A$3:$J$368,11),"")</f>
        <v/>
      </c>
      <c r="K30" s="30" t="str">
        <f>IFERROR(VLOOKUP(Année!K28,'2017'!$A$3:$J$368,11),"")</f>
        <v/>
      </c>
      <c r="L30" s="30" t="str">
        <f>IFERROR(VLOOKUP(Année!L28,'2017'!$A$3:$J$368,11),"")</f>
        <v/>
      </c>
      <c r="M30" s="30" t="str">
        <f>IFERROR(VLOOKUP(Année!M28,'2017'!$A$3:$J$368,11),"")</f>
        <v/>
      </c>
      <c r="N30" s="30" t="str">
        <f>IFERROR(VLOOKUP(Année!N28,'2017'!$A$3:$J$368,11),"")</f>
        <v/>
      </c>
      <c r="O30" s="30" t="str">
        <f>IFERROR(VLOOKUP(Année!O28,'2017'!$A$3:$J$368,11),"")</f>
        <v/>
      </c>
      <c r="P30" s="30" t="str">
        <f>IFERROR(VLOOKUP(Année!P28,'2017'!$A$3:$J$368,11),"")</f>
        <v/>
      </c>
      <c r="Q30" s="30" t="str">
        <f>IFERROR(VLOOKUP(Année!Q28,'2017'!$A$3:$J$368,11),"")</f>
        <v/>
      </c>
      <c r="R30" s="30" t="str">
        <f>IFERROR(VLOOKUP(Année!R28,'2017'!$A$3:$J$368,11),"")</f>
        <v/>
      </c>
      <c r="S30" s="30" t="str">
        <f>IFERROR(VLOOKUP(Année!S28,'2017'!$A$3:$J$368,11),"")</f>
        <v/>
      </c>
      <c r="T30" s="30" t="str">
        <f>IFERROR(VLOOKUP(Année!T28,'2017'!$A$3:$J$368,11),"")</f>
        <v/>
      </c>
      <c r="U30" s="30" t="str">
        <f>IFERROR(VLOOKUP(Année!U28,'2017'!$A$3:$J$368,11),"")</f>
        <v/>
      </c>
      <c r="V30" s="30" t="str">
        <f>IFERROR(VLOOKUP(Année!V28,'2017'!$A$3:$J$368,11),"")</f>
        <v/>
      </c>
      <c r="W30" s="30" t="str">
        <f>IFERROR(VLOOKUP(Année!W28,'2017'!$A$3:$J$368,11),"")</f>
        <v/>
      </c>
      <c r="X30" s="30" t="str">
        <f>IFERROR(VLOOKUP(Année!X28,'2017'!$A$3:$J$368,11),"")</f>
        <v/>
      </c>
      <c r="Y30" s="30" t="str">
        <f>IFERROR(VLOOKUP(Année!Y28,'2017'!$A$3:$J$368,11),"")</f>
        <v/>
      </c>
      <c r="Z30" s="30" t="str">
        <f>IFERROR(VLOOKUP(Année!Z28,'2017'!$A$3:$J$368,11),"")</f>
        <v/>
      </c>
      <c r="AA30" s="30" t="str">
        <f>IFERROR(VLOOKUP(Année!AA28,'2017'!$A$3:$J$368,11),"")</f>
        <v/>
      </c>
      <c r="AB30" s="30" t="str">
        <f>IFERROR(VLOOKUP(Année!AB28,'2017'!$A$3:$J$368,11),"")</f>
        <v/>
      </c>
      <c r="AC30" s="30" t="str">
        <f>IFERROR(VLOOKUP(Année!AC28,'2017'!$A$3:$J$368,11),"")</f>
        <v/>
      </c>
      <c r="AD30" s="30" t="str">
        <f>IFERROR(VLOOKUP(Année!AD28,'2017'!$A$3:$J$368,11),"")</f>
        <v/>
      </c>
      <c r="AE30" s="30" t="str">
        <f>IFERROR(VLOOKUP(Année!AE28,'2017'!$A$3:$J$368,11),"")</f>
        <v/>
      </c>
      <c r="AF30" s="30" t="str">
        <f>IFERROR(VLOOKUP(Année!AF28,'2017'!$A$3:$J$368,11),"")</f>
        <v/>
      </c>
      <c r="AG30" s="98"/>
      <c r="AH30" s="83"/>
      <c r="AI30" s="85"/>
      <c r="AJ30" s="10"/>
    </row>
    <row r="31" spans="1:38" s="24" customFormat="1" ht="16.2" hidden="1" thickBot="1">
      <c r="A31" s="99" t="s">
        <v>8</v>
      </c>
      <c r="B31" s="17">
        <f>DATE($A$5,9,1)</f>
        <v>42979</v>
      </c>
      <c r="C31" s="17">
        <f>B31+1</f>
        <v>42980</v>
      </c>
      <c r="D31" s="17">
        <f t="shared" ref="D31:AE31" si="9">C31+1</f>
        <v>42981</v>
      </c>
      <c r="E31" s="17">
        <f t="shared" si="9"/>
        <v>42982</v>
      </c>
      <c r="F31" s="17">
        <f t="shared" si="9"/>
        <v>42983</v>
      </c>
      <c r="G31" s="17">
        <f t="shared" si="9"/>
        <v>42984</v>
      </c>
      <c r="H31" s="17">
        <f t="shared" si="9"/>
        <v>42985</v>
      </c>
      <c r="I31" s="17">
        <f t="shared" si="9"/>
        <v>42986</v>
      </c>
      <c r="J31" s="17">
        <f t="shared" si="9"/>
        <v>42987</v>
      </c>
      <c r="K31" s="17">
        <f t="shared" si="9"/>
        <v>42988</v>
      </c>
      <c r="L31" s="17">
        <f t="shared" si="9"/>
        <v>42989</v>
      </c>
      <c r="M31" s="17">
        <f t="shared" si="9"/>
        <v>42990</v>
      </c>
      <c r="N31" s="17">
        <f t="shared" si="9"/>
        <v>42991</v>
      </c>
      <c r="O31" s="17">
        <f t="shared" si="9"/>
        <v>42992</v>
      </c>
      <c r="P31" s="17">
        <f t="shared" si="9"/>
        <v>42993</v>
      </c>
      <c r="Q31" s="17">
        <f t="shared" si="9"/>
        <v>42994</v>
      </c>
      <c r="R31" s="17">
        <f t="shared" si="9"/>
        <v>42995</v>
      </c>
      <c r="S31" s="17">
        <f t="shared" si="9"/>
        <v>42996</v>
      </c>
      <c r="T31" s="17">
        <f t="shared" si="9"/>
        <v>42997</v>
      </c>
      <c r="U31" s="17">
        <f t="shared" si="9"/>
        <v>42998</v>
      </c>
      <c r="V31" s="17">
        <f t="shared" si="9"/>
        <v>42999</v>
      </c>
      <c r="W31" s="17">
        <f t="shared" si="9"/>
        <v>43000</v>
      </c>
      <c r="X31" s="17">
        <f t="shared" si="9"/>
        <v>43001</v>
      </c>
      <c r="Y31" s="17">
        <f t="shared" si="9"/>
        <v>43002</v>
      </c>
      <c r="Z31" s="17">
        <f t="shared" si="9"/>
        <v>43003</v>
      </c>
      <c r="AA31" s="17">
        <f t="shared" si="9"/>
        <v>43004</v>
      </c>
      <c r="AB31" s="17">
        <f t="shared" si="9"/>
        <v>43005</v>
      </c>
      <c r="AC31" s="17">
        <f t="shared" si="9"/>
        <v>43006</v>
      </c>
      <c r="AD31" s="17">
        <f t="shared" si="9"/>
        <v>43007</v>
      </c>
      <c r="AE31" s="17">
        <f t="shared" si="9"/>
        <v>43008</v>
      </c>
      <c r="AF31" s="28">
        <f>IF(OR(MONTH(AE31+1)&lt;&gt;MONTH(AE31),AE31+1&gt;=B34),0,AE31+1)</f>
        <v>0</v>
      </c>
      <c r="AG31" s="29"/>
      <c r="AH31" s="21"/>
      <c r="AI31" s="22"/>
      <c r="AJ31" s="23"/>
    </row>
    <row r="32" spans="1:38" ht="16.2" thickBot="1">
      <c r="A32" s="100"/>
      <c r="B32" s="15">
        <f>IFERROR(VLOOKUP(Année!B31,'2017'!$A$3:$I$368,9),"")</f>
        <v>0</v>
      </c>
      <c r="C32" s="15">
        <f>IFERROR(VLOOKUP(Année!C31,'2017'!$A$3:$I$368,9),"")</f>
        <v>0</v>
      </c>
      <c r="D32" s="15">
        <f>IFERROR(VLOOKUP(Année!D31,'2017'!$A$3:$I$368,9),"")</f>
        <v>0</v>
      </c>
      <c r="E32" s="15">
        <f>IFERROR(VLOOKUP(Année!E31,'2017'!$A$3:$I$368,9),"")</f>
        <v>0</v>
      </c>
      <c r="F32" s="15">
        <f>IFERROR(VLOOKUP(Année!F31,'2017'!$A$3:$I$368,9),"")</f>
        <v>0</v>
      </c>
      <c r="G32" s="15">
        <f>IFERROR(VLOOKUP(Année!G31,'2017'!$A$3:$I$368,9),"")</f>
        <v>0</v>
      </c>
      <c r="H32" s="15">
        <f>IFERROR(VLOOKUP(Année!H31,'2017'!$A$3:$I$368,9),"")</f>
        <v>0</v>
      </c>
      <c r="I32" s="15">
        <f>IFERROR(VLOOKUP(Année!I31,'2017'!$A$3:$I$368,9),"")</f>
        <v>0</v>
      </c>
      <c r="J32" s="15">
        <f>IFERROR(VLOOKUP(Année!J31,'2017'!$A$3:$I$368,9),"")</f>
        <v>0</v>
      </c>
      <c r="K32" s="15">
        <f>IFERROR(VLOOKUP(Année!K31,'2017'!$A$3:$I$368,9),"")</f>
        <v>0</v>
      </c>
      <c r="L32" s="15">
        <f>IFERROR(VLOOKUP(Année!L31,'2017'!$A$3:$I$368,9),"")</f>
        <v>0</v>
      </c>
      <c r="M32" s="15">
        <f>IFERROR(VLOOKUP(Année!M31,'2017'!$A$3:$I$368,9),"")</f>
        <v>0</v>
      </c>
      <c r="N32" s="15">
        <f>IFERROR(VLOOKUP(Année!N31,'2017'!$A$3:$I$368,9),"")</f>
        <v>0</v>
      </c>
      <c r="O32" s="15">
        <f>IFERROR(VLOOKUP(Année!O31,'2017'!$A$3:$I$368,9),"")</f>
        <v>0</v>
      </c>
      <c r="P32" s="15">
        <f>IFERROR(VLOOKUP(Année!P31,'2017'!$A$3:$I$368,9),"")</f>
        <v>0</v>
      </c>
      <c r="Q32" s="15">
        <f>IFERROR(VLOOKUP(Année!Q31,'2017'!$A$3:$I$368,9),"")</f>
        <v>0</v>
      </c>
      <c r="R32" s="15">
        <f>IFERROR(VLOOKUP(Année!R31,'2017'!$A$3:$I$368,9),"")</f>
        <v>0</v>
      </c>
      <c r="S32" s="15">
        <f>IFERROR(VLOOKUP(Année!S31,'2017'!$A$3:$I$368,9),"")</f>
        <v>0</v>
      </c>
      <c r="T32" s="15">
        <f>IFERROR(VLOOKUP(Année!T31,'2017'!$A$3:$I$368,9),"")</f>
        <v>0</v>
      </c>
      <c r="U32" s="15">
        <f>IFERROR(VLOOKUP(Année!U31,'2017'!$A$3:$I$368,9),"")</f>
        <v>0</v>
      </c>
      <c r="V32" s="15">
        <f>IFERROR(VLOOKUP(Année!V31,'2017'!$A$3:$I$368,9),"")</f>
        <v>0</v>
      </c>
      <c r="W32" s="15">
        <f>IFERROR(VLOOKUP(Année!W31,'2017'!$A$3:$I$368,9),"")</f>
        <v>0</v>
      </c>
      <c r="X32" s="15">
        <f>IFERROR(VLOOKUP(Année!X31,'2017'!$A$3:$I$368,9),"")</f>
        <v>0</v>
      </c>
      <c r="Y32" s="15">
        <f>IFERROR(VLOOKUP(Année!Y31,'2017'!$A$3:$I$368,9),"")</f>
        <v>0</v>
      </c>
      <c r="Z32" s="15">
        <f>IFERROR(VLOOKUP(Année!Z31,'2017'!$A$3:$I$368,9),"")</f>
        <v>0</v>
      </c>
      <c r="AA32" s="15">
        <f>IFERROR(VLOOKUP(Année!AA31,'2017'!$A$3:$I$368,9),"")</f>
        <v>0</v>
      </c>
      <c r="AB32" s="15">
        <f>IFERROR(VLOOKUP(Année!AB31,'2017'!$A$3:$I$368,9),"")</f>
        <v>0</v>
      </c>
      <c r="AC32" s="15">
        <f>IFERROR(VLOOKUP(Année!AC31,'2017'!$A$3:$I$368,9),"")</f>
        <v>0</v>
      </c>
      <c r="AD32" s="15">
        <f>IFERROR(VLOOKUP(Année!AD31,'2017'!$A$3:$I$368,9),"")</f>
        <v>0</v>
      </c>
      <c r="AE32" s="15">
        <f>IFERROR(VLOOKUP(Année!AE31,'2017'!$A$3:$I$368,9),"")</f>
        <v>0</v>
      </c>
      <c r="AF32" s="15" t="str">
        <f>IFERROR(VLOOKUP(Année!AF31,'2017'!$A$3:$I$368,9),"")</f>
        <v/>
      </c>
      <c r="AG32" s="98">
        <f>SUM(B32:AF32)</f>
        <v>0</v>
      </c>
      <c r="AH32" s="83">
        <f>COUNTIF(B32:AF32,"&gt;"&amp;0)</f>
        <v>0</v>
      </c>
      <c r="AI32" s="85">
        <f>SUM(B33:AF33)</f>
        <v>0</v>
      </c>
      <c r="AJ32" s="4"/>
    </row>
    <row r="33" spans="1:36" s="11" customFormat="1" ht="16.2" thickBot="1">
      <c r="A33" s="102"/>
      <c r="B33" s="30" t="str">
        <f>IFERROR(VLOOKUP(Année!B31,'2017'!$A$3:$J$368,11),"")</f>
        <v/>
      </c>
      <c r="C33" s="30" t="str">
        <f>IFERROR(VLOOKUP(Année!C31,'2017'!$A$3:$J$368,11),"")</f>
        <v/>
      </c>
      <c r="D33" s="30" t="str">
        <f>IFERROR(VLOOKUP(Année!D31,'2017'!$A$3:$J$368,11),"")</f>
        <v/>
      </c>
      <c r="E33" s="30" t="str">
        <f>IFERROR(VLOOKUP(Année!E31,'2017'!$A$3:$J$368,11),"")</f>
        <v/>
      </c>
      <c r="F33" s="30" t="str">
        <f>IFERROR(VLOOKUP(Année!F31,'2017'!$A$3:$J$368,11),"")</f>
        <v/>
      </c>
      <c r="G33" s="30" t="str">
        <f>IFERROR(VLOOKUP(Année!G31,'2017'!$A$3:$J$368,11),"")</f>
        <v/>
      </c>
      <c r="H33" s="30" t="str">
        <f>IFERROR(VLOOKUP(Année!H31,'2017'!$A$3:$J$368,11),"")</f>
        <v/>
      </c>
      <c r="I33" s="30" t="str">
        <f>IFERROR(VLOOKUP(Année!I31,'2017'!$A$3:$J$368,11),"")</f>
        <v/>
      </c>
      <c r="J33" s="30" t="str">
        <f>IFERROR(VLOOKUP(Année!J31,'2017'!$A$3:$J$368,11),"")</f>
        <v/>
      </c>
      <c r="K33" s="30" t="str">
        <f>IFERROR(VLOOKUP(Année!K31,'2017'!$A$3:$J$368,11),"")</f>
        <v/>
      </c>
      <c r="L33" s="30" t="str">
        <f>IFERROR(VLOOKUP(Année!L31,'2017'!$A$3:$J$368,11),"")</f>
        <v/>
      </c>
      <c r="M33" s="30" t="str">
        <f>IFERROR(VLOOKUP(Année!M31,'2017'!$A$3:$J$368,11),"")</f>
        <v/>
      </c>
      <c r="N33" s="30" t="str">
        <f>IFERROR(VLOOKUP(Année!N31,'2017'!$A$3:$J$368,11),"")</f>
        <v/>
      </c>
      <c r="O33" s="30" t="str">
        <f>IFERROR(VLOOKUP(Année!O31,'2017'!$A$3:$J$368,11),"")</f>
        <v/>
      </c>
      <c r="P33" s="30" t="str">
        <f>IFERROR(VLOOKUP(Année!P31,'2017'!$A$3:$J$368,11),"")</f>
        <v/>
      </c>
      <c r="Q33" s="30" t="str">
        <f>IFERROR(VLOOKUP(Année!Q31,'2017'!$A$3:$J$368,11),"")</f>
        <v/>
      </c>
      <c r="R33" s="30" t="str">
        <f>IFERROR(VLOOKUP(Année!R31,'2017'!$A$3:$J$368,11),"")</f>
        <v/>
      </c>
      <c r="S33" s="30" t="str">
        <f>IFERROR(VLOOKUP(Année!S31,'2017'!$A$3:$J$368,11),"")</f>
        <v/>
      </c>
      <c r="T33" s="30" t="str">
        <f>IFERROR(VLOOKUP(Année!T31,'2017'!$A$3:$J$368,11),"")</f>
        <v/>
      </c>
      <c r="U33" s="30" t="str">
        <f>IFERROR(VLOOKUP(Année!U31,'2017'!$A$3:$J$368,11),"")</f>
        <v/>
      </c>
      <c r="V33" s="30" t="str">
        <f>IFERROR(VLOOKUP(Année!V31,'2017'!$A$3:$J$368,11),"")</f>
        <v/>
      </c>
      <c r="W33" s="30" t="str">
        <f>IFERROR(VLOOKUP(Année!W31,'2017'!$A$3:$J$368,11),"")</f>
        <v/>
      </c>
      <c r="X33" s="30" t="str">
        <f>IFERROR(VLOOKUP(Année!X31,'2017'!$A$3:$J$368,11),"")</f>
        <v/>
      </c>
      <c r="Y33" s="30" t="str">
        <f>IFERROR(VLOOKUP(Année!Y31,'2017'!$A$3:$J$368,11),"")</f>
        <v/>
      </c>
      <c r="Z33" s="30" t="str">
        <f>IFERROR(VLOOKUP(Année!Z31,'2017'!$A$3:$J$368,11),"")</f>
        <v/>
      </c>
      <c r="AA33" s="30" t="str">
        <f>IFERROR(VLOOKUP(Année!AA31,'2017'!$A$3:$J$368,11),"")</f>
        <v/>
      </c>
      <c r="AB33" s="30" t="str">
        <f>IFERROR(VLOOKUP(Année!AB31,'2017'!$A$3:$J$368,11),"")</f>
        <v/>
      </c>
      <c r="AC33" s="30" t="str">
        <f>IFERROR(VLOOKUP(Année!AC31,'2017'!$A$3:$J$368,11),"")</f>
        <v/>
      </c>
      <c r="AD33" s="30" t="str">
        <f>IFERROR(VLOOKUP(Année!AD31,'2017'!$A$3:$J$368,11),"")</f>
        <v/>
      </c>
      <c r="AE33" s="30" t="str">
        <f>IFERROR(VLOOKUP(Année!AE31,'2017'!$A$3:$J$368,11),"")</f>
        <v/>
      </c>
      <c r="AF33" s="30" t="str">
        <f>IFERROR(VLOOKUP(Année!AF31,'2017'!$A$3:$J$368,11),"")</f>
        <v/>
      </c>
      <c r="AG33" s="98"/>
      <c r="AH33" s="83"/>
      <c r="AI33" s="85"/>
      <c r="AJ33" s="10"/>
    </row>
    <row r="34" spans="1:36" s="24" customFormat="1" ht="16.2" hidden="1" thickBot="1">
      <c r="A34" s="99" t="s">
        <v>9</v>
      </c>
      <c r="B34" s="17">
        <f>DATE($A$5,10,1)</f>
        <v>43009</v>
      </c>
      <c r="C34" s="17">
        <f>B34+1</f>
        <v>43010</v>
      </c>
      <c r="D34" s="17">
        <f t="shared" ref="D34:AE34" si="10">C34+1</f>
        <v>43011</v>
      </c>
      <c r="E34" s="17">
        <f t="shared" si="10"/>
        <v>43012</v>
      </c>
      <c r="F34" s="17">
        <f t="shared" si="10"/>
        <v>43013</v>
      </c>
      <c r="G34" s="17">
        <f t="shared" si="10"/>
        <v>43014</v>
      </c>
      <c r="H34" s="17">
        <f t="shared" si="10"/>
        <v>43015</v>
      </c>
      <c r="I34" s="17">
        <f t="shared" si="10"/>
        <v>43016</v>
      </c>
      <c r="J34" s="17">
        <f t="shared" si="10"/>
        <v>43017</v>
      </c>
      <c r="K34" s="17">
        <f t="shared" si="10"/>
        <v>43018</v>
      </c>
      <c r="L34" s="17">
        <f t="shared" si="10"/>
        <v>43019</v>
      </c>
      <c r="M34" s="17">
        <f t="shared" si="10"/>
        <v>43020</v>
      </c>
      <c r="N34" s="17">
        <f t="shared" si="10"/>
        <v>43021</v>
      </c>
      <c r="O34" s="17">
        <f t="shared" si="10"/>
        <v>43022</v>
      </c>
      <c r="P34" s="17">
        <f t="shared" si="10"/>
        <v>43023</v>
      </c>
      <c r="Q34" s="17">
        <f t="shared" si="10"/>
        <v>43024</v>
      </c>
      <c r="R34" s="17">
        <f t="shared" si="10"/>
        <v>43025</v>
      </c>
      <c r="S34" s="17">
        <f t="shared" si="10"/>
        <v>43026</v>
      </c>
      <c r="T34" s="17">
        <f t="shared" si="10"/>
        <v>43027</v>
      </c>
      <c r="U34" s="17">
        <f t="shared" si="10"/>
        <v>43028</v>
      </c>
      <c r="V34" s="17">
        <f t="shared" si="10"/>
        <v>43029</v>
      </c>
      <c r="W34" s="17">
        <f t="shared" si="10"/>
        <v>43030</v>
      </c>
      <c r="X34" s="17">
        <f t="shared" si="10"/>
        <v>43031</v>
      </c>
      <c r="Y34" s="17">
        <f t="shared" si="10"/>
        <v>43032</v>
      </c>
      <c r="Z34" s="17">
        <f t="shared" si="10"/>
        <v>43033</v>
      </c>
      <c r="AA34" s="17">
        <f t="shared" si="10"/>
        <v>43034</v>
      </c>
      <c r="AB34" s="17">
        <f t="shared" si="10"/>
        <v>43035</v>
      </c>
      <c r="AC34" s="17">
        <f t="shared" si="10"/>
        <v>43036</v>
      </c>
      <c r="AD34" s="17">
        <f t="shared" si="10"/>
        <v>43037</v>
      </c>
      <c r="AE34" s="17">
        <f t="shared" si="10"/>
        <v>43038</v>
      </c>
      <c r="AF34" s="27">
        <f>IF(OR(MONTH(AE34+1)&lt;&gt;MONTH(AE34),AE34+1&gt;=B37),0,AE34+1)</f>
        <v>43039</v>
      </c>
      <c r="AG34" s="29"/>
      <c r="AH34" s="21"/>
      <c r="AI34" s="22"/>
      <c r="AJ34" s="23"/>
    </row>
    <row r="35" spans="1:36" ht="16.2" thickBot="1">
      <c r="A35" s="100"/>
      <c r="B35" s="15">
        <f>IFERROR(VLOOKUP(Année!B34,'2017'!$A$3:$I$368,9),"")</f>
        <v>0</v>
      </c>
      <c r="C35" s="15">
        <f>IFERROR(VLOOKUP(Année!C34,'2017'!$A$3:$I$368,9),"")</f>
        <v>0</v>
      </c>
      <c r="D35" s="15">
        <f>IFERROR(VLOOKUP(Année!D34,'2017'!$A$3:$I$368,9),"")</f>
        <v>0</v>
      </c>
      <c r="E35" s="15">
        <f>IFERROR(VLOOKUP(Année!E34,'2017'!$A$3:$I$368,9),"")</f>
        <v>0</v>
      </c>
      <c r="F35" s="15">
        <f>IFERROR(VLOOKUP(Année!F34,'2017'!$A$3:$I$368,9),"")</f>
        <v>0</v>
      </c>
      <c r="G35" s="15">
        <f>IFERROR(VLOOKUP(Année!G34,'2017'!$A$3:$I$368,9),"")</f>
        <v>0</v>
      </c>
      <c r="H35" s="15">
        <f>IFERROR(VLOOKUP(Année!H34,'2017'!$A$3:$I$368,9),"")</f>
        <v>0</v>
      </c>
      <c r="I35" s="15">
        <f>IFERROR(VLOOKUP(Année!I34,'2017'!$A$3:$I$368,9),"")</f>
        <v>0</v>
      </c>
      <c r="J35" s="15">
        <f>IFERROR(VLOOKUP(Année!J34,'2017'!$A$3:$I$368,9),"")</f>
        <v>0</v>
      </c>
      <c r="K35" s="15">
        <f>IFERROR(VLOOKUP(Année!K34,'2017'!$A$3:$I$368,9),"")</f>
        <v>0</v>
      </c>
      <c r="L35" s="15">
        <f>IFERROR(VLOOKUP(Année!L34,'2017'!$A$3:$I$368,9),"")</f>
        <v>0</v>
      </c>
      <c r="M35" s="15">
        <f>IFERROR(VLOOKUP(Année!M34,'2017'!$A$3:$I$368,9),"")</f>
        <v>0</v>
      </c>
      <c r="N35" s="15">
        <f>IFERROR(VLOOKUP(Année!N34,'2017'!$A$3:$I$368,9),"")</f>
        <v>0</v>
      </c>
      <c r="O35" s="15">
        <f>IFERROR(VLOOKUP(Année!O34,'2017'!$A$3:$I$368,9),"")</f>
        <v>0</v>
      </c>
      <c r="P35" s="15">
        <f>IFERROR(VLOOKUP(Année!P34,'2017'!$A$3:$I$368,9),"")</f>
        <v>0</v>
      </c>
      <c r="Q35" s="15">
        <f>IFERROR(VLOOKUP(Année!Q34,'2017'!$A$3:$I$368,9),"")</f>
        <v>0</v>
      </c>
      <c r="R35" s="15">
        <f>IFERROR(VLOOKUP(Année!R34,'2017'!$A$3:$I$368,9),"")</f>
        <v>0</v>
      </c>
      <c r="S35" s="15">
        <f>IFERROR(VLOOKUP(Année!S34,'2017'!$A$3:$I$368,9),"")</f>
        <v>0</v>
      </c>
      <c r="T35" s="15">
        <f>IFERROR(VLOOKUP(Année!T34,'2017'!$A$3:$I$368,9),"")</f>
        <v>0</v>
      </c>
      <c r="U35" s="15">
        <f>IFERROR(VLOOKUP(Année!U34,'2017'!$A$3:$I$368,9),"")</f>
        <v>0</v>
      </c>
      <c r="V35" s="15">
        <f>IFERROR(VLOOKUP(Année!V34,'2017'!$A$3:$I$368,9),"")</f>
        <v>0</v>
      </c>
      <c r="W35" s="15">
        <f>IFERROR(VLOOKUP(Année!W34,'2017'!$A$3:$I$368,9),"")</f>
        <v>0</v>
      </c>
      <c r="X35" s="15">
        <f>IFERROR(VLOOKUP(Année!X34,'2017'!$A$3:$I$368,9),"")</f>
        <v>0</v>
      </c>
      <c r="Y35" s="15">
        <f>IFERROR(VLOOKUP(Année!Y34,'2017'!$A$3:$I$368,9),"")</f>
        <v>0</v>
      </c>
      <c r="Z35" s="15">
        <f>IFERROR(VLOOKUP(Année!Z34,'2017'!$A$3:$I$368,9),"")</f>
        <v>0</v>
      </c>
      <c r="AA35" s="15">
        <f>IFERROR(VLOOKUP(Année!AA34,'2017'!$A$3:$I$368,9),"")</f>
        <v>0</v>
      </c>
      <c r="AB35" s="15">
        <f>IFERROR(VLOOKUP(Année!AB34,'2017'!$A$3:$I$368,9),"")</f>
        <v>0</v>
      </c>
      <c r="AC35" s="15">
        <f>IFERROR(VLOOKUP(Année!AC34,'2017'!$A$3:$I$368,9),"")</f>
        <v>0</v>
      </c>
      <c r="AD35" s="15">
        <f>IFERROR(VLOOKUP(Année!AD34,'2017'!$A$3:$I$368,9),"")</f>
        <v>0</v>
      </c>
      <c r="AE35" s="15">
        <f>IFERROR(VLOOKUP(Année!AE34,'2017'!$A$3:$I$368,9),"")</f>
        <v>0</v>
      </c>
      <c r="AF35" s="15">
        <f>IFERROR(VLOOKUP(Année!AF34,'2017'!$A$3:$I$368,9),"")</f>
        <v>0</v>
      </c>
      <c r="AG35" s="98">
        <f>SUM(B35:AF35)</f>
        <v>0</v>
      </c>
      <c r="AH35" s="83">
        <f>COUNTIF(B35:AF35,"&gt;"&amp;0)</f>
        <v>0</v>
      </c>
      <c r="AI35" s="85">
        <f>SUM(B36:AF36)</f>
        <v>0</v>
      </c>
      <c r="AJ35" s="4"/>
    </row>
    <row r="36" spans="1:36" s="11" customFormat="1" ht="16.2" thickBot="1">
      <c r="A36" s="102"/>
      <c r="B36" s="30" t="str">
        <f>IFERROR(VLOOKUP(Année!B34,'2017'!$A$3:$J$368,11),"")</f>
        <v/>
      </c>
      <c r="C36" s="30" t="str">
        <f>IFERROR(VLOOKUP(Année!C34,'2017'!$A$3:$J$368,11),"")</f>
        <v/>
      </c>
      <c r="D36" s="30" t="str">
        <f>IFERROR(VLOOKUP(Année!D34,'2017'!$A$3:$J$368,11),"")</f>
        <v/>
      </c>
      <c r="E36" s="30" t="str">
        <f>IFERROR(VLOOKUP(Année!E34,'2017'!$A$3:$J$368,11),"")</f>
        <v/>
      </c>
      <c r="F36" s="30" t="str">
        <f>IFERROR(VLOOKUP(Année!F34,'2017'!$A$3:$J$368,11),"")</f>
        <v/>
      </c>
      <c r="G36" s="30" t="str">
        <f>IFERROR(VLOOKUP(Année!G34,'2017'!$A$3:$J$368,11),"")</f>
        <v/>
      </c>
      <c r="H36" s="30" t="str">
        <f>IFERROR(VLOOKUP(Année!H34,'2017'!$A$3:$J$368,11),"")</f>
        <v/>
      </c>
      <c r="I36" s="30" t="str">
        <f>IFERROR(VLOOKUP(Année!I34,'2017'!$A$3:$J$368,11),"")</f>
        <v/>
      </c>
      <c r="J36" s="30" t="str">
        <f>IFERROR(VLOOKUP(Année!J34,'2017'!$A$3:$J$368,11),"")</f>
        <v/>
      </c>
      <c r="K36" s="30" t="str">
        <f>IFERROR(VLOOKUP(Année!K34,'2017'!$A$3:$J$368,11),"")</f>
        <v/>
      </c>
      <c r="L36" s="30" t="str">
        <f>IFERROR(VLOOKUP(Année!L34,'2017'!$A$3:$J$368,11),"")</f>
        <v/>
      </c>
      <c r="M36" s="30" t="str">
        <f>IFERROR(VLOOKUP(Année!M34,'2017'!$A$3:$J$368,11),"")</f>
        <v/>
      </c>
      <c r="N36" s="30" t="str">
        <f>IFERROR(VLOOKUP(Année!N34,'2017'!$A$3:$J$368,11),"")</f>
        <v/>
      </c>
      <c r="O36" s="30" t="str">
        <f>IFERROR(VLOOKUP(Année!O34,'2017'!$A$3:$J$368,11),"")</f>
        <v/>
      </c>
      <c r="P36" s="30" t="str">
        <f>IFERROR(VLOOKUP(Année!P34,'2017'!$A$3:$J$368,11),"")</f>
        <v/>
      </c>
      <c r="Q36" s="30" t="str">
        <f>IFERROR(VLOOKUP(Année!Q34,'2017'!$A$3:$J$368,11),"")</f>
        <v/>
      </c>
      <c r="R36" s="30" t="str">
        <f>IFERROR(VLOOKUP(Année!R34,'2017'!$A$3:$J$368,11),"")</f>
        <v/>
      </c>
      <c r="S36" s="30" t="str">
        <f>IFERROR(VLOOKUP(Année!S34,'2017'!$A$3:$J$368,11),"")</f>
        <v/>
      </c>
      <c r="T36" s="30" t="str">
        <f>IFERROR(VLOOKUP(Année!T34,'2017'!$A$3:$J$368,11),"")</f>
        <v/>
      </c>
      <c r="U36" s="30" t="str">
        <f>IFERROR(VLOOKUP(Année!U34,'2017'!$A$3:$J$368,11),"")</f>
        <v/>
      </c>
      <c r="V36" s="30" t="str">
        <f>IFERROR(VLOOKUP(Année!V34,'2017'!$A$3:$J$368,11),"")</f>
        <v/>
      </c>
      <c r="W36" s="30" t="str">
        <f>IFERROR(VLOOKUP(Année!W34,'2017'!$A$3:$J$368,11),"")</f>
        <v/>
      </c>
      <c r="X36" s="30" t="str">
        <f>IFERROR(VLOOKUP(Année!X34,'2017'!$A$3:$J$368,11),"")</f>
        <v/>
      </c>
      <c r="Y36" s="30" t="str">
        <f>IFERROR(VLOOKUP(Année!Y34,'2017'!$A$3:$J$368,11),"")</f>
        <v/>
      </c>
      <c r="Z36" s="30" t="str">
        <f>IFERROR(VLOOKUP(Année!Z34,'2017'!$A$3:$J$368,11),"")</f>
        <v/>
      </c>
      <c r="AA36" s="30" t="str">
        <f>IFERROR(VLOOKUP(Année!AA34,'2017'!$A$3:$J$368,11),"")</f>
        <v/>
      </c>
      <c r="AB36" s="30" t="str">
        <f>IFERROR(VLOOKUP(Année!AB34,'2017'!$A$3:$J$368,11),"")</f>
        <v/>
      </c>
      <c r="AC36" s="30" t="str">
        <f>IFERROR(VLOOKUP(Année!AC34,'2017'!$A$3:$J$368,11),"")</f>
        <v/>
      </c>
      <c r="AD36" s="30" t="str">
        <f>IFERROR(VLOOKUP(Année!AD34,'2017'!$A$3:$J$368,11),"")</f>
        <v/>
      </c>
      <c r="AE36" s="30" t="str">
        <f>IFERROR(VLOOKUP(Année!AE34,'2017'!$A$3:$J$368,11),"")</f>
        <v/>
      </c>
      <c r="AF36" s="30" t="str">
        <f>IFERROR(VLOOKUP(Année!AF34,'2017'!$A$3:$J$368,11),"")</f>
        <v/>
      </c>
      <c r="AG36" s="98"/>
      <c r="AH36" s="83"/>
      <c r="AI36" s="85"/>
      <c r="AJ36" s="10"/>
    </row>
    <row r="37" spans="1:36" s="24" customFormat="1" ht="16.2" hidden="1" thickBot="1">
      <c r="A37" s="99" t="s">
        <v>10</v>
      </c>
      <c r="B37" s="17">
        <f>DATE($A$5,11,1)</f>
        <v>43040</v>
      </c>
      <c r="C37" s="17">
        <f>B37+1</f>
        <v>43041</v>
      </c>
      <c r="D37" s="17">
        <f t="shared" ref="D37:AE37" si="11">C37+1</f>
        <v>43042</v>
      </c>
      <c r="E37" s="17">
        <f t="shared" si="11"/>
        <v>43043</v>
      </c>
      <c r="F37" s="17">
        <f t="shared" si="11"/>
        <v>43044</v>
      </c>
      <c r="G37" s="17">
        <f t="shared" si="11"/>
        <v>43045</v>
      </c>
      <c r="H37" s="17">
        <f t="shared" si="11"/>
        <v>43046</v>
      </c>
      <c r="I37" s="17">
        <f t="shared" si="11"/>
        <v>43047</v>
      </c>
      <c r="J37" s="17">
        <f t="shared" si="11"/>
        <v>43048</v>
      </c>
      <c r="K37" s="17">
        <f t="shared" si="11"/>
        <v>43049</v>
      </c>
      <c r="L37" s="17">
        <f t="shared" si="11"/>
        <v>43050</v>
      </c>
      <c r="M37" s="17">
        <f t="shared" si="11"/>
        <v>43051</v>
      </c>
      <c r="N37" s="17">
        <f t="shared" si="11"/>
        <v>43052</v>
      </c>
      <c r="O37" s="17">
        <f t="shared" si="11"/>
        <v>43053</v>
      </c>
      <c r="P37" s="17">
        <f t="shared" si="11"/>
        <v>43054</v>
      </c>
      <c r="Q37" s="17">
        <f t="shared" si="11"/>
        <v>43055</v>
      </c>
      <c r="R37" s="17">
        <f t="shared" si="11"/>
        <v>43056</v>
      </c>
      <c r="S37" s="17">
        <f t="shared" si="11"/>
        <v>43057</v>
      </c>
      <c r="T37" s="17">
        <f t="shared" si="11"/>
        <v>43058</v>
      </c>
      <c r="U37" s="17">
        <f t="shared" si="11"/>
        <v>43059</v>
      </c>
      <c r="V37" s="17">
        <f t="shared" si="11"/>
        <v>43060</v>
      </c>
      <c r="W37" s="17">
        <f t="shared" si="11"/>
        <v>43061</v>
      </c>
      <c r="X37" s="17">
        <f t="shared" si="11"/>
        <v>43062</v>
      </c>
      <c r="Y37" s="17">
        <f t="shared" si="11"/>
        <v>43063</v>
      </c>
      <c r="Z37" s="17">
        <f t="shared" si="11"/>
        <v>43064</v>
      </c>
      <c r="AA37" s="17">
        <f t="shared" si="11"/>
        <v>43065</v>
      </c>
      <c r="AB37" s="17">
        <f t="shared" si="11"/>
        <v>43066</v>
      </c>
      <c r="AC37" s="17">
        <f t="shared" si="11"/>
        <v>43067</v>
      </c>
      <c r="AD37" s="17">
        <f t="shared" si="11"/>
        <v>43068</v>
      </c>
      <c r="AE37" s="17">
        <f t="shared" si="11"/>
        <v>43069</v>
      </c>
      <c r="AF37" s="28">
        <f>IF(OR(MONTH(AE37+1)&lt;&gt;MONTH(AE37),AE37+1&gt;=B40),0,AE37+1)</f>
        <v>0</v>
      </c>
      <c r="AG37" s="29"/>
      <c r="AH37" s="21"/>
      <c r="AI37" s="22"/>
      <c r="AJ37" s="23"/>
    </row>
    <row r="38" spans="1:36" ht="16.2" thickBot="1">
      <c r="A38" s="100"/>
      <c r="B38" s="15">
        <f>IFERROR(VLOOKUP(Année!B37,'2017'!$A$3:$I$368,9),"")</f>
        <v>0</v>
      </c>
      <c r="C38" s="15">
        <f>IFERROR(VLOOKUP(Année!C37,'2017'!$A$3:$I$368,9),"")</f>
        <v>0</v>
      </c>
      <c r="D38" s="15">
        <f>IFERROR(VLOOKUP(Année!D37,'2017'!$A$3:$I$368,9),"")</f>
        <v>0</v>
      </c>
      <c r="E38" s="15">
        <f>IFERROR(VLOOKUP(Année!E37,'2017'!$A$3:$I$368,9),"")</f>
        <v>0</v>
      </c>
      <c r="F38" s="15">
        <f>IFERROR(VLOOKUP(Année!F37,'2017'!$A$3:$I$368,9),"")</f>
        <v>0</v>
      </c>
      <c r="G38" s="15">
        <f>IFERROR(VLOOKUP(Année!G37,'2017'!$A$3:$I$368,9),"")</f>
        <v>0</v>
      </c>
      <c r="H38" s="15">
        <f>IFERROR(VLOOKUP(Année!H37,'2017'!$A$3:$I$368,9),"")</f>
        <v>0</v>
      </c>
      <c r="I38" s="15">
        <f>IFERROR(VLOOKUP(Année!I37,'2017'!$A$3:$I$368,9),"")</f>
        <v>0</v>
      </c>
      <c r="J38" s="15">
        <f>IFERROR(VLOOKUP(Année!J37,'2017'!$A$3:$I$368,9),"")</f>
        <v>0</v>
      </c>
      <c r="K38" s="15">
        <f>IFERROR(VLOOKUP(Année!K37,'2017'!$A$3:$I$368,9),"")</f>
        <v>0</v>
      </c>
      <c r="L38" s="15">
        <f>IFERROR(VLOOKUP(Année!L37,'2017'!$A$3:$I$368,9),"")</f>
        <v>0</v>
      </c>
      <c r="M38" s="15">
        <f>IFERROR(VLOOKUP(Année!M37,'2017'!$A$3:$I$368,9),"")</f>
        <v>0</v>
      </c>
      <c r="N38" s="15">
        <f>IFERROR(VLOOKUP(Année!N37,'2017'!$A$3:$I$368,9),"")</f>
        <v>0</v>
      </c>
      <c r="O38" s="15">
        <f>IFERROR(VLOOKUP(Année!O37,'2017'!$A$3:$I$368,9),"")</f>
        <v>0</v>
      </c>
      <c r="P38" s="15">
        <f>IFERROR(VLOOKUP(Année!P37,'2017'!$A$3:$I$368,9),"")</f>
        <v>0</v>
      </c>
      <c r="Q38" s="15">
        <f>IFERROR(VLOOKUP(Année!Q37,'2017'!$A$3:$I$368,9),"")</f>
        <v>0</v>
      </c>
      <c r="R38" s="15">
        <f>IFERROR(VLOOKUP(Année!R37,'2017'!$A$3:$I$368,9),"")</f>
        <v>0</v>
      </c>
      <c r="S38" s="15">
        <f>IFERROR(VLOOKUP(Année!S37,'2017'!$A$3:$I$368,9),"")</f>
        <v>0</v>
      </c>
      <c r="T38" s="15">
        <f>IFERROR(VLOOKUP(Année!T37,'2017'!$A$3:$I$368,9),"")</f>
        <v>0</v>
      </c>
      <c r="U38" s="15">
        <f>IFERROR(VLOOKUP(Année!U37,'2017'!$A$3:$I$368,9),"")</f>
        <v>0</v>
      </c>
      <c r="V38" s="15">
        <f>IFERROR(VLOOKUP(Année!V37,'2017'!$A$3:$I$368,9),"")</f>
        <v>0</v>
      </c>
      <c r="W38" s="15">
        <f>IFERROR(VLOOKUP(Année!W37,'2017'!$A$3:$I$368,9),"")</f>
        <v>0</v>
      </c>
      <c r="X38" s="15">
        <f>IFERROR(VLOOKUP(Année!X37,'2017'!$A$3:$I$368,9),"")</f>
        <v>0</v>
      </c>
      <c r="Y38" s="15">
        <f>IFERROR(VLOOKUP(Année!Y37,'2017'!$A$3:$I$368,9),"")</f>
        <v>0</v>
      </c>
      <c r="Z38" s="15">
        <f>IFERROR(VLOOKUP(Année!Z37,'2017'!$A$3:$I$368,9),"")</f>
        <v>0</v>
      </c>
      <c r="AA38" s="15">
        <f>IFERROR(VLOOKUP(Année!AA37,'2017'!$A$3:$I$368,9),"")</f>
        <v>0</v>
      </c>
      <c r="AB38" s="15">
        <f>IFERROR(VLOOKUP(Année!AB37,'2017'!$A$3:$I$368,9),"")</f>
        <v>0</v>
      </c>
      <c r="AC38" s="15">
        <f>IFERROR(VLOOKUP(Année!AC37,'2017'!$A$3:$I$368,9),"")</f>
        <v>0</v>
      </c>
      <c r="AD38" s="15">
        <f>IFERROR(VLOOKUP(Année!AD37,'2017'!$A$3:$I$368,9),"")</f>
        <v>0</v>
      </c>
      <c r="AE38" s="15">
        <f>IFERROR(VLOOKUP(Année!AE37,'2017'!$A$3:$I$368,9),"")</f>
        <v>0</v>
      </c>
      <c r="AF38" s="15" t="str">
        <f>IFERROR(VLOOKUP(Année!AF37,'2017'!$A$3:$I$368,9),"")</f>
        <v/>
      </c>
      <c r="AG38" s="98">
        <f>SUM(B38:AF38)</f>
        <v>0</v>
      </c>
      <c r="AH38" s="83">
        <f>COUNTIF(B38:AF38,"&gt;"&amp;0)</f>
        <v>0</v>
      </c>
      <c r="AI38" s="85">
        <f>SUM(B39:AF39)</f>
        <v>0</v>
      </c>
      <c r="AJ38" s="4"/>
    </row>
    <row r="39" spans="1:36" ht="16.2" thickBot="1">
      <c r="A39" s="102"/>
      <c r="B39" s="16" t="str">
        <f>IFERROR(VLOOKUP(Année!B37,'2017'!$A$3:$J$368,11),"")</f>
        <v/>
      </c>
      <c r="C39" s="16" t="str">
        <f>IFERROR(VLOOKUP(Année!C37,'2017'!$A$3:$J$368,11),"")</f>
        <v/>
      </c>
      <c r="D39" s="16" t="str">
        <f>IFERROR(VLOOKUP(Année!D37,'2017'!$A$3:$J$368,11),"")</f>
        <v/>
      </c>
      <c r="E39" s="16" t="str">
        <f>IFERROR(VLOOKUP(Année!E37,'2017'!$A$3:$J$368,11),"")</f>
        <v/>
      </c>
      <c r="F39" s="16" t="str">
        <f>IFERROR(VLOOKUP(Année!F37,'2017'!$A$3:$J$368,11),"")</f>
        <v/>
      </c>
      <c r="G39" s="16" t="str">
        <f>IFERROR(VLOOKUP(Année!G37,'2017'!$A$3:$J$368,11),"")</f>
        <v/>
      </c>
      <c r="H39" s="16" t="str">
        <f>IFERROR(VLOOKUP(Année!H37,'2017'!$A$3:$J$368,11),"")</f>
        <v/>
      </c>
      <c r="I39" s="16" t="str">
        <f>IFERROR(VLOOKUP(Année!I37,'2017'!$A$3:$J$368,11),"")</f>
        <v/>
      </c>
      <c r="J39" s="16" t="str">
        <f>IFERROR(VLOOKUP(Année!J37,'2017'!$A$3:$J$368,11),"")</f>
        <v/>
      </c>
      <c r="K39" s="16" t="str">
        <f>IFERROR(VLOOKUP(Année!K37,'2017'!$A$3:$J$368,11),"")</f>
        <v/>
      </c>
      <c r="L39" s="16" t="str">
        <f>IFERROR(VLOOKUP(Année!L37,'2017'!$A$3:$J$368,11),"")</f>
        <v/>
      </c>
      <c r="M39" s="16" t="str">
        <f>IFERROR(VLOOKUP(Année!M37,'2017'!$A$3:$J$368,11),"")</f>
        <v/>
      </c>
      <c r="N39" s="16" t="str">
        <f>IFERROR(VLOOKUP(Année!N37,'2017'!$A$3:$J$368,11),"")</f>
        <v/>
      </c>
      <c r="O39" s="16" t="str">
        <f>IFERROR(VLOOKUP(Année!O37,'2017'!$A$3:$J$368,11),"")</f>
        <v/>
      </c>
      <c r="P39" s="16" t="str">
        <f>IFERROR(VLOOKUP(Année!P37,'2017'!$A$3:$J$368,11),"")</f>
        <v/>
      </c>
      <c r="Q39" s="16" t="str">
        <f>IFERROR(VLOOKUP(Année!Q37,'2017'!$A$3:$J$368,11),"")</f>
        <v/>
      </c>
      <c r="R39" s="16" t="str">
        <f>IFERROR(VLOOKUP(Année!R37,'2017'!$A$3:$J$368,11),"")</f>
        <v/>
      </c>
      <c r="S39" s="16" t="str">
        <f>IFERROR(VLOOKUP(Année!S37,'2017'!$A$3:$J$368,11),"")</f>
        <v/>
      </c>
      <c r="T39" s="16" t="str">
        <f>IFERROR(VLOOKUP(Année!T37,'2017'!$A$3:$J$368,11),"")</f>
        <v/>
      </c>
      <c r="U39" s="16" t="str">
        <f>IFERROR(VLOOKUP(Année!U37,'2017'!$A$3:$J$368,11),"")</f>
        <v/>
      </c>
      <c r="V39" s="16" t="str">
        <f>IFERROR(VLOOKUP(Année!V37,'2017'!$A$3:$J$368,11),"")</f>
        <v/>
      </c>
      <c r="W39" s="16" t="str">
        <f>IFERROR(VLOOKUP(Année!W37,'2017'!$A$3:$J$368,11),"")</f>
        <v/>
      </c>
      <c r="X39" s="16" t="str">
        <f>IFERROR(VLOOKUP(Année!X37,'2017'!$A$3:$J$368,11),"")</f>
        <v/>
      </c>
      <c r="Y39" s="16" t="str">
        <f>IFERROR(VLOOKUP(Année!Y37,'2017'!$A$3:$J$368,11),"")</f>
        <v/>
      </c>
      <c r="Z39" s="16" t="str">
        <f>IFERROR(VLOOKUP(Année!Z37,'2017'!$A$3:$J$368,11),"")</f>
        <v/>
      </c>
      <c r="AA39" s="16" t="str">
        <f>IFERROR(VLOOKUP(Année!AA37,'2017'!$A$3:$J$368,11),"")</f>
        <v/>
      </c>
      <c r="AB39" s="16" t="str">
        <f>IFERROR(VLOOKUP(Année!AB37,'2017'!$A$3:$J$368,11),"")</f>
        <v/>
      </c>
      <c r="AC39" s="16" t="str">
        <f>IFERROR(VLOOKUP(Année!AC37,'2017'!$A$3:$J$368,11),"")</f>
        <v/>
      </c>
      <c r="AD39" s="16" t="str">
        <f>IFERROR(VLOOKUP(Année!AD37,'2017'!$A$3:$J$368,11),"")</f>
        <v/>
      </c>
      <c r="AE39" s="16" t="str">
        <f>IFERROR(VLOOKUP(Année!AE37,'2017'!$A$3:$J$368,11),"")</f>
        <v/>
      </c>
      <c r="AF39" s="16" t="str">
        <f>IFERROR(VLOOKUP(Année!AF37,'2017'!$A$3:$J$368,11),"")</f>
        <v/>
      </c>
      <c r="AG39" s="98"/>
      <c r="AH39" s="83"/>
      <c r="AI39" s="85"/>
      <c r="AJ39" s="4"/>
    </row>
    <row r="40" spans="1:36" s="24" customFormat="1" ht="16.2" hidden="1" thickBot="1">
      <c r="A40" s="99" t="s">
        <v>11</v>
      </c>
      <c r="B40" s="17">
        <f>DATE($A$5,12,1)</f>
        <v>43070</v>
      </c>
      <c r="C40" s="17">
        <f>B40+1</f>
        <v>43071</v>
      </c>
      <c r="D40" s="17">
        <f t="shared" ref="D40:AF40" si="12">C40+1</f>
        <v>43072</v>
      </c>
      <c r="E40" s="17">
        <f t="shared" si="12"/>
        <v>43073</v>
      </c>
      <c r="F40" s="17">
        <f t="shared" si="12"/>
        <v>43074</v>
      </c>
      <c r="G40" s="17">
        <f t="shared" si="12"/>
        <v>43075</v>
      </c>
      <c r="H40" s="17">
        <f t="shared" si="12"/>
        <v>43076</v>
      </c>
      <c r="I40" s="17">
        <f t="shared" si="12"/>
        <v>43077</v>
      </c>
      <c r="J40" s="17">
        <f t="shared" si="12"/>
        <v>43078</v>
      </c>
      <c r="K40" s="17">
        <f t="shared" si="12"/>
        <v>43079</v>
      </c>
      <c r="L40" s="17">
        <f t="shared" si="12"/>
        <v>43080</v>
      </c>
      <c r="M40" s="17">
        <f t="shared" si="12"/>
        <v>43081</v>
      </c>
      <c r="N40" s="17">
        <f t="shared" si="12"/>
        <v>43082</v>
      </c>
      <c r="O40" s="17">
        <f t="shared" si="12"/>
        <v>43083</v>
      </c>
      <c r="P40" s="17">
        <f t="shared" si="12"/>
        <v>43084</v>
      </c>
      <c r="Q40" s="17">
        <f t="shared" si="12"/>
        <v>43085</v>
      </c>
      <c r="R40" s="17">
        <f t="shared" si="12"/>
        <v>43086</v>
      </c>
      <c r="S40" s="17">
        <f t="shared" si="12"/>
        <v>43087</v>
      </c>
      <c r="T40" s="17">
        <f t="shared" si="12"/>
        <v>43088</v>
      </c>
      <c r="U40" s="17">
        <f t="shared" si="12"/>
        <v>43089</v>
      </c>
      <c r="V40" s="17">
        <f t="shared" si="12"/>
        <v>43090</v>
      </c>
      <c r="W40" s="17">
        <f t="shared" si="12"/>
        <v>43091</v>
      </c>
      <c r="X40" s="17">
        <f t="shared" si="12"/>
        <v>43092</v>
      </c>
      <c r="Y40" s="17">
        <f t="shared" si="12"/>
        <v>43093</v>
      </c>
      <c r="Z40" s="17">
        <f t="shared" si="12"/>
        <v>43094</v>
      </c>
      <c r="AA40" s="17">
        <f t="shared" si="12"/>
        <v>43095</v>
      </c>
      <c r="AB40" s="17">
        <f t="shared" si="12"/>
        <v>43096</v>
      </c>
      <c r="AC40" s="17">
        <f t="shared" si="12"/>
        <v>43097</v>
      </c>
      <c r="AD40" s="17">
        <f t="shared" si="12"/>
        <v>43098</v>
      </c>
      <c r="AE40" s="17">
        <f t="shared" si="12"/>
        <v>43099</v>
      </c>
      <c r="AF40" s="27">
        <f t="shared" si="12"/>
        <v>43100</v>
      </c>
      <c r="AG40" s="29"/>
      <c r="AH40" s="21"/>
      <c r="AI40" s="22"/>
      <c r="AJ40" s="23"/>
    </row>
    <row r="41" spans="1:36" ht="16.2" thickBot="1">
      <c r="A41" s="100"/>
      <c r="B41" s="15">
        <f>IFERROR(VLOOKUP(Année!B40,'2017'!$A$3:$I$368,9),"")</f>
        <v>0</v>
      </c>
      <c r="C41" s="15">
        <f>IFERROR(VLOOKUP(Année!C40,'2017'!$A$3:$I$368,9),"")</f>
        <v>0</v>
      </c>
      <c r="D41" s="15">
        <f>IFERROR(VLOOKUP(Année!D40,'2017'!$A$3:$I$368,9),"")</f>
        <v>0</v>
      </c>
      <c r="E41" s="15">
        <f>IFERROR(VLOOKUP(Année!E40,'2017'!$A$3:$I$368,9),"")</f>
        <v>0</v>
      </c>
      <c r="F41" s="15">
        <f>IFERROR(VLOOKUP(Année!F40,'2017'!$A$3:$I$368,9),"")</f>
        <v>0</v>
      </c>
      <c r="G41" s="15">
        <f>IFERROR(VLOOKUP(Année!G40,'2017'!$A$3:$I$368,9),"")</f>
        <v>0</v>
      </c>
      <c r="H41" s="15">
        <f>IFERROR(VLOOKUP(Année!H40,'2017'!$A$3:$I$368,9),"")</f>
        <v>0</v>
      </c>
      <c r="I41" s="15">
        <f>IFERROR(VLOOKUP(Année!I40,'2017'!$A$3:$I$368,9),"")</f>
        <v>0</v>
      </c>
      <c r="J41" s="15">
        <f>IFERROR(VLOOKUP(Année!J40,'2017'!$A$3:$I$368,9),"")</f>
        <v>0</v>
      </c>
      <c r="K41" s="15">
        <f>IFERROR(VLOOKUP(Année!K40,'2017'!$A$3:$I$368,9),"")</f>
        <v>0</v>
      </c>
      <c r="L41" s="15">
        <f>IFERROR(VLOOKUP(Année!L40,'2017'!$A$3:$I$368,9),"")</f>
        <v>0</v>
      </c>
      <c r="M41" s="15">
        <f>IFERROR(VLOOKUP(Année!M40,'2017'!$A$3:$I$368,9),"")</f>
        <v>0</v>
      </c>
      <c r="N41" s="15">
        <f>IFERROR(VLOOKUP(Année!N40,'2017'!$A$3:$I$368,9),"")</f>
        <v>0</v>
      </c>
      <c r="O41" s="15">
        <f>IFERROR(VLOOKUP(Année!O40,'2017'!$A$3:$I$368,9),"")</f>
        <v>0</v>
      </c>
      <c r="P41" s="15">
        <f>IFERROR(VLOOKUP(Année!P40,'2017'!$A$3:$I$368,9),"")</f>
        <v>0</v>
      </c>
      <c r="Q41" s="15">
        <f>IFERROR(VLOOKUP(Année!Q40,'2017'!$A$3:$I$368,9),"")</f>
        <v>0</v>
      </c>
      <c r="R41" s="15">
        <f>IFERROR(VLOOKUP(Année!R40,'2017'!$A$3:$I$368,9),"")</f>
        <v>0</v>
      </c>
      <c r="S41" s="15">
        <f>IFERROR(VLOOKUP(Année!S40,'2017'!$A$3:$I$368,9),"")</f>
        <v>0</v>
      </c>
      <c r="T41" s="15">
        <f>IFERROR(VLOOKUP(Année!T40,'2017'!$A$3:$I$368,9),"")</f>
        <v>0</v>
      </c>
      <c r="U41" s="15">
        <f>IFERROR(VLOOKUP(Année!U40,'2017'!$A$3:$I$368,9),"")</f>
        <v>0</v>
      </c>
      <c r="V41" s="15">
        <f>IFERROR(VLOOKUP(Année!V40,'2017'!$A$3:$I$368,9),"")</f>
        <v>0</v>
      </c>
      <c r="W41" s="15">
        <f>IFERROR(VLOOKUP(Année!W40,'2017'!$A$3:$I$368,9),"")</f>
        <v>0</v>
      </c>
      <c r="X41" s="15">
        <f>IFERROR(VLOOKUP(Année!X40,'2017'!$A$3:$I$368,9),"")</f>
        <v>0</v>
      </c>
      <c r="Y41" s="15">
        <f>IFERROR(VLOOKUP(Année!Y40,'2017'!$A$3:$I$368,9),"")</f>
        <v>0</v>
      </c>
      <c r="Z41" s="15">
        <f>IFERROR(VLOOKUP(Année!Z40,'2017'!$A$3:$I$368,9),"")</f>
        <v>0</v>
      </c>
      <c r="AA41" s="15">
        <f>IFERROR(VLOOKUP(Année!AA40,'2017'!$A$3:$I$368,9),"")</f>
        <v>0</v>
      </c>
      <c r="AB41" s="15">
        <f>IFERROR(VLOOKUP(Année!AB40,'2017'!$A$3:$I$368,9),"")</f>
        <v>0</v>
      </c>
      <c r="AC41" s="15">
        <f>IFERROR(VLOOKUP(Année!AC40,'2017'!$A$3:$I$368,9),"")</f>
        <v>0</v>
      </c>
      <c r="AD41" s="15">
        <f>IFERROR(VLOOKUP(Année!AD40,'2017'!$A$3:$I$368,9),"")</f>
        <v>0</v>
      </c>
      <c r="AE41" s="15">
        <f>IFERROR(VLOOKUP(Année!AE40,'2017'!$A$3:$I$368,9),"")</f>
        <v>0</v>
      </c>
      <c r="AF41" s="15">
        <f>IFERROR(VLOOKUP(Année!AF40,'2017'!$A$3:$I$368,9),"")</f>
        <v>0</v>
      </c>
      <c r="AG41" s="98">
        <f>SUM(B41:AF41)</f>
        <v>0</v>
      </c>
      <c r="AH41" s="83">
        <f>COUNTIF(B41:AF41,"&gt;"&amp;0)</f>
        <v>0</v>
      </c>
      <c r="AI41" s="85">
        <f>SUM(B42:AF42)</f>
        <v>0</v>
      </c>
      <c r="AJ41" s="4"/>
    </row>
    <row r="42" spans="1:36" ht="16.2" thickBot="1">
      <c r="A42" s="101"/>
      <c r="B42" s="31" t="str">
        <f>IFERROR(VLOOKUP(Année!B40,'2017'!$A$3:$J$368,11),"")</f>
        <v/>
      </c>
      <c r="C42" s="31" t="str">
        <f>IFERROR(VLOOKUP(Année!C40,'2017'!$A$3:$J$368,11),"")</f>
        <v/>
      </c>
      <c r="D42" s="31" t="str">
        <f>IFERROR(VLOOKUP(Année!D40,'2017'!$A$3:$J$368,11),"")</f>
        <v/>
      </c>
      <c r="E42" s="31" t="str">
        <f>IFERROR(VLOOKUP(Année!E40,'2017'!$A$3:$J$368,11),"")</f>
        <v/>
      </c>
      <c r="F42" s="31" t="str">
        <f>IFERROR(VLOOKUP(Année!F40,'2017'!$A$3:$J$368,11),"")</f>
        <v/>
      </c>
      <c r="G42" s="31" t="str">
        <f>IFERROR(VLOOKUP(Année!G40,'2017'!$A$3:$J$368,11),"")</f>
        <v/>
      </c>
      <c r="H42" s="31" t="str">
        <f>IFERROR(VLOOKUP(Année!H40,'2017'!$A$3:$J$368,11),"")</f>
        <v/>
      </c>
      <c r="I42" s="31" t="str">
        <f>IFERROR(VLOOKUP(Année!I40,'2017'!$A$3:$J$368,11),"")</f>
        <v/>
      </c>
      <c r="J42" s="31" t="str">
        <f>IFERROR(VLOOKUP(Année!J40,'2017'!$A$3:$J$368,11),"")</f>
        <v/>
      </c>
      <c r="K42" s="31" t="str">
        <f>IFERROR(VLOOKUP(Année!K40,'2017'!$A$3:$J$368,11),"")</f>
        <v/>
      </c>
      <c r="L42" s="31" t="str">
        <f>IFERROR(VLOOKUP(Année!L40,'2017'!$A$3:$J$368,11),"")</f>
        <v/>
      </c>
      <c r="M42" s="31" t="str">
        <f>IFERROR(VLOOKUP(Année!M40,'2017'!$A$3:$J$368,11),"")</f>
        <v/>
      </c>
      <c r="N42" s="31" t="str">
        <f>IFERROR(VLOOKUP(Année!N40,'2017'!$A$3:$J$368,11),"")</f>
        <v/>
      </c>
      <c r="O42" s="31" t="str">
        <f>IFERROR(VLOOKUP(Année!O40,'2017'!$A$3:$J$368,11),"")</f>
        <v/>
      </c>
      <c r="P42" s="31" t="str">
        <f>IFERROR(VLOOKUP(Année!P40,'2017'!$A$3:$J$368,11),"")</f>
        <v/>
      </c>
      <c r="Q42" s="31" t="str">
        <f>IFERROR(VLOOKUP(Année!Q40,'2017'!$A$3:$J$368,11),"")</f>
        <v/>
      </c>
      <c r="R42" s="31" t="str">
        <f>IFERROR(VLOOKUP(Année!R40,'2017'!$A$3:$J$368,11),"")</f>
        <v/>
      </c>
      <c r="S42" s="31" t="str">
        <f>IFERROR(VLOOKUP(Année!S40,'2017'!$A$3:$J$368,11),"")</f>
        <v/>
      </c>
      <c r="T42" s="31" t="str">
        <f>IFERROR(VLOOKUP(Année!T40,'2017'!$A$3:$J$368,11),"")</f>
        <v/>
      </c>
      <c r="U42" s="31" t="str">
        <f>IFERROR(VLOOKUP(Année!U40,'2017'!$A$3:$J$368,11),"")</f>
        <v/>
      </c>
      <c r="V42" s="31" t="str">
        <f>IFERROR(VLOOKUP(Année!V40,'2017'!$A$3:$J$368,11),"")</f>
        <v/>
      </c>
      <c r="W42" s="31" t="str">
        <f>IFERROR(VLOOKUP(Année!W40,'2017'!$A$3:$J$368,11),"")</f>
        <v/>
      </c>
      <c r="X42" s="31" t="str">
        <f>IFERROR(VLOOKUP(Année!X40,'2017'!$A$3:$J$368,11),"")</f>
        <v/>
      </c>
      <c r="Y42" s="31" t="str">
        <f>IFERROR(VLOOKUP(Année!Y40,'2017'!$A$3:$J$368,11),"")</f>
        <v/>
      </c>
      <c r="Z42" s="31" t="str">
        <f>IFERROR(VLOOKUP(Année!Z40,'2017'!$A$3:$J$368,11),"")</f>
        <v/>
      </c>
      <c r="AA42" s="31" t="str">
        <f>IFERROR(VLOOKUP(Année!AA40,'2017'!$A$3:$J$368,11),"")</f>
        <v/>
      </c>
      <c r="AB42" s="31" t="str">
        <f>IFERROR(VLOOKUP(Année!AB40,'2017'!$A$3:$J$368,11),"")</f>
        <v/>
      </c>
      <c r="AC42" s="31" t="str">
        <f>IFERROR(VLOOKUP(Année!AC40,'2017'!$A$3:$J$368,11),"")</f>
        <v/>
      </c>
      <c r="AD42" s="31" t="str">
        <f>IFERROR(VLOOKUP(Année!AD40,'2017'!$A$3:$J$368,11),"")</f>
        <v/>
      </c>
      <c r="AE42" s="31" t="str">
        <f>IFERROR(VLOOKUP(Année!AE40,'2017'!$A$3:$J$368,11),"")</f>
        <v/>
      </c>
      <c r="AF42" s="31" t="str">
        <f>IFERROR(VLOOKUP(Année!AF40,'2017'!$A$3:$J$368,11),"")</f>
        <v/>
      </c>
      <c r="AG42" s="103"/>
      <c r="AH42" s="97"/>
      <c r="AI42" s="96"/>
      <c r="AJ42" s="4"/>
    </row>
    <row r="43" spans="1:36" ht="16.2" thickTop="1">
      <c r="A43" s="4"/>
      <c r="B43" s="5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spans="1:36">
      <c r="A44" s="4"/>
      <c r="B44" s="5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</sheetData>
  <mergeCells count="64">
    <mergeCell ref="A16:A18"/>
    <mergeCell ref="A19:A21"/>
    <mergeCell ref="AG26:AG27"/>
    <mergeCell ref="AG17:AG18"/>
    <mergeCell ref="AG20:AG21"/>
    <mergeCell ref="A5:A6"/>
    <mergeCell ref="A3:A4"/>
    <mergeCell ref="AG14:AG15"/>
    <mergeCell ref="A7:A9"/>
    <mergeCell ref="A10:A12"/>
    <mergeCell ref="A13:A15"/>
    <mergeCell ref="AG5:AG6"/>
    <mergeCell ref="AG8:AG9"/>
    <mergeCell ref="AG11:AG12"/>
    <mergeCell ref="AA3:AD4"/>
    <mergeCell ref="AE3:AF4"/>
    <mergeCell ref="B3:G4"/>
    <mergeCell ref="H3:K4"/>
    <mergeCell ref="L3:Q4"/>
    <mergeCell ref="R3:T4"/>
    <mergeCell ref="U3:Z4"/>
    <mergeCell ref="AG29:AG30"/>
    <mergeCell ref="AG32:AG33"/>
    <mergeCell ref="AG23:AG24"/>
    <mergeCell ref="A22:A24"/>
    <mergeCell ref="A25:A27"/>
    <mergeCell ref="A28:A30"/>
    <mergeCell ref="A31:A33"/>
    <mergeCell ref="AG35:AG36"/>
    <mergeCell ref="A40:A42"/>
    <mergeCell ref="A37:A39"/>
    <mergeCell ref="AG38:AG39"/>
    <mergeCell ref="AG41:AG42"/>
    <mergeCell ref="A34:A36"/>
    <mergeCell ref="AH26:AH27"/>
    <mergeCell ref="AH8:AH9"/>
    <mergeCell ref="AH11:AH12"/>
    <mergeCell ref="AI38:AI39"/>
    <mergeCell ref="AI41:AI42"/>
    <mergeCell ref="AH14:AH15"/>
    <mergeCell ref="AH35:AH36"/>
    <mergeCell ref="AH38:AH39"/>
    <mergeCell ref="AH41:AH42"/>
    <mergeCell ref="AH29:AH30"/>
    <mergeCell ref="AH32:AH33"/>
    <mergeCell ref="AI23:AI24"/>
    <mergeCell ref="AI26:AI27"/>
    <mergeCell ref="AI29:AI30"/>
    <mergeCell ref="AI32:AI33"/>
    <mergeCell ref="AI35:AI36"/>
    <mergeCell ref="AK1:AL1"/>
    <mergeCell ref="AK2:AL2"/>
    <mergeCell ref="AH20:AH21"/>
    <mergeCell ref="AH23:AH24"/>
    <mergeCell ref="AI8:AI9"/>
    <mergeCell ref="AI11:AI12"/>
    <mergeCell ref="AI14:AI15"/>
    <mergeCell ref="AI17:AI18"/>
    <mergeCell ref="AI20:AI21"/>
    <mergeCell ref="AH17:AH18"/>
    <mergeCell ref="AG1:AI2"/>
    <mergeCell ref="AG3:AI4"/>
    <mergeCell ref="AI5:AI6"/>
    <mergeCell ref="AH5:AH6"/>
  </mergeCells>
  <conditionalFormatting sqref="B7:AF9">
    <cfRule type="expression" dxfId="103" priority="51">
      <formula>COUNTIF(Férié,B$7:B$9)&gt;0</formula>
    </cfRule>
    <cfRule type="expression" dxfId="102" priority="77">
      <formula>WEEKDAY(B$7,2)&gt;6</formula>
    </cfRule>
    <cfRule type="expression" dxfId="101" priority="78">
      <formula>WEEKDAY(B$7,2)&gt;5</formula>
    </cfRule>
  </conditionalFormatting>
  <conditionalFormatting sqref="B13:AF15">
    <cfRule type="expression" dxfId="100" priority="46">
      <formula>COUNTIF(Férié,B$13:B$15)&gt;0</formula>
    </cfRule>
    <cfRule type="expression" dxfId="99" priority="75">
      <formula>WEEKDAY(B$13,2)&gt;6</formula>
    </cfRule>
    <cfRule type="expression" dxfId="98" priority="76">
      <formula>WEEKDAY(B$13,2)&gt;5</formula>
    </cfRule>
  </conditionalFormatting>
  <conditionalFormatting sqref="B19:AF21">
    <cfRule type="expression" dxfId="97" priority="30">
      <formula>COUNTIF(Férié,B$19:B$21)&gt;0</formula>
    </cfRule>
    <cfRule type="expression" dxfId="96" priority="61">
      <formula>WEEKDAY(B$19,2)&gt;6</formula>
    </cfRule>
    <cfRule type="expression" dxfId="95" priority="69">
      <formula>WEEKDAY(B$19,2)&gt;5</formula>
    </cfRule>
  </conditionalFormatting>
  <conditionalFormatting sqref="B25:AF27">
    <cfRule type="expression" dxfId="94" priority="32">
      <formula>COUNTIF(Férié,B$25:B$27)&gt;0</formula>
    </cfRule>
    <cfRule type="expression" dxfId="93" priority="59">
      <formula>WEEKDAY(B$25,2)&gt;6</formula>
    </cfRule>
    <cfRule type="expression" dxfId="92" priority="67">
      <formula>WEEKDAY(B$25,2)&gt;5</formula>
    </cfRule>
  </conditionalFormatting>
  <conditionalFormatting sqref="B28:AF30">
    <cfRule type="expression" dxfId="91" priority="33">
      <formula>COUNTIF(Férié,B$28:B$30)&gt;0</formula>
    </cfRule>
    <cfRule type="expression" dxfId="90" priority="58">
      <formula>WEEKDAY(B$28,2)&gt;6</formula>
    </cfRule>
    <cfRule type="expression" dxfId="89" priority="66">
      <formula>WEEKDAY(B$28,2)&gt;5</formula>
    </cfRule>
  </conditionalFormatting>
  <conditionalFormatting sqref="B34:AF36">
    <cfRule type="expression" dxfId="88" priority="35">
      <formula>COUNTIF(Férié,B$34:B$36)&gt;0</formula>
    </cfRule>
    <cfRule type="expression" dxfId="87" priority="56">
      <formula>WEEKDAY(B$34,2)&gt;6</formula>
    </cfRule>
    <cfRule type="expression" dxfId="86" priority="64">
      <formula>WEEKDAY(B$34,2)&gt;5</formula>
    </cfRule>
  </conditionalFormatting>
  <conditionalFormatting sqref="B40:AF42">
    <cfRule type="expression" dxfId="85" priority="37">
      <formula>COUNTIF(Férié,B$40:B$42)&gt;0</formula>
    </cfRule>
    <cfRule type="expression" dxfId="84" priority="54">
      <formula>WEEKDAY(B$40,2)&gt;6</formula>
    </cfRule>
    <cfRule type="expression" dxfId="83" priority="62">
      <formula>WEEKDAY(B$40,2)&gt;5</formula>
    </cfRule>
  </conditionalFormatting>
  <conditionalFormatting sqref="B10:AD12">
    <cfRule type="expression" dxfId="82" priority="82">
      <formula>WEEKDAY(B$10,2)&gt;5</formula>
    </cfRule>
  </conditionalFormatting>
  <conditionalFormatting sqref="AD10:AD12">
    <cfRule type="expression" dxfId="81" priority="21">
      <formula>DAY(DATE(A$5,2,29))=1</formula>
    </cfRule>
  </conditionalFormatting>
  <conditionalFormatting sqref="AF7:AF9">
    <cfRule type="expression" dxfId="80" priority="14">
      <formula>DAY(DATE(A$5,1,31))=1</formula>
    </cfRule>
  </conditionalFormatting>
  <conditionalFormatting sqref="AF16:AF18">
    <cfRule type="expression" dxfId="79" priority="13">
      <formula>DAY(DATE(A$5,4,31))=1</formula>
    </cfRule>
  </conditionalFormatting>
  <conditionalFormatting sqref="AF13:AF15">
    <cfRule type="expression" dxfId="78" priority="12">
      <formula>DAY(DATE(A$5,3,31))=1</formula>
    </cfRule>
  </conditionalFormatting>
  <conditionalFormatting sqref="B16:AF18">
    <cfRule type="expression" dxfId="77" priority="29">
      <formula>COUNTIF(Férié,B$16:B$18)&gt;0</formula>
    </cfRule>
    <cfRule type="expression" dxfId="76" priority="73">
      <formula>WEEKDAY(B$16,2)&gt;6</formula>
    </cfRule>
    <cfRule type="expression" dxfId="75" priority="74">
      <formula>WEEKDAY(B$16,2)&gt;5</formula>
    </cfRule>
  </conditionalFormatting>
  <conditionalFormatting sqref="AF19:AF21">
    <cfRule type="expression" dxfId="74" priority="11">
      <formula>DAY(DATE(A$5,5,31))=1</formula>
    </cfRule>
  </conditionalFormatting>
  <conditionalFormatting sqref="AF22:AF24">
    <cfRule type="expression" dxfId="73" priority="10">
      <formula>DAY(DATE(A$5,6,31))=1</formula>
    </cfRule>
  </conditionalFormatting>
  <conditionalFormatting sqref="B22:AF24">
    <cfRule type="expression" dxfId="72" priority="31">
      <formula>COUNTIF(Férié,B$22:B$24)&gt;0</formula>
    </cfRule>
    <cfRule type="expression" dxfId="71" priority="60">
      <formula>WEEKDAY(B$22,2)&gt;6</formula>
    </cfRule>
    <cfRule type="expression" dxfId="70" priority="68">
      <formula>WEEKDAY(B$22,2)&gt;5</formula>
    </cfRule>
  </conditionalFormatting>
  <conditionalFormatting sqref="AF25:AF27">
    <cfRule type="expression" dxfId="69" priority="9">
      <formula>DAY(DATE(A$5,7,31))=1</formula>
    </cfRule>
  </conditionalFormatting>
  <conditionalFormatting sqref="AF28:AF30">
    <cfRule type="expression" dxfId="68" priority="8">
      <formula>DAY(DATE(A$5,8,31))=1</formula>
    </cfRule>
  </conditionalFormatting>
  <conditionalFormatting sqref="AF31:AF33">
    <cfRule type="expression" dxfId="67" priority="7">
      <formula>DAY(DATE(A$5,9,31))=1</formula>
    </cfRule>
  </conditionalFormatting>
  <conditionalFormatting sqref="B31:AF33">
    <cfRule type="expression" dxfId="66" priority="34">
      <formula>COUNTIF(Férié,B$31:B$33)&gt;0</formula>
    </cfRule>
    <cfRule type="expression" dxfId="65" priority="57">
      <formula>WEEKDAY(B$31,2)&gt;6</formula>
    </cfRule>
    <cfRule type="expression" dxfId="64" priority="65">
      <formula>WEEKDAY(B$31,2)&gt;5</formula>
    </cfRule>
  </conditionalFormatting>
  <conditionalFormatting sqref="AF34:AF36">
    <cfRule type="expression" dxfId="63" priority="6">
      <formula>DAY(DATE(A$5,10,31))=1</formula>
    </cfRule>
  </conditionalFormatting>
  <conditionalFormatting sqref="AF37:AF39">
    <cfRule type="expression" dxfId="62" priority="5">
      <formula>DAY(DATE(A$5,11,31))=1</formula>
    </cfRule>
  </conditionalFormatting>
  <conditionalFormatting sqref="B37:AF39">
    <cfRule type="expression" dxfId="61" priority="36">
      <formula>COUNTIF(Férié,B$37:B$39)&gt;0</formula>
    </cfRule>
    <cfRule type="expression" dxfId="60" priority="55">
      <formula>WEEKDAY(B$37,2)&gt;6</formula>
    </cfRule>
    <cfRule type="expression" dxfId="59" priority="63">
      <formula>WEEKDAY(B$37,2)&gt;5</formula>
    </cfRule>
  </conditionalFormatting>
  <conditionalFormatting sqref="AF40:AF42">
    <cfRule type="expression" dxfId="58" priority="4">
      <formula>DAY(DATE(A$5,12,31))=1</formula>
    </cfRule>
  </conditionalFormatting>
  <conditionalFormatting sqref="B10:AD12">
    <cfRule type="expression" dxfId="57" priority="80">
      <formula>COUNTIF(Férié,B$10:B$12)&gt;0</formula>
    </cfRule>
  </conditionalFormatting>
  <conditionalFormatting sqref="B10:AD12">
    <cfRule type="expression" dxfId="56" priority="81">
      <formula>WEEKDAY(B$10,2)&gt;6</formula>
    </cfRule>
  </conditionalFormatting>
  <conditionalFormatting sqref="F1">
    <cfRule type="expression" dxfId="55" priority="1">
      <formula>COUNTIF(Férié,F$7:F$9)&gt;0</formula>
    </cfRule>
    <cfRule type="expression" dxfId="54" priority="2">
      <formula>WEEKDAY(F$7,2)&gt;6</formula>
    </cfRule>
    <cfRule type="expression" dxfId="53" priority="3">
      <formula>WEEKDAY(F$7,2)&gt;5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369"/>
  <sheetViews>
    <sheetView showZeros="0" tabSelected="1" topLeftCell="A184" zoomScale="90" zoomScaleNormal="90" workbookViewId="0">
      <selection activeCell="B195" sqref="B195"/>
    </sheetView>
  </sheetViews>
  <sheetFormatPr baseColWidth="10" defaultRowHeight="15.6"/>
  <cols>
    <col min="1" max="1" width="22.6328125" style="32" customWidth="1"/>
    <col min="2" max="3" width="10.90625" style="6"/>
    <col min="4" max="4" width="10.90625" style="38" hidden="1" customWidth="1"/>
    <col min="5" max="6" width="10.90625" style="6"/>
    <col min="7" max="7" width="10.90625" style="32" hidden="1" customWidth="1"/>
    <col min="8" max="8" width="10.90625" style="39"/>
    <col min="9" max="9" width="10.90625" style="38"/>
    <col min="10" max="10" width="10.90625" style="68" customWidth="1"/>
    <col min="11" max="11" width="10.1796875" style="6" customWidth="1"/>
    <col min="12" max="12" width="17.36328125" style="32" customWidth="1"/>
    <col min="13" max="13" width="9.81640625" style="32" customWidth="1"/>
    <col min="14" max="14" width="7.26953125" style="32" customWidth="1"/>
    <col min="15" max="15" width="10.90625" style="32"/>
    <col min="16" max="16" width="20.90625" style="32" customWidth="1"/>
    <col min="17" max="17" width="24.453125" style="32" customWidth="1"/>
    <col min="18" max="16384" width="10.90625" style="32"/>
  </cols>
  <sheetData>
    <row r="1" spans="1:17">
      <c r="B1" s="60">
        <f ca="1">COUNTIF(K:L,A1)</f>
        <v>41</v>
      </c>
    </row>
    <row r="2" spans="1:17">
      <c r="B2" s="33" t="s">
        <v>12</v>
      </c>
      <c r="C2" s="33" t="s">
        <v>13</v>
      </c>
      <c r="D2" s="34" t="s">
        <v>50</v>
      </c>
      <c r="E2" s="33" t="s">
        <v>12</v>
      </c>
      <c r="F2" s="33" t="s">
        <v>13</v>
      </c>
      <c r="G2" s="33" t="s">
        <v>51</v>
      </c>
      <c r="H2" s="35" t="s">
        <v>14</v>
      </c>
      <c r="I2" s="34" t="s">
        <v>15</v>
      </c>
      <c r="J2" s="144">
        <v>1.1574074074074073E-5</v>
      </c>
      <c r="K2" s="33"/>
      <c r="L2" s="33" t="s">
        <v>44</v>
      </c>
      <c r="M2" s="33"/>
      <c r="N2" s="33" t="s">
        <v>16</v>
      </c>
      <c r="O2" s="36" t="s">
        <v>17</v>
      </c>
      <c r="P2" s="79">
        <v>2017</v>
      </c>
      <c r="Q2" s="80"/>
    </row>
    <row r="3" spans="1:17">
      <c r="A3" s="37">
        <f>DATE(2017,1,1)</f>
        <v>42736</v>
      </c>
      <c r="B3" s="44"/>
      <c r="C3" s="44"/>
      <c r="D3" s="42">
        <f>MOD(C3-B3,1)</f>
        <v>0</v>
      </c>
      <c r="E3" s="41"/>
      <c r="F3" s="41"/>
      <c r="G3" s="42">
        <f>MOD(F3-E3,1)</f>
        <v>0</v>
      </c>
      <c r="H3" s="43"/>
      <c r="I3" s="38">
        <f>SUM(D3+G3)</f>
        <v>0</v>
      </c>
      <c r="J3" s="68" t="str">
        <f>IFERROR(VLOOKUP(L3,EMPLOI!A:P,2,0),"")</f>
        <v/>
      </c>
      <c r="K3" s="38" t="str">
        <f t="shared" ref="K3:K66" ca="1" si="0">IF(WEEKDAY(A3)=6,SUM(OFFSET(A3,0,8,-6,1)),"")</f>
        <v/>
      </c>
      <c r="L3" s="32" t="str">
        <f t="array" ref="L3">IF(OR($J$2&gt;I3),"",IFERROR(INDEX(Tableau1[],MATCH(1,('2017'!A3&gt;=Tableau1[[DATE DEBUT ]])*(Tableau1[DATE FIN]&gt;='2017'!A3),0),1),""))</f>
        <v/>
      </c>
      <c r="M3" s="6"/>
      <c r="P3" s="81" t="s">
        <v>18</v>
      </c>
      <c r="Q3" s="82"/>
    </row>
    <row r="4" spans="1:17" ht="16.2">
      <c r="A4" s="40">
        <f>A3+1</f>
        <v>42737</v>
      </c>
      <c r="B4" s="44"/>
      <c r="C4" s="44"/>
      <c r="D4" s="42">
        <f t="shared" ref="D4:D67" si="1">MOD(C4-B4,1)</f>
        <v>0</v>
      </c>
      <c r="E4" s="44"/>
      <c r="F4" s="44"/>
      <c r="G4" s="42">
        <f t="shared" ref="G4:G67" si="2">MOD(F4-E4,1)</f>
        <v>0</v>
      </c>
      <c r="H4" s="43"/>
      <c r="I4" s="38">
        <f>SUM(D4+G4)</f>
        <v>0</v>
      </c>
      <c r="J4" s="68" t="str">
        <f>IFERROR(VLOOKUP(L4,EMPLOI!A:P,2,0),"")</f>
        <v/>
      </c>
      <c r="K4" s="38" t="str">
        <f t="shared" ca="1" si="0"/>
        <v/>
      </c>
      <c r="L4" s="32" t="str">
        <f t="array" ref="L4">IF(OR($J$2&gt;I4),"",IFERROR(INDEX(Tableau1[],MATCH(1,('2017'!A4&gt;=Tableau1[[DATE DEBUT ]])*(Tableau1[DATE FIN]&gt;='2017'!A4),0),1),""))</f>
        <v/>
      </c>
      <c r="M4" s="6"/>
      <c r="P4" s="1" t="s">
        <v>19</v>
      </c>
      <c r="Q4" s="63">
        <f>DATE(P2,1,1)</f>
        <v>42736</v>
      </c>
    </row>
    <row r="5" spans="1:17" ht="16.2">
      <c r="A5" s="40">
        <f>A4+1</f>
        <v>42738</v>
      </c>
      <c r="B5" s="44"/>
      <c r="C5" s="44"/>
      <c r="D5" s="42">
        <f t="shared" si="1"/>
        <v>0</v>
      </c>
      <c r="E5" s="44"/>
      <c r="F5" s="44"/>
      <c r="G5" s="42">
        <f t="shared" si="2"/>
        <v>0</v>
      </c>
      <c r="H5" s="43"/>
      <c r="I5" s="38">
        <f>IFERROR(SUM(D5,G5),"")</f>
        <v>0</v>
      </c>
      <c r="J5" s="68" t="str">
        <f>IFERROR(VLOOKUP(L5,EMPLOI!A:P,2,0),"")</f>
        <v/>
      </c>
      <c r="K5" s="38" t="str">
        <f t="shared" ca="1" si="0"/>
        <v/>
      </c>
      <c r="L5" s="32" t="str">
        <f t="array" ref="L5">IF(OR($J$2&gt;I5),"",IFERROR(INDEX(Tableau1[],MATCH(1,('2017'!A5&gt;=Tableau1[[DATE DEBUT ]])*(Tableau1[DATE FIN]&gt;='2017'!A5),0),1),""))</f>
        <v/>
      </c>
      <c r="M5" s="6"/>
      <c r="P5" s="2" t="s">
        <v>20</v>
      </c>
      <c r="Q5" s="63">
        <f>FLOOR(DATE(P2,5,DAY(MINUTE(P2/38)/2+56)),7)-34+7*(P2=2079)</f>
        <v>42841</v>
      </c>
    </row>
    <row r="6" spans="1:17" ht="16.2">
      <c r="A6" s="40">
        <f t="shared" ref="A6:A69" si="3">A5+1</f>
        <v>42739</v>
      </c>
      <c r="B6" s="44"/>
      <c r="C6" s="44"/>
      <c r="D6" s="42">
        <f t="shared" si="1"/>
        <v>0</v>
      </c>
      <c r="E6" s="44"/>
      <c r="F6" s="44"/>
      <c r="G6" s="42">
        <f t="shared" si="2"/>
        <v>0</v>
      </c>
      <c r="H6" s="43"/>
      <c r="I6" s="38">
        <f t="shared" ref="I6:I68" si="4">SUM(D6+G6)</f>
        <v>0</v>
      </c>
      <c r="J6" s="68" t="str">
        <f>IFERROR(VLOOKUP(L6,EMPLOI!A:P,2,0),"")</f>
        <v/>
      </c>
      <c r="K6" s="38" t="str">
        <f t="shared" ca="1" si="0"/>
        <v/>
      </c>
      <c r="L6" s="32" t="str">
        <f t="array" ref="L6">IF(OR($J$2&gt;I6),"",IFERROR(INDEX(Tableau1[],MATCH(1,('2017'!A6&gt;=Tableau1[[DATE DEBUT ]])*(Tableau1[DATE FIN]&gt;='2017'!A6),0),1),""))</f>
        <v/>
      </c>
      <c r="M6" s="6"/>
      <c r="P6" s="46" t="s">
        <v>21</v>
      </c>
      <c r="Q6" s="63">
        <f>Q5+1</f>
        <v>42842</v>
      </c>
    </row>
    <row r="7" spans="1:17" ht="16.2">
      <c r="A7" s="40">
        <f t="shared" si="3"/>
        <v>42740</v>
      </c>
      <c r="B7" s="44"/>
      <c r="C7" s="44"/>
      <c r="D7" s="42">
        <f t="shared" si="1"/>
        <v>0</v>
      </c>
      <c r="E7" s="44"/>
      <c r="F7" s="44"/>
      <c r="G7" s="42">
        <f t="shared" si="2"/>
        <v>0</v>
      </c>
      <c r="H7" s="43"/>
      <c r="I7" s="38">
        <f t="shared" si="4"/>
        <v>0</v>
      </c>
      <c r="J7" s="68" t="str">
        <f>IFERROR(VLOOKUP(L7,EMPLOI!A:P,2,0),"")</f>
        <v/>
      </c>
      <c r="K7" s="38" t="str">
        <f t="shared" ca="1" si="0"/>
        <v/>
      </c>
      <c r="L7" s="32" t="str">
        <f t="array" ref="L7">IF(OR($J$2&gt;I7),"",IFERROR(INDEX(Tableau1[],MATCH(1,('2017'!A7&gt;=Tableau1[[DATE DEBUT ]])*(Tableau1[DATE FIN]&gt;='2017'!A7),0),1),""))</f>
        <v/>
      </c>
      <c r="M7" s="6"/>
      <c r="P7" s="1" t="s">
        <v>22</v>
      </c>
      <c r="Q7" s="63">
        <f>DATE(Année!A5,5,1)</f>
        <v>42856</v>
      </c>
    </row>
    <row r="8" spans="1:17" ht="16.2">
      <c r="A8" s="40">
        <f t="shared" si="3"/>
        <v>42741</v>
      </c>
      <c r="B8" s="44"/>
      <c r="C8" s="44"/>
      <c r="D8" s="42">
        <f t="shared" si="1"/>
        <v>0</v>
      </c>
      <c r="E8" s="45"/>
      <c r="F8" s="45"/>
      <c r="G8" s="42">
        <f t="shared" si="2"/>
        <v>0</v>
      </c>
      <c r="H8" s="43"/>
      <c r="I8" s="38">
        <f t="shared" si="4"/>
        <v>0</v>
      </c>
      <c r="J8" s="68" t="str">
        <f>IFERROR(VLOOKUP(L8,EMPLOI!A:P,2,0),"")</f>
        <v/>
      </c>
      <c r="K8" s="38">
        <f t="shared" ca="1" si="0"/>
        <v>0</v>
      </c>
      <c r="L8" s="32" t="str">
        <f t="array" ref="L8">IF(OR($J$2&gt;I8),"",IFERROR(INDEX(Tableau1[],MATCH(1,('2017'!A8&gt;=Tableau1[[DATE DEBUT ]])*(Tableau1[DATE FIN]&gt;='2017'!A8),0),1),""))</f>
        <v/>
      </c>
      <c r="M8" s="6"/>
      <c r="P8" s="1" t="s">
        <v>23</v>
      </c>
      <c r="Q8" s="63">
        <f>Q5+39</f>
        <v>42880</v>
      </c>
    </row>
    <row r="9" spans="1:17" ht="16.2">
      <c r="A9" s="40">
        <f t="shared" si="3"/>
        <v>42742</v>
      </c>
      <c r="B9" s="45"/>
      <c r="C9" s="45"/>
      <c r="D9" s="42">
        <f t="shared" si="1"/>
        <v>0</v>
      </c>
      <c r="E9" s="45"/>
      <c r="F9" s="45"/>
      <c r="G9" s="42">
        <f t="shared" si="2"/>
        <v>0</v>
      </c>
      <c r="H9" s="43"/>
      <c r="I9" s="38">
        <f t="shared" si="4"/>
        <v>0</v>
      </c>
      <c r="J9" s="68" t="str">
        <f>IFERROR(VLOOKUP(L9,EMPLOI!A:P,2,0),"")</f>
        <v/>
      </c>
      <c r="K9" s="38" t="str">
        <f t="shared" ca="1" si="0"/>
        <v/>
      </c>
      <c r="L9" s="32" t="str">
        <f t="array" ref="L9">IF(OR($J$2&gt;I9),"",IFERROR(INDEX(Tableau1[],MATCH(1,('2017'!A9&gt;=Tableau1[[DATE DEBUT ]])*(Tableau1[DATE FIN]&gt;='2017'!A9),0),1),""))</f>
        <v/>
      </c>
      <c r="M9" s="6"/>
      <c r="P9" s="46" t="s">
        <v>24</v>
      </c>
      <c r="Q9" s="63">
        <f>DATE(P2,5,8)</f>
        <v>42863</v>
      </c>
    </row>
    <row r="10" spans="1:17" ht="16.2">
      <c r="A10" s="40">
        <f t="shared" si="3"/>
        <v>42743</v>
      </c>
      <c r="B10" s="45"/>
      <c r="C10" s="45"/>
      <c r="D10" s="42">
        <f t="shared" si="1"/>
        <v>0</v>
      </c>
      <c r="E10" s="45"/>
      <c r="F10" s="45"/>
      <c r="G10" s="42">
        <f t="shared" si="2"/>
        <v>0</v>
      </c>
      <c r="H10" s="43"/>
      <c r="I10" s="38">
        <f t="shared" si="4"/>
        <v>0</v>
      </c>
      <c r="J10" s="68" t="str">
        <f>IFERROR(VLOOKUP(L10,EMPLOI!A:P,2,0),"")</f>
        <v/>
      </c>
      <c r="K10" s="38" t="str">
        <f t="shared" ca="1" si="0"/>
        <v/>
      </c>
      <c r="L10" s="32" t="str">
        <f t="array" ref="L10">IF(OR($J$2&gt;I10),"",IFERROR(INDEX(Tableau1[],MATCH(1,('2017'!A10&gt;=Tableau1[[DATE DEBUT ]])*(Tableau1[DATE FIN]&gt;='2017'!A10),0),1),""))</f>
        <v/>
      </c>
      <c r="M10" s="6"/>
      <c r="P10" s="1" t="s">
        <v>25</v>
      </c>
      <c r="Q10" s="63">
        <f>Q5+49</f>
        <v>42890</v>
      </c>
    </row>
    <row r="11" spans="1:17" ht="16.2">
      <c r="A11" s="40">
        <f t="shared" si="3"/>
        <v>42744</v>
      </c>
      <c r="B11" s="45"/>
      <c r="C11" s="45"/>
      <c r="D11" s="42">
        <f t="shared" si="1"/>
        <v>0</v>
      </c>
      <c r="E11" s="45"/>
      <c r="F11" s="45"/>
      <c r="G11" s="42">
        <f t="shared" si="2"/>
        <v>0</v>
      </c>
      <c r="H11" s="43"/>
      <c r="I11" s="38">
        <f t="shared" si="4"/>
        <v>0</v>
      </c>
      <c r="J11" s="68" t="str">
        <f>IFERROR(VLOOKUP(L11,EMPLOI!A:P,2,0),"")</f>
        <v/>
      </c>
      <c r="K11" s="38" t="str">
        <f t="shared" ca="1" si="0"/>
        <v/>
      </c>
      <c r="L11" s="32" t="str">
        <f t="array" ref="L11">IF(OR($J$2&gt;I11),"",IFERROR(INDEX(Tableau1[],MATCH(1,('2017'!A11&gt;=Tableau1[[DATE DEBUT ]])*(Tableau1[DATE FIN]&gt;='2017'!A11),0),1),""))</f>
        <v/>
      </c>
      <c r="M11" s="6"/>
      <c r="P11" s="1" t="s">
        <v>26</v>
      </c>
      <c r="Q11" s="63">
        <f>Q5+50</f>
        <v>42891</v>
      </c>
    </row>
    <row r="12" spans="1:17" ht="16.2">
      <c r="A12" s="40">
        <f t="shared" si="3"/>
        <v>42745</v>
      </c>
      <c r="B12" s="45"/>
      <c r="C12" s="45"/>
      <c r="D12" s="42">
        <f t="shared" si="1"/>
        <v>0</v>
      </c>
      <c r="E12" s="45"/>
      <c r="F12" s="45"/>
      <c r="G12" s="42">
        <f t="shared" si="2"/>
        <v>0</v>
      </c>
      <c r="H12" s="43"/>
      <c r="I12" s="38">
        <f t="shared" si="4"/>
        <v>0</v>
      </c>
      <c r="J12" s="68" t="str">
        <f>IFERROR(VLOOKUP(L12,EMPLOI!A:P,2,0),"")</f>
        <v/>
      </c>
      <c r="K12" s="38" t="str">
        <f t="shared" ca="1" si="0"/>
        <v/>
      </c>
      <c r="L12" s="32" t="str">
        <f t="array" ref="L12">IF(OR($J$2&gt;I12),"",IFERROR(INDEX(Tableau1[],MATCH(1,('2017'!A12&gt;=Tableau1[[DATE DEBUT ]])*(Tableau1[DATE FIN]&gt;='2017'!A12),0),1),""))</f>
        <v/>
      </c>
      <c r="M12" s="6"/>
      <c r="P12" s="46" t="s">
        <v>27</v>
      </c>
      <c r="Q12" s="63">
        <f>DATE(P2,7,14)</f>
        <v>42930</v>
      </c>
    </row>
    <row r="13" spans="1:17" ht="16.2">
      <c r="A13" s="40">
        <f t="shared" si="3"/>
        <v>42746</v>
      </c>
      <c r="B13" s="45"/>
      <c r="C13" s="45"/>
      <c r="D13" s="42">
        <f t="shared" si="1"/>
        <v>0</v>
      </c>
      <c r="E13" s="45"/>
      <c r="F13" s="45"/>
      <c r="G13" s="42">
        <f t="shared" si="2"/>
        <v>0</v>
      </c>
      <c r="H13" s="43"/>
      <c r="I13" s="38">
        <f t="shared" si="4"/>
        <v>0</v>
      </c>
      <c r="J13" s="68" t="str">
        <f>IFERROR(VLOOKUP(L13,EMPLOI!A:P,2,0),"")</f>
        <v/>
      </c>
      <c r="K13" s="38" t="str">
        <f t="shared" ca="1" si="0"/>
        <v/>
      </c>
      <c r="L13" s="32" t="str">
        <f t="array" ref="L13">IF(OR($J$2&gt;I13),"",IFERROR(INDEX(Tableau1[],MATCH(1,('2017'!A13&gt;=Tableau1[[DATE DEBUT ]])*(Tableau1[DATE FIN]&gt;='2017'!A13),0),1),""))</f>
        <v/>
      </c>
      <c r="M13" s="6"/>
      <c r="P13" s="1" t="s">
        <v>28</v>
      </c>
      <c r="Q13" s="63">
        <f>DATE(P2,8,15)</f>
        <v>42962</v>
      </c>
    </row>
    <row r="14" spans="1:17" ht="16.2">
      <c r="A14" s="40">
        <f t="shared" si="3"/>
        <v>42747</v>
      </c>
      <c r="B14" s="45"/>
      <c r="C14" s="45"/>
      <c r="D14" s="42">
        <f t="shared" si="1"/>
        <v>0</v>
      </c>
      <c r="E14" s="45"/>
      <c r="F14" s="45"/>
      <c r="G14" s="42">
        <f t="shared" si="2"/>
        <v>0</v>
      </c>
      <c r="H14" s="43"/>
      <c r="I14" s="38">
        <f t="shared" si="4"/>
        <v>0</v>
      </c>
      <c r="J14" s="68" t="str">
        <f>IFERROR(VLOOKUP(L14,EMPLOI!A:P,2,0),"")</f>
        <v/>
      </c>
      <c r="K14" s="38" t="str">
        <f t="shared" ca="1" si="0"/>
        <v/>
      </c>
      <c r="L14" s="32" t="str">
        <f t="array" ref="L14">IF(OR($J$2&gt;I14),"",IFERROR(INDEX(Tableau1[],MATCH(1,('2017'!A14&gt;=Tableau1[[DATE DEBUT ]])*(Tableau1[DATE FIN]&gt;='2017'!A14),0),1),""))</f>
        <v/>
      </c>
      <c r="M14" s="6"/>
      <c r="P14" s="1" t="s">
        <v>29</v>
      </c>
      <c r="Q14" s="63">
        <f>DATE(P2,11,1)</f>
        <v>43040</v>
      </c>
    </row>
    <row r="15" spans="1:17" ht="16.2">
      <c r="A15" s="40">
        <f t="shared" si="3"/>
        <v>42748</v>
      </c>
      <c r="B15" s="45"/>
      <c r="C15" s="45"/>
      <c r="D15" s="42">
        <f t="shared" si="1"/>
        <v>0</v>
      </c>
      <c r="E15" s="45"/>
      <c r="F15" s="45"/>
      <c r="G15" s="42">
        <f t="shared" si="2"/>
        <v>0</v>
      </c>
      <c r="H15" s="43"/>
      <c r="I15" s="38">
        <f t="shared" si="4"/>
        <v>0</v>
      </c>
      <c r="J15" s="68" t="str">
        <f>IFERROR(VLOOKUP(L15,EMPLOI!A:P,2,0),"")</f>
        <v/>
      </c>
      <c r="K15" s="38">
        <f t="shared" ca="1" si="0"/>
        <v>0</v>
      </c>
      <c r="L15" s="32" t="str">
        <f t="array" ref="L15">IF(OR($J$2&gt;I15),"",IFERROR(INDEX(Tableau1[],MATCH(1,('2017'!A15&gt;=Tableau1[[DATE DEBUT ]])*(Tableau1[DATE FIN]&gt;='2017'!A15),0),1),""))</f>
        <v/>
      </c>
      <c r="M15" s="6"/>
      <c r="P15" s="46" t="s">
        <v>30</v>
      </c>
      <c r="Q15" s="63">
        <f>DATE(P2,11,11)</f>
        <v>43050</v>
      </c>
    </row>
    <row r="16" spans="1:17" ht="16.2">
      <c r="A16" s="40">
        <f t="shared" si="3"/>
        <v>42749</v>
      </c>
      <c r="B16" s="45"/>
      <c r="C16" s="45"/>
      <c r="D16" s="42">
        <f t="shared" si="1"/>
        <v>0</v>
      </c>
      <c r="E16" s="45"/>
      <c r="F16" s="45"/>
      <c r="G16" s="42">
        <f t="shared" si="2"/>
        <v>0</v>
      </c>
      <c r="H16" s="43"/>
      <c r="I16" s="38">
        <f t="shared" si="4"/>
        <v>0</v>
      </c>
      <c r="J16" s="68" t="str">
        <f>IFERROR(VLOOKUP(L16,EMPLOI!A:P,2,0),"")</f>
        <v/>
      </c>
      <c r="K16" s="38" t="str">
        <f t="shared" ca="1" si="0"/>
        <v/>
      </c>
      <c r="L16" s="32" t="str">
        <f t="array" ref="L16">IF(OR($J$2&gt;I16),"",IFERROR(INDEX(Tableau1[],MATCH(1,('2017'!A16&gt;=Tableau1[[DATE DEBUT ]])*(Tableau1[DATE FIN]&gt;='2017'!A16),0),1),""))</f>
        <v/>
      </c>
      <c r="M16" s="6"/>
      <c r="P16" s="1" t="s">
        <v>31</v>
      </c>
      <c r="Q16" s="63">
        <f>DATE(P2,12,25)</f>
        <v>43094</v>
      </c>
    </row>
    <row r="17" spans="1:17" ht="16.2">
      <c r="A17" s="40">
        <f t="shared" si="3"/>
        <v>42750</v>
      </c>
      <c r="B17" s="45"/>
      <c r="C17" s="45"/>
      <c r="D17" s="42">
        <f t="shared" si="1"/>
        <v>0</v>
      </c>
      <c r="E17" s="45"/>
      <c r="F17" s="45"/>
      <c r="G17" s="42">
        <f t="shared" si="2"/>
        <v>0</v>
      </c>
      <c r="H17" s="43"/>
      <c r="I17" s="38">
        <f t="shared" si="4"/>
        <v>0</v>
      </c>
      <c r="J17" s="68" t="str">
        <f>IFERROR(VLOOKUP(L17,EMPLOI!A:P,2,0),"")</f>
        <v/>
      </c>
      <c r="K17" s="38" t="str">
        <f t="shared" ca="1" si="0"/>
        <v/>
      </c>
      <c r="L17" s="32" t="str">
        <f t="array" ref="L17">IF(OR($J$2&gt;I17),"",IFERROR(INDEX(Tableau1[],MATCH(1,('2017'!A17&gt;=Tableau1[[DATE DEBUT ]])*(Tableau1[DATE FIN]&gt;='2017'!A17),0),1),""))</f>
        <v/>
      </c>
      <c r="M17" s="6"/>
      <c r="P17" s="1"/>
      <c r="Q17" s="63"/>
    </row>
    <row r="18" spans="1:17" ht="16.2">
      <c r="A18" s="40">
        <f t="shared" si="3"/>
        <v>42751</v>
      </c>
      <c r="B18" s="45"/>
      <c r="C18" s="45"/>
      <c r="D18" s="42">
        <f t="shared" si="1"/>
        <v>0</v>
      </c>
      <c r="E18" s="45"/>
      <c r="F18" s="45"/>
      <c r="G18" s="42">
        <f t="shared" si="2"/>
        <v>0</v>
      </c>
      <c r="H18" s="43"/>
      <c r="I18" s="38">
        <f t="shared" si="4"/>
        <v>0</v>
      </c>
      <c r="J18" s="68" t="str">
        <f>IFERROR(VLOOKUP(L18,EMPLOI!A:P,2,0),"")</f>
        <v/>
      </c>
      <c r="K18" s="38" t="str">
        <f t="shared" ca="1" si="0"/>
        <v/>
      </c>
      <c r="L18" s="32" t="str">
        <f t="array" ref="L18">IF(OR($J$2&gt;I18),"",IFERROR(INDEX(Tableau1[],MATCH(1,('2017'!A18&gt;=Tableau1[[DATE DEBUT ]])*(Tableau1[DATE FIN]&gt;='2017'!A18),0),1),""))</f>
        <v/>
      </c>
      <c r="M18" s="6"/>
      <c r="P18" s="46" t="s">
        <v>32</v>
      </c>
      <c r="Q18" s="63">
        <f>Q5-47</f>
        <v>42794</v>
      </c>
    </row>
    <row r="19" spans="1:17" ht="16.2">
      <c r="A19" s="40">
        <f t="shared" si="3"/>
        <v>42752</v>
      </c>
      <c r="B19" s="45"/>
      <c r="C19" s="45"/>
      <c r="D19" s="42">
        <f t="shared" si="1"/>
        <v>0</v>
      </c>
      <c r="E19" s="45"/>
      <c r="F19" s="45"/>
      <c r="G19" s="42">
        <f t="shared" si="2"/>
        <v>0</v>
      </c>
      <c r="H19" s="43"/>
      <c r="I19" s="38">
        <f t="shared" si="4"/>
        <v>0</v>
      </c>
      <c r="J19" s="68" t="str">
        <f>IFERROR(VLOOKUP(L19,EMPLOI!A:P,2,0),"")</f>
        <v/>
      </c>
      <c r="K19" s="38" t="str">
        <f t="shared" ca="1" si="0"/>
        <v/>
      </c>
      <c r="L19" s="32" t="str">
        <f t="array" ref="L19">IF(OR($J$2&gt;I19),"",IFERROR(INDEX(Tableau1[],MATCH(1,('2017'!A19&gt;=Tableau1[[DATE DEBUT ]])*(Tableau1[DATE FIN]&gt;='2017'!A19),0),1),""))</f>
        <v/>
      </c>
      <c r="M19" s="6"/>
      <c r="P19" s="3" t="s">
        <v>33</v>
      </c>
      <c r="Q19" s="63">
        <f>Q5-46</f>
        <v>42795</v>
      </c>
    </row>
    <row r="20" spans="1:17" ht="16.2">
      <c r="A20" s="40">
        <f t="shared" si="3"/>
        <v>42753</v>
      </c>
      <c r="B20" s="45"/>
      <c r="C20" s="45"/>
      <c r="D20" s="42">
        <f t="shared" si="1"/>
        <v>0</v>
      </c>
      <c r="E20" s="45"/>
      <c r="F20" s="45"/>
      <c r="G20" s="42">
        <f t="shared" si="2"/>
        <v>0</v>
      </c>
      <c r="H20" s="43"/>
      <c r="I20" s="38">
        <f t="shared" si="4"/>
        <v>0</v>
      </c>
      <c r="J20" s="68" t="str">
        <f>IFERROR(VLOOKUP(L20,EMPLOI!A:P,2,0),"")</f>
        <v/>
      </c>
      <c r="K20" s="38" t="str">
        <f t="shared" ca="1" si="0"/>
        <v/>
      </c>
      <c r="L20" s="32" t="str">
        <f t="array" ref="L20">IF(OR($J$2&gt;I20),"",IFERROR(INDEX(Tableau1[],MATCH(1,('2017'!A20&gt;=Tableau1[[DATE DEBUT ]])*(Tableau1[DATE FIN]&gt;='2017'!A20),0),1),""))</f>
        <v/>
      </c>
      <c r="M20" s="6"/>
      <c r="P20" s="3" t="s">
        <v>34</v>
      </c>
      <c r="Q20" s="63">
        <f>Q5-7</f>
        <v>42834</v>
      </c>
    </row>
    <row r="21" spans="1:17" ht="16.2">
      <c r="A21" s="40">
        <f t="shared" si="3"/>
        <v>42754</v>
      </c>
      <c r="B21" s="45"/>
      <c r="C21" s="45"/>
      <c r="D21" s="42">
        <f t="shared" si="1"/>
        <v>0</v>
      </c>
      <c r="E21" s="45"/>
      <c r="F21" s="45"/>
      <c r="G21" s="42">
        <f t="shared" si="2"/>
        <v>0</v>
      </c>
      <c r="H21" s="43"/>
      <c r="I21" s="38">
        <f t="shared" si="4"/>
        <v>0</v>
      </c>
      <c r="J21" s="68" t="str">
        <f>IFERROR(VLOOKUP(L21,EMPLOI!A:P,2,0),"")</f>
        <v/>
      </c>
      <c r="K21" s="38" t="str">
        <f t="shared" ca="1" si="0"/>
        <v/>
      </c>
      <c r="L21" s="32" t="str">
        <f t="array" ref="L21">IF(OR($J$2&gt;I21),"",IFERROR(INDEX(Tableau1[],MATCH(1,('2017'!A21&gt;=Tableau1[[DATE DEBUT ]])*(Tableau1[DATE FIN]&gt;='2017'!A21),0),1),""))</f>
        <v/>
      </c>
      <c r="M21" s="6"/>
      <c r="P21" s="3"/>
      <c r="Q21" s="63"/>
    </row>
    <row r="22" spans="1:17" ht="16.2">
      <c r="A22" s="40">
        <f t="shared" si="3"/>
        <v>42755</v>
      </c>
      <c r="B22" s="45"/>
      <c r="C22" s="45"/>
      <c r="D22" s="42">
        <f t="shared" si="1"/>
        <v>0</v>
      </c>
      <c r="E22" s="45"/>
      <c r="F22" s="45"/>
      <c r="G22" s="42">
        <f t="shared" si="2"/>
        <v>0</v>
      </c>
      <c r="H22" s="43"/>
      <c r="I22" s="38">
        <f t="shared" si="4"/>
        <v>0</v>
      </c>
      <c r="J22" s="68" t="str">
        <f>IFERROR(VLOOKUP(L22,EMPLOI!A:P,2,0),"")</f>
        <v/>
      </c>
      <c r="K22" s="38">
        <f t="shared" ca="1" si="0"/>
        <v>0</v>
      </c>
      <c r="L22" s="32" t="str">
        <f t="array" ref="L22">IF(OR($J$2&gt;I22),"",IFERROR(INDEX(Tableau1[],MATCH(1,('2017'!A22&gt;=Tableau1[[DATE DEBUT ]])*(Tableau1[DATE FIN]&gt;='2017'!A22),0),1),""))</f>
        <v/>
      </c>
      <c r="M22" s="6"/>
      <c r="P22" s="3" t="s">
        <v>36</v>
      </c>
      <c r="Q22" s="63">
        <f>DATE(P2,1,1)+7-WEEKDAY(DATE(P2,1,1),2)</f>
        <v>42736</v>
      </c>
    </row>
    <row r="23" spans="1:17" ht="16.2">
      <c r="A23" s="40">
        <f t="shared" si="3"/>
        <v>42756</v>
      </c>
      <c r="B23" s="45"/>
      <c r="C23" s="45"/>
      <c r="D23" s="42">
        <f t="shared" si="1"/>
        <v>0</v>
      </c>
      <c r="E23" s="45"/>
      <c r="F23" s="45"/>
      <c r="G23" s="42">
        <f t="shared" si="2"/>
        <v>0</v>
      </c>
      <c r="H23" s="43"/>
      <c r="I23" s="38">
        <f t="shared" si="4"/>
        <v>0</v>
      </c>
      <c r="J23" s="68" t="str">
        <f>IFERROR(VLOOKUP(L23,EMPLOI!A:P,2,0),"")</f>
        <v/>
      </c>
      <c r="K23" s="38" t="str">
        <f t="shared" ca="1" si="0"/>
        <v/>
      </c>
      <c r="L23" s="32" t="str">
        <f t="array" ref="L23">IF(OR($J$2&gt;I23),"",IFERROR(INDEX(Tableau1[],MATCH(1,('2017'!A23&gt;=Tableau1[[DATE DEBUT ]])*(Tableau1[DATE FIN]&gt;='2017'!A23),0),1),""))</f>
        <v/>
      </c>
      <c r="M23" s="6"/>
      <c r="P23" s="1"/>
      <c r="Q23" s="63"/>
    </row>
    <row r="24" spans="1:17" ht="16.2">
      <c r="A24" s="40">
        <f t="shared" si="3"/>
        <v>42757</v>
      </c>
      <c r="B24" s="45"/>
      <c r="C24" s="45"/>
      <c r="D24" s="42">
        <f t="shared" si="1"/>
        <v>0</v>
      </c>
      <c r="E24" s="45"/>
      <c r="F24" s="45"/>
      <c r="G24" s="42">
        <f t="shared" si="2"/>
        <v>0</v>
      </c>
      <c r="H24" s="43"/>
      <c r="I24" s="38">
        <f t="shared" si="4"/>
        <v>0</v>
      </c>
      <c r="J24" s="68" t="str">
        <f>IFERROR(VLOOKUP(L24,EMPLOI!A:P,2,0),"")</f>
        <v/>
      </c>
      <c r="K24" s="38" t="str">
        <f t="shared" ca="1" si="0"/>
        <v/>
      </c>
      <c r="L24" s="32" t="str">
        <f t="array" ref="L24">IF(OR($J$2&gt;I24),"",IFERROR(INDEX(Tableau1[],MATCH(1,('2017'!A24&gt;=Tableau1[[DATE DEBUT ]])*(Tableau1[DATE FIN]&gt;='2017'!A24),0),1),""))</f>
        <v/>
      </c>
      <c r="M24" s="6"/>
      <c r="P24" s="46" t="s">
        <v>35</v>
      </c>
      <c r="Q24" s="63">
        <f>Q5+63</f>
        <v>42904</v>
      </c>
    </row>
    <row r="25" spans="1:17" ht="16.2">
      <c r="A25" s="40">
        <f t="shared" si="3"/>
        <v>42758</v>
      </c>
      <c r="B25" s="45"/>
      <c r="C25" s="45"/>
      <c r="D25" s="42">
        <f t="shared" si="1"/>
        <v>0</v>
      </c>
      <c r="E25" s="45"/>
      <c r="F25" s="45"/>
      <c r="G25" s="42">
        <f t="shared" si="2"/>
        <v>0</v>
      </c>
      <c r="H25" s="43"/>
      <c r="I25" s="38">
        <f t="shared" si="4"/>
        <v>0</v>
      </c>
      <c r="J25" s="68" t="str">
        <f>IFERROR(VLOOKUP(L25,EMPLOI!A:P,2,0),"")</f>
        <v/>
      </c>
      <c r="K25" s="38" t="str">
        <f t="shared" ca="1" si="0"/>
        <v/>
      </c>
      <c r="L25" s="32" t="str">
        <f t="array" ref="L25">IF(OR($J$2&gt;I25),"",IFERROR(INDEX(Tableau1[],MATCH(1,('2017'!A25&gt;=Tableau1[[DATE DEBUT ]])*(Tableau1[DATE FIN]&gt;='2017'!A25),0),1),""))</f>
        <v/>
      </c>
      <c r="M25" s="6"/>
      <c r="P25" s="1"/>
      <c r="Q25" s="63"/>
    </row>
    <row r="26" spans="1:17" ht="16.2">
      <c r="A26" s="40">
        <f t="shared" si="3"/>
        <v>42759</v>
      </c>
      <c r="B26" s="45"/>
      <c r="C26" s="45"/>
      <c r="D26" s="42">
        <f t="shared" si="1"/>
        <v>0</v>
      </c>
      <c r="E26" s="45"/>
      <c r="F26" s="45"/>
      <c r="G26" s="42">
        <f t="shared" si="2"/>
        <v>0</v>
      </c>
      <c r="H26" s="43"/>
      <c r="I26" s="38">
        <f t="shared" si="4"/>
        <v>0</v>
      </c>
      <c r="J26" s="68" t="str">
        <f>IFERROR(VLOOKUP(L26,EMPLOI!A:P,2,0),"")</f>
        <v/>
      </c>
      <c r="K26" s="38" t="str">
        <f t="shared" ca="1" si="0"/>
        <v/>
      </c>
      <c r="L26" s="32" t="str">
        <f t="array" ref="L26">IF(OR($J$2&gt;I26),"",IFERROR(INDEX(Tableau1[],MATCH(1,('2017'!A26&gt;=Tableau1[[DATE DEBUT ]])*(Tableau1[DATE FIN]&gt;='2017'!A26),0),1),""))</f>
        <v/>
      </c>
      <c r="M26" s="6"/>
      <c r="P26" s="1"/>
      <c r="Q26" s="63"/>
    </row>
    <row r="27" spans="1:17" ht="16.2">
      <c r="A27" s="40">
        <f t="shared" si="3"/>
        <v>42760</v>
      </c>
      <c r="B27" s="45"/>
      <c r="C27" s="45"/>
      <c r="D27" s="42">
        <f t="shared" si="1"/>
        <v>0</v>
      </c>
      <c r="E27" s="45"/>
      <c r="F27" s="45"/>
      <c r="G27" s="42">
        <f t="shared" si="2"/>
        <v>0</v>
      </c>
      <c r="H27" s="43"/>
      <c r="I27" s="38">
        <f t="shared" si="4"/>
        <v>0</v>
      </c>
      <c r="J27" s="68" t="str">
        <f>IFERROR(VLOOKUP(L27,EMPLOI!A:P,2,0),"")</f>
        <v/>
      </c>
      <c r="K27" s="38" t="str">
        <f t="shared" ca="1" si="0"/>
        <v/>
      </c>
      <c r="L27" s="32" t="str">
        <f t="array" ref="L27">IF(OR($J$2&gt;I27),"",IFERROR(INDEX(Tableau1[],MATCH(1,('2017'!A27&gt;=Tableau1[[DATE DEBUT ]])*(Tableau1[DATE FIN]&gt;='2017'!A27),0),1),""))</f>
        <v/>
      </c>
      <c r="M27" s="6"/>
      <c r="P27" s="46"/>
      <c r="Q27" s="63"/>
    </row>
    <row r="28" spans="1:17" ht="16.2">
      <c r="A28" s="40">
        <f t="shared" si="3"/>
        <v>42761</v>
      </c>
      <c r="B28" s="45"/>
      <c r="C28" s="45"/>
      <c r="D28" s="42">
        <f t="shared" si="1"/>
        <v>0</v>
      </c>
      <c r="E28" s="45"/>
      <c r="F28" s="45"/>
      <c r="G28" s="42">
        <f t="shared" si="2"/>
        <v>0</v>
      </c>
      <c r="H28" s="43"/>
      <c r="I28" s="38">
        <f t="shared" si="4"/>
        <v>0</v>
      </c>
      <c r="J28" s="68" t="str">
        <f>IFERROR(VLOOKUP(L28,EMPLOI!A:P,2,0),"")</f>
        <v/>
      </c>
      <c r="K28" s="38" t="str">
        <f t="shared" ca="1" si="0"/>
        <v/>
      </c>
      <c r="L28" s="32" t="str">
        <f t="array" ref="L28">IF(OR($J$2&gt;I28),"",IFERROR(INDEX(Tableau1[],MATCH(1,('2017'!A28&gt;=Tableau1[[DATE DEBUT ]])*(Tableau1[DATE FIN]&gt;='2017'!A28),0),1),""))</f>
        <v/>
      </c>
      <c r="M28" s="6"/>
      <c r="P28" s="145"/>
      <c r="Q28" s="146"/>
    </row>
    <row r="29" spans="1:17" ht="16.2">
      <c r="A29" s="40">
        <f t="shared" si="3"/>
        <v>42762</v>
      </c>
      <c r="B29" s="45"/>
      <c r="C29" s="45"/>
      <c r="D29" s="42">
        <f t="shared" si="1"/>
        <v>0</v>
      </c>
      <c r="E29" s="45"/>
      <c r="F29" s="45"/>
      <c r="G29" s="42">
        <f t="shared" si="2"/>
        <v>0</v>
      </c>
      <c r="H29" s="43"/>
      <c r="I29" s="38">
        <f t="shared" si="4"/>
        <v>0</v>
      </c>
      <c r="J29" s="68" t="str">
        <f>IFERROR(VLOOKUP(L29,EMPLOI!A:P,2,0),"")</f>
        <v/>
      </c>
      <c r="K29" s="38">
        <f t="shared" ca="1" si="0"/>
        <v>0</v>
      </c>
      <c r="L29" s="32" t="str">
        <f t="array" ref="L29">IF(OR($J$2&gt;I29),"",IFERROR(INDEX(Tableau1[],MATCH(1,('2017'!A29&gt;=Tableau1[[DATE DEBUT ]])*(Tableau1[DATE FIN]&gt;='2017'!A29),0),1),""))</f>
        <v/>
      </c>
      <c r="M29" s="6"/>
      <c r="P29" s="3"/>
      <c r="Q29" s="63"/>
    </row>
    <row r="30" spans="1:17" ht="16.2">
      <c r="A30" s="40">
        <f t="shared" si="3"/>
        <v>42763</v>
      </c>
      <c r="B30" s="45"/>
      <c r="C30" s="45"/>
      <c r="D30" s="42">
        <f t="shared" si="1"/>
        <v>0</v>
      </c>
      <c r="E30" s="45"/>
      <c r="F30" s="45"/>
      <c r="G30" s="42">
        <f t="shared" si="2"/>
        <v>0</v>
      </c>
      <c r="H30" s="43"/>
      <c r="I30" s="38">
        <f t="shared" si="4"/>
        <v>0</v>
      </c>
      <c r="J30" s="68" t="str">
        <f>IFERROR(VLOOKUP(L30,EMPLOI!A:P,2,0),"")</f>
        <v/>
      </c>
      <c r="K30" s="38" t="str">
        <f t="shared" ca="1" si="0"/>
        <v/>
      </c>
      <c r="L30" s="32" t="str">
        <f t="array" ref="L30">IF(OR($J$2&gt;I30),"",IFERROR(INDEX(Tableau1[],MATCH(1,('2017'!A30&gt;=Tableau1[[DATE DEBUT ]])*(Tableau1[DATE FIN]&gt;='2017'!A30),0),1),""))</f>
        <v/>
      </c>
      <c r="M30" s="6"/>
      <c r="P30" s="48"/>
      <c r="Q30" s="63"/>
    </row>
    <row r="31" spans="1:17" ht="16.2">
      <c r="A31" s="40">
        <f t="shared" si="3"/>
        <v>42764</v>
      </c>
      <c r="B31" s="45"/>
      <c r="C31" s="45"/>
      <c r="D31" s="42">
        <f t="shared" si="1"/>
        <v>0</v>
      </c>
      <c r="E31" s="45"/>
      <c r="F31" s="45"/>
      <c r="G31" s="42">
        <f t="shared" si="2"/>
        <v>0</v>
      </c>
      <c r="H31" s="43"/>
      <c r="I31" s="38">
        <f t="shared" si="4"/>
        <v>0</v>
      </c>
      <c r="J31" s="68" t="str">
        <f>IFERROR(VLOOKUP(L31,EMPLOI!A:P,2,0),"")</f>
        <v/>
      </c>
      <c r="K31" s="38" t="str">
        <f t="shared" ca="1" si="0"/>
        <v/>
      </c>
      <c r="L31" s="32" t="str">
        <f t="array" ref="L31">IF(OR($J$2&gt;I31),"",IFERROR(INDEX(Tableau1[],MATCH(1,('2017'!A31&gt;=Tableau1[[DATE DEBUT ]])*(Tableau1[DATE FIN]&gt;='2017'!A31),0),1),""))</f>
        <v/>
      </c>
      <c r="M31" s="6"/>
    </row>
    <row r="32" spans="1:17" ht="16.2">
      <c r="A32" s="40">
        <f t="shared" si="3"/>
        <v>42765</v>
      </c>
      <c r="B32" s="45"/>
      <c r="C32" s="45"/>
      <c r="D32" s="42">
        <f t="shared" si="1"/>
        <v>0</v>
      </c>
      <c r="E32" s="45"/>
      <c r="F32" s="45"/>
      <c r="G32" s="42">
        <f t="shared" si="2"/>
        <v>0</v>
      </c>
      <c r="H32" s="43"/>
      <c r="I32" s="38">
        <f t="shared" si="4"/>
        <v>0</v>
      </c>
      <c r="J32" s="68" t="str">
        <f>IFERROR(VLOOKUP(L32,EMPLOI!A:P,2,0),"")</f>
        <v/>
      </c>
      <c r="K32" s="38" t="str">
        <f t="shared" ca="1" si="0"/>
        <v/>
      </c>
      <c r="L32" s="32" t="str">
        <f t="array" ref="L32">IF(OR($J$2&gt;I32),"",IFERROR(INDEX(Tableau1[],MATCH(1,('2017'!A32&gt;=Tableau1[[DATE DEBUT ]])*(Tableau1[DATE FIN]&gt;='2017'!A32),0),1),""))</f>
        <v/>
      </c>
      <c r="M32" s="6"/>
    </row>
    <row r="33" spans="1:13" ht="16.2">
      <c r="A33" s="40">
        <f t="shared" si="3"/>
        <v>42766</v>
      </c>
      <c r="B33" s="44"/>
      <c r="C33" s="44"/>
      <c r="D33" s="42">
        <f t="shared" si="1"/>
        <v>0</v>
      </c>
      <c r="E33" s="45"/>
      <c r="F33" s="45"/>
      <c r="G33" s="42">
        <f t="shared" si="2"/>
        <v>0</v>
      </c>
      <c r="H33" s="43"/>
      <c r="I33" s="38">
        <f t="shared" si="4"/>
        <v>0</v>
      </c>
      <c r="J33" s="68" t="str">
        <f>IFERROR(VLOOKUP(L33,EMPLOI!A:P,2,0),"")</f>
        <v/>
      </c>
      <c r="K33" s="38" t="str">
        <f t="shared" ca="1" si="0"/>
        <v/>
      </c>
      <c r="L33" s="32" t="str">
        <f t="array" ref="L33">IF(OR($J$2&gt;I33),"",IFERROR(INDEX(Tableau1[],MATCH(1,('2017'!A33&gt;=Tableau1[[DATE DEBUT ]])*(Tableau1[DATE FIN]&gt;='2017'!A33),0),1),""))</f>
        <v/>
      </c>
      <c r="M33" s="6"/>
    </row>
    <row r="34" spans="1:13" ht="16.2">
      <c r="A34" s="40">
        <f t="shared" si="3"/>
        <v>42767</v>
      </c>
      <c r="B34" s="44"/>
      <c r="C34" s="44"/>
      <c r="D34" s="42">
        <f t="shared" si="1"/>
        <v>0</v>
      </c>
      <c r="E34" s="45"/>
      <c r="F34" s="45"/>
      <c r="G34" s="42">
        <f t="shared" si="2"/>
        <v>0</v>
      </c>
      <c r="H34" s="43"/>
      <c r="I34" s="38">
        <f t="shared" si="4"/>
        <v>0</v>
      </c>
      <c r="J34" s="68" t="str">
        <f>IFERROR(VLOOKUP(L34,EMPLOI!A:P,2,0),"")</f>
        <v/>
      </c>
      <c r="K34" s="38" t="str">
        <f t="shared" ca="1" si="0"/>
        <v/>
      </c>
      <c r="L34" s="32" t="str">
        <f t="array" ref="L34">IF(OR($J$2&gt;I34),"",IFERROR(INDEX(Tableau1[],MATCH(1,('2017'!A34&gt;=Tableau1[[DATE DEBUT ]])*(Tableau1[DATE FIN]&gt;='2017'!A34),0),1),""))</f>
        <v/>
      </c>
      <c r="M34" s="6"/>
    </row>
    <row r="35" spans="1:13" ht="16.2">
      <c r="A35" s="40">
        <f t="shared" si="3"/>
        <v>42768</v>
      </c>
      <c r="B35" s="45"/>
      <c r="C35" s="45"/>
      <c r="D35" s="42">
        <f t="shared" si="1"/>
        <v>0</v>
      </c>
      <c r="E35" s="45"/>
      <c r="F35" s="45"/>
      <c r="G35" s="42">
        <f t="shared" si="2"/>
        <v>0</v>
      </c>
      <c r="H35" s="43"/>
      <c r="I35" s="38">
        <f t="shared" si="4"/>
        <v>0</v>
      </c>
      <c r="J35" s="68" t="str">
        <f>IFERROR(VLOOKUP(L35,EMPLOI!A:P,2,0),"")</f>
        <v/>
      </c>
      <c r="K35" s="38" t="str">
        <f t="shared" ca="1" si="0"/>
        <v/>
      </c>
      <c r="L35" s="32" t="str">
        <f t="array" ref="L35">IF(OR($J$2&gt;I35),"",IFERROR(INDEX(Tableau1[],MATCH(1,('2017'!A35&gt;=Tableau1[[DATE DEBUT ]])*(Tableau1[DATE FIN]&gt;='2017'!A35),0),1),""))</f>
        <v/>
      </c>
      <c r="M35" s="6"/>
    </row>
    <row r="36" spans="1:13" ht="16.2">
      <c r="A36" s="40">
        <f t="shared" si="3"/>
        <v>42769</v>
      </c>
      <c r="B36" s="45"/>
      <c r="C36" s="45"/>
      <c r="D36" s="42">
        <f t="shared" si="1"/>
        <v>0</v>
      </c>
      <c r="E36" s="45"/>
      <c r="F36" s="45"/>
      <c r="G36" s="42">
        <f t="shared" si="2"/>
        <v>0</v>
      </c>
      <c r="H36" s="43"/>
      <c r="I36" s="38">
        <f t="shared" si="4"/>
        <v>0</v>
      </c>
      <c r="J36" s="68" t="str">
        <f>IFERROR(VLOOKUP(L36,EMPLOI!A:P,2,0),"")</f>
        <v/>
      </c>
      <c r="K36" s="38">
        <f t="shared" ca="1" si="0"/>
        <v>0</v>
      </c>
      <c r="L36" s="32" t="str">
        <f t="array" ref="L36">IF(OR($J$2&gt;I36),"",IFERROR(INDEX(Tableau1[],MATCH(1,('2017'!A36&gt;=Tableau1[[DATE DEBUT ]])*(Tableau1[DATE FIN]&gt;='2017'!A36),0),1),""))</f>
        <v/>
      </c>
      <c r="M36" s="6"/>
    </row>
    <row r="37" spans="1:13" ht="16.2">
      <c r="A37" s="40">
        <f t="shared" si="3"/>
        <v>42770</v>
      </c>
      <c r="B37" s="45"/>
      <c r="C37" s="45"/>
      <c r="D37" s="42">
        <f t="shared" si="1"/>
        <v>0</v>
      </c>
      <c r="E37" s="45"/>
      <c r="F37" s="45"/>
      <c r="G37" s="42">
        <f t="shared" si="2"/>
        <v>0</v>
      </c>
      <c r="H37" s="43"/>
      <c r="I37" s="38">
        <f t="shared" si="4"/>
        <v>0</v>
      </c>
      <c r="J37" s="68" t="str">
        <f>IFERROR(VLOOKUP(L37,EMPLOI!A:P,2,0),"")</f>
        <v/>
      </c>
      <c r="K37" s="38" t="str">
        <f t="shared" ca="1" si="0"/>
        <v/>
      </c>
      <c r="L37" s="32" t="str">
        <f t="array" ref="L37">IF(OR($J$2&gt;I37),"",IFERROR(INDEX(Tableau1[],MATCH(1,('2017'!A37&gt;=Tableau1[[DATE DEBUT ]])*(Tableau1[DATE FIN]&gt;='2017'!A37),0),1),""))</f>
        <v/>
      </c>
      <c r="M37" s="6"/>
    </row>
    <row r="38" spans="1:13" ht="16.2">
      <c r="A38" s="40">
        <f t="shared" si="3"/>
        <v>42771</v>
      </c>
      <c r="B38" s="45"/>
      <c r="C38" s="45"/>
      <c r="D38" s="42">
        <f t="shared" si="1"/>
        <v>0</v>
      </c>
      <c r="E38" s="45"/>
      <c r="F38" s="45"/>
      <c r="G38" s="42">
        <f t="shared" si="2"/>
        <v>0</v>
      </c>
      <c r="H38" s="43"/>
      <c r="I38" s="38">
        <f t="shared" si="4"/>
        <v>0</v>
      </c>
      <c r="J38" s="68" t="str">
        <f>IFERROR(VLOOKUP(L38,EMPLOI!A:P,2,0),"")</f>
        <v/>
      </c>
      <c r="K38" s="38" t="str">
        <f t="shared" ca="1" si="0"/>
        <v/>
      </c>
      <c r="L38" s="32" t="str">
        <f t="array" ref="L38">IF(OR($J$2&gt;I38),"",IFERROR(INDEX(Tableau1[],MATCH(1,('2017'!A38&gt;=Tableau1[[DATE DEBUT ]])*(Tableau1[DATE FIN]&gt;='2017'!A38),0),1),""))</f>
        <v/>
      </c>
      <c r="M38" s="6"/>
    </row>
    <row r="39" spans="1:13" ht="16.2">
      <c r="A39" s="40">
        <f t="shared" si="3"/>
        <v>42772</v>
      </c>
      <c r="B39" s="45"/>
      <c r="C39" s="45"/>
      <c r="D39" s="42">
        <f t="shared" si="1"/>
        <v>0</v>
      </c>
      <c r="E39" s="45"/>
      <c r="F39" s="45"/>
      <c r="G39" s="42">
        <f t="shared" si="2"/>
        <v>0</v>
      </c>
      <c r="H39" s="43"/>
      <c r="I39" s="38">
        <f t="shared" si="4"/>
        <v>0</v>
      </c>
      <c r="J39" s="68" t="str">
        <f>IFERROR(VLOOKUP(L39,EMPLOI!A:P,2,0),"")</f>
        <v/>
      </c>
      <c r="K39" s="38" t="str">
        <f t="shared" ca="1" si="0"/>
        <v/>
      </c>
      <c r="L39" s="32" t="str">
        <f t="array" ref="L39">IF(OR($J$2&gt;I39),"",IFERROR(INDEX(Tableau1[],MATCH(1,('2017'!A39&gt;=Tableau1[[DATE DEBUT ]])*(Tableau1[DATE FIN]&gt;='2017'!A39),0),1),""))</f>
        <v/>
      </c>
      <c r="M39" s="6"/>
    </row>
    <row r="40" spans="1:13" ht="16.2">
      <c r="A40" s="40">
        <f t="shared" si="3"/>
        <v>42773</v>
      </c>
      <c r="B40" s="45"/>
      <c r="C40" s="45"/>
      <c r="D40" s="42">
        <f t="shared" si="1"/>
        <v>0</v>
      </c>
      <c r="E40" s="45"/>
      <c r="F40" s="45"/>
      <c r="G40" s="42">
        <f t="shared" si="2"/>
        <v>0</v>
      </c>
      <c r="H40" s="43"/>
      <c r="I40" s="38">
        <f t="shared" si="4"/>
        <v>0</v>
      </c>
      <c r="J40" s="68" t="str">
        <f>IFERROR(VLOOKUP(L40,EMPLOI!A:P,2,0),"")</f>
        <v/>
      </c>
      <c r="K40" s="38" t="str">
        <f t="shared" ca="1" si="0"/>
        <v/>
      </c>
      <c r="L40" s="32" t="str">
        <f t="array" ref="L40">IF(OR($J$2&gt;I40),"",IFERROR(INDEX(Tableau1[],MATCH(1,('2017'!A40&gt;=Tableau1[[DATE DEBUT ]])*(Tableau1[DATE FIN]&gt;='2017'!A40),0),1),""))</f>
        <v/>
      </c>
      <c r="M40" s="6"/>
    </row>
    <row r="41" spans="1:13" ht="16.2">
      <c r="A41" s="40">
        <f t="shared" si="3"/>
        <v>42774</v>
      </c>
      <c r="B41" s="45"/>
      <c r="C41" s="45"/>
      <c r="D41" s="42">
        <f t="shared" si="1"/>
        <v>0</v>
      </c>
      <c r="E41" s="45"/>
      <c r="F41" s="45"/>
      <c r="G41" s="42">
        <f t="shared" si="2"/>
        <v>0</v>
      </c>
      <c r="H41" s="43"/>
      <c r="I41" s="38">
        <f t="shared" si="4"/>
        <v>0</v>
      </c>
      <c r="J41" s="68" t="str">
        <f>IFERROR(VLOOKUP(L41,EMPLOI!A:P,2,0),"")</f>
        <v/>
      </c>
      <c r="K41" s="38" t="str">
        <f t="shared" ca="1" si="0"/>
        <v/>
      </c>
      <c r="L41" s="32" t="str">
        <f t="array" ref="L41">IF(OR($J$2&gt;I41),"",IFERROR(INDEX(Tableau1[],MATCH(1,('2017'!A41&gt;=Tableau1[[DATE DEBUT ]])*(Tableau1[DATE FIN]&gt;='2017'!A41),0),1),""))</f>
        <v/>
      </c>
      <c r="M41" s="6"/>
    </row>
    <row r="42" spans="1:13" ht="16.2">
      <c r="A42" s="40">
        <f t="shared" si="3"/>
        <v>42775</v>
      </c>
      <c r="B42" s="45"/>
      <c r="C42" s="45"/>
      <c r="D42" s="42">
        <f t="shared" si="1"/>
        <v>0</v>
      </c>
      <c r="E42" s="45"/>
      <c r="F42" s="45"/>
      <c r="G42" s="42">
        <f t="shared" si="2"/>
        <v>0</v>
      </c>
      <c r="H42" s="43"/>
      <c r="I42" s="38">
        <f t="shared" si="4"/>
        <v>0</v>
      </c>
      <c r="J42" s="68" t="str">
        <f>IFERROR(VLOOKUP(L42,EMPLOI!A:P,2,0),"")</f>
        <v/>
      </c>
      <c r="K42" s="38" t="str">
        <f t="shared" ca="1" si="0"/>
        <v/>
      </c>
      <c r="L42" s="32" t="str">
        <f t="array" ref="L42">IF(OR($J$2&gt;I42),"",IFERROR(INDEX(Tableau1[],MATCH(1,('2017'!A42&gt;=Tableau1[[DATE DEBUT ]])*(Tableau1[DATE FIN]&gt;='2017'!A42),0),1),""))</f>
        <v/>
      </c>
      <c r="M42" s="6"/>
    </row>
    <row r="43" spans="1:13" ht="16.2">
      <c r="A43" s="40">
        <f t="shared" si="3"/>
        <v>42776</v>
      </c>
      <c r="B43" s="45"/>
      <c r="C43" s="45"/>
      <c r="D43" s="42">
        <f t="shared" si="1"/>
        <v>0</v>
      </c>
      <c r="E43" s="45"/>
      <c r="F43" s="45"/>
      <c r="G43" s="42">
        <f t="shared" si="2"/>
        <v>0</v>
      </c>
      <c r="H43" s="43"/>
      <c r="I43" s="38">
        <f t="shared" si="4"/>
        <v>0</v>
      </c>
      <c r="J43" s="68" t="str">
        <f>IFERROR(VLOOKUP(L43,EMPLOI!A:P,2,0),"")</f>
        <v/>
      </c>
      <c r="K43" s="38">
        <f t="shared" ca="1" si="0"/>
        <v>0</v>
      </c>
      <c r="L43" s="32" t="str">
        <f t="array" ref="L43">IF(OR($J$2&gt;I43),"",IFERROR(INDEX(Tableau1[],MATCH(1,('2017'!A43&gt;=Tableau1[[DATE DEBUT ]])*(Tableau1[DATE FIN]&gt;='2017'!A43),0),1),""))</f>
        <v/>
      </c>
      <c r="M43" s="6"/>
    </row>
    <row r="44" spans="1:13" ht="16.2">
      <c r="A44" s="40">
        <f t="shared" si="3"/>
        <v>42777</v>
      </c>
      <c r="B44" s="45"/>
      <c r="C44" s="45"/>
      <c r="D44" s="42">
        <f t="shared" si="1"/>
        <v>0</v>
      </c>
      <c r="E44" s="45"/>
      <c r="F44" s="45"/>
      <c r="G44" s="42">
        <f t="shared" si="2"/>
        <v>0</v>
      </c>
      <c r="H44" s="43"/>
      <c r="I44" s="38">
        <f t="shared" si="4"/>
        <v>0</v>
      </c>
      <c r="J44" s="68" t="str">
        <f>IFERROR(VLOOKUP(L44,EMPLOI!A:P,2,0),"")</f>
        <v/>
      </c>
      <c r="K44" s="38" t="str">
        <f t="shared" ca="1" si="0"/>
        <v/>
      </c>
      <c r="L44" s="32" t="str">
        <f t="array" ref="L44">IF(OR($J$2&gt;I44),"",IFERROR(INDEX(Tableau1[],MATCH(1,('2017'!A44&gt;=Tableau1[[DATE DEBUT ]])*(Tableau1[DATE FIN]&gt;='2017'!A44),0),1),""))</f>
        <v/>
      </c>
      <c r="M44" s="6"/>
    </row>
    <row r="45" spans="1:13" ht="16.2">
      <c r="A45" s="40">
        <f t="shared" si="3"/>
        <v>42778</v>
      </c>
      <c r="B45" s="45"/>
      <c r="C45" s="45"/>
      <c r="D45" s="42">
        <f t="shared" si="1"/>
        <v>0</v>
      </c>
      <c r="E45" s="45"/>
      <c r="F45" s="45"/>
      <c r="G45" s="42">
        <f t="shared" si="2"/>
        <v>0</v>
      </c>
      <c r="H45" s="43"/>
      <c r="I45" s="38">
        <f t="shared" si="4"/>
        <v>0</v>
      </c>
      <c r="J45" s="68" t="str">
        <f>IFERROR(VLOOKUP(L45,EMPLOI!A:P,2,0),"")</f>
        <v/>
      </c>
      <c r="K45" s="38" t="str">
        <f t="shared" ca="1" si="0"/>
        <v/>
      </c>
      <c r="L45" s="32" t="str">
        <f t="array" ref="L45">IF(OR($J$2&gt;I45),"",IFERROR(INDEX(Tableau1[],MATCH(1,('2017'!A45&gt;=Tableau1[[DATE DEBUT ]])*(Tableau1[DATE FIN]&gt;='2017'!A45),0),1),""))</f>
        <v/>
      </c>
      <c r="M45" s="6"/>
    </row>
    <row r="46" spans="1:13" ht="16.2">
      <c r="A46" s="40">
        <f t="shared" si="3"/>
        <v>42779</v>
      </c>
      <c r="B46" s="45"/>
      <c r="C46" s="45"/>
      <c r="D46" s="42">
        <f t="shared" si="1"/>
        <v>0</v>
      </c>
      <c r="E46" s="45"/>
      <c r="F46" s="45"/>
      <c r="G46" s="42">
        <f t="shared" si="2"/>
        <v>0</v>
      </c>
      <c r="H46" s="43"/>
      <c r="I46" s="38">
        <f t="shared" si="4"/>
        <v>0</v>
      </c>
      <c r="J46" s="68" t="str">
        <f>IFERROR(VLOOKUP(L46,EMPLOI!A:P,2,0),"")</f>
        <v/>
      </c>
      <c r="K46" s="38" t="str">
        <f t="shared" ca="1" si="0"/>
        <v/>
      </c>
      <c r="L46" s="32" t="str">
        <f t="array" ref="L46">IF(OR($J$2&gt;I46),"",IFERROR(INDEX(Tableau1[],MATCH(1,('2017'!A46&gt;=Tableau1[[DATE DEBUT ]])*(Tableau1[DATE FIN]&gt;='2017'!A46),0),1),""))</f>
        <v/>
      </c>
      <c r="M46" s="6"/>
    </row>
    <row r="47" spans="1:13" ht="16.2">
      <c r="A47" s="40">
        <f t="shared" si="3"/>
        <v>42780</v>
      </c>
      <c r="B47" s="45"/>
      <c r="C47" s="45"/>
      <c r="D47" s="42">
        <f t="shared" si="1"/>
        <v>0</v>
      </c>
      <c r="E47" s="45"/>
      <c r="F47" s="45"/>
      <c r="G47" s="42">
        <f t="shared" si="2"/>
        <v>0</v>
      </c>
      <c r="H47" s="43"/>
      <c r="I47" s="38">
        <f t="shared" si="4"/>
        <v>0</v>
      </c>
      <c r="J47" s="68" t="str">
        <f>IFERROR(VLOOKUP(L47,EMPLOI!A:P,2,0),"")</f>
        <v/>
      </c>
      <c r="K47" s="38" t="str">
        <f t="shared" ca="1" si="0"/>
        <v/>
      </c>
      <c r="L47" s="32" t="str">
        <f t="array" ref="L47">IF(OR($J$2&gt;I47),"",IFERROR(INDEX(Tableau1[],MATCH(1,('2017'!A47&gt;=Tableau1[[DATE DEBUT ]])*(Tableau1[DATE FIN]&gt;='2017'!A47),0),1),""))</f>
        <v/>
      </c>
      <c r="M47" s="6"/>
    </row>
    <row r="48" spans="1:13" ht="16.2">
      <c r="A48" s="40">
        <f t="shared" si="3"/>
        <v>42781</v>
      </c>
      <c r="B48" s="45"/>
      <c r="C48" s="45"/>
      <c r="D48" s="42">
        <f t="shared" si="1"/>
        <v>0</v>
      </c>
      <c r="E48" s="45"/>
      <c r="F48" s="45"/>
      <c r="G48" s="42">
        <f t="shared" si="2"/>
        <v>0</v>
      </c>
      <c r="H48" s="43"/>
      <c r="I48" s="38">
        <f t="shared" si="4"/>
        <v>0</v>
      </c>
      <c r="J48" s="68" t="str">
        <f>IFERROR(VLOOKUP(L48,EMPLOI!A:P,2,0),"")</f>
        <v/>
      </c>
      <c r="K48" s="38" t="str">
        <f t="shared" ca="1" si="0"/>
        <v/>
      </c>
      <c r="L48" s="32" t="str">
        <f t="array" ref="L48">IF(OR($J$2&gt;I48),"",IFERROR(INDEX(Tableau1[],MATCH(1,('2017'!A48&gt;=Tableau1[[DATE DEBUT ]])*(Tableau1[DATE FIN]&gt;='2017'!A48),0),1),""))</f>
        <v/>
      </c>
      <c r="M48" s="6"/>
    </row>
    <row r="49" spans="1:13" ht="16.2">
      <c r="A49" s="40">
        <f t="shared" si="3"/>
        <v>42782</v>
      </c>
      <c r="B49" s="45"/>
      <c r="C49" s="45"/>
      <c r="D49" s="42">
        <f t="shared" si="1"/>
        <v>0</v>
      </c>
      <c r="E49" s="45"/>
      <c r="F49" s="45"/>
      <c r="G49" s="42">
        <f t="shared" si="2"/>
        <v>0</v>
      </c>
      <c r="H49" s="43"/>
      <c r="I49" s="38">
        <f t="shared" si="4"/>
        <v>0</v>
      </c>
      <c r="J49" s="68" t="str">
        <f>IFERROR(VLOOKUP(L49,EMPLOI!A:P,2,0),"")</f>
        <v/>
      </c>
      <c r="K49" s="38" t="str">
        <f t="shared" ca="1" si="0"/>
        <v/>
      </c>
      <c r="L49" s="32" t="str">
        <f t="array" ref="L49">IF(OR($J$2&gt;I49),"",IFERROR(INDEX(Tableau1[],MATCH(1,('2017'!A49&gt;=Tableau1[[DATE DEBUT ]])*(Tableau1[DATE FIN]&gt;='2017'!A49),0),1),""))</f>
        <v/>
      </c>
      <c r="M49" s="6"/>
    </row>
    <row r="50" spans="1:13" ht="16.2">
      <c r="A50" s="40">
        <f t="shared" si="3"/>
        <v>42783</v>
      </c>
      <c r="B50" s="45"/>
      <c r="C50" s="45"/>
      <c r="D50" s="42">
        <f t="shared" si="1"/>
        <v>0</v>
      </c>
      <c r="E50" s="45"/>
      <c r="F50" s="45"/>
      <c r="G50" s="42">
        <f t="shared" si="2"/>
        <v>0</v>
      </c>
      <c r="H50" s="43"/>
      <c r="I50" s="38">
        <f t="shared" si="4"/>
        <v>0</v>
      </c>
      <c r="J50" s="68" t="str">
        <f>IFERROR(VLOOKUP(L50,EMPLOI!A:P,2,0),"")</f>
        <v/>
      </c>
      <c r="K50" s="38">
        <f t="shared" ca="1" si="0"/>
        <v>0</v>
      </c>
      <c r="L50" s="32" t="str">
        <f t="array" ref="L50">IF(OR($J$2&gt;I50),"",IFERROR(INDEX(Tableau1[],MATCH(1,('2017'!A50&gt;=Tableau1[[DATE DEBUT ]])*(Tableau1[DATE FIN]&gt;='2017'!A50),0),1),""))</f>
        <v/>
      </c>
      <c r="M50" s="6"/>
    </row>
    <row r="51" spans="1:13" ht="16.2">
      <c r="A51" s="40">
        <f t="shared" si="3"/>
        <v>42784</v>
      </c>
      <c r="B51" s="45"/>
      <c r="C51" s="45"/>
      <c r="D51" s="42">
        <f t="shared" si="1"/>
        <v>0</v>
      </c>
      <c r="E51" s="45"/>
      <c r="F51" s="45"/>
      <c r="G51" s="42">
        <f t="shared" si="2"/>
        <v>0</v>
      </c>
      <c r="H51" s="43"/>
      <c r="I51" s="38">
        <f t="shared" si="4"/>
        <v>0</v>
      </c>
      <c r="J51" s="68" t="str">
        <f>IFERROR(VLOOKUP(L51,EMPLOI!A:P,2,0),"")</f>
        <v/>
      </c>
      <c r="K51" s="38" t="str">
        <f t="shared" ca="1" si="0"/>
        <v/>
      </c>
      <c r="L51" s="32" t="str">
        <f t="array" ref="L51">IF(OR($J$2&gt;I51),"",IFERROR(INDEX(Tableau1[],MATCH(1,('2017'!A51&gt;=Tableau1[[DATE DEBUT ]])*(Tableau1[DATE FIN]&gt;='2017'!A51),0),1),""))</f>
        <v/>
      </c>
      <c r="M51" s="6"/>
    </row>
    <row r="52" spans="1:13" ht="16.2">
      <c r="A52" s="40">
        <f t="shared" si="3"/>
        <v>42785</v>
      </c>
      <c r="B52" s="45"/>
      <c r="C52" s="45"/>
      <c r="D52" s="42">
        <f t="shared" si="1"/>
        <v>0</v>
      </c>
      <c r="E52" s="45"/>
      <c r="F52" s="45"/>
      <c r="G52" s="42">
        <f t="shared" si="2"/>
        <v>0</v>
      </c>
      <c r="H52" s="43"/>
      <c r="I52" s="38">
        <f t="shared" si="4"/>
        <v>0</v>
      </c>
      <c r="J52" s="68" t="str">
        <f>IFERROR(VLOOKUP(L52,EMPLOI!A:P,2,0),"")</f>
        <v/>
      </c>
      <c r="K52" s="38" t="str">
        <f t="shared" ca="1" si="0"/>
        <v/>
      </c>
      <c r="L52" s="32" t="str">
        <f t="array" ref="L52">IF(OR($J$2&gt;I52),"",IFERROR(INDEX(Tableau1[],MATCH(1,('2017'!A52&gt;=Tableau1[[DATE DEBUT ]])*(Tableau1[DATE FIN]&gt;='2017'!A52),0),1),""))</f>
        <v/>
      </c>
      <c r="M52" s="6"/>
    </row>
    <row r="53" spans="1:13" ht="16.2">
      <c r="A53" s="40">
        <f t="shared" si="3"/>
        <v>42786</v>
      </c>
      <c r="B53" s="45"/>
      <c r="C53" s="45"/>
      <c r="D53" s="42">
        <f t="shared" si="1"/>
        <v>0</v>
      </c>
      <c r="E53" s="45"/>
      <c r="F53" s="45"/>
      <c r="G53" s="42">
        <f t="shared" si="2"/>
        <v>0</v>
      </c>
      <c r="H53" s="43"/>
      <c r="I53" s="38">
        <f t="shared" si="4"/>
        <v>0</v>
      </c>
      <c r="J53" s="68" t="str">
        <f>IFERROR(VLOOKUP(L53,EMPLOI!A:P,2,0),"")</f>
        <v/>
      </c>
      <c r="K53" s="38" t="str">
        <f t="shared" ca="1" si="0"/>
        <v/>
      </c>
      <c r="L53" s="32" t="str">
        <f t="array" ref="L53">IF(OR($J$2&gt;I53),"",IFERROR(INDEX(Tableau1[],MATCH(1,('2017'!A53&gt;=Tableau1[[DATE DEBUT ]])*(Tableau1[DATE FIN]&gt;='2017'!A53),0),1),""))</f>
        <v/>
      </c>
      <c r="M53" s="6"/>
    </row>
    <row r="54" spans="1:13" ht="16.2">
      <c r="A54" s="40">
        <f t="shared" si="3"/>
        <v>42787</v>
      </c>
      <c r="B54" s="45"/>
      <c r="C54" s="45"/>
      <c r="D54" s="42">
        <f t="shared" si="1"/>
        <v>0</v>
      </c>
      <c r="E54" s="45"/>
      <c r="F54" s="45"/>
      <c r="G54" s="42">
        <f t="shared" si="2"/>
        <v>0</v>
      </c>
      <c r="H54" s="43"/>
      <c r="I54" s="38">
        <f t="shared" si="4"/>
        <v>0</v>
      </c>
      <c r="J54" s="68" t="str">
        <f>IFERROR(VLOOKUP(L54,EMPLOI!A:P,2,0),"")</f>
        <v/>
      </c>
      <c r="K54" s="38" t="str">
        <f t="shared" ca="1" si="0"/>
        <v/>
      </c>
      <c r="L54" s="32" t="str">
        <f t="array" ref="L54">IF(OR($J$2&gt;I54),"",IFERROR(INDEX(Tableau1[],MATCH(1,('2017'!A54&gt;=Tableau1[[DATE DEBUT ]])*(Tableau1[DATE FIN]&gt;='2017'!A54),0),1),""))</f>
        <v/>
      </c>
      <c r="M54" s="6"/>
    </row>
    <row r="55" spans="1:13" ht="16.2">
      <c r="A55" s="40">
        <f t="shared" si="3"/>
        <v>42788</v>
      </c>
      <c r="B55" s="45"/>
      <c r="C55" s="45"/>
      <c r="D55" s="42">
        <f t="shared" si="1"/>
        <v>0</v>
      </c>
      <c r="E55" s="45"/>
      <c r="F55" s="45"/>
      <c r="G55" s="42">
        <f t="shared" si="2"/>
        <v>0</v>
      </c>
      <c r="H55" s="43"/>
      <c r="I55" s="38">
        <f t="shared" si="4"/>
        <v>0</v>
      </c>
      <c r="J55" s="68" t="str">
        <f>IFERROR(VLOOKUP(L55,EMPLOI!A:P,2,0),"")</f>
        <v/>
      </c>
      <c r="K55" s="38" t="str">
        <f t="shared" ca="1" si="0"/>
        <v/>
      </c>
      <c r="L55" s="32" t="str">
        <f t="array" ref="L55">IF(OR($J$2&gt;I55),"",IFERROR(INDEX(Tableau1[],MATCH(1,('2017'!A55&gt;=Tableau1[[DATE DEBUT ]])*(Tableau1[DATE FIN]&gt;='2017'!A55),0),1),""))</f>
        <v/>
      </c>
      <c r="M55" s="6"/>
    </row>
    <row r="56" spans="1:13" ht="16.2">
      <c r="A56" s="40">
        <f t="shared" si="3"/>
        <v>42789</v>
      </c>
      <c r="B56" s="45"/>
      <c r="C56" s="45"/>
      <c r="D56" s="42">
        <f t="shared" si="1"/>
        <v>0</v>
      </c>
      <c r="E56" s="45"/>
      <c r="F56" s="45"/>
      <c r="G56" s="42">
        <f t="shared" si="2"/>
        <v>0</v>
      </c>
      <c r="H56" s="43"/>
      <c r="I56" s="38">
        <f t="shared" si="4"/>
        <v>0</v>
      </c>
      <c r="J56" s="68" t="str">
        <f>IFERROR(VLOOKUP(L56,EMPLOI!A:P,2,0),"")</f>
        <v/>
      </c>
      <c r="K56" s="38" t="str">
        <f t="shared" ca="1" si="0"/>
        <v/>
      </c>
      <c r="L56" s="32" t="str">
        <f t="array" ref="L56">IF(OR($J$2&gt;I56),"",IFERROR(INDEX(Tableau1[],MATCH(1,('2017'!A56&gt;=Tableau1[[DATE DEBUT ]])*(Tableau1[DATE FIN]&gt;='2017'!A56),0),1),""))</f>
        <v/>
      </c>
      <c r="M56" s="6"/>
    </row>
    <row r="57" spans="1:13" ht="16.2">
      <c r="A57" s="40">
        <f t="shared" si="3"/>
        <v>42790</v>
      </c>
      <c r="B57" s="45"/>
      <c r="C57" s="45"/>
      <c r="D57" s="42">
        <f t="shared" si="1"/>
        <v>0</v>
      </c>
      <c r="E57" s="45"/>
      <c r="F57" s="45"/>
      <c r="G57" s="42">
        <f t="shared" si="2"/>
        <v>0</v>
      </c>
      <c r="H57" s="43"/>
      <c r="I57" s="38">
        <f t="shared" si="4"/>
        <v>0</v>
      </c>
      <c r="J57" s="68" t="str">
        <f>IFERROR(VLOOKUP(L57,EMPLOI!A:P,2,0),"")</f>
        <v/>
      </c>
      <c r="K57" s="38">
        <f t="shared" ca="1" si="0"/>
        <v>0</v>
      </c>
      <c r="L57" s="32" t="str">
        <f t="array" ref="L57">IF(OR($J$2&gt;I57),"",IFERROR(INDEX(Tableau1[],MATCH(1,('2017'!A57&gt;=Tableau1[[DATE DEBUT ]])*(Tableau1[DATE FIN]&gt;='2017'!A57),0),1),""))</f>
        <v/>
      </c>
      <c r="M57" s="6"/>
    </row>
    <row r="58" spans="1:13" ht="16.2">
      <c r="A58" s="40">
        <f t="shared" si="3"/>
        <v>42791</v>
      </c>
      <c r="B58" s="45"/>
      <c r="C58" s="45"/>
      <c r="D58" s="42">
        <f t="shared" si="1"/>
        <v>0</v>
      </c>
      <c r="E58" s="45"/>
      <c r="F58" s="45"/>
      <c r="G58" s="42">
        <f t="shared" si="2"/>
        <v>0</v>
      </c>
      <c r="H58" s="43"/>
      <c r="I58" s="38">
        <f t="shared" si="4"/>
        <v>0</v>
      </c>
      <c r="J58" s="68" t="str">
        <f>IFERROR(VLOOKUP(L58,EMPLOI!A:P,2,0),"")</f>
        <v/>
      </c>
      <c r="K58" s="38" t="str">
        <f t="shared" ca="1" si="0"/>
        <v/>
      </c>
      <c r="L58" s="32" t="str">
        <f t="array" ref="L58">IF(OR($J$2&gt;I58),"",IFERROR(INDEX(Tableau1[],MATCH(1,('2017'!A58&gt;=Tableau1[[DATE DEBUT ]])*(Tableau1[DATE FIN]&gt;='2017'!A58),0),1),""))</f>
        <v/>
      </c>
      <c r="M58" s="6"/>
    </row>
    <row r="59" spans="1:13" ht="16.2">
      <c r="A59" s="40">
        <f t="shared" si="3"/>
        <v>42792</v>
      </c>
      <c r="B59" s="45"/>
      <c r="C59" s="45"/>
      <c r="D59" s="42">
        <f t="shared" si="1"/>
        <v>0</v>
      </c>
      <c r="E59" s="45"/>
      <c r="F59" s="45"/>
      <c r="G59" s="42">
        <f t="shared" si="2"/>
        <v>0</v>
      </c>
      <c r="H59" s="43"/>
      <c r="I59" s="38">
        <f t="shared" si="4"/>
        <v>0</v>
      </c>
      <c r="J59" s="68" t="str">
        <f>IFERROR(VLOOKUP(L59,EMPLOI!A:P,2,0),"")</f>
        <v/>
      </c>
      <c r="K59" s="38" t="str">
        <f t="shared" ca="1" si="0"/>
        <v/>
      </c>
      <c r="L59" s="32" t="str">
        <f t="array" ref="L59">IF(OR($J$2&gt;I59),"",IFERROR(INDEX(Tableau1[],MATCH(1,('2017'!A59&gt;=Tableau1[[DATE DEBUT ]])*(Tableau1[DATE FIN]&gt;='2017'!A59),0),1),""))</f>
        <v/>
      </c>
      <c r="M59" s="6"/>
    </row>
    <row r="60" spans="1:13" ht="16.2">
      <c r="A60" s="40">
        <f t="shared" si="3"/>
        <v>42793</v>
      </c>
      <c r="B60" s="45"/>
      <c r="C60" s="45"/>
      <c r="D60" s="42">
        <f t="shared" si="1"/>
        <v>0</v>
      </c>
      <c r="E60" s="45"/>
      <c r="F60" s="45"/>
      <c r="G60" s="42">
        <f t="shared" si="2"/>
        <v>0</v>
      </c>
      <c r="H60" s="43"/>
      <c r="I60" s="38">
        <f t="shared" si="4"/>
        <v>0</v>
      </c>
      <c r="J60" s="68" t="str">
        <f>IFERROR(VLOOKUP(L60,EMPLOI!A:P,2,0),"")</f>
        <v/>
      </c>
      <c r="K60" s="38" t="str">
        <f t="shared" ca="1" si="0"/>
        <v/>
      </c>
      <c r="L60" s="32" t="str">
        <f t="array" ref="L60">IF(OR($J$2&gt;I60),"",IFERROR(INDEX(Tableau1[],MATCH(1,('2017'!A60&gt;=Tableau1[[DATE DEBUT ]])*(Tableau1[DATE FIN]&gt;='2017'!A60),0),1),""))</f>
        <v/>
      </c>
      <c r="M60" s="6"/>
    </row>
    <row r="61" spans="1:13" ht="16.2">
      <c r="A61" s="40">
        <f t="shared" si="3"/>
        <v>42794</v>
      </c>
      <c r="B61" s="44"/>
      <c r="C61" s="44"/>
      <c r="D61" s="42">
        <f t="shared" si="1"/>
        <v>0</v>
      </c>
      <c r="E61" s="45"/>
      <c r="F61" s="45"/>
      <c r="G61" s="42">
        <f t="shared" si="2"/>
        <v>0</v>
      </c>
      <c r="H61" s="43"/>
      <c r="I61" s="38">
        <f t="shared" si="4"/>
        <v>0</v>
      </c>
      <c r="J61" s="68" t="str">
        <f>IFERROR(VLOOKUP(L61,EMPLOI!A:P,2,0),"")</f>
        <v/>
      </c>
      <c r="K61" s="38" t="str">
        <f t="shared" ca="1" si="0"/>
        <v/>
      </c>
      <c r="L61" s="32" t="str">
        <f t="array" ref="L61">IF(OR($J$2&gt;I61),"",IFERROR(INDEX(Tableau1[],MATCH(1,('2017'!A61&gt;=Tableau1[[DATE DEBUT ]])*(Tableau1[DATE FIN]&gt;='2017'!A61),0),1),""))</f>
        <v/>
      </c>
      <c r="M61" s="6"/>
    </row>
    <row r="62" spans="1:13" ht="16.2">
      <c r="A62" s="40">
        <f t="shared" si="3"/>
        <v>42795</v>
      </c>
      <c r="B62" s="44"/>
      <c r="C62" s="44"/>
      <c r="D62" s="42">
        <f t="shared" si="1"/>
        <v>0</v>
      </c>
      <c r="E62" s="45"/>
      <c r="F62" s="45"/>
      <c r="G62" s="42">
        <f t="shared" si="2"/>
        <v>0</v>
      </c>
      <c r="H62" s="43"/>
      <c r="I62" s="38">
        <f t="shared" si="4"/>
        <v>0</v>
      </c>
      <c r="J62" s="68" t="str">
        <f>IFERROR(VLOOKUP(L62,EMPLOI!A:P,2,0),"")</f>
        <v/>
      </c>
      <c r="K62" s="38" t="str">
        <f t="shared" ca="1" si="0"/>
        <v/>
      </c>
      <c r="L62" s="32" t="str">
        <f t="array" ref="L62">IF(OR($J$2&gt;I62),"",IFERROR(INDEX(Tableau1[],MATCH(1,('2017'!A62&gt;=Tableau1[[DATE DEBUT ]])*(Tableau1[DATE FIN]&gt;='2017'!A62),0),1),""))</f>
        <v/>
      </c>
      <c r="M62" s="6"/>
    </row>
    <row r="63" spans="1:13" ht="16.2">
      <c r="A63" s="40">
        <f t="shared" si="3"/>
        <v>42796</v>
      </c>
      <c r="B63" s="44"/>
      <c r="C63" s="44"/>
      <c r="D63" s="42">
        <f t="shared" si="1"/>
        <v>0</v>
      </c>
      <c r="E63" s="45"/>
      <c r="F63" s="45"/>
      <c r="G63" s="42">
        <f t="shared" si="2"/>
        <v>0</v>
      </c>
      <c r="H63" s="43"/>
      <c r="I63" s="38">
        <f t="shared" si="4"/>
        <v>0</v>
      </c>
      <c r="J63" s="68" t="str">
        <f>IFERROR(VLOOKUP(L63,EMPLOI!A:P,2,0),"")</f>
        <v/>
      </c>
      <c r="K63" s="38" t="str">
        <f t="shared" ca="1" si="0"/>
        <v/>
      </c>
      <c r="L63" s="32" t="str">
        <f t="array" ref="L63">IF(OR($J$2&gt;I63),"",IFERROR(INDEX(Tableau1[],MATCH(1,('2017'!A63&gt;=Tableau1[[DATE DEBUT ]])*(Tableau1[DATE FIN]&gt;='2017'!A63),0),1),""))</f>
        <v/>
      </c>
      <c r="M63" s="6"/>
    </row>
    <row r="64" spans="1:13" ht="16.2">
      <c r="A64" s="40">
        <f t="shared" si="3"/>
        <v>42797</v>
      </c>
      <c r="B64" s="44"/>
      <c r="C64" s="44"/>
      <c r="D64" s="42">
        <f t="shared" si="1"/>
        <v>0</v>
      </c>
      <c r="E64" s="45"/>
      <c r="F64" s="45"/>
      <c r="G64" s="42">
        <f t="shared" si="2"/>
        <v>0</v>
      </c>
      <c r="H64" s="43"/>
      <c r="I64" s="38">
        <f t="shared" si="4"/>
        <v>0</v>
      </c>
      <c r="J64" s="68" t="str">
        <f>IFERROR(VLOOKUP(L64,EMPLOI!A:P,2,0),"")</f>
        <v/>
      </c>
      <c r="K64" s="38">
        <f t="shared" ca="1" si="0"/>
        <v>0</v>
      </c>
      <c r="L64" s="32" t="str">
        <f t="array" ref="L64">IF(OR($J$2&gt;I64),"",IFERROR(INDEX(Tableau1[],MATCH(1,('2017'!A64&gt;=Tableau1[[DATE DEBUT ]])*(Tableau1[DATE FIN]&gt;='2017'!A64),0),1),""))</f>
        <v/>
      </c>
      <c r="M64" s="6"/>
    </row>
    <row r="65" spans="1:13" ht="16.2">
      <c r="A65" s="40">
        <f t="shared" si="3"/>
        <v>42798</v>
      </c>
      <c r="B65" s="45"/>
      <c r="C65" s="45"/>
      <c r="D65" s="42">
        <f t="shared" si="1"/>
        <v>0</v>
      </c>
      <c r="E65" s="45"/>
      <c r="F65" s="45"/>
      <c r="G65" s="42">
        <f t="shared" si="2"/>
        <v>0</v>
      </c>
      <c r="H65" s="43"/>
      <c r="I65" s="38">
        <f t="shared" si="4"/>
        <v>0</v>
      </c>
      <c r="J65" s="68" t="str">
        <f>IFERROR(VLOOKUP(L65,EMPLOI!A:P,2,0),"")</f>
        <v/>
      </c>
      <c r="K65" s="38" t="str">
        <f t="shared" ca="1" si="0"/>
        <v/>
      </c>
      <c r="L65" s="32" t="str">
        <f t="array" ref="L65">IF(OR($J$2&gt;I65),"",IFERROR(INDEX(Tableau1[],MATCH(1,('2017'!A65&gt;=Tableau1[[DATE DEBUT ]])*(Tableau1[DATE FIN]&gt;='2017'!A65),0),1),""))</f>
        <v/>
      </c>
      <c r="M65" s="6"/>
    </row>
    <row r="66" spans="1:13" ht="16.2">
      <c r="A66" s="40">
        <f t="shared" si="3"/>
        <v>42799</v>
      </c>
      <c r="B66" s="45"/>
      <c r="C66" s="45"/>
      <c r="D66" s="42">
        <f t="shared" si="1"/>
        <v>0</v>
      </c>
      <c r="E66" s="45"/>
      <c r="F66" s="45"/>
      <c r="G66" s="42">
        <f t="shared" si="2"/>
        <v>0</v>
      </c>
      <c r="H66" s="43"/>
      <c r="I66" s="38">
        <f t="shared" si="4"/>
        <v>0</v>
      </c>
      <c r="J66" s="68" t="str">
        <f>IFERROR(VLOOKUP(L66,EMPLOI!A:P,2,0),"")</f>
        <v/>
      </c>
      <c r="K66" s="38" t="str">
        <f t="shared" ca="1" si="0"/>
        <v/>
      </c>
      <c r="L66" s="32" t="str">
        <f t="array" ref="L66">IF(OR($J$2&gt;I66),"",IFERROR(INDEX(Tableau1[],MATCH(1,('2017'!A66&gt;=Tableau1[[DATE DEBUT ]])*(Tableau1[DATE FIN]&gt;='2017'!A66),0),1),""))</f>
        <v/>
      </c>
      <c r="M66" s="6"/>
    </row>
    <row r="67" spans="1:13" ht="16.2">
      <c r="A67" s="40">
        <f t="shared" si="3"/>
        <v>42800</v>
      </c>
      <c r="B67" s="45"/>
      <c r="C67" s="45"/>
      <c r="D67" s="42">
        <f t="shared" si="1"/>
        <v>0</v>
      </c>
      <c r="E67" s="45"/>
      <c r="F67" s="45"/>
      <c r="G67" s="42">
        <f t="shared" si="2"/>
        <v>0</v>
      </c>
      <c r="H67" s="43"/>
      <c r="I67" s="38">
        <f t="shared" si="4"/>
        <v>0</v>
      </c>
      <c r="J67" s="68" t="str">
        <f>IFERROR(VLOOKUP(L67,EMPLOI!A:P,2,0),"")</f>
        <v/>
      </c>
      <c r="K67" s="38" t="str">
        <f t="shared" ref="K67:K130" ca="1" si="5">IF(WEEKDAY(A67)=6,SUM(OFFSET(A67,0,8,-6,1)),"")</f>
        <v/>
      </c>
      <c r="L67" s="32" t="str">
        <f t="array" ref="L67">IF(OR($J$2&gt;I67),"",IFERROR(INDEX(Tableau1[],MATCH(1,('2017'!A67&gt;=Tableau1[[DATE DEBUT ]])*(Tableau1[DATE FIN]&gt;='2017'!A67),0),1),""))</f>
        <v/>
      </c>
      <c r="M67" s="6"/>
    </row>
    <row r="68" spans="1:13" ht="16.2">
      <c r="A68" s="40">
        <f t="shared" si="3"/>
        <v>42801</v>
      </c>
      <c r="B68" s="45"/>
      <c r="C68" s="45"/>
      <c r="D68" s="42">
        <f t="shared" ref="D68:D131" si="6">MOD(C68-B68,1)</f>
        <v>0</v>
      </c>
      <c r="E68" s="45"/>
      <c r="F68" s="45"/>
      <c r="G68" s="42">
        <f t="shared" ref="G68:G99" si="7">MOD(F68-E68,1)</f>
        <v>0</v>
      </c>
      <c r="H68" s="43"/>
      <c r="I68" s="38">
        <f t="shared" si="4"/>
        <v>0</v>
      </c>
      <c r="J68" s="68" t="str">
        <f>IFERROR(VLOOKUP(L68,EMPLOI!A:P,2,0),"")</f>
        <v/>
      </c>
      <c r="K68" s="38" t="str">
        <f t="shared" ca="1" si="5"/>
        <v/>
      </c>
      <c r="L68" s="32" t="str">
        <f t="array" ref="L68">IF(OR($J$2&gt;I68),"",IFERROR(INDEX(Tableau1[],MATCH(1,('2017'!A68&gt;=Tableau1[[DATE DEBUT ]])*(Tableau1[DATE FIN]&gt;='2017'!A68),0),1),""))</f>
        <v/>
      </c>
      <c r="M68" s="6"/>
    </row>
    <row r="69" spans="1:13" ht="16.2">
      <c r="A69" s="40">
        <f t="shared" si="3"/>
        <v>42802</v>
      </c>
      <c r="B69" s="45"/>
      <c r="C69" s="45"/>
      <c r="D69" s="42">
        <f t="shared" si="6"/>
        <v>0</v>
      </c>
      <c r="E69" s="45"/>
      <c r="F69" s="45"/>
      <c r="G69" s="42">
        <f t="shared" si="7"/>
        <v>0</v>
      </c>
      <c r="H69" s="43"/>
      <c r="I69" s="38">
        <f t="shared" ref="I69:I132" si="8">SUM(D69+G69)</f>
        <v>0</v>
      </c>
      <c r="J69" s="68" t="str">
        <f>IFERROR(VLOOKUP(L69,EMPLOI!A:P,2,0),"")</f>
        <v/>
      </c>
      <c r="K69" s="38" t="str">
        <f t="shared" ca="1" si="5"/>
        <v/>
      </c>
      <c r="L69" s="32" t="str">
        <f t="array" ref="L69">IF(OR($J$2&gt;I69),"",IFERROR(INDEX(Tableau1[],MATCH(1,('2017'!A69&gt;=Tableau1[[DATE DEBUT ]])*(Tableau1[DATE FIN]&gt;='2017'!A69),0),1),""))</f>
        <v/>
      </c>
      <c r="M69" s="6"/>
    </row>
    <row r="70" spans="1:13" ht="16.2">
      <c r="A70" s="40">
        <f t="shared" ref="A70:A133" si="9">A69+1</f>
        <v>42803</v>
      </c>
      <c r="B70" s="45"/>
      <c r="C70" s="45"/>
      <c r="D70" s="42">
        <f t="shared" si="6"/>
        <v>0</v>
      </c>
      <c r="E70" s="45"/>
      <c r="F70" s="45"/>
      <c r="G70" s="42">
        <f t="shared" si="7"/>
        <v>0</v>
      </c>
      <c r="H70" s="43"/>
      <c r="I70" s="38">
        <f t="shared" si="8"/>
        <v>0</v>
      </c>
      <c r="J70" s="68" t="str">
        <f>IFERROR(VLOOKUP(L70,EMPLOI!A:P,2,0),"")</f>
        <v/>
      </c>
      <c r="K70" s="38" t="str">
        <f t="shared" ca="1" si="5"/>
        <v/>
      </c>
      <c r="L70" s="32" t="str">
        <f t="array" ref="L70">IF(OR($J$2&gt;I70),"",IFERROR(INDEX(Tableau1[],MATCH(1,('2017'!A70&gt;=Tableau1[[DATE DEBUT ]])*(Tableau1[DATE FIN]&gt;='2017'!A70),0),1),""))</f>
        <v/>
      </c>
      <c r="M70" s="6"/>
    </row>
    <row r="71" spans="1:13" ht="16.2">
      <c r="A71" s="40">
        <f t="shared" si="9"/>
        <v>42804</v>
      </c>
      <c r="B71" s="45"/>
      <c r="C71" s="45"/>
      <c r="D71" s="42">
        <f t="shared" si="6"/>
        <v>0</v>
      </c>
      <c r="E71" s="45"/>
      <c r="F71" s="45"/>
      <c r="G71" s="42">
        <f t="shared" si="7"/>
        <v>0</v>
      </c>
      <c r="H71" s="43"/>
      <c r="I71" s="38">
        <f t="shared" si="8"/>
        <v>0</v>
      </c>
      <c r="J71" s="68" t="str">
        <f>IFERROR(VLOOKUP(L71,EMPLOI!A:P,2,0),"")</f>
        <v/>
      </c>
      <c r="K71" s="38">
        <f t="shared" ca="1" si="5"/>
        <v>0</v>
      </c>
      <c r="L71" s="32" t="str">
        <f t="array" ref="L71">IF(OR($J$2&gt;I71),"",IFERROR(INDEX(Tableau1[],MATCH(1,('2017'!A71&gt;=Tableau1[[DATE DEBUT ]])*(Tableau1[DATE FIN]&gt;='2017'!A71),0),1),""))</f>
        <v/>
      </c>
      <c r="M71" s="6"/>
    </row>
    <row r="72" spans="1:13" ht="16.2">
      <c r="A72" s="40">
        <f t="shared" si="9"/>
        <v>42805</v>
      </c>
      <c r="B72" s="45"/>
      <c r="C72" s="45"/>
      <c r="D72" s="42">
        <f t="shared" si="6"/>
        <v>0</v>
      </c>
      <c r="E72" s="45"/>
      <c r="F72" s="45"/>
      <c r="G72" s="42">
        <f t="shared" si="7"/>
        <v>0</v>
      </c>
      <c r="H72" s="43"/>
      <c r="I72" s="38">
        <f t="shared" si="8"/>
        <v>0</v>
      </c>
      <c r="J72" s="68" t="str">
        <f>IFERROR(VLOOKUP(L72,EMPLOI!A:P,2,0),"")</f>
        <v/>
      </c>
      <c r="K72" s="38" t="str">
        <f t="shared" ca="1" si="5"/>
        <v/>
      </c>
      <c r="L72" s="32" t="str">
        <f t="array" ref="L72">IF(OR($J$2&gt;I72),"",IFERROR(INDEX(Tableau1[],MATCH(1,('2017'!A72&gt;=Tableau1[[DATE DEBUT ]])*(Tableau1[DATE FIN]&gt;='2017'!A72),0),1),""))</f>
        <v/>
      </c>
      <c r="M72" s="6"/>
    </row>
    <row r="73" spans="1:13" ht="16.2">
      <c r="A73" s="40">
        <f t="shared" si="9"/>
        <v>42806</v>
      </c>
      <c r="B73" s="45"/>
      <c r="C73" s="45"/>
      <c r="D73" s="42">
        <f t="shared" si="6"/>
        <v>0</v>
      </c>
      <c r="E73" s="45"/>
      <c r="F73" s="45"/>
      <c r="G73" s="42">
        <f t="shared" si="7"/>
        <v>0</v>
      </c>
      <c r="H73" s="43"/>
      <c r="I73" s="38">
        <f t="shared" si="8"/>
        <v>0</v>
      </c>
      <c r="J73" s="68" t="str">
        <f>IFERROR(VLOOKUP(L73,EMPLOI!A:P,2,0),"")</f>
        <v/>
      </c>
      <c r="K73" s="38" t="str">
        <f t="shared" ca="1" si="5"/>
        <v/>
      </c>
      <c r="L73" s="32" t="str">
        <f t="array" ref="L73">IF(OR($J$2&gt;I73),"",IFERROR(INDEX(Tableau1[],MATCH(1,('2017'!A73&gt;=Tableau1[[DATE DEBUT ]])*(Tableau1[DATE FIN]&gt;='2017'!A73),0),1),""))</f>
        <v/>
      </c>
      <c r="M73" s="6"/>
    </row>
    <row r="74" spans="1:13" ht="16.2">
      <c r="A74" s="40">
        <f t="shared" si="9"/>
        <v>42807</v>
      </c>
      <c r="B74" s="45"/>
      <c r="C74" s="45"/>
      <c r="D74" s="42">
        <f t="shared" si="6"/>
        <v>0</v>
      </c>
      <c r="E74" s="45"/>
      <c r="F74" s="45"/>
      <c r="G74" s="42">
        <f t="shared" si="7"/>
        <v>0</v>
      </c>
      <c r="H74" s="43"/>
      <c r="I74" s="38">
        <f t="shared" si="8"/>
        <v>0</v>
      </c>
      <c r="J74" s="68" t="str">
        <f>IFERROR(VLOOKUP(L74,EMPLOI!A:P,2,0),"")</f>
        <v/>
      </c>
      <c r="K74" s="38" t="str">
        <f t="shared" ca="1" si="5"/>
        <v/>
      </c>
      <c r="L74" s="32" t="str">
        <f t="array" ref="L74">IF(OR($J$2&gt;I74),"",IFERROR(INDEX(Tableau1[],MATCH(1,('2017'!A74&gt;=Tableau1[[DATE DEBUT ]])*(Tableau1[DATE FIN]&gt;='2017'!A74),0),1),""))</f>
        <v/>
      </c>
      <c r="M74" s="6"/>
    </row>
    <row r="75" spans="1:13" ht="16.2">
      <c r="A75" s="40">
        <f t="shared" si="9"/>
        <v>42808</v>
      </c>
      <c r="B75" s="45"/>
      <c r="C75" s="45"/>
      <c r="D75" s="42">
        <f t="shared" si="6"/>
        <v>0</v>
      </c>
      <c r="E75" s="45"/>
      <c r="F75" s="45"/>
      <c r="G75" s="42">
        <f t="shared" si="7"/>
        <v>0</v>
      </c>
      <c r="H75" s="43"/>
      <c r="I75" s="38">
        <f t="shared" si="8"/>
        <v>0</v>
      </c>
      <c r="J75" s="68" t="str">
        <f>IFERROR(VLOOKUP(L75,EMPLOI!A:P,2,0),"")</f>
        <v/>
      </c>
      <c r="K75" s="38" t="str">
        <f t="shared" ca="1" si="5"/>
        <v/>
      </c>
      <c r="L75" s="32" t="str">
        <f t="array" ref="L75">IF(OR($J$2&gt;I75),"",IFERROR(INDEX(Tableau1[],MATCH(1,('2017'!A75&gt;=Tableau1[[DATE DEBUT ]])*(Tableau1[DATE FIN]&gt;='2017'!A75),0),1),""))</f>
        <v/>
      </c>
      <c r="M75" s="6"/>
    </row>
    <row r="76" spans="1:13" ht="16.2">
      <c r="A76" s="40">
        <f t="shared" si="9"/>
        <v>42809</v>
      </c>
      <c r="B76" s="45"/>
      <c r="C76" s="45"/>
      <c r="D76" s="42">
        <f t="shared" si="6"/>
        <v>0</v>
      </c>
      <c r="E76" s="45"/>
      <c r="F76" s="45"/>
      <c r="G76" s="42">
        <f t="shared" si="7"/>
        <v>0</v>
      </c>
      <c r="H76" s="43"/>
      <c r="I76" s="38">
        <f t="shared" si="8"/>
        <v>0</v>
      </c>
      <c r="J76" s="68" t="str">
        <f>IFERROR(VLOOKUP(L76,EMPLOI!A:P,2,0),"")</f>
        <v/>
      </c>
      <c r="K76" s="38" t="str">
        <f t="shared" ca="1" si="5"/>
        <v/>
      </c>
      <c r="L76" s="32" t="str">
        <f t="array" ref="L76">IF(OR($J$2&gt;I76),"",IFERROR(INDEX(Tableau1[],MATCH(1,('2017'!A76&gt;=Tableau1[[DATE DEBUT ]])*(Tableau1[DATE FIN]&gt;='2017'!A76),0),1),""))</f>
        <v/>
      </c>
      <c r="M76" s="6"/>
    </row>
    <row r="77" spans="1:13" ht="16.2">
      <c r="A77" s="40">
        <f t="shared" si="9"/>
        <v>42810</v>
      </c>
      <c r="B77" s="45"/>
      <c r="C77" s="45"/>
      <c r="D77" s="42">
        <f t="shared" si="6"/>
        <v>0</v>
      </c>
      <c r="E77" s="45"/>
      <c r="F77" s="45"/>
      <c r="G77" s="42">
        <f t="shared" si="7"/>
        <v>0</v>
      </c>
      <c r="H77" s="43"/>
      <c r="I77" s="38">
        <f t="shared" si="8"/>
        <v>0</v>
      </c>
      <c r="J77" s="68" t="str">
        <f>IFERROR(VLOOKUP(L77,EMPLOI!A:P,2,0),"")</f>
        <v/>
      </c>
      <c r="K77" s="38" t="str">
        <f t="shared" ca="1" si="5"/>
        <v/>
      </c>
      <c r="L77" s="32" t="str">
        <f t="array" ref="L77">IF(OR($J$2&gt;I77),"",IFERROR(INDEX(Tableau1[],MATCH(1,('2017'!A77&gt;=Tableau1[[DATE DEBUT ]])*(Tableau1[DATE FIN]&gt;='2017'!A77),0),1),""))</f>
        <v/>
      </c>
      <c r="M77" s="6"/>
    </row>
    <row r="78" spans="1:13" ht="16.2">
      <c r="A78" s="40">
        <f t="shared" si="9"/>
        <v>42811</v>
      </c>
      <c r="B78" s="45"/>
      <c r="C78" s="45"/>
      <c r="D78" s="42">
        <f t="shared" si="6"/>
        <v>0</v>
      </c>
      <c r="E78" s="45"/>
      <c r="F78" s="45"/>
      <c r="G78" s="42">
        <f t="shared" si="7"/>
        <v>0</v>
      </c>
      <c r="H78" s="43"/>
      <c r="I78" s="38">
        <f t="shared" si="8"/>
        <v>0</v>
      </c>
      <c r="J78" s="68" t="str">
        <f>IFERROR(VLOOKUP(L78,EMPLOI!A:P,2,0),"")</f>
        <v/>
      </c>
      <c r="K78" s="38">
        <f t="shared" ca="1" si="5"/>
        <v>0</v>
      </c>
      <c r="L78" s="32" t="str">
        <f t="array" ref="L78">IF(OR($J$2&gt;I78),"",IFERROR(INDEX(Tableau1[],MATCH(1,('2017'!A78&gt;=Tableau1[[DATE DEBUT ]])*(Tableau1[DATE FIN]&gt;='2017'!A78),0),1),""))</f>
        <v/>
      </c>
      <c r="M78" s="6"/>
    </row>
    <row r="79" spans="1:13" ht="16.2">
      <c r="A79" s="40">
        <f t="shared" si="9"/>
        <v>42812</v>
      </c>
      <c r="B79" s="45"/>
      <c r="C79" s="45"/>
      <c r="D79" s="42">
        <f t="shared" si="6"/>
        <v>0</v>
      </c>
      <c r="E79" s="45"/>
      <c r="F79" s="45"/>
      <c r="G79" s="42">
        <f t="shared" si="7"/>
        <v>0</v>
      </c>
      <c r="H79" s="43"/>
      <c r="I79" s="38">
        <f t="shared" si="8"/>
        <v>0</v>
      </c>
      <c r="J79" s="68" t="str">
        <f>IFERROR(VLOOKUP(L79,EMPLOI!A:P,2,0),"")</f>
        <v/>
      </c>
      <c r="K79" s="38" t="str">
        <f t="shared" ca="1" si="5"/>
        <v/>
      </c>
      <c r="L79" s="32" t="str">
        <f t="array" ref="L79">IF(OR($J$2&gt;I79),"",IFERROR(INDEX(Tableau1[],MATCH(1,('2017'!A79&gt;=Tableau1[[DATE DEBUT ]])*(Tableau1[DATE FIN]&gt;='2017'!A79),0),1),""))</f>
        <v/>
      </c>
      <c r="M79" s="6"/>
    </row>
    <row r="80" spans="1:13" ht="16.2">
      <c r="A80" s="40">
        <f t="shared" si="9"/>
        <v>42813</v>
      </c>
      <c r="B80" s="45"/>
      <c r="C80" s="45"/>
      <c r="D80" s="42">
        <f t="shared" si="6"/>
        <v>0</v>
      </c>
      <c r="E80" s="45"/>
      <c r="F80" s="45"/>
      <c r="G80" s="42">
        <f t="shared" si="7"/>
        <v>0</v>
      </c>
      <c r="H80" s="43"/>
      <c r="I80" s="38">
        <f t="shared" si="8"/>
        <v>0</v>
      </c>
      <c r="J80" s="68" t="str">
        <f>IFERROR(VLOOKUP(L80,EMPLOI!A:P,2,0),"")</f>
        <v/>
      </c>
      <c r="K80" s="38" t="str">
        <f t="shared" ca="1" si="5"/>
        <v/>
      </c>
      <c r="L80" s="32" t="str">
        <f t="array" ref="L80">IF(OR($J$2&gt;I80),"",IFERROR(INDEX(Tableau1[],MATCH(1,('2017'!A80&gt;=Tableau1[[DATE DEBUT ]])*(Tableau1[DATE FIN]&gt;='2017'!A80),0),1),""))</f>
        <v/>
      </c>
      <c r="M80" s="6"/>
    </row>
    <row r="81" spans="1:13" ht="16.2">
      <c r="A81" s="40">
        <f t="shared" si="9"/>
        <v>42814</v>
      </c>
      <c r="B81" s="45"/>
      <c r="C81" s="45"/>
      <c r="D81" s="42">
        <f t="shared" si="6"/>
        <v>0</v>
      </c>
      <c r="E81" s="45"/>
      <c r="F81" s="45"/>
      <c r="G81" s="42">
        <f t="shared" si="7"/>
        <v>0</v>
      </c>
      <c r="H81" s="43"/>
      <c r="I81" s="38">
        <f t="shared" si="8"/>
        <v>0</v>
      </c>
      <c r="J81" s="68" t="str">
        <f>IFERROR(VLOOKUP(L81,EMPLOI!A:P,2,0),"")</f>
        <v/>
      </c>
      <c r="K81" s="38" t="str">
        <f t="shared" ca="1" si="5"/>
        <v/>
      </c>
      <c r="L81" s="32" t="str">
        <f t="array" ref="L81">IF(OR($J$2&gt;I81),"",IFERROR(INDEX(Tableau1[],MATCH(1,('2017'!A81&gt;=Tableau1[[DATE DEBUT ]])*(Tableau1[DATE FIN]&gt;='2017'!A81),0),1),""))</f>
        <v/>
      </c>
      <c r="M81" s="6"/>
    </row>
    <row r="82" spans="1:13" ht="16.2">
      <c r="A82" s="40">
        <f t="shared" si="9"/>
        <v>42815</v>
      </c>
      <c r="B82" s="45"/>
      <c r="C82" s="45"/>
      <c r="D82" s="42">
        <f t="shared" si="6"/>
        <v>0</v>
      </c>
      <c r="E82" s="45"/>
      <c r="F82" s="45"/>
      <c r="G82" s="42">
        <f t="shared" si="7"/>
        <v>0</v>
      </c>
      <c r="H82" s="43"/>
      <c r="I82" s="38">
        <f t="shared" si="8"/>
        <v>0</v>
      </c>
      <c r="J82" s="68" t="str">
        <f>IFERROR(VLOOKUP(L82,EMPLOI!A:P,2,0),"")</f>
        <v/>
      </c>
      <c r="K82" s="38" t="str">
        <f t="shared" ca="1" si="5"/>
        <v/>
      </c>
      <c r="L82" s="32" t="str">
        <f t="array" ref="L82">IF(OR($J$2&gt;I82),"",IFERROR(INDEX(Tableau1[],MATCH(1,('2017'!A82&gt;=Tableau1[[DATE DEBUT ]])*(Tableau1[DATE FIN]&gt;='2017'!A82),0),1),""))</f>
        <v/>
      </c>
      <c r="M82" s="6"/>
    </row>
    <row r="83" spans="1:13" ht="16.2">
      <c r="A83" s="40">
        <f t="shared" si="9"/>
        <v>42816</v>
      </c>
      <c r="B83" s="45"/>
      <c r="C83" s="45"/>
      <c r="D83" s="42">
        <f t="shared" si="6"/>
        <v>0</v>
      </c>
      <c r="E83" s="45"/>
      <c r="F83" s="45"/>
      <c r="G83" s="42">
        <f t="shared" si="7"/>
        <v>0</v>
      </c>
      <c r="H83" s="43"/>
      <c r="I83" s="38">
        <f t="shared" si="8"/>
        <v>0</v>
      </c>
      <c r="J83" s="68" t="str">
        <f>IFERROR(VLOOKUP(L83,EMPLOI!A:P,2,0),"")</f>
        <v/>
      </c>
      <c r="K83" s="38" t="str">
        <f t="shared" ca="1" si="5"/>
        <v/>
      </c>
      <c r="L83" s="32" t="str">
        <f t="array" ref="L83">IF(OR($J$2&gt;I83),"",IFERROR(INDEX(Tableau1[],MATCH(1,('2017'!A83&gt;=Tableau1[[DATE DEBUT ]])*(Tableau1[DATE FIN]&gt;='2017'!A83),0),1),""))</f>
        <v/>
      </c>
      <c r="M83" s="6"/>
    </row>
    <row r="84" spans="1:13" ht="16.2">
      <c r="A84" s="40">
        <f t="shared" si="9"/>
        <v>42817</v>
      </c>
      <c r="B84" s="45"/>
      <c r="C84" s="45"/>
      <c r="D84" s="42">
        <f t="shared" si="6"/>
        <v>0</v>
      </c>
      <c r="E84" s="45"/>
      <c r="F84" s="45"/>
      <c r="G84" s="42">
        <f t="shared" si="7"/>
        <v>0</v>
      </c>
      <c r="H84" s="43"/>
      <c r="I84" s="38">
        <f t="shared" si="8"/>
        <v>0</v>
      </c>
      <c r="J84" s="68" t="str">
        <f>IFERROR(VLOOKUP(L84,EMPLOI!A:P,2,0),"")</f>
        <v/>
      </c>
      <c r="K84" s="38" t="str">
        <f t="shared" ca="1" si="5"/>
        <v/>
      </c>
      <c r="L84" s="32" t="str">
        <f t="array" ref="L84">IF(OR($J$2&gt;I84),"",IFERROR(INDEX(Tableau1[],MATCH(1,('2017'!A84&gt;=Tableau1[[DATE DEBUT ]])*(Tableau1[DATE FIN]&gt;='2017'!A84),0),1),""))</f>
        <v/>
      </c>
      <c r="M84" s="6"/>
    </row>
    <row r="85" spans="1:13" ht="16.2">
      <c r="A85" s="40">
        <f t="shared" si="9"/>
        <v>42818</v>
      </c>
      <c r="B85" s="45"/>
      <c r="C85" s="45"/>
      <c r="D85" s="42">
        <f t="shared" si="6"/>
        <v>0</v>
      </c>
      <c r="E85" s="45"/>
      <c r="F85" s="45"/>
      <c r="G85" s="42">
        <f t="shared" si="7"/>
        <v>0</v>
      </c>
      <c r="H85" s="43"/>
      <c r="I85" s="38">
        <f t="shared" si="8"/>
        <v>0</v>
      </c>
      <c r="J85" s="68" t="str">
        <f>IFERROR(VLOOKUP(L85,EMPLOI!A:P,2,0),"")</f>
        <v/>
      </c>
      <c r="K85" s="38">
        <f t="shared" ca="1" si="5"/>
        <v>0</v>
      </c>
      <c r="L85" s="32" t="str">
        <f t="array" ref="L85">IF(OR($J$2&gt;I85),"",IFERROR(INDEX(Tableau1[],MATCH(1,('2017'!A85&gt;=Tableau1[[DATE DEBUT ]])*(Tableau1[DATE FIN]&gt;='2017'!A85),0),1),""))</f>
        <v/>
      </c>
      <c r="M85" s="6"/>
    </row>
    <row r="86" spans="1:13" ht="16.2">
      <c r="A86" s="40">
        <f t="shared" si="9"/>
        <v>42819</v>
      </c>
      <c r="B86" s="45"/>
      <c r="C86" s="45"/>
      <c r="D86" s="42">
        <f t="shared" si="6"/>
        <v>0</v>
      </c>
      <c r="E86" s="45"/>
      <c r="F86" s="45"/>
      <c r="G86" s="42">
        <f t="shared" si="7"/>
        <v>0</v>
      </c>
      <c r="H86" s="43"/>
      <c r="I86" s="38">
        <f t="shared" si="8"/>
        <v>0</v>
      </c>
      <c r="J86" s="68" t="str">
        <f>IFERROR(VLOOKUP(L86,EMPLOI!A:P,2,0),"")</f>
        <v/>
      </c>
      <c r="K86" s="38" t="str">
        <f t="shared" ca="1" si="5"/>
        <v/>
      </c>
      <c r="L86" s="32" t="str">
        <f t="array" ref="L86">IF(OR($J$2&gt;I86),"",IFERROR(INDEX(Tableau1[],MATCH(1,('2017'!A86&gt;=Tableau1[[DATE DEBUT ]])*(Tableau1[DATE FIN]&gt;='2017'!A86),0),1),""))</f>
        <v/>
      </c>
      <c r="M86" s="6"/>
    </row>
    <row r="87" spans="1:13" ht="16.2">
      <c r="A87" s="40">
        <f t="shared" si="9"/>
        <v>42820</v>
      </c>
      <c r="B87" s="45"/>
      <c r="C87" s="45"/>
      <c r="D87" s="42">
        <f t="shared" si="6"/>
        <v>0</v>
      </c>
      <c r="E87" s="45"/>
      <c r="F87" s="45"/>
      <c r="G87" s="42">
        <f t="shared" si="7"/>
        <v>0</v>
      </c>
      <c r="H87" s="43"/>
      <c r="I87" s="38">
        <f t="shared" si="8"/>
        <v>0</v>
      </c>
      <c r="J87" s="68" t="str">
        <f>IFERROR(VLOOKUP(L87,EMPLOI!A:P,2,0),"")</f>
        <v/>
      </c>
      <c r="K87" s="38" t="str">
        <f t="shared" ca="1" si="5"/>
        <v/>
      </c>
      <c r="L87" s="32" t="str">
        <f t="array" ref="L87">IF(OR($J$2&gt;I87),"",IFERROR(INDEX(Tableau1[],MATCH(1,('2017'!A87&gt;=Tableau1[[DATE DEBUT ]])*(Tableau1[DATE FIN]&gt;='2017'!A87),0),1),""))</f>
        <v/>
      </c>
      <c r="M87" s="6"/>
    </row>
    <row r="88" spans="1:13" ht="16.2">
      <c r="A88" s="40">
        <f t="shared" si="9"/>
        <v>42821</v>
      </c>
      <c r="B88" s="45"/>
      <c r="C88" s="45"/>
      <c r="D88" s="42">
        <f t="shared" si="6"/>
        <v>0</v>
      </c>
      <c r="E88" s="45"/>
      <c r="F88" s="45"/>
      <c r="G88" s="42">
        <f t="shared" si="7"/>
        <v>0</v>
      </c>
      <c r="H88" s="43"/>
      <c r="I88" s="38">
        <f t="shared" si="8"/>
        <v>0</v>
      </c>
      <c r="J88" s="68" t="str">
        <f>IFERROR(VLOOKUP(L88,EMPLOI!A:P,2,0),"")</f>
        <v/>
      </c>
      <c r="K88" s="38" t="str">
        <f t="shared" ca="1" si="5"/>
        <v/>
      </c>
      <c r="L88" s="32" t="str">
        <f t="array" ref="L88">IF(OR($J$2&gt;I88),"",IFERROR(INDEX(Tableau1[],MATCH(1,('2017'!A88&gt;=Tableau1[[DATE DEBUT ]])*(Tableau1[DATE FIN]&gt;='2017'!A88),0),1),""))</f>
        <v/>
      </c>
      <c r="M88" s="6"/>
    </row>
    <row r="89" spans="1:13" ht="16.2">
      <c r="A89" s="40">
        <f t="shared" si="9"/>
        <v>42822</v>
      </c>
      <c r="B89" s="45"/>
      <c r="C89" s="45"/>
      <c r="D89" s="42">
        <f t="shared" si="6"/>
        <v>0</v>
      </c>
      <c r="E89" s="45"/>
      <c r="F89" s="45"/>
      <c r="G89" s="42">
        <f t="shared" si="7"/>
        <v>0</v>
      </c>
      <c r="H89" s="43"/>
      <c r="I89" s="38">
        <f t="shared" si="8"/>
        <v>0</v>
      </c>
      <c r="J89" s="68" t="str">
        <f>IFERROR(VLOOKUP(L89,EMPLOI!A:P,2,0),"")</f>
        <v/>
      </c>
      <c r="K89" s="38" t="str">
        <f t="shared" ca="1" si="5"/>
        <v/>
      </c>
      <c r="L89" s="32" t="str">
        <f t="array" ref="L89">IF(OR($J$2&gt;I89),"",IFERROR(INDEX(Tableau1[],MATCH(1,('2017'!A89&gt;=Tableau1[[DATE DEBUT ]])*(Tableau1[DATE FIN]&gt;='2017'!A89),0),1),""))</f>
        <v/>
      </c>
      <c r="M89" s="6"/>
    </row>
    <row r="90" spans="1:13" ht="16.2">
      <c r="A90" s="40">
        <f t="shared" si="9"/>
        <v>42823</v>
      </c>
      <c r="B90" s="45"/>
      <c r="C90" s="45"/>
      <c r="D90" s="42">
        <f t="shared" si="6"/>
        <v>0</v>
      </c>
      <c r="E90" s="45"/>
      <c r="F90" s="45"/>
      <c r="G90" s="42">
        <f t="shared" si="7"/>
        <v>0</v>
      </c>
      <c r="H90" s="43"/>
      <c r="I90" s="38">
        <f t="shared" si="8"/>
        <v>0</v>
      </c>
      <c r="J90" s="68" t="str">
        <f>IFERROR(VLOOKUP(L90,EMPLOI!A:P,2,0),"")</f>
        <v/>
      </c>
      <c r="K90" s="38" t="str">
        <f t="shared" ca="1" si="5"/>
        <v/>
      </c>
      <c r="L90" s="32" t="str">
        <f t="array" ref="L90">IF(OR($J$2&gt;I90),"",IFERROR(INDEX(Tableau1[],MATCH(1,('2017'!A90&gt;=Tableau1[[DATE DEBUT ]])*(Tableau1[DATE FIN]&gt;='2017'!A90),0),1),""))</f>
        <v/>
      </c>
      <c r="M90" s="6"/>
    </row>
    <row r="91" spans="1:13" ht="16.2">
      <c r="A91" s="40">
        <f t="shared" si="9"/>
        <v>42824</v>
      </c>
      <c r="B91" s="45"/>
      <c r="C91" s="45"/>
      <c r="D91" s="42">
        <f t="shared" si="6"/>
        <v>0</v>
      </c>
      <c r="E91" s="45"/>
      <c r="F91" s="45"/>
      <c r="G91" s="42">
        <f t="shared" si="7"/>
        <v>0</v>
      </c>
      <c r="H91" s="43"/>
      <c r="I91" s="38">
        <f t="shared" si="8"/>
        <v>0</v>
      </c>
      <c r="J91" s="68" t="str">
        <f>IFERROR(VLOOKUP(L91,EMPLOI!A:P,2,0),"")</f>
        <v/>
      </c>
      <c r="K91" s="38" t="str">
        <f t="shared" ca="1" si="5"/>
        <v/>
      </c>
      <c r="L91" s="32" t="str">
        <f t="array" ref="L91">IF(OR($J$2&gt;I91),"",IFERROR(INDEX(Tableau1[],MATCH(1,('2017'!A91&gt;=Tableau1[[DATE DEBUT ]])*(Tableau1[DATE FIN]&gt;='2017'!A91),0),1),""))</f>
        <v/>
      </c>
      <c r="M91" s="6"/>
    </row>
    <row r="92" spans="1:13" ht="16.2">
      <c r="A92" s="40">
        <f t="shared" si="9"/>
        <v>42825</v>
      </c>
      <c r="B92" s="44"/>
      <c r="C92" s="44"/>
      <c r="D92" s="42">
        <f t="shared" si="6"/>
        <v>0</v>
      </c>
      <c r="E92" s="45"/>
      <c r="F92" s="45"/>
      <c r="G92" s="42">
        <f t="shared" si="7"/>
        <v>0</v>
      </c>
      <c r="H92" s="43"/>
      <c r="I92" s="38">
        <f t="shared" si="8"/>
        <v>0</v>
      </c>
      <c r="J92" s="68" t="str">
        <f>IFERROR(VLOOKUP(L92,EMPLOI!A:P,2,0),"")</f>
        <v/>
      </c>
      <c r="K92" s="38">
        <f t="shared" ca="1" si="5"/>
        <v>0</v>
      </c>
      <c r="L92" s="32" t="str">
        <f t="array" ref="L92">IF(OR($J$2&gt;I92),"",IFERROR(INDEX(Tableau1[],MATCH(1,('2017'!A92&gt;=Tableau1[[DATE DEBUT ]])*(Tableau1[DATE FIN]&gt;='2017'!A92),0),1),""))</f>
        <v/>
      </c>
      <c r="M92" s="6"/>
    </row>
    <row r="93" spans="1:13" ht="16.2">
      <c r="A93" s="40">
        <f t="shared" si="9"/>
        <v>42826</v>
      </c>
      <c r="B93" s="44"/>
      <c r="C93" s="44"/>
      <c r="D93" s="42">
        <f t="shared" si="6"/>
        <v>0</v>
      </c>
      <c r="E93" s="45"/>
      <c r="F93" s="45"/>
      <c r="G93" s="42">
        <f t="shared" si="7"/>
        <v>0</v>
      </c>
      <c r="H93" s="43"/>
      <c r="I93" s="38">
        <f t="shared" si="8"/>
        <v>0</v>
      </c>
      <c r="J93" s="68" t="str">
        <f>IFERROR(VLOOKUP(L93,EMPLOI!A:P,2,0),"")</f>
        <v/>
      </c>
      <c r="K93" s="38" t="str">
        <f t="shared" ca="1" si="5"/>
        <v/>
      </c>
      <c r="L93" s="32" t="str">
        <f t="array" ref="L93">IF(OR($J$2&gt;I93),"",IFERROR(INDEX(Tableau1[],MATCH(1,('2017'!A93&gt;=Tableau1[[DATE DEBUT ]])*(Tableau1[DATE FIN]&gt;='2017'!A93),0),1),""))</f>
        <v/>
      </c>
      <c r="M93" s="6"/>
    </row>
    <row r="94" spans="1:13" ht="16.2">
      <c r="A94" s="40">
        <f t="shared" si="9"/>
        <v>42827</v>
      </c>
      <c r="B94" s="44"/>
      <c r="C94" s="44"/>
      <c r="D94" s="42">
        <f t="shared" si="6"/>
        <v>0</v>
      </c>
      <c r="E94" s="45"/>
      <c r="F94" s="45"/>
      <c r="G94" s="42">
        <f t="shared" si="7"/>
        <v>0</v>
      </c>
      <c r="H94" s="43"/>
      <c r="I94" s="38">
        <f t="shared" si="8"/>
        <v>0</v>
      </c>
      <c r="J94" s="68" t="str">
        <f>IFERROR(VLOOKUP(L94,EMPLOI!A:P,2,0),"")</f>
        <v/>
      </c>
      <c r="K94" s="38" t="str">
        <f t="shared" ca="1" si="5"/>
        <v/>
      </c>
      <c r="L94" s="32" t="str">
        <f t="array" ref="L94">IF(OR($J$2&gt;I94),"",IFERROR(INDEX(Tableau1[],MATCH(1,('2017'!A94&gt;=Tableau1[[DATE DEBUT ]])*(Tableau1[DATE FIN]&gt;='2017'!A94),0),1),""))</f>
        <v/>
      </c>
      <c r="M94" s="6"/>
    </row>
    <row r="95" spans="1:13" ht="16.2">
      <c r="A95" s="40">
        <f t="shared" si="9"/>
        <v>42828</v>
      </c>
      <c r="B95" s="44"/>
      <c r="C95" s="44"/>
      <c r="D95" s="42">
        <f t="shared" si="6"/>
        <v>0</v>
      </c>
      <c r="E95" s="45"/>
      <c r="F95" s="45"/>
      <c r="G95" s="42">
        <f t="shared" si="7"/>
        <v>0</v>
      </c>
      <c r="H95" s="43"/>
      <c r="I95" s="38">
        <f t="shared" si="8"/>
        <v>0</v>
      </c>
      <c r="J95" s="68" t="str">
        <f>IFERROR(VLOOKUP(L95,EMPLOI!A:P,2,0),"")</f>
        <v/>
      </c>
      <c r="K95" s="38" t="str">
        <f t="shared" ca="1" si="5"/>
        <v/>
      </c>
      <c r="L95" s="32" t="str">
        <f t="array" ref="L95">IF(OR($J$2&gt;I95),"",IFERROR(INDEX(Tableau1[],MATCH(1,('2017'!A95&gt;=Tableau1[[DATE DEBUT ]])*(Tableau1[DATE FIN]&gt;='2017'!A95),0),1),""))</f>
        <v/>
      </c>
      <c r="M95" s="6"/>
    </row>
    <row r="96" spans="1:13" ht="16.2">
      <c r="A96" s="40">
        <f t="shared" si="9"/>
        <v>42829</v>
      </c>
      <c r="B96" s="44">
        <v>0.33333333333333331</v>
      </c>
      <c r="C96" s="44">
        <v>0.48958333333333331</v>
      </c>
      <c r="D96" s="42">
        <f t="shared" si="6"/>
        <v>0.15625</v>
      </c>
      <c r="E96" s="44">
        <v>0.53125</v>
      </c>
      <c r="F96" s="44">
        <v>0.66666666666666663</v>
      </c>
      <c r="G96" s="42">
        <f t="shared" si="7"/>
        <v>0.13541666666666663</v>
      </c>
      <c r="H96" s="43"/>
      <c r="I96" s="38">
        <f t="shared" si="8"/>
        <v>0.29166666666666663</v>
      </c>
      <c r="J96" s="68">
        <f>IFERROR(VLOOKUP(L96,EMPLOI!A:P,2,0),"")</f>
        <v>70.599999999999994</v>
      </c>
      <c r="K96" s="38" t="str">
        <f t="shared" ca="1" si="5"/>
        <v/>
      </c>
      <c r="L96" s="32">
        <f t="array" ref="L96">IF(OR($J$2&gt;I96),"",IFERROR(INDEX(Tableau1[],MATCH(1,('2017'!A96&gt;=Tableau1[[DATE DEBUT ]])*(Tableau1[DATE FIN]&gt;='2017'!A96),0),1),""))</f>
        <v>1</v>
      </c>
      <c r="M96" s="6"/>
    </row>
    <row r="97" spans="1:13" ht="16.2">
      <c r="A97" s="40">
        <f t="shared" si="9"/>
        <v>42830</v>
      </c>
      <c r="B97" s="44">
        <v>0.33333333333333331</v>
      </c>
      <c r="C97" s="44">
        <v>0.48958333333333331</v>
      </c>
      <c r="D97" s="42">
        <f t="shared" si="6"/>
        <v>0.15625</v>
      </c>
      <c r="E97" s="44">
        <v>0.53125</v>
      </c>
      <c r="F97" s="44">
        <v>0.66666666666666663</v>
      </c>
      <c r="G97" s="42">
        <f t="shared" si="7"/>
        <v>0.13541666666666663</v>
      </c>
      <c r="H97" s="43"/>
      <c r="I97" s="38">
        <f t="shared" si="8"/>
        <v>0.29166666666666663</v>
      </c>
      <c r="J97" s="68">
        <f>IFERROR(VLOOKUP(L97,EMPLOI!A:P,2,0),"")</f>
        <v>70.599999999999994</v>
      </c>
      <c r="K97" s="38" t="str">
        <f t="shared" ca="1" si="5"/>
        <v/>
      </c>
      <c r="L97" s="32">
        <f t="array" ref="L97">IF(OR($J$2&gt;I97),"",IFERROR(INDEX(Tableau1[],MATCH(1,('2017'!A97&gt;=Tableau1[[DATE DEBUT ]])*(Tableau1[DATE FIN]&gt;='2017'!A97),0),1),""))</f>
        <v>1</v>
      </c>
      <c r="M97" s="6"/>
    </row>
    <row r="98" spans="1:13" ht="16.2">
      <c r="A98" s="40">
        <f t="shared" si="9"/>
        <v>42831</v>
      </c>
      <c r="B98" s="44">
        <v>0.33333333333333331</v>
      </c>
      <c r="C98" s="44">
        <v>0.48958333333333331</v>
      </c>
      <c r="D98" s="42">
        <f t="shared" si="6"/>
        <v>0.15625</v>
      </c>
      <c r="E98" s="44">
        <v>0.53125</v>
      </c>
      <c r="F98" s="44">
        <v>0.66666666666666663</v>
      </c>
      <c r="G98" s="42">
        <f t="shared" si="7"/>
        <v>0.13541666666666663</v>
      </c>
      <c r="H98" s="43"/>
      <c r="I98" s="38">
        <f t="shared" si="8"/>
        <v>0.29166666666666663</v>
      </c>
      <c r="J98" s="68">
        <f>IFERROR(VLOOKUP(L98,EMPLOI!A:P,2,0),"")</f>
        <v>70.599999999999994</v>
      </c>
      <c r="K98" s="38" t="str">
        <f t="shared" ca="1" si="5"/>
        <v/>
      </c>
      <c r="L98" s="32">
        <f t="array" ref="L98">IF(OR($J$2&gt;I98),"",IFERROR(INDEX(Tableau1[],MATCH(1,('2017'!A98&gt;=Tableau1[[DATE DEBUT ]])*(Tableau1[DATE FIN]&gt;='2017'!A98),0),1),""))</f>
        <v>1</v>
      </c>
      <c r="M98" s="6"/>
    </row>
    <row r="99" spans="1:13" ht="16.2">
      <c r="A99" s="40">
        <f t="shared" si="9"/>
        <v>42832</v>
      </c>
      <c r="B99" s="44">
        <v>0.33333333333333331</v>
      </c>
      <c r="C99" s="44">
        <v>0.48958333333333331</v>
      </c>
      <c r="D99" s="42">
        <f t="shared" si="6"/>
        <v>0.15625</v>
      </c>
      <c r="E99" s="44">
        <v>0.53125</v>
      </c>
      <c r="F99" s="44">
        <v>0.66666666666666663</v>
      </c>
      <c r="G99" s="42">
        <f t="shared" si="7"/>
        <v>0.13541666666666663</v>
      </c>
      <c r="H99" s="43"/>
      <c r="I99" s="38">
        <f t="shared" si="8"/>
        <v>0.29166666666666663</v>
      </c>
      <c r="J99" s="68">
        <f>IFERROR(VLOOKUP(L99,EMPLOI!A:P,2,0),"")</f>
        <v>70.599999999999994</v>
      </c>
      <c r="K99" s="38">
        <f t="shared" ca="1" si="5"/>
        <v>1.1666666666666665</v>
      </c>
      <c r="L99" s="32">
        <f t="array" ref="L99">IF(OR($J$2&gt;I99),"",IFERROR(INDEX(Tableau1[],MATCH(1,('2017'!A99&gt;=Tableau1[[DATE DEBUT ]])*(Tableau1[DATE FIN]&gt;='2017'!A99),0),1),""))</f>
        <v>1</v>
      </c>
      <c r="M99" s="6"/>
    </row>
    <row r="100" spans="1:13" ht="16.2">
      <c r="A100" s="40">
        <f t="shared" si="9"/>
        <v>42833</v>
      </c>
      <c r="B100" s="45"/>
      <c r="C100" s="45"/>
      <c r="D100" s="42">
        <f t="shared" si="6"/>
        <v>0</v>
      </c>
      <c r="E100" s="45"/>
      <c r="F100" s="45"/>
      <c r="G100" s="42">
        <f>MOD(F100-E100,1)</f>
        <v>0</v>
      </c>
      <c r="H100" s="43"/>
      <c r="I100" s="38">
        <f t="shared" si="8"/>
        <v>0</v>
      </c>
      <c r="J100" s="68" t="str">
        <f>IFERROR(VLOOKUP(L100,EMPLOI!A:P,2,0),"")</f>
        <v/>
      </c>
      <c r="K100" s="38" t="str">
        <f t="shared" ca="1" si="5"/>
        <v/>
      </c>
      <c r="L100" s="32" t="str">
        <f t="array" ref="L100">IF(OR($J$2&gt;I100),"",IFERROR(INDEX(Tableau1[],MATCH(1,('2017'!A100&gt;=Tableau1[[DATE DEBUT ]])*(Tableau1[DATE FIN]&gt;='2017'!A100),0),1),""))</f>
        <v/>
      </c>
      <c r="M100" s="6"/>
    </row>
    <row r="101" spans="1:13" ht="16.2">
      <c r="A101" s="40">
        <f t="shared" si="9"/>
        <v>42834</v>
      </c>
      <c r="B101" s="45"/>
      <c r="C101" s="45"/>
      <c r="D101" s="42">
        <f t="shared" si="6"/>
        <v>0</v>
      </c>
      <c r="E101" s="45"/>
      <c r="F101" s="45"/>
      <c r="G101" s="42">
        <f t="shared" ref="G101:G164" si="10">MOD(F101-E101,1)</f>
        <v>0</v>
      </c>
      <c r="H101" s="43"/>
      <c r="I101" s="38">
        <f t="shared" si="8"/>
        <v>0</v>
      </c>
      <c r="J101" s="68" t="str">
        <f>IFERROR(VLOOKUP(L101,EMPLOI!A:P,2,0),"")</f>
        <v/>
      </c>
      <c r="K101" s="38" t="str">
        <f t="shared" ca="1" si="5"/>
        <v/>
      </c>
      <c r="L101" s="32" t="str">
        <f t="array" ref="L101">IF(OR($J$2&gt;I101),"",IFERROR(INDEX(Tableau1[],MATCH(1,('2017'!A101&gt;=Tableau1[[DATE DEBUT ]])*(Tableau1[DATE FIN]&gt;='2017'!A101),0),1),""))</f>
        <v/>
      </c>
      <c r="M101" s="6"/>
    </row>
    <row r="102" spans="1:13" ht="16.2">
      <c r="A102" s="40">
        <f t="shared" si="9"/>
        <v>42835</v>
      </c>
      <c r="B102" s="44"/>
      <c r="C102" s="44"/>
      <c r="D102" s="42">
        <f t="shared" si="6"/>
        <v>0</v>
      </c>
      <c r="E102" s="45"/>
      <c r="F102" s="45"/>
      <c r="G102" s="42">
        <f t="shared" si="10"/>
        <v>0</v>
      </c>
      <c r="H102" s="43"/>
      <c r="I102" s="38">
        <f t="shared" si="8"/>
        <v>0</v>
      </c>
      <c r="J102" s="68" t="str">
        <f>IFERROR(VLOOKUP(L102,EMPLOI!A:P,2,0),"")</f>
        <v/>
      </c>
      <c r="K102" s="38" t="str">
        <f t="shared" ca="1" si="5"/>
        <v/>
      </c>
      <c r="L102" s="32" t="str">
        <f t="array" ref="L102">IF(OR($J$2&gt;I102),"",IFERROR(INDEX(Tableau1[],MATCH(1,('2017'!A102&gt;=Tableau1[[DATE DEBUT ]])*(Tableau1[DATE FIN]&gt;='2017'!A102),0),1),""))</f>
        <v/>
      </c>
      <c r="M102" s="6"/>
    </row>
    <row r="103" spans="1:13" ht="16.2">
      <c r="A103" s="40">
        <f t="shared" si="9"/>
        <v>42836</v>
      </c>
      <c r="B103" s="45"/>
      <c r="C103" s="45"/>
      <c r="D103" s="42">
        <f t="shared" si="6"/>
        <v>0</v>
      </c>
      <c r="E103" s="45"/>
      <c r="F103" s="45"/>
      <c r="G103" s="42">
        <f t="shared" si="10"/>
        <v>0</v>
      </c>
      <c r="H103" s="43"/>
      <c r="I103" s="38">
        <f t="shared" si="8"/>
        <v>0</v>
      </c>
      <c r="J103" s="68" t="str">
        <f>IFERROR(VLOOKUP(L103,EMPLOI!A:P,2,0),"")</f>
        <v/>
      </c>
      <c r="K103" s="38" t="str">
        <f t="shared" ca="1" si="5"/>
        <v/>
      </c>
      <c r="L103" s="32" t="str">
        <f t="array" ref="L103">IF(OR($J$2&gt;I103),"",IFERROR(INDEX(Tableau1[],MATCH(1,('2017'!A103&gt;=Tableau1[[DATE DEBUT ]])*(Tableau1[DATE FIN]&gt;='2017'!A103),0),1),""))</f>
        <v/>
      </c>
      <c r="M103" s="6"/>
    </row>
    <row r="104" spans="1:13" ht="16.2">
      <c r="A104" s="40">
        <f t="shared" si="9"/>
        <v>42837</v>
      </c>
      <c r="B104" s="45"/>
      <c r="C104" s="45"/>
      <c r="D104" s="42">
        <f t="shared" si="6"/>
        <v>0</v>
      </c>
      <c r="E104" s="45"/>
      <c r="F104" s="45"/>
      <c r="G104" s="42">
        <f t="shared" si="10"/>
        <v>0</v>
      </c>
      <c r="H104" s="43"/>
      <c r="I104" s="38">
        <f t="shared" si="8"/>
        <v>0</v>
      </c>
      <c r="J104" s="68" t="str">
        <f>IFERROR(VLOOKUP(L104,EMPLOI!A:P,2,0),"")</f>
        <v/>
      </c>
      <c r="K104" s="38" t="str">
        <f t="shared" ca="1" si="5"/>
        <v/>
      </c>
      <c r="L104" s="32" t="str">
        <f t="array" ref="L104">IF(OR($J$2&gt;I104),"",IFERROR(INDEX(Tableau1[],MATCH(1,('2017'!A104&gt;=Tableau1[[DATE DEBUT ]])*(Tableau1[DATE FIN]&gt;='2017'!A104),0),1),""))</f>
        <v/>
      </c>
      <c r="M104" s="6"/>
    </row>
    <row r="105" spans="1:13" ht="16.2">
      <c r="A105" s="40">
        <f t="shared" si="9"/>
        <v>42838</v>
      </c>
      <c r="B105" s="45"/>
      <c r="C105" s="45"/>
      <c r="D105" s="42">
        <f t="shared" si="6"/>
        <v>0</v>
      </c>
      <c r="E105" s="45"/>
      <c r="F105" s="45"/>
      <c r="G105" s="42">
        <f t="shared" si="10"/>
        <v>0</v>
      </c>
      <c r="H105" s="43"/>
      <c r="I105" s="38">
        <f t="shared" si="8"/>
        <v>0</v>
      </c>
      <c r="J105" s="68" t="str">
        <f>IFERROR(VLOOKUP(L105,EMPLOI!A:P,2,0),"")</f>
        <v/>
      </c>
      <c r="K105" s="38" t="str">
        <f t="shared" ca="1" si="5"/>
        <v/>
      </c>
      <c r="L105" s="32" t="str">
        <f t="array" ref="L105">IF(OR($J$2&gt;I105),"",IFERROR(INDEX(Tableau1[],MATCH(1,('2017'!A105&gt;=Tableau1[[DATE DEBUT ]])*(Tableau1[DATE FIN]&gt;='2017'!A105),0),1),""))</f>
        <v/>
      </c>
      <c r="M105" s="6"/>
    </row>
    <row r="106" spans="1:13" ht="16.2">
      <c r="A106" s="40">
        <f t="shared" si="9"/>
        <v>42839</v>
      </c>
      <c r="B106" s="45"/>
      <c r="C106" s="45"/>
      <c r="D106" s="42">
        <f t="shared" si="6"/>
        <v>0</v>
      </c>
      <c r="E106" s="45"/>
      <c r="F106" s="45"/>
      <c r="G106" s="42">
        <f t="shared" si="10"/>
        <v>0</v>
      </c>
      <c r="H106" s="43"/>
      <c r="I106" s="38">
        <f t="shared" si="8"/>
        <v>0</v>
      </c>
      <c r="J106" s="68" t="str">
        <f>IFERROR(VLOOKUP(L106,EMPLOI!A:P,2,0),"")</f>
        <v/>
      </c>
      <c r="K106" s="38">
        <f t="shared" ca="1" si="5"/>
        <v>0</v>
      </c>
      <c r="L106" s="32" t="str">
        <f t="array" ref="L106">IF(OR($J$2&gt;I106),"",IFERROR(INDEX(Tableau1[],MATCH(1,('2017'!A106&gt;=Tableau1[[DATE DEBUT ]])*(Tableau1[DATE FIN]&gt;='2017'!A106),0),1),""))</f>
        <v/>
      </c>
      <c r="M106" s="6"/>
    </row>
    <row r="107" spans="1:13" ht="16.2">
      <c r="A107" s="40">
        <f t="shared" si="9"/>
        <v>42840</v>
      </c>
      <c r="B107" s="45"/>
      <c r="C107" s="45"/>
      <c r="D107" s="42">
        <f t="shared" si="6"/>
        <v>0</v>
      </c>
      <c r="E107" s="45"/>
      <c r="F107" s="45"/>
      <c r="G107" s="42">
        <f t="shared" si="10"/>
        <v>0</v>
      </c>
      <c r="H107" s="43"/>
      <c r="I107" s="38">
        <f t="shared" si="8"/>
        <v>0</v>
      </c>
      <c r="J107" s="68" t="str">
        <f>IFERROR(VLOOKUP(L107,EMPLOI!A:P,2,0),"")</f>
        <v/>
      </c>
      <c r="K107" s="38" t="str">
        <f t="shared" ca="1" si="5"/>
        <v/>
      </c>
      <c r="L107" s="32" t="str">
        <f t="array" ref="L107">IF(OR($J$2&gt;I107),"",IFERROR(INDEX(Tableau1[],MATCH(1,('2017'!A107&gt;=Tableau1[[DATE DEBUT ]])*(Tableau1[DATE FIN]&gt;='2017'!A107),0),1),""))</f>
        <v/>
      </c>
      <c r="M107" s="6"/>
    </row>
    <row r="108" spans="1:13" ht="16.2">
      <c r="A108" s="40">
        <f t="shared" si="9"/>
        <v>42841</v>
      </c>
      <c r="B108" s="45"/>
      <c r="C108" s="45"/>
      <c r="D108" s="42">
        <f t="shared" si="6"/>
        <v>0</v>
      </c>
      <c r="E108" s="45"/>
      <c r="F108" s="45"/>
      <c r="G108" s="42">
        <f t="shared" si="10"/>
        <v>0</v>
      </c>
      <c r="H108" s="43"/>
      <c r="I108" s="38">
        <f t="shared" si="8"/>
        <v>0</v>
      </c>
      <c r="J108" s="68" t="str">
        <f>IFERROR(VLOOKUP(L108,EMPLOI!A:P,2,0),"")</f>
        <v/>
      </c>
      <c r="K108" s="38" t="str">
        <f t="shared" ca="1" si="5"/>
        <v/>
      </c>
      <c r="L108" s="32" t="str">
        <f t="array" ref="L108">IF(OR($J$2&gt;I108),"",IFERROR(INDEX(Tableau1[],MATCH(1,('2017'!A108&gt;=Tableau1[[DATE DEBUT ]])*(Tableau1[DATE FIN]&gt;='2017'!A108),0),1),""))</f>
        <v/>
      </c>
      <c r="M108" s="6"/>
    </row>
    <row r="109" spans="1:13" ht="16.2">
      <c r="A109" s="40">
        <f t="shared" si="9"/>
        <v>42842</v>
      </c>
      <c r="B109" s="45"/>
      <c r="C109" s="45"/>
      <c r="D109" s="42">
        <f t="shared" si="6"/>
        <v>0</v>
      </c>
      <c r="E109" s="45"/>
      <c r="F109" s="45"/>
      <c r="G109" s="42">
        <f t="shared" si="10"/>
        <v>0</v>
      </c>
      <c r="H109" s="43"/>
      <c r="I109" s="38">
        <f t="shared" si="8"/>
        <v>0</v>
      </c>
      <c r="J109" s="68" t="str">
        <f>IFERROR(VLOOKUP(L109,EMPLOI!A:P,2,0),"")</f>
        <v/>
      </c>
      <c r="K109" s="38" t="str">
        <f t="shared" ca="1" si="5"/>
        <v/>
      </c>
      <c r="L109" s="32" t="str">
        <f t="array" ref="L109">IF(OR($J$2&gt;I109),"",IFERROR(INDEX(Tableau1[],MATCH(1,('2017'!A109&gt;=Tableau1[[DATE DEBUT ]])*(Tableau1[DATE FIN]&gt;='2017'!A109),0),1),""))</f>
        <v/>
      </c>
      <c r="M109" s="6"/>
    </row>
    <row r="110" spans="1:13" ht="16.2">
      <c r="A110" s="40">
        <f t="shared" si="9"/>
        <v>42843</v>
      </c>
      <c r="B110" s="45"/>
      <c r="C110" s="45"/>
      <c r="D110" s="42">
        <f t="shared" si="6"/>
        <v>0</v>
      </c>
      <c r="E110" s="45"/>
      <c r="F110" s="45"/>
      <c r="G110" s="42">
        <f t="shared" si="10"/>
        <v>0</v>
      </c>
      <c r="H110" s="43"/>
      <c r="I110" s="38">
        <f t="shared" si="8"/>
        <v>0</v>
      </c>
      <c r="J110" s="68" t="str">
        <f>IFERROR(VLOOKUP(L110,EMPLOI!A:P,2,0),"")</f>
        <v/>
      </c>
      <c r="K110" s="38" t="str">
        <f t="shared" ca="1" si="5"/>
        <v/>
      </c>
      <c r="L110" s="32" t="str">
        <f t="array" ref="L110">IF(OR($J$2&gt;I110),"",IFERROR(INDEX(Tableau1[],MATCH(1,('2017'!A110&gt;=Tableau1[[DATE DEBUT ]])*(Tableau1[DATE FIN]&gt;='2017'!A110),0),1),""))</f>
        <v/>
      </c>
      <c r="M110" s="6"/>
    </row>
    <row r="111" spans="1:13" ht="16.2">
      <c r="A111" s="40">
        <f t="shared" si="9"/>
        <v>42844</v>
      </c>
      <c r="B111" s="45"/>
      <c r="C111" s="45"/>
      <c r="D111" s="42">
        <f t="shared" si="6"/>
        <v>0</v>
      </c>
      <c r="E111" s="45"/>
      <c r="F111" s="45"/>
      <c r="G111" s="42">
        <f t="shared" si="10"/>
        <v>0</v>
      </c>
      <c r="H111" s="43"/>
      <c r="I111" s="38">
        <f t="shared" si="8"/>
        <v>0</v>
      </c>
      <c r="J111" s="68" t="str">
        <f>IFERROR(VLOOKUP(L111,EMPLOI!A:P,2,0),"")</f>
        <v/>
      </c>
      <c r="K111" s="38" t="str">
        <f t="shared" ca="1" si="5"/>
        <v/>
      </c>
      <c r="L111" s="32" t="str">
        <f t="array" ref="L111">IF(OR($J$2&gt;I111),"",IFERROR(INDEX(Tableau1[],MATCH(1,('2017'!A111&gt;=Tableau1[[DATE DEBUT ]])*(Tableau1[DATE FIN]&gt;='2017'!A111),0),1),""))</f>
        <v/>
      </c>
      <c r="M111" s="6"/>
    </row>
    <row r="112" spans="1:13" ht="16.2">
      <c r="A112" s="40">
        <f t="shared" si="9"/>
        <v>42845</v>
      </c>
      <c r="B112" s="45"/>
      <c r="C112" s="45"/>
      <c r="D112" s="42">
        <f t="shared" si="6"/>
        <v>0</v>
      </c>
      <c r="E112" s="45"/>
      <c r="F112" s="45"/>
      <c r="G112" s="42">
        <f t="shared" si="10"/>
        <v>0</v>
      </c>
      <c r="H112" s="43"/>
      <c r="I112" s="38">
        <f t="shared" si="8"/>
        <v>0</v>
      </c>
      <c r="J112" s="68" t="str">
        <f>IFERROR(VLOOKUP(L112,EMPLOI!A:P,2,0),"")</f>
        <v/>
      </c>
      <c r="K112" s="38" t="str">
        <f t="shared" ca="1" si="5"/>
        <v/>
      </c>
      <c r="L112" s="32" t="str">
        <f t="array" ref="L112">IF(OR($J$2&gt;I112),"",IFERROR(INDEX(Tableau1[],MATCH(1,('2017'!A112&gt;=Tableau1[[DATE DEBUT ]])*(Tableau1[DATE FIN]&gt;='2017'!A112),0),1),""))</f>
        <v/>
      </c>
      <c r="M112" s="6"/>
    </row>
    <row r="113" spans="1:13" ht="16.2">
      <c r="A113" s="40">
        <f t="shared" si="9"/>
        <v>42846</v>
      </c>
      <c r="B113" s="45"/>
      <c r="C113" s="45"/>
      <c r="D113" s="42">
        <f t="shared" si="6"/>
        <v>0</v>
      </c>
      <c r="E113" s="45"/>
      <c r="F113" s="45"/>
      <c r="G113" s="42">
        <f t="shared" si="10"/>
        <v>0</v>
      </c>
      <c r="H113" s="43"/>
      <c r="I113" s="38">
        <f t="shared" si="8"/>
        <v>0</v>
      </c>
      <c r="J113" s="68" t="str">
        <f>IFERROR(VLOOKUP(L113,EMPLOI!A:P,2,0),"")</f>
        <v/>
      </c>
      <c r="K113" s="38">
        <f t="shared" ca="1" si="5"/>
        <v>0</v>
      </c>
      <c r="L113" s="32" t="str">
        <f t="array" ref="L113">IF(OR($J$2&gt;I113),"",IFERROR(INDEX(Tableau1[],MATCH(1,('2017'!A113&gt;=Tableau1[[DATE DEBUT ]])*(Tableau1[DATE FIN]&gt;='2017'!A113),0),1),""))</f>
        <v/>
      </c>
      <c r="M113" s="6"/>
    </row>
    <row r="114" spans="1:13" ht="16.2">
      <c r="A114" s="40">
        <f t="shared" si="9"/>
        <v>42847</v>
      </c>
      <c r="B114" s="45"/>
      <c r="C114" s="45"/>
      <c r="D114" s="42">
        <f t="shared" si="6"/>
        <v>0</v>
      </c>
      <c r="E114" s="45"/>
      <c r="F114" s="45"/>
      <c r="G114" s="42">
        <f t="shared" si="10"/>
        <v>0</v>
      </c>
      <c r="H114" s="43"/>
      <c r="I114" s="38">
        <f t="shared" si="8"/>
        <v>0</v>
      </c>
      <c r="J114" s="68" t="str">
        <f>IFERROR(VLOOKUP(L114,EMPLOI!A:P,2,0),"")</f>
        <v/>
      </c>
      <c r="K114" s="38" t="str">
        <f t="shared" ca="1" si="5"/>
        <v/>
      </c>
      <c r="L114" s="32" t="str">
        <f t="array" ref="L114">IF(OR($J$2&gt;I114),"",IFERROR(INDEX(Tableau1[],MATCH(1,('2017'!A114&gt;=Tableau1[[DATE DEBUT ]])*(Tableau1[DATE FIN]&gt;='2017'!A114),0),1),""))</f>
        <v/>
      </c>
      <c r="M114" s="6"/>
    </row>
    <row r="115" spans="1:13" ht="16.2">
      <c r="A115" s="40">
        <f t="shared" si="9"/>
        <v>42848</v>
      </c>
      <c r="B115" s="45"/>
      <c r="C115" s="45"/>
      <c r="D115" s="42">
        <f t="shared" si="6"/>
        <v>0</v>
      </c>
      <c r="E115" s="45"/>
      <c r="F115" s="45"/>
      <c r="G115" s="42">
        <f t="shared" si="10"/>
        <v>0</v>
      </c>
      <c r="H115" s="43"/>
      <c r="I115" s="38">
        <f t="shared" si="8"/>
        <v>0</v>
      </c>
      <c r="J115" s="68" t="str">
        <f>IFERROR(VLOOKUP(L115,EMPLOI!A:P,2,0),"")</f>
        <v/>
      </c>
      <c r="K115" s="38" t="str">
        <f t="shared" ca="1" si="5"/>
        <v/>
      </c>
      <c r="L115" s="32" t="str">
        <f t="array" ref="L115">IF(OR($J$2&gt;I115),"",IFERROR(INDEX(Tableau1[],MATCH(1,('2017'!A115&gt;=Tableau1[[DATE DEBUT ]])*(Tableau1[DATE FIN]&gt;='2017'!A115),0),1),""))</f>
        <v/>
      </c>
      <c r="M115" s="6"/>
    </row>
    <row r="116" spans="1:13" ht="16.2">
      <c r="A116" s="40">
        <f t="shared" si="9"/>
        <v>42849</v>
      </c>
      <c r="B116" s="45"/>
      <c r="C116" s="45"/>
      <c r="D116" s="42">
        <f t="shared" si="6"/>
        <v>0</v>
      </c>
      <c r="E116" s="45"/>
      <c r="F116" s="45"/>
      <c r="G116" s="42">
        <f t="shared" si="10"/>
        <v>0</v>
      </c>
      <c r="H116" s="43"/>
      <c r="I116" s="38">
        <f t="shared" si="8"/>
        <v>0</v>
      </c>
      <c r="J116" s="68" t="str">
        <f>IFERROR(VLOOKUP(L116,EMPLOI!A:P,2,0),"")</f>
        <v/>
      </c>
      <c r="K116" s="38" t="str">
        <f t="shared" ca="1" si="5"/>
        <v/>
      </c>
      <c r="L116" s="32" t="str">
        <f t="array" ref="L116">IF(OR($J$2&gt;I116),"",IFERROR(INDEX(Tableau1[],MATCH(1,('2017'!A116&gt;=Tableau1[[DATE DEBUT ]])*(Tableau1[DATE FIN]&gt;='2017'!A116),0),1),""))</f>
        <v/>
      </c>
      <c r="M116" s="6"/>
    </row>
    <row r="117" spans="1:13" ht="16.2">
      <c r="A117" s="40">
        <f t="shared" si="9"/>
        <v>42850</v>
      </c>
      <c r="B117" s="45"/>
      <c r="C117" s="45"/>
      <c r="D117" s="42">
        <f t="shared" si="6"/>
        <v>0</v>
      </c>
      <c r="E117" s="45"/>
      <c r="F117" s="45"/>
      <c r="G117" s="42">
        <f t="shared" si="10"/>
        <v>0</v>
      </c>
      <c r="H117" s="43"/>
      <c r="I117" s="38">
        <f t="shared" si="8"/>
        <v>0</v>
      </c>
      <c r="J117" s="68" t="str">
        <f>IFERROR(VLOOKUP(L117,EMPLOI!A:P,2,0),"")</f>
        <v/>
      </c>
      <c r="K117" s="38" t="str">
        <f t="shared" ca="1" si="5"/>
        <v/>
      </c>
      <c r="L117" s="32" t="str">
        <f t="array" ref="L117">IF(OR($J$2&gt;I117),"",IFERROR(INDEX(Tableau1[],MATCH(1,('2017'!A117&gt;=Tableau1[[DATE DEBUT ]])*(Tableau1[DATE FIN]&gt;='2017'!A117),0),1),""))</f>
        <v/>
      </c>
      <c r="M117" s="6"/>
    </row>
    <row r="118" spans="1:13" ht="16.2">
      <c r="A118" s="40">
        <f t="shared" si="9"/>
        <v>42851</v>
      </c>
      <c r="B118" s="45"/>
      <c r="C118" s="45"/>
      <c r="D118" s="42">
        <f t="shared" si="6"/>
        <v>0</v>
      </c>
      <c r="E118" s="45"/>
      <c r="F118" s="45"/>
      <c r="G118" s="42">
        <f t="shared" si="10"/>
        <v>0</v>
      </c>
      <c r="H118" s="43"/>
      <c r="I118" s="38">
        <f t="shared" si="8"/>
        <v>0</v>
      </c>
      <c r="J118" s="68" t="str">
        <f>IFERROR(VLOOKUP(L118,EMPLOI!A:P,2,0),"")</f>
        <v/>
      </c>
      <c r="K118" s="38" t="str">
        <f t="shared" ca="1" si="5"/>
        <v/>
      </c>
      <c r="L118" s="32" t="str">
        <f t="array" ref="L118">IF(OR($J$2&gt;I118),"",IFERROR(INDEX(Tableau1[],MATCH(1,('2017'!A118&gt;=Tableau1[[DATE DEBUT ]])*(Tableau1[DATE FIN]&gt;='2017'!A118),0),1),""))</f>
        <v/>
      </c>
      <c r="M118" s="6"/>
    </row>
    <row r="119" spans="1:13" ht="16.2">
      <c r="A119" s="40">
        <f t="shared" si="9"/>
        <v>42852</v>
      </c>
      <c r="B119" s="45"/>
      <c r="C119" s="45"/>
      <c r="D119" s="42">
        <f t="shared" si="6"/>
        <v>0</v>
      </c>
      <c r="E119" s="45"/>
      <c r="F119" s="45"/>
      <c r="G119" s="42">
        <f t="shared" si="10"/>
        <v>0</v>
      </c>
      <c r="H119" s="43"/>
      <c r="I119" s="38">
        <f t="shared" si="8"/>
        <v>0</v>
      </c>
      <c r="J119" s="68" t="str">
        <f>IFERROR(VLOOKUP(L119,EMPLOI!A:P,2,0),"")</f>
        <v/>
      </c>
      <c r="K119" s="38" t="str">
        <f t="shared" ca="1" si="5"/>
        <v/>
      </c>
      <c r="L119" s="32" t="str">
        <f t="array" ref="L119">IF(OR($J$2&gt;I119),"",IFERROR(INDEX(Tableau1[],MATCH(1,('2017'!A119&gt;=Tableau1[[DATE DEBUT ]])*(Tableau1[DATE FIN]&gt;='2017'!A119),0),1),""))</f>
        <v/>
      </c>
      <c r="M119" s="6"/>
    </row>
    <row r="120" spans="1:13" ht="16.2">
      <c r="A120" s="40">
        <f t="shared" si="9"/>
        <v>42853</v>
      </c>
      <c r="B120" s="45"/>
      <c r="C120" s="45"/>
      <c r="D120" s="42">
        <f t="shared" si="6"/>
        <v>0</v>
      </c>
      <c r="E120" s="45"/>
      <c r="F120" s="45"/>
      <c r="G120" s="42">
        <f t="shared" si="10"/>
        <v>0</v>
      </c>
      <c r="H120" s="43"/>
      <c r="I120" s="38">
        <f t="shared" si="8"/>
        <v>0</v>
      </c>
      <c r="J120" s="68" t="str">
        <f>IFERROR(VLOOKUP(L120,EMPLOI!A:P,2,0),"")</f>
        <v/>
      </c>
      <c r="K120" s="38">
        <f t="shared" ca="1" si="5"/>
        <v>0</v>
      </c>
      <c r="L120" s="32" t="str">
        <f t="array" ref="L120">IF(OR($J$2&gt;I120),"",IFERROR(INDEX(Tableau1[],MATCH(1,('2017'!A120&gt;=Tableau1[[DATE DEBUT ]])*(Tableau1[DATE FIN]&gt;='2017'!A120),0),1),""))</f>
        <v/>
      </c>
      <c r="M120" s="6"/>
    </row>
    <row r="121" spans="1:13" ht="16.2">
      <c r="A121" s="40">
        <f t="shared" si="9"/>
        <v>42854</v>
      </c>
      <c r="B121" s="44"/>
      <c r="C121" s="44"/>
      <c r="D121" s="42">
        <f t="shared" si="6"/>
        <v>0</v>
      </c>
      <c r="E121" s="45"/>
      <c r="F121" s="45"/>
      <c r="G121" s="42">
        <f t="shared" si="10"/>
        <v>0</v>
      </c>
      <c r="H121" s="43"/>
      <c r="I121" s="38">
        <f t="shared" si="8"/>
        <v>0</v>
      </c>
      <c r="J121" s="68" t="str">
        <f>IFERROR(VLOOKUP(L121,EMPLOI!A:P,2,0),"")</f>
        <v/>
      </c>
      <c r="K121" s="38" t="str">
        <f t="shared" ca="1" si="5"/>
        <v/>
      </c>
      <c r="L121" s="32" t="str">
        <f t="array" ref="L121">IF(OR($J$2&gt;I121),"",IFERROR(INDEX(Tableau1[],MATCH(1,('2017'!A121&gt;=Tableau1[[DATE DEBUT ]])*(Tableau1[DATE FIN]&gt;='2017'!A121),0),1),""))</f>
        <v/>
      </c>
      <c r="M121" s="6"/>
    </row>
    <row r="122" spans="1:13" ht="16.2">
      <c r="A122" s="40">
        <f t="shared" si="9"/>
        <v>42855</v>
      </c>
      <c r="B122" s="44"/>
      <c r="C122" s="44"/>
      <c r="D122" s="42">
        <f t="shared" si="6"/>
        <v>0</v>
      </c>
      <c r="E122" s="45"/>
      <c r="F122" s="45"/>
      <c r="G122" s="42">
        <f t="shared" si="10"/>
        <v>0</v>
      </c>
      <c r="H122" s="43"/>
      <c r="I122" s="38">
        <f t="shared" si="8"/>
        <v>0</v>
      </c>
      <c r="J122" s="68" t="str">
        <f>IFERROR(VLOOKUP(L122,EMPLOI!A:P,2,0),"")</f>
        <v/>
      </c>
      <c r="K122" s="38" t="str">
        <f t="shared" ca="1" si="5"/>
        <v/>
      </c>
      <c r="L122" s="32" t="str">
        <f t="array" ref="L122">IF(OR($J$2&gt;I122),"",IFERROR(INDEX(Tableau1[],MATCH(1,('2017'!A122&gt;=Tableau1[[DATE DEBUT ]])*(Tableau1[DATE FIN]&gt;='2017'!A122),0),1),""))</f>
        <v/>
      </c>
      <c r="M122" s="6"/>
    </row>
    <row r="123" spans="1:13" ht="16.2">
      <c r="A123" s="40">
        <f t="shared" si="9"/>
        <v>42856</v>
      </c>
      <c r="B123" s="44"/>
      <c r="C123" s="44"/>
      <c r="D123" s="42">
        <f t="shared" si="6"/>
        <v>0</v>
      </c>
      <c r="E123" s="45"/>
      <c r="F123" s="45"/>
      <c r="G123" s="42">
        <f t="shared" si="10"/>
        <v>0</v>
      </c>
      <c r="H123" s="43"/>
      <c r="I123" s="38">
        <f t="shared" si="8"/>
        <v>0</v>
      </c>
      <c r="J123" s="68" t="str">
        <f>IFERROR(VLOOKUP(L123,EMPLOI!A:P,2,0),"")</f>
        <v/>
      </c>
      <c r="K123" s="38" t="str">
        <f t="shared" ca="1" si="5"/>
        <v/>
      </c>
      <c r="L123" s="32" t="str">
        <f t="array" ref="L123">IF(OR($J$2&gt;I123),"",IFERROR(INDEX(Tableau1[],MATCH(1,('2017'!A123&gt;=Tableau1[[DATE DEBUT ]])*(Tableau1[DATE FIN]&gt;='2017'!A123),0),1),""))</f>
        <v/>
      </c>
      <c r="M123" s="6"/>
    </row>
    <row r="124" spans="1:13" ht="16.2">
      <c r="A124" s="40">
        <f t="shared" si="9"/>
        <v>42857</v>
      </c>
      <c r="B124" s="44"/>
      <c r="C124" s="44"/>
      <c r="D124" s="42">
        <f t="shared" si="6"/>
        <v>0</v>
      </c>
      <c r="E124" s="44"/>
      <c r="F124" s="44"/>
      <c r="G124" s="42">
        <f t="shared" si="10"/>
        <v>0</v>
      </c>
      <c r="H124" s="43"/>
      <c r="I124" s="38">
        <f t="shared" si="8"/>
        <v>0</v>
      </c>
      <c r="J124" s="68" t="str">
        <f>IFERROR(VLOOKUP(L124,EMPLOI!A:P,2,0),"")</f>
        <v/>
      </c>
      <c r="K124" s="38" t="str">
        <f t="shared" ca="1" si="5"/>
        <v/>
      </c>
      <c r="L124" s="32" t="str">
        <f t="array" ref="L124">IF(OR($J$2&gt;I124),"",IFERROR(INDEX(Tableau1[],MATCH(1,('2017'!A124&gt;=Tableau1[[DATE DEBUT ]])*(Tableau1[DATE FIN]&gt;='2017'!A124),0),1),""))</f>
        <v/>
      </c>
      <c r="M124" s="6"/>
    </row>
    <row r="125" spans="1:13" ht="16.2">
      <c r="A125" s="40">
        <f t="shared" si="9"/>
        <v>42858</v>
      </c>
      <c r="B125" s="44">
        <v>0.375</v>
      </c>
      <c r="C125" s="44">
        <v>0.54166666666666663</v>
      </c>
      <c r="D125" s="42">
        <f t="shared" si="6"/>
        <v>0.16666666666666663</v>
      </c>
      <c r="E125" s="44">
        <v>0.5625</v>
      </c>
      <c r="F125" s="44">
        <v>0.70833333333333337</v>
      </c>
      <c r="G125" s="42">
        <f t="shared" si="10"/>
        <v>0.14583333333333337</v>
      </c>
      <c r="H125" s="43"/>
      <c r="I125" s="38">
        <f t="shared" si="8"/>
        <v>0.3125</v>
      </c>
      <c r="J125" s="68">
        <f>IFERROR(VLOOKUP(L125,EMPLOI!A:P,2,0),"")</f>
        <v>79.7</v>
      </c>
      <c r="K125" s="38" t="str">
        <f t="shared" ca="1" si="5"/>
        <v/>
      </c>
      <c r="L125" s="32">
        <f t="array" ref="L125">IF(OR($J$2&gt;I125),"",IFERROR(INDEX(Tableau1[],MATCH(1,('2017'!A125&gt;=Tableau1[[DATE DEBUT ]])*(Tableau1[DATE FIN]&gt;='2017'!A125),0),1),""))</f>
        <v>2</v>
      </c>
      <c r="M125" s="6"/>
    </row>
    <row r="126" spans="1:13" ht="16.2">
      <c r="A126" s="40">
        <f t="shared" si="9"/>
        <v>42859</v>
      </c>
      <c r="B126" s="44">
        <v>0.375</v>
      </c>
      <c r="C126" s="44">
        <v>0.54166666666666663</v>
      </c>
      <c r="D126" s="42">
        <f t="shared" si="6"/>
        <v>0.16666666666666663</v>
      </c>
      <c r="E126" s="44">
        <v>0.5625</v>
      </c>
      <c r="F126" s="44">
        <v>0.70833333333333337</v>
      </c>
      <c r="G126" s="42">
        <f t="shared" si="10"/>
        <v>0.14583333333333337</v>
      </c>
      <c r="H126" s="43"/>
      <c r="I126" s="38">
        <f t="shared" si="8"/>
        <v>0.3125</v>
      </c>
      <c r="J126" s="68">
        <f>IFERROR(VLOOKUP(L126,EMPLOI!A:P,2,0),"")</f>
        <v>79.7</v>
      </c>
      <c r="K126" s="38" t="str">
        <f t="shared" ca="1" si="5"/>
        <v/>
      </c>
      <c r="L126" s="32">
        <f t="array" ref="L126">IF(OR($J$2&gt;I126),"",IFERROR(INDEX(Tableau1[],MATCH(1,('2017'!A126&gt;=Tableau1[[DATE DEBUT ]])*(Tableau1[DATE FIN]&gt;='2017'!A126),0),1),""))</f>
        <v>2</v>
      </c>
      <c r="M126" s="6"/>
    </row>
    <row r="127" spans="1:13" ht="16.2">
      <c r="A127" s="40">
        <f t="shared" si="9"/>
        <v>42860</v>
      </c>
      <c r="B127" s="44">
        <v>0.375</v>
      </c>
      <c r="C127" s="44">
        <v>0.54166666666666663</v>
      </c>
      <c r="D127" s="42">
        <f t="shared" si="6"/>
        <v>0.16666666666666663</v>
      </c>
      <c r="E127" s="44">
        <v>0.5625</v>
      </c>
      <c r="F127" s="44">
        <v>0.70833333333333337</v>
      </c>
      <c r="G127" s="42">
        <f t="shared" si="10"/>
        <v>0.14583333333333337</v>
      </c>
      <c r="H127" s="43"/>
      <c r="I127" s="38">
        <f t="shared" si="8"/>
        <v>0.3125</v>
      </c>
      <c r="J127" s="68">
        <f>IFERROR(VLOOKUP(L127,EMPLOI!A:P,2,0),"")</f>
        <v>79.7</v>
      </c>
      <c r="K127" s="38">
        <f t="shared" ca="1" si="5"/>
        <v>0.9375</v>
      </c>
      <c r="L127" s="32">
        <f t="array" ref="L127">IF(OR($J$2&gt;I127),"",IFERROR(INDEX(Tableau1[],MATCH(1,('2017'!A127&gt;=Tableau1[[DATE DEBUT ]])*(Tableau1[DATE FIN]&gt;='2017'!A127),0),1),""))</f>
        <v>2</v>
      </c>
      <c r="M127" s="6"/>
    </row>
    <row r="128" spans="1:13" ht="16.2">
      <c r="A128" s="40">
        <f t="shared" si="9"/>
        <v>42861</v>
      </c>
      <c r="B128" s="45"/>
      <c r="C128" s="45"/>
      <c r="D128" s="42">
        <f t="shared" si="6"/>
        <v>0</v>
      </c>
      <c r="E128" s="45"/>
      <c r="F128" s="45"/>
      <c r="G128" s="42">
        <f t="shared" si="10"/>
        <v>0</v>
      </c>
      <c r="H128" s="43"/>
      <c r="I128" s="38">
        <f t="shared" si="8"/>
        <v>0</v>
      </c>
      <c r="J128" s="68" t="str">
        <f>IFERROR(VLOOKUP(L128,EMPLOI!A:P,2,0),"")</f>
        <v/>
      </c>
      <c r="K128" s="38" t="str">
        <f t="shared" ca="1" si="5"/>
        <v/>
      </c>
      <c r="L128" s="32" t="str">
        <f t="array" ref="L128">IF(OR($J$2&gt;I128),"",IFERROR(INDEX(Tableau1[],MATCH(1,('2017'!A128&gt;=Tableau1[[DATE DEBUT ]])*(Tableau1[DATE FIN]&gt;='2017'!A128),0),1),""))</f>
        <v/>
      </c>
      <c r="M128" s="6"/>
    </row>
    <row r="129" spans="1:13" ht="16.2">
      <c r="A129" s="40">
        <f t="shared" si="9"/>
        <v>42862</v>
      </c>
      <c r="B129" s="45"/>
      <c r="C129" s="45"/>
      <c r="D129" s="42">
        <f t="shared" si="6"/>
        <v>0</v>
      </c>
      <c r="E129" s="45"/>
      <c r="F129" s="45"/>
      <c r="G129" s="42">
        <f t="shared" si="10"/>
        <v>0</v>
      </c>
      <c r="H129" s="43"/>
      <c r="I129" s="38">
        <f t="shared" si="8"/>
        <v>0</v>
      </c>
      <c r="J129" s="68" t="str">
        <f>IFERROR(VLOOKUP(L129,EMPLOI!A:P,2,0),"")</f>
        <v/>
      </c>
      <c r="K129" s="38" t="str">
        <f t="shared" ca="1" si="5"/>
        <v/>
      </c>
      <c r="L129" s="32" t="str">
        <f t="array" ref="L129">IF(OR($J$2&gt;I129),"",IFERROR(INDEX(Tableau1[],MATCH(1,('2017'!A129&gt;=Tableau1[[DATE DEBUT ]])*(Tableau1[DATE FIN]&gt;='2017'!A129),0),1),""))</f>
        <v/>
      </c>
      <c r="M129" s="6"/>
    </row>
    <row r="130" spans="1:13" ht="16.2">
      <c r="A130" s="40">
        <f t="shared" si="9"/>
        <v>42863</v>
      </c>
      <c r="B130" s="45"/>
      <c r="C130" s="45"/>
      <c r="D130" s="42">
        <f t="shared" si="6"/>
        <v>0</v>
      </c>
      <c r="E130" s="45"/>
      <c r="F130" s="45"/>
      <c r="G130" s="42">
        <f t="shared" si="10"/>
        <v>0</v>
      </c>
      <c r="H130" s="43"/>
      <c r="I130" s="38">
        <f t="shared" si="8"/>
        <v>0</v>
      </c>
      <c r="J130" s="68" t="str">
        <f>IFERROR(VLOOKUP(L130,EMPLOI!A:P,2,0),"")</f>
        <v/>
      </c>
      <c r="K130" s="38" t="str">
        <f t="shared" ca="1" si="5"/>
        <v/>
      </c>
      <c r="L130" s="32" t="str">
        <f t="array" ref="L130">IF(OR($J$2&gt;I130),"",IFERROR(INDEX(Tableau1[],MATCH(1,('2017'!A130&gt;=Tableau1[[DATE DEBUT ]])*(Tableau1[DATE FIN]&gt;='2017'!A130),0),1),""))</f>
        <v/>
      </c>
      <c r="M130" s="6"/>
    </row>
    <row r="131" spans="1:13" ht="16.2">
      <c r="A131" s="40">
        <f t="shared" si="9"/>
        <v>42864</v>
      </c>
      <c r="B131" s="44">
        <v>0.375</v>
      </c>
      <c r="C131" s="44">
        <v>0.54166666666666663</v>
      </c>
      <c r="D131" s="42">
        <f t="shared" si="6"/>
        <v>0.16666666666666663</v>
      </c>
      <c r="E131" s="44">
        <v>0.5625</v>
      </c>
      <c r="F131" s="44">
        <v>0.70833333333333337</v>
      </c>
      <c r="G131" s="42">
        <f t="shared" si="10"/>
        <v>0.14583333333333337</v>
      </c>
      <c r="H131" s="43"/>
      <c r="I131" s="38">
        <f t="shared" si="8"/>
        <v>0.3125</v>
      </c>
      <c r="J131" s="68">
        <f>IFERROR(VLOOKUP(L131,EMPLOI!A:P,2,0),"")</f>
        <v>79.7</v>
      </c>
      <c r="K131" s="38" t="str">
        <f t="shared" ref="K131:K194" ca="1" si="11">IF(WEEKDAY(A131)=6,SUM(OFFSET(A131,0,8,-6,1)),"")</f>
        <v/>
      </c>
      <c r="L131" s="32">
        <f t="array" ref="L131">IF(OR($J$2&gt;I131),"",IFERROR(INDEX(Tableau1[],MATCH(1,('2017'!A131&gt;=Tableau1[[DATE DEBUT ]])*(Tableau1[DATE FIN]&gt;='2017'!A131),0),1),""))</f>
        <v>2</v>
      </c>
      <c r="M131" s="6"/>
    </row>
    <row r="132" spans="1:13" ht="16.2">
      <c r="A132" s="40">
        <f t="shared" si="9"/>
        <v>42865</v>
      </c>
      <c r="B132" s="44">
        <v>0.375</v>
      </c>
      <c r="C132" s="44">
        <v>0.54166666666666663</v>
      </c>
      <c r="D132" s="42">
        <f t="shared" ref="D132:D195" si="12">MOD(C132-B132,1)</f>
        <v>0.16666666666666663</v>
      </c>
      <c r="E132" s="44">
        <v>0.5625</v>
      </c>
      <c r="F132" s="44">
        <v>0.70833333333333337</v>
      </c>
      <c r="G132" s="42">
        <f t="shared" si="10"/>
        <v>0.14583333333333337</v>
      </c>
      <c r="H132" s="43"/>
      <c r="I132" s="38">
        <f t="shared" si="8"/>
        <v>0.3125</v>
      </c>
      <c r="J132" s="68">
        <f>IFERROR(VLOOKUP(L132,EMPLOI!A:P,2,0),"")</f>
        <v>79.7</v>
      </c>
      <c r="K132" s="38" t="str">
        <f t="shared" ca="1" si="11"/>
        <v/>
      </c>
      <c r="L132" s="32">
        <f t="array" ref="L132">IF(OR($J$2&gt;I132),"",IFERROR(INDEX(Tableau1[],MATCH(1,('2017'!A132&gt;=Tableau1[[DATE DEBUT ]])*(Tableau1[DATE FIN]&gt;='2017'!A132),0),1),""))</f>
        <v>2</v>
      </c>
      <c r="M132" s="6"/>
    </row>
    <row r="133" spans="1:13" ht="16.2">
      <c r="A133" s="40">
        <f t="shared" si="9"/>
        <v>42866</v>
      </c>
      <c r="B133" s="44">
        <v>0.375</v>
      </c>
      <c r="C133" s="44">
        <v>0.54166666666666663</v>
      </c>
      <c r="D133" s="42">
        <f t="shared" si="12"/>
        <v>0.16666666666666663</v>
      </c>
      <c r="E133" s="44">
        <v>0.5625</v>
      </c>
      <c r="F133" s="44">
        <v>0.70833333333333337</v>
      </c>
      <c r="G133" s="42">
        <f t="shared" si="10"/>
        <v>0.14583333333333337</v>
      </c>
      <c r="H133" s="43"/>
      <c r="I133" s="38">
        <f t="shared" ref="I133:I196" si="13">SUM(D133+G133)</f>
        <v>0.3125</v>
      </c>
      <c r="J133" s="68">
        <f>IFERROR(VLOOKUP(L133,EMPLOI!A:P,2,0),"")</f>
        <v>79.7</v>
      </c>
      <c r="K133" s="38" t="str">
        <f t="shared" ca="1" si="11"/>
        <v/>
      </c>
      <c r="L133" s="32">
        <f t="array" ref="L133">IF(OR($J$2&gt;I133),"",IFERROR(INDEX(Tableau1[],MATCH(1,('2017'!A133&gt;=Tableau1[[DATE DEBUT ]])*(Tableau1[DATE FIN]&gt;='2017'!A133),0),1),""))</f>
        <v>2</v>
      </c>
      <c r="M133" s="6"/>
    </row>
    <row r="134" spans="1:13" ht="16.2">
      <c r="A134" s="40">
        <f t="shared" ref="A134:A197" si="14">A133+1</f>
        <v>42867</v>
      </c>
      <c r="B134" s="44">
        <v>0.375</v>
      </c>
      <c r="C134" s="44">
        <v>0.54166666666666663</v>
      </c>
      <c r="D134" s="42">
        <f t="shared" si="12"/>
        <v>0.16666666666666663</v>
      </c>
      <c r="E134" s="44">
        <v>0.5625</v>
      </c>
      <c r="F134" s="44">
        <v>0.70833333333333337</v>
      </c>
      <c r="G134" s="42">
        <f t="shared" si="10"/>
        <v>0.14583333333333337</v>
      </c>
      <c r="H134" s="43"/>
      <c r="I134" s="38">
        <f t="shared" si="13"/>
        <v>0.3125</v>
      </c>
      <c r="J134" s="68">
        <f>IFERROR(VLOOKUP(L134,EMPLOI!A:P,2,0),"")</f>
        <v>79.7</v>
      </c>
      <c r="K134" s="38">
        <f t="shared" ca="1" si="11"/>
        <v>1.25</v>
      </c>
      <c r="L134" s="32">
        <f t="array" ref="L134">IF(OR($J$2&gt;I134),"",IFERROR(INDEX(Tableau1[],MATCH(1,('2017'!A134&gt;=Tableau1[[DATE DEBUT ]])*(Tableau1[DATE FIN]&gt;='2017'!A134),0),1),""))</f>
        <v>2</v>
      </c>
      <c r="M134" s="6"/>
    </row>
    <row r="135" spans="1:13" ht="16.2">
      <c r="A135" s="40">
        <f t="shared" si="14"/>
        <v>42868</v>
      </c>
      <c r="B135" s="44"/>
      <c r="C135" s="44"/>
      <c r="D135" s="42">
        <f t="shared" ref="D135" si="15">MOD(C135-B135,1)</f>
        <v>0</v>
      </c>
      <c r="E135" s="44"/>
      <c r="F135" s="44"/>
      <c r="G135" s="42">
        <f t="shared" si="10"/>
        <v>0</v>
      </c>
      <c r="H135" s="43"/>
      <c r="I135" s="38">
        <f t="shared" si="13"/>
        <v>0</v>
      </c>
      <c r="J135" s="68" t="str">
        <f>IFERROR(VLOOKUP(L135,EMPLOI!A:P,2,0),"")</f>
        <v/>
      </c>
      <c r="K135" s="38" t="str">
        <f t="shared" ca="1" si="11"/>
        <v/>
      </c>
      <c r="L135" s="32" t="str">
        <f t="array" ref="L135">IF(OR($J$2&gt;I135),"",IFERROR(INDEX(Tableau1[],MATCH(1,('2017'!A135&gt;=Tableau1[[DATE DEBUT ]])*(Tableau1[DATE FIN]&gt;='2017'!A135),0),1),""))</f>
        <v/>
      </c>
      <c r="M135" s="6"/>
    </row>
    <row r="136" spans="1:13" ht="16.2">
      <c r="A136" s="40">
        <f t="shared" si="14"/>
        <v>42869</v>
      </c>
      <c r="B136" s="45"/>
      <c r="C136" s="45"/>
      <c r="D136" s="42">
        <f t="shared" si="12"/>
        <v>0</v>
      </c>
      <c r="E136" s="45"/>
      <c r="F136" s="45"/>
      <c r="G136" s="42">
        <f t="shared" si="10"/>
        <v>0</v>
      </c>
      <c r="H136" s="43"/>
      <c r="I136" s="38">
        <f t="shared" si="13"/>
        <v>0</v>
      </c>
      <c r="J136" s="68" t="str">
        <f>IFERROR(VLOOKUP(L136,EMPLOI!A:P,2,0),"")</f>
        <v/>
      </c>
      <c r="K136" s="38" t="str">
        <f t="shared" ca="1" si="11"/>
        <v/>
      </c>
      <c r="L136" s="32" t="str">
        <f t="array" ref="L136">IF(OR($J$2&gt;I136),"",IFERROR(INDEX(Tableau1[],MATCH(1,('2017'!A136&gt;=Tableau1[[DATE DEBUT ]])*(Tableau1[DATE FIN]&gt;='2017'!A136),0),1),""))</f>
        <v/>
      </c>
      <c r="M136" s="6"/>
    </row>
    <row r="137" spans="1:13" ht="16.2">
      <c r="A137" s="40">
        <f t="shared" si="14"/>
        <v>42870</v>
      </c>
      <c r="B137" s="44">
        <v>0.29166666666666669</v>
      </c>
      <c r="C137" s="44">
        <v>0.5</v>
      </c>
      <c r="D137" s="42">
        <f t="shared" si="12"/>
        <v>0.20833333333333331</v>
      </c>
      <c r="E137" s="44">
        <v>0.52083333333333337</v>
      </c>
      <c r="F137" s="44">
        <v>0.66666666666666663</v>
      </c>
      <c r="G137" s="42">
        <f t="shared" si="10"/>
        <v>0.14583333333333326</v>
      </c>
      <c r="H137" s="43"/>
      <c r="I137" s="38">
        <f t="shared" si="13"/>
        <v>0.35416666666666657</v>
      </c>
      <c r="J137" s="68">
        <f>IFERROR(VLOOKUP(L137,EMPLOI!A:P,2,0),"")</f>
        <v>79.7</v>
      </c>
      <c r="K137" s="38" t="str">
        <f t="shared" ca="1" si="11"/>
        <v/>
      </c>
      <c r="L137" s="32">
        <f t="array" ref="L137">IF(OR($J$2&gt;I137),"",IFERROR(INDEX(Tableau1[],MATCH(1,('2017'!A137&gt;=Tableau1[[DATE DEBUT ]])*(Tableau1[DATE FIN]&gt;='2017'!A137),0),1),""))</f>
        <v>2</v>
      </c>
      <c r="M137" s="6"/>
    </row>
    <row r="138" spans="1:13" ht="16.2">
      <c r="A138" s="40">
        <f t="shared" si="14"/>
        <v>42871</v>
      </c>
      <c r="B138" s="44">
        <v>0.29166666666666669</v>
      </c>
      <c r="C138" s="44">
        <v>0.5</v>
      </c>
      <c r="D138" s="42">
        <f t="shared" si="12"/>
        <v>0.20833333333333331</v>
      </c>
      <c r="E138" s="44">
        <v>0.52083333333333337</v>
      </c>
      <c r="F138" s="44">
        <v>0.625</v>
      </c>
      <c r="G138" s="42">
        <f t="shared" si="10"/>
        <v>0.10416666666666663</v>
      </c>
      <c r="H138" s="43"/>
      <c r="I138" s="38">
        <f t="shared" si="13"/>
        <v>0.31249999999999994</v>
      </c>
      <c r="J138" s="68">
        <f>IFERROR(VLOOKUP(L138,EMPLOI!A:P,2,0),"")</f>
        <v>79.7</v>
      </c>
      <c r="K138" s="38" t="str">
        <f t="shared" ca="1" si="11"/>
        <v/>
      </c>
      <c r="L138" s="32">
        <f t="array" ref="L138">IF(OR($J$2&gt;I138),"",IFERROR(INDEX(Tableau1[],MATCH(1,('2017'!A138&gt;=Tableau1[[DATE DEBUT ]])*(Tableau1[DATE FIN]&gt;='2017'!A138),0),1),""))</f>
        <v>2</v>
      </c>
      <c r="M138" s="6"/>
    </row>
    <row r="139" spans="1:13" ht="16.2">
      <c r="A139" s="40">
        <f t="shared" si="14"/>
        <v>42872</v>
      </c>
      <c r="B139" s="44">
        <v>0.29166666666666669</v>
      </c>
      <c r="C139" s="44">
        <v>0.5</v>
      </c>
      <c r="D139" s="42">
        <f t="shared" si="12"/>
        <v>0.20833333333333331</v>
      </c>
      <c r="E139" s="44">
        <v>0.52083333333333337</v>
      </c>
      <c r="F139" s="44">
        <v>0.625</v>
      </c>
      <c r="G139" s="42">
        <f t="shared" si="10"/>
        <v>0.10416666666666663</v>
      </c>
      <c r="H139" s="43"/>
      <c r="I139" s="38">
        <f t="shared" si="13"/>
        <v>0.31249999999999994</v>
      </c>
      <c r="J139" s="68">
        <f>IFERROR(VLOOKUP(L139,EMPLOI!A:P,2,0),"")</f>
        <v>79.7</v>
      </c>
      <c r="K139" s="38" t="str">
        <f t="shared" ca="1" si="11"/>
        <v/>
      </c>
      <c r="L139" s="32">
        <f t="array" ref="L139">IF(OR($J$2&gt;I139),"",IFERROR(INDEX(Tableau1[],MATCH(1,('2017'!A139&gt;=Tableau1[[DATE DEBUT ]])*(Tableau1[DATE FIN]&gt;='2017'!A139),0),1),""))</f>
        <v>2</v>
      </c>
      <c r="M139" s="6"/>
    </row>
    <row r="140" spans="1:13" ht="16.2">
      <c r="A140" s="40">
        <f t="shared" si="14"/>
        <v>42873</v>
      </c>
      <c r="B140" s="44">
        <v>0.29166666666666669</v>
      </c>
      <c r="C140" s="44">
        <v>0.5</v>
      </c>
      <c r="D140" s="42">
        <f t="shared" si="12"/>
        <v>0.20833333333333331</v>
      </c>
      <c r="E140" s="44">
        <v>0.52083333333333337</v>
      </c>
      <c r="F140" s="44">
        <v>0.625</v>
      </c>
      <c r="G140" s="42">
        <f t="shared" si="10"/>
        <v>0.10416666666666663</v>
      </c>
      <c r="H140" s="43"/>
      <c r="I140" s="38">
        <f t="shared" si="13"/>
        <v>0.31249999999999994</v>
      </c>
      <c r="J140" s="68">
        <f>IFERROR(VLOOKUP(L140,EMPLOI!A:P,2,0),"")</f>
        <v>79.7</v>
      </c>
      <c r="K140" s="38" t="str">
        <f t="shared" ca="1" si="11"/>
        <v/>
      </c>
      <c r="L140" s="32">
        <f t="array" ref="L140">IF(OR($J$2&gt;I140),"",IFERROR(INDEX(Tableau1[],MATCH(1,('2017'!A140&gt;=Tableau1[[DATE DEBUT ]])*(Tableau1[DATE FIN]&gt;='2017'!A140),0),1),""))</f>
        <v>2</v>
      </c>
      <c r="M140" s="6"/>
    </row>
    <row r="141" spans="1:13" ht="16.2">
      <c r="A141" s="40">
        <f t="shared" si="14"/>
        <v>42874</v>
      </c>
      <c r="B141" s="44">
        <v>0.29166666666666669</v>
      </c>
      <c r="C141" s="44">
        <v>0.5</v>
      </c>
      <c r="D141" s="42">
        <f t="shared" si="12"/>
        <v>0.20833333333333331</v>
      </c>
      <c r="E141" s="44">
        <v>0.52083333333333337</v>
      </c>
      <c r="F141" s="44">
        <v>0.625</v>
      </c>
      <c r="G141" s="42">
        <f t="shared" si="10"/>
        <v>0.10416666666666663</v>
      </c>
      <c r="H141" s="43"/>
      <c r="I141" s="38">
        <f t="shared" si="13"/>
        <v>0.31249999999999994</v>
      </c>
      <c r="J141" s="68">
        <f>IFERROR(VLOOKUP(L141,EMPLOI!A:P,2,0),"")</f>
        <v>79.7</v>
      </c>
      <c r="K141" s="38">
        <f t="shared" ca="1" si="11"/>
        <v>1.6041666666666665</v>
      </c>
      <c r="L141" s="32">
        <f t="array" ref="L141">IF(OR($J$2&gt;I141),"",IFERROR(INDEX(Tableau1[],MATCH(1,('2017'!A141&gt;=Tableau1[[DATE DEBUT ]])*(Tableau1[DATE FIN]&gt;='2017'!A141),0),1),""))</f>
        <v>2</v>
      </c>
      <c r="M141" s="6"/>
    </row>
    <row r="142" spans="1:13" ht="16.2">
      <c r="A142" s="40">
        <f t="shared" si="14"/>
        <v>42875</v>
      </c>
      <c r="B142" s="45"/>
      <c r="C142" s="45"/>
      <c r="D142" s="42">
        <f t="shared" si="12"/>
        <v>0</v>
      </c>
      <c r="E142" s="45"/>
      <c r="F142" s="45"/>
      <c r="G142" s="42">
        <f t="shared" si="10"/>
        <v>0</v>
      </c>
      <c r="H142" s="43"/>
      <c r="I142" s="38">
        <f t="shared" si="13"/>
        <v>0</v>
      </c>
      <c r="J142" s="68" t="str">
        <f>IFERROR(VLOOKUP(L142,EMPLOI!A:P,2,0),"")</f>
        <v/>
      </c>
      <c r="K142" s="38" t="str">
        <f t="shared" ca="1" si="11"/>
        <v/>
      </c>
      <c r="L142" s="32" t="str">
        <f t="array" ref="L142">IF(OR($J$2&gt;I142),"",IFERROR(INDEX(Tableau1[],MATCH(1,('2017'!A142&gt;=Tableau1[[DATE DEBUT ]])*(Tableau1[DATE FIN]&gt;='2017'!A142),0),1),""))</f>
        <v/>
      </c>
      <c r="M142" s="6"/>
    </row>
    <row r="143" spans="1:13" ht="16.2">
      <c r="A143" s="40">
        <f t="shared" si="14"/>
        <v>42876</v>
      </c>
      <c r="B143" s="45"/>
      <c r="C143" s="45"/>
      <c r="D143" s="42">
        <f t="shared" si="12"/>
        <v>0</v>
      </c>
      <c r="E143" s="45"/>
      <c r="F143" s="45"/>
      <c r="G143" s="42">
        <f t="shared" si="10"/>
        <v>0</v>
      </c>
      <c r="H143" s="43"/>
      <c r="I143" s="38">
        <f t="shared" si="13"/>
        <v>0</v>
      </c>
      <c r="J143" s="68" t="str">
        <f>IFERROR(VLOOKUP(L143,EMPLOI!A:P,2,0),"")</f>
        <v/>
      </c>
      <c r="K143" s="38" t="str">
        <f t="shared" ca="1" si="11"/>
        <v/>
      </c>
      <c r="L143" s="32" t="str">
        <f t="array" ref="L143">IF(OR($J$2&gt;I143),"",IFERROR(INDEX(Tableau1[],MATCH(1,('2017'!A143&gt;=Tableau1[[DATE DEBUT ]])*(Tableau1[DATE FIN]&gt;='2017'!A143),0),1),""))</f>
        <v/>
      </c>
      <c r="M143" s="6"/>
    </row>
    <row r="144" spans="1:13" ht="16.2">
      <c r="A144" s="40">
        <f t="shared" si="14"/>
        <v>42877</v>
      </c>
      <c r="B144" s="44">
        <v>0.45833333333333331</v>
      </c>
      <c r="C144" s="44">
        <v>0.58333333333333337</v>
      </c>
      <c r="D144" s="42">
        <f t="shared" si="12"/>
        <v>0.12500000000000006</v>
      </c>
      <c r="E144" s="44">
        <v>0.60416666666666663</v>
      </c>
      <c r="F144" s="44">
        <v>0.79166666666666663</v>
      </c>
      <c r="G144" s="42">
        <f t="shared" si="10"/>
        <v>0.1875</v>
      </c>
      <c r="H144" s="43"/>
      <c r="I144" s="38">
        <f t="shared" si="13"/>
        <v>0.31250000000000006</v>
      </c>
      <c r="J144" s="68">
        <f>IFERROR(VLOOKUP(L144,EMPLOI!A:P,2,0),"")</f>
        <v>79.7</v>
      </c>
      <c r="K144" s="38" t="str">
        <f t="shared" ca="1" si="11"/>
        <v/>
      </c>
      <c r="L144" s="32">
        <f t="array" ref="L144">IF(OR($J$2&gt;I144),"",IFERROR(INDEX(Tableau1[],MATCH(1,('2017'!A144&gt;=Tableau1[[DATE DEBUT ]])*(Tableau1[DATE FIN]&gt;='2017'!A144),0),1),""))</f>
        <v>2</v>
      </c>
      <c r="M144" s="6"/>
    </row>
    <row r="145" spans="1:13" ht="16.2">
      <c r="A145" s="40">
        <f t="shared" si="14"/>
        <v>42878</v>
      </c>
      <c r="B145" s="44">
        <v>0.45833333333333331</v>
      </c>
      <c r="C145" s="44">
        <v>0.58333333333333337</v>
      </c>
      <c r="D145" s="42">
        <f t="shared" si="12"/>
        <v>0.12500000000000006</v>
      </c>
      <c r="E145" s="44">
        <v>0.60416666666666663</v>
      </c>
      <c r="F145" s="44">
        <v>0.79166666666666663</v>
      </c>
      <c r="G145" s="42">
        <f t="shared" si="10"/>
        <v>0.1875</v>
      </c>
      <c r="H145" s="43"/>
      <c r="I145" s="38">
        <f t="shared" si="13"/>
        <v>0.31250000000000006</v>
      </c>
      <c r="J145" s="68">
        <f>IFERROR(VLOOKUP(L145,EMPLOI!A:P,2,0),"")</f>
        <v>79.7</v>
      </c>
      <c r="K145" s="38" t="str">
        <f t="shared" ca="1" si="11"/>
        <v/>
      </c>
      <c r="L145" s="32">
        <f t="array" ref="L145">IF(OR($J$2&gt;I145),"",IFERROR(INDEX(Tableau1[],MATCH(1,('2017'!A145&gt;=Tableau1[[DATE DEBUT ]])*(Tableau1[DATE FIN]&gt;='2017'!A145),0),1),""))</f>
        <v>2</v>
      </c>
      <c r="M145" s="6"/>
    </row>
    <row r="146" spans="1:13" ht="16.2">
      <c r="A146" s="40">
        <f t="shared" si="14"/>
        <v>42879</v>
      </c>
      <c r="B146" s="44">
        <v>0.45833333333333331</v>
      </c>
      <c r="C146" s="44">
        <v>0.58333333333333337</v>
      </c>
      <c r="D146" s="42">
        <f t="shared" si="12"/>
        <v>0.12500000000000006</v>
      </c>
      <c r="E146" s="44">
        <v>0.60416666666666663</v>
      </c>
      <c r="F146" s="44">
        <v>0.73263888888888884</v>
      </c>
      <c r="G146" s="42">
        <f t="shared" si="10"/>
        <v>0.12847222222222221</v>
      </c>
      <c r="H146" s="43"/>
      <c r="I146" s="38">
        <f t="shared" si="13"/>
        <v>0.25347222222222227</v>
      </c>
      <c r="J146" s="68">
        <f>IFERROR(VLOOKUP(L146,EMPLOI!A:P,2,0),"")</f>
        <v>79.7</v>
      </c>
      <c r="K146" s="38" t="str">
        <f t="shared" ca="1" si="11"/>
        <v/>
      </c>
      <c r="L146" s="32">
        <f t="array" ref="L146">IF(OR($J$2&gt;I146),"",IFERROR(INDEX(Tableau1[],MATCH(1,('2017'!A146&gt;=Tableau1[[DATE DEBUT ]])*(Tableau1[DATE FIN]&gt;='2017'!A146),0),1),""))</f>
        <v>2</v>
      </c>
      <c r="M146" s="6"/>
    </row>
    <row r="147" spans="1:13" ht="16.2">
      <c r="A147" s="40">
        <f t="shared" si="14"/>
        <v>42880</v>
      </c>
      <c r="B147" s="45"/>
      <c r="C147" s="45"/>
      <c r="D147" s="42">
        <f t="shared" si="12"/>
        <v>0</v>
      </c>
      <c r="E147" s="45"/>
      <c r="F147" s="45"/>
      <c r="G147" s="42">
        <f t="shared" si="10"/>
        <v>0</v>
      </c>
      <c r="H147" s="43"/>
      <c r="I147" s="38">
        <f t="shared" si="13"/>
        <v>0</v>
      </c>
      <c r="J147" s="68" t="str">
        <f>IFERROR(VLOOKUP(L147,EMPLOI!A:P,2,0),"")</f>
        <v/>
      </c>
      <c r="K147" s="38" t="str">
        <f t="shared" ca="1" si="11"/>
        <v/>
      </c>
      <c r="L147" s="32" t="str">
        <f t="array" ref="L147">IF(OR($J$2&gt;I147),"",IFERROR(INDEX(Tableau1[],MATCH(1,('2017'!A147&gt;=Tableau1[[DATE DEBUT ]])*(Tableau1[DATE FIN]&gt;='2017'!A147),0),1),""))</f>
        <v/>
      </c>
      <c r="M147" s="6"/>
    </row>
    <row r="148" spans="1:13" ht="16.2">
      <c r="A148" s="40">
        <f t="shared" si="14"/>
        <v>42881</v>
      </c>
      <c r="B148" s="44"/>
      <c r="C148" s="44"/>
      <c r="D148" s="42">
        <f t="shared" si="12"/>
        <v>0</v>
      </c>
      <c r="E148" s="45"/>
      <c r="F148" s="45"/>
      <c r="G148" s="42">
        <f t="shared" si="10"/>
        <v>0</v>
      </c>
      <c r="H148" s="43"/>
      <c r="I148" s="38">
        <f t="shared" si="13"/>
        <v>0</v>
      </c>
      <c r="J148" s="68" t="str">
        <f>IFERROR(VLOOKUP(L148,EMPLOI!A:P,2,0),"")</f>
        <v/>
      </c>
      <c r="K148" s="38">
        <f t="shared" ca="1" si="11"/>
        <v>0.87847222222222232</v>
      </c>
      <c r="L148" s="32" t="str">
        <f t="array" ref="L148">IF(OR($J$2&gt;I148),"",IFERROR(INDEX(Tableau1[],MATCH(1,('2017'!A148&gt;=Tableau1[[DATE DEBUT ]])*(Tableau1[DATE FIN]&gt;='2017'!A148),0),1),""))</f>
        <v/>
      </c>
      <c r="M148" s="6"/>
    </row>
    <row r="149" spans="1:13" ht="16.2">
      <c r="A149" s="40">
        <f t="shared" si="14"/>
        <v>42882</v>
      </c>
      <c r="B149" s="45"/>
      <c r="C149" s="45"/>
      <c r="D149" s="42">
        <f t="shared" si="12"/>
        <v>0</v>
      </c>
      <c r="E149" s="45"/>
      <c r="F149" s="45"/>
      <c r="G149" s="42">
        <f t="shared" si="10"/>
        <v>0</v>
      </c>
      <c r="H149" s="43"/>
      <c r="I149" s="38">
        <f t="shared" si="13"/>
        <v>0</v>
      </c>
      <c r="J149" s="68" t="str">
        <f>IFERROR(VLOOKUP(L149,EMPLOI!A:P,2,0),"")</f>
        <v/>
      </c>
      <c r="K149" s="38" t="str">
        <f t="shared" ca="1" si="11"/>
        <v/>
      </c>
      <c r="L149" s="32" t="str">
        <f t="array" ref="L149">IF(OR($J$2&gt;I149),"",IFERROR(INDEX(Tableau1[],MATCH(1,('2017'!A149&gt;=Tableau1[[DATE DEBUT ]])*(Tableau1[DATE FIN]&gt;='2017'!A149),0),1),""))</f>
        <v/>
      </c>
      <c r="M149" s="6"/>
    </row>
    <row r="150" spans="1:13" ht="16.2">
      <c r="A150" s="40">
        <f t="shared" si="14"/>
        <v>42883</v>
      </c>
      <c r="B150" s="45"/>
      <c r="C150" s="45"/>
      <c r="D150" s="42">
        <f t="shared" si="12"/>
        <v>0</v>
      </c>
      <c r="E150" s="45"/>
      <c r="F150" s="45"/>
      <c r="G150" s="42">
        <f t="shared" si="10"/>
        <v>0</v>
      </c>
      <c r="H150" s="43"/>
      <c r="I150" s="38">
        <f t="shared" si="13"/>
        <v>0</v>
      </c>
      <c r="J150" s="68" t="str">
        <f>IFERROR(VLOOKUP(L150,EMPLOI!A:P,2,0),"")</f>
        <v/>
      </c>
      <c r="K150" s="38" t="str">
        <f t="shared" ca="1" si="11"/>
        <v/>
      </c>
      <c r="L150" s="32" t="str">
        <f t="array" ref="L150">IF(OR($J$2&gt;I150),"",IFERROR(INDEX(Tableau1[],MATCH(1,('2017'!A150&gt;=Tableau1[[DATE DEBUT ]])*(Tableau1[DATE FIN]&gt;='2017'!A150),0),1),""))</f>
        <v/>
      </c>
      <c r="M150" s="6"/>
    </row>
    <row r="151" spans="1:13" ht="16.2">
      <c r="A151" s="40">
        <f t="shared" si="14"/>
        <v>42884</v>
      </c>
      <c r="B151" s="44">
        <v>0.29166666666666669</v>
      </c>
      <c r="C151" s="44">
        <v>0.5</v>
      </c>
      <c r="D151" s="42">
        <f t="shared" si="12"/>
        <v>0.20833333333333331</v>
      </c>
      <c r="E151" s="44">
        <v>0.52083333333333337</v>
      </c>
      <c r="F151" s="44">
        <v>0.64583333333333337</v>
      </c>
      <c r="G151" s="42">
        <f t="shared" si="10"/>
        <v>0.125</v>
      </c>
      <c r="H151" s="43"/>
      <c r="I151" s="38">
        <f t="shared" si="13"/>
        <v>0.33333333333333331</v>
      </c>
      <c r="J151" s="68">
        <f>IFERROR(VLOOKUP(L151,EMPLOI!A:P,2,0),"")</f>
        <v>79.7</v>
      </c>
      <c r="K151" s="38" t="str">
        <f t="shared" ca="1" si="11"/>
        <v/>
      </c>
      <c r="L151" s="32">
        <f t="array" ref="L151">IF(OR($J$2&gt;I151),"",IFERROR(INDEX(Tableau1[],MATCH(1,('2017'!A151&gt;=Tableau1[[DATE DEBUT ]])*(Tableau1[DATE FIN]&gt;='2017'!A151),0),1),""))</f>
        <v>2</v>
      </c>
      <c r="M151" s="6"/>
    </row>
    <row r="152" spans="1:13" ht="16.2">
      <c r="A152" s="40">
        <f t="shared" si="14"/>
        <v>42885</v>
      </c>
      <c r="B152" s="44">
        <v>0.29166666666666669</v>
      </c>
      <c r="C152" s="44">
        <v>0.5</v>
      </c>
      <c r="D152" s="42">
        <f t="shared" si="12"/>
        <v>0.20833333333333331</v>
      </c>
      <c r="E152" s="44">
        <v>0.52083333333333337</v>
      </c>
      <c r="F152" s="44">
        <v>0.625</v>
      </c>
      <c r="G152" s="42">
        <f t="shared" si="10"/>
        <v>0.10416666666666663</v>
      </c>
      <c r="H152" s="43"/>
      <c r="I152" s="38">
        <f t="shared" si="13"/>
        <v>0.31249999999999994</v>
      </c>
      <c r="J152" s="68">
        <f>IFERROR(VLOOKUP(L152,EMPLOI!A:P,2,0),"")</f>
        <v>79.7</v>
      </c>
      <c r="K152" s="38" t="str">
        <f t="shared" ca="1" si="11"/>
        <v/>
      </c>
      <c r="L152" s="32">
        <f t="array" ref="L152">IF(OR($J$2&gt;I152),"",IFERROR(INDEX(Tableau1[],MATCH(1,('2017'!A152&gt;=Tableau1[[DATE DEBUT ]])*(Tableau1[DATE FIN]&gt;='2017'!A152),0),1),""))</f>
        <v>2</v>
      </c>
      <c r="M152" s="6"/>
    </row>
    <row r="153" spans="1:13" ht="16.2">
      <c r="A153" s="40">
        <f t="shared" si="14"/>
        <v>42886</v>
      </c>
      <c r="B153" s="44">
        <v>0.29166666666666669</v>
      </c>
      <c r="C153" s="44">
        <v>0.5</v>
      </c>
      <c r="D153" s="42">
        <f t="shared" si="12"/>
        <v>0.20833333333333331</v>
      </c>
      <c r="E153" s="44">
        <v>0.52083333333333337</v>
      </c>
      <c r="F153" s="44">
        <v>0.625</v>
      </c>
      <c r="G153" s="42">
        <f t="shared" si="10"/>
        <v>0.10416666666666663</v>
      </c>
      <c r="H153" s="43"/>
      <c r="I153" s="38">
        <f t="shared" si="13"/>
        <v>0.31249999999999994</v>
      </c>
      <c r="J153" s="68">
        <f>IFERROR(VLOOKUP(L153,EMPLOI!A:P,2,0),"")</f>
        <v>79.7</v>
      </c>
      <c r="K153" s="38" t="str">
        <f t="shared" ca="1" si="11"/>
        <v/>
      </c>
      <c r="L153" s="32">
        <f t="array" ref="L153">IF(OR($J$2&gt;I153),"",IFERROR(INDEX(Tableau1[],MATCH(1,('2017'!A153&gt;=Tableau1[[DATE DEBUT ]])*(Tableau1[DATE FIN]&gt;='2017'!A153),0),1),""))</f>
        <v>2</v>
      </c>
      <c r="M153" s="6"/>
    </row>
    <row r="154" spans="1:13" ht="16.2">
      <c r="A154" s="40">
        <f t="shared" si="14"/>
        <v>42887</v>
      </c>
      <c r="B154" s="44">
        <v>0.29166666666666669</v>
      </c>
      <c r="C154" s="44">
        <v>0.5</v>
      </c>
      <c r="D154" s="42">
        <f t="shared" si="12"/>
        <v>0.20833333333333331</v>
      </c>
      <c r="E154" s="44">
        <v>0.52083333333333337</v>
      </c>
      <c r="F154" s="44">
        <v>0.625</v>
      </c>
      <c r="G154" s="42">
        <f t="shared" si="10"/>
        <v>0.10416666666666663</v>
      </c>
      <c r="H154" s="43"/>
      <c r="I154" s="38">
        <f t="shared" si="13"/>
        <v>0.31249999999999994</v>
      </c>
      <c r="J154" s="68">
        <f>IFERROR(VLOOKUP(L154,EMPLOI!A:P,2,0),"")</f>
        <v>79.7</v>
      </c>
      <c r="K154" s="38" t="str">
        <f t="shared" ca="1" si="11"/>
        <v/>
      </c>
      <c r="L154" s="32">
        <f t="array" ref="L154">IF(OR($J$2&gt;I154),"",IFERROR(INDEX(Tableau1[],MATCH(1,('2017'!A154&gt;=Tableau1[[DATE DEBUT ]])*(Tableau1[DATE FIN]&gt;='2017'!A154),0),1),""))</f>
        <v>2</v>
      </c>
      <c r="M154" s="6"/>
    </row>
    <row r="155" spans="1:13" ht="16.2">
      <c r="A155" s="40">
        <f t="shared" si="14"/>
        <v>42888</v>
      </c>
      <c r="B155" s="44">
        <v>0.29166666666666669</v>
      </c>
      <c r="C155" s="44">
        <v>0.5</v>
      </c>
      <c r="D155" s="42">
        <f t="shared" si="12"/>
        <v>0.20833333333333331</v>
      </c>
      <c r="E155" s="44">
        <v>0.52083333333333337</v>
      </c>
      <c r="F155" s="44">
        <v>0.625</v>
      </c>
      <c r="G155" s="42">
        <f t="shared" si="10"/>
        <v>0.10416666666666663</v>
      </c>
      <c r="H155" s="43"/>
      <c r="I155" s="38">
        <f t="shared" si="13"/>
        <v>0.31249999999999994</v>
      </c>
      <c r="J155" s="68">
        <f>IFERROR(VLOOKUP(L155,EMPLOI!A:P,2,0),"")</f>
        <v>79.7</v>
      </c>
      <c r="K155" s="38">
        <f t="shared" ca="1" si="11"/>
        <v>1.5833333333333333</v>
      </c>
      <c r="L155" s="32">
        <f t="array" ref="L155">IF(OR($J$2&gt;I155),"",IFERROR(INDEX(Tableau1[],MATCH(1,('2017'!A155&gt;=Tableau1[[DATE DEBUT ]])*(Tableau1[DATE FIN]&gt;='2017'!A155),0),1),""))</f>
        <v>2</v>
      </c>
      <c r="M155" s="6"/>
    </row>
    <row r="156" spans="1:13" ht="16.2">
      <c r="A156" s="40">
        <f t="shared" si="14"/>
        <v>42889</v>
      </c>
      <c r="B156" s="45"/>
      <c r="C156" s="45"/>
      <c r="D156" s="42">
        <f t="shared" si="12"/>
        <v>0</v>
      </c>
      <c r="E156" s="45"/>
      <c r="F156" s="45"/>
      <c r="G156" s="42">
        <f t="shared" si="10"/>
        <v>0</v>
      </c>
      <c r="H156" s="43"/>
      <c r="I156" s="38">
        <f t="shared" si="13"/>
        <v>0</v>
      </c>
      <c r="J156" s="68" t="str">
        <f>IFERROR(VLOOKUP(L156,EMPLOI!A:P,2,0),"")</f>
        <v/>
      </c>
      <c r="K156" s="38" t="str">
        <f t="shared" ca="1" si="11"/>
        <v/>
      </c>
      <c r="L156" s="32" t="str">
        <f t="array" ref="L156">IF(OR($J$2&gt;I156),"",IFERROR(INDEX(Tableau1[],MATCH(1,('2017'!A156&gt;=Tableau1[[DATE DEBUT ]])*(Tableau1[DATE FIN]&gt;='2017'!A156),0),1),""))</f>
        <v/>
      </c>
      <c r="M156" s="6"/>
    </row>
    <row r="157" spans="1:13" ht="16.2">
      <c r="A157" s="40">
        <f t="shared" si="14"/>
        <v>42890</v>
      </c>
      <c r="B157" s="45"/>
      <c r="C157" s="45"/>
      <c r="D157" s="42">
        <f t="shared" si="12"/>
        <v>0</v>
      </c>
      <c r="E157" s="45"/>
      <c r="F157" s="45"/>
      <c r="G157" s="42">
        <f t="shared" si="10"/>
        <v>0</v>
      </c>
      <c r="H157" s="43"/>
      <c r="I157" s="38">
        <f t="shared" si="13"/>
        <v>0</v>
      </c>
      <c r="J157" s="68" t="str">
        <f>IFERROR(VLOOKUP(L157,EMPLOI!A:P,2,0),"")</f>
        <v/>
      </c>
      <c r="K157" s="38" t="str">
        <f t="shared" ca="1" si="11"/>
        <v/>
      </c>
      <c r="L157" s="32" t="str">
        <f t="array" ref="L157">IF(OR($J$2&gt;I157),"",IFERROR(INDEX(Tableau1[],MATCH(1,('2017'!A157&gt;=Tableau1[[DATE DEBUT ]])*(Tableau1[DATE FIN]&gt;='2017'!A157),0),1),""))</f>
        <v/>
      </c>
      <c r="M157" s="6"/>
    </row>
    <row r="158" spans="1:13" ht="16.2">
      <c r="A158" s="40">
        <f t="shared" si="14"/>
        <v>42891</v>
      </c>
      <c r="B158" s="45"/>
      <c r="C158" s="45"/>
      <c r="D158" s="42">
        <f t="shared" si="12"/>
        <v>0</v>
      </c>
      <c r="E158" s="45"/>
      <c r="F158" s="45"/>
      <c r="G158" s="42">
        <f t="shared" si="10"/>
        <v>0</v>
      </c>
      <c r="H158" s="43"/>
      <c r="I158" s="38">
        <f t="shared" si="13"/>
        <v>0</v>
      </c>
      <c r="J158" s="68" t="str">
        <f>IFERROR(VLOOKUP(L158,EMPLOI!A:P,2,0),"")</f>
        <v/>
      </c>
      <c r="K158" s="38" t="str">
        <f t="shared" ca="1" si="11"/>
        <v/>
      </c>
      <c r="L158" s="32" t="str">
        <f t="array" ref="L158">IF(OR($J$2&gt;I158),"",IFERROR(INDEX(Tableau1[],MATCH(1,('2017'!A158&gt;=Tableau1[[DATE DEBUT ]])*(Tableau1[DATE FIN]&gt;='2017'!A158),0),1),""))</f>
        <v/>
      </c>
      <c r="M158" s="6"/>
    </row>
    <row r="159" spans="1:13" ht="16.2">
      <c r="A159" s="40">
        <f t="shared" si="14"/>
        <v>42892</v>
      </c>
      <c r="B159" s="44">
        <v>0.29166666666666669</v>
      </c>
      <c r="C159" s="44">
        <v>0.5</v>
      </c>
      <c r="D159" s="42">
        <f t="shared" si="12"/>
        <v>0.20833333333333331</v>
      </c>
      <c r="E159" s="44">
        <v>0.52083333333333337</v>
      </c>
      <c r="F159" s="44">
        <v>0.625</v>
      </c>
      <c r="G159" s="42">
        <f t="shared" si="10"/>
        <v>0.10416666666666663</v>
      </c>
      <c r="H159" s="43"/>
      <c r="I159" s="38">
        <f t="shared" si="13"/>
        <v>0.31249999999999994</v>
      </c>
      <c r="J159" s="68">
        <f>IFERROR(VLOOKUP(L159,EMPLOI!A:P,2,0),"")</f>
        <v>79.7</v>
      </c>
      <c r="K159" s="38" t="str">
        <f t="shared" ca="1" si="11"/>
        <v/>
      </c>
      <c r="L159" s="32">
        <f t="array" ref="L159">IF(OR($J$2&gt;I159),"",IFERROR(INDEX(Tableau1[],MATCH(1,('2017'!A159&gt;=Tableau1[[DATE DEBUT ]])*(Tableau1[DATE FIN]&gt;='2017'!A159),0),1),""))</f>
        <v>2</v>
      </c>
      <c r="M159" s="6"/>
    </row>
    <row r="160" spans="1:13" ht="16.2">
      <c r="A160" s="40">
        <f t="shared" si="14"/>
        <v>42893</v>
      </c>
      <c r="B160" s="44">
        <v>0.29166666666666669</v>
      </c>
      <c r="C160" s="44">
        <v>0.5</v>
      </c>
      <c r="D160" s="42">
        <f t="shared" si="12"/>
        <v>0.20833333333333331</v>
      </c>
      <c r="E160" s="44">
        <v>0.52083333333333337</v>
      </c>
      <c r="F160" s="44">
        <v>0.63541666666666663</v>
      </c>
      <c r="G160" s="42">
        <f t="shared" si="10"/>
        <v>0.11458333333333326</v>
      </c>
      <c r="H160" s="43"/>
      <c r="I160" s="38">
        <f t="shared" si="13"/>
        <v>0.32291666666666657</v>
      </c>
      <c r="J160" s="68">
        <f>IFERROR(VLOOKUP(L160,EMPLOI!A:P,2,0),"")</f>
        <v>79.7</v>
      </c>
      <c r="K160" s="38" t="str">
        <f t="shared" ca="1" si="11"/>
        <v/>
      </c>
      <c r="L160" s="32">
        <f t="array" ref="L160">IF(OR($J$2&gt;I160),"",IFERROR(INDEX(Tableau1[],MATCH(1,('2017'!A160&gt;=Tableau1[[DATE DEBUT ]])*(Tableau1[DATE FIN]&gt;='2017'!A160),0),1),""))</f>
        <v>2</v>
      </c>
      <c r="M160" s="6"/>
    </row>
    <row r="161" spans="1:13" ht="16.2">
      <c r="A161" s="40">
        <f t="shared" si="14"/>
        <v>42894</v>
      </c>
      <c r="B161" s="44">
        <v>0.29166666666666669</v>
      </c>
      <c r="C161" s="44">
        <v>0.5</v>
      </c>
      <c r="D161" s="42">
        <f t="shared" si="12"/>
        <v>0.20833333333333331</v>
      </c>
      <c r="E161" s="44">
        <v>0.52083333333333337</v>
      </c>
      <c r="F161" s="44">
        <v>0.625</v>
      </c>
      <c r="G161" s="42">
        <f t="shared" si="10"/>
        <v>0.10416666666666663</v>
      </c>
      <c r="H161" s="43"/>
      <c r="I161" s="38">
        <f t="shared" si="13"/>
        <v>0.31249999999999994</v>
      </c>
      <c r="J161" s="68">
        <f>IFERROR(VLOOKUP(L161,EMPLOI!A:P,2,0),"")</f>
        <v>79.7</v>
      </c>
      <c r="K161" s="38" t="str">
        <f t="shared" ca="1" si="11"/>
        <v/>
      </c>
      <c r="L161" s="32">
        <f t="array" ref="L161">IF(OR($J$2&gt;I161),"",IFERROR(INDEX(Tableau1[],MATCH(1,('2017'!A161&gt;=Tableau1[[DATE DEBUT ]])*(Tableau1[DATE FIN]&gt;='2017'!A161),0),1),""))</f>
        <v>2</v>
      </c>
      <c r="M161" s="6"/>
    </row>
    <row r="162" spans="1:13" ht="16.2">
      <c r="A162" s="40">
        <f t="shared" si="14"/>
        <v>42895</v>
      </c>
      <c r="B162" s="44">
        <v>0.29166666666666669</v>
      </c>
      <c r="C162" s="44">
        <v>0.5</v>
      </c>
      <c r="D162" s="42">
        <f t="shared" si="12"/>
        <v>0.20833333333333331</v>
      </c>
      <c r="E162" s="44">
        <v>0.52083333333333337</v>
      </c>
      <c r="F162" s="44">
        <v>0.625</v>
      </c>
      <c r="G162" s="42">
        <f t="shared" si="10"/>
        <v>0.10416666666666663</v>
      </c>
      <c r="H162" s="43"/>
      <c r="I162" s="38">
        <f t="shared" si="13"/>
        <v>0.31249999999999994</v>
      </c>
      <c r="J162" s="68">
        <f>IFERROR(VLOOKUP(L162,EMPLOI!A:P,2,0),"")</f>
        <v>79.7</v>
      </c>
      <c r="K162" s="38">
        <f t="shared" ca="1" si="11"/>
        <v>1.2604166666666665</v>
      </c>
      <c r="L162" s="32">
        <f t="array" ref="L162">IF(OR($J$2&gt;I162),"",IFERROR(INDEX(Tableau1[],MATCH(1,('2017'!A162&gt;=Tableau1[[DATE DEBUT ]])*(Tableau1[DATE FIN]&gt;='2017'!A162),0),1),""))</f>
        <v>2</v>
      </c>
      <c r="M162" s="6"/>
    </row>
    <row r="163" spans="1:13" ht="16.2">
      <c r="A163" s="40">
        <f t="shared" si="14"/>
        <v>42896</v>
      </c>
      <c r="B163" s="45"/>
      <c r="C163" s="45"/>
      <c r="D163" s="42">
        <f t="shared" si="12"/>
        <v>0</v>
      </c>
      <c r="E163" s="45"/>
      <c r="F163" s="45"/>
      <c r="G163" s="42">
        <f t="shared" si="10"/>
        <v>0</v>
      </c>
      <c r="H163" s="43"/>
      <c r="I163" s="38">
        <f t="shared" si="13"/>
        <v>0</v>
      </c>
      <c r="J163" s="68" t="str">
        <f>IFERROR(VLOOKUP(L163,EMPLOI!A:P,2,0),"")</f>
        <v/>
      </c>
      <c r="K163" s="38" t="str">
        <f t="shared" ca="1" si="11"/>
        <v/>
      </c>
      <c r="L163" s="32" t="str">
        <f t="array" ref="L163">IF(OR($J$2&gt;I163),"",IFERROR(INDEX(Tableau1[],MATCH(1,('2017'!A163&gt;=Tableau1[[DATE DEBUT ]])*(Tableau1[DATE FIN]&gt;='2017'!A163),0),1),""))</f>
        <v/>
      </c>
      <c r="M163" s="6"/>
    </row>
    <row r="164" spans="1:13" ht="16.2">
      <c r="A164" s="40">
        <f t="shared" si="14"/>
        <v>42897</v>
      </c>
      <c r="B164" s="45"/>
      <c r="C164" s="45"/>
      <c r="D164" s="42">
        <f t="shared" si="12"/>
        <v>0</v>
      </c>
      <c r="E164" s="45"/>
      <c r="F164" s="45"/>
      <c r="G164" s="42">
        <f t="shared" si="10"/>
        <v>0</v>
      </c>
      <c r="H164" s="43"/>
      <c r="I164" s="38">
        <f t="shared" si="13"/>
        <v>0</v>
      </c>
      <c r="J164" s="68" t="str">
        <f>IFERROR(VLOOKUP(L164,EMPLOI!A:P,2,0),"")</f>
        <v/>
      </c>
      <c r="K164" s="38" t="str">
        <f t="shared" ca="1" si="11"/>
        <v/>
      </c>
      <c r="L164" s="32" t="str">
        <f t="array" ref="L164">IF(OR($J$2&gt;I164),"",IFERROR(INDEX(Tableau1[],MATCH(1,('2017'!A164&gt;=Tableau1[[DATE DEBUT ]])*(Tableau1[DATE FIN]&gt;='2017'!A164),0),1),""))</f>
        <v/>
      </c>
      <c r="M164" s="6"/>
    </row>
    <row r="165" spans="1:13" ht="16.2">
      <c r="A165" s="40">
        <f t="shared" si="14"/>
        <v>42898</v>
      </c>
      <c r="B165" s="44">
        <v>0.45833333333333331</v>
      </c>
      <c r="C165" s="44">
        <v>0.5</v>
      </c>
      <c r="D165" s="42">
        <f t="shared" si="12"/>
        <v>4.1666666666666685E-2</v>
      </c>
      <c r="E165" s="44">
        <v>0.52083333333333337</v>
      </c>
      <c r="F165" s="44">
        <v>0.79166666666666663</v>
      </c>
      <c r="G165" s="42">
        <f t="shared" ref="G165:G228" si="16">MOD(F165-E165,1)</f>
        <v>0.27083333333333326</v>
      </c>
      <c r="H165" s="43"/>
      <c r="I165" s="38">
        <f t="shared" si="13"/>
        <v>0.31249999999999994</v>
      </c>
      <c r="J165" s="68">
        <f>IFERROR(VLOOKUP(L165,EMPLOI!A:P,2,0),"")</f>
        <v>79.7</v>
      </c>
      <c r="K165" s="38" t="str">
        <f t="shared" ca="1" si="11"/>
        <v/>
      </c>
      <c r="L165" s="32">
        <f t="array" ref="L165">IF(OR($J$2&gt;I165),"",IFERROR(INDEX(Tableau1[],MATCH(1,('2017'!A165&gt;=Tableau1[[DATE DEBUT ]])*(Tableau1[DATE FIN]&gt;='2017'!A165),0),1),""))</f>
        <v>2</v>
      </c>
      <c r="M165" s="6"/>
    </row>
    <row r="166" spans="1:13" ht="16.2">
      <c r="A166" s="40">
        <f t="shared" si="14"/>
        <v>42899</v>
      </c>
      <c r="B166" s="44">
        <v>0.45833333333333331</v>
      </c>
      <c r="C166" s="44">
        <v>0.5</v>
      </c>
      <c r="D166" s="42">
        <f t="shared" si="12"/>
        <v>4.1666666666666685E-2</v>
      </c>
      <c r="E166" s="44">
        <v>0.52083333333333337</v>
      </c>
      <c r="F166" s="44">
        <v>0.79166666666666663</v>
      </c>
      <c r="G166" s="42">
        <f t="shared" si="16"/>
        <v>0.27083333333333326</v>
      </c>
      <c r="H166" s="43"/>
      <c r="I166" s="38">
        <f t="shared" si="13"/>
        <v>0.31249999999999994</v>
      </c>
      <c r="J166" s="68">
        <f>IFERROR(VLOOKUP(L166,EMPLOI!A:P,2,0),"")</f>
        <v>79.7</v>
      </c>
      <c r="K166" s="38" t="str">
        <f t="shared" ca="1" si="11"/>
        <v/>
      </c>
      <c r="L166" s="32">
        <f t="array" ref="L166">IF(OR($J$2&gt;I166),"",IFERROR(INDEX(Tableau1[],MATCH(1,('2017'!A166&gt;=Tableau1[[DATE DEBUT ]])*(Tableau1[DATE FIN]&gt;='2017'!A166),0),1),""))</f>
        <v>2</v>
      </c>
      <c r="M166" s="6"/>
    </row>
    <row r="167" spans="1:13" ht="16.2">
      <c r="A167" s="40">
        <f t="shared" si="14"/>
        <v>42900</v>
      </c>
      <c r="B167" s="44">
        <v>0.45833333333333331</v>
      </c>
      <c r="C167" s="44">
        <v>0.5</v>
      </c>
      <c r="D167" s="42">
        <f t="shared" si="12"/>
        <v>4.1666666666666685E-2</v>
      </c>
      <c r="E167" s="44">
        <v>0.52083333333333337</v>
      </c>
      <c r="F167" s="44">
        <v>0.79166666666666663</v>
      </c>
      <c r="G167" s="42">
        <f t="shared" si="16"/>
        <v>0.27083333333333326</v>
      </c>
      <c r="H167" s="43"/>
      <c r="I167" s="38">
        <f t="shared" si="13"/>
        <v>0.31249999999999994</v>
      </c>
      <c r="J167" s="68">
        <f>IFERROR(VLOOKUP(L167,EMPLOI!A:P,2,0),"")</f>
        <v>79.7</v>
      </c>
      <c r="K167" s="38" t="str">
        <f t="shared" ca="1" si="11"/>
        <v/>
      </c>
      <c r="L167" s="32">
        <f t="array" ref="L167">IF(OR($J$2&gt;I167),"",IFERROR(INDEX(Tableau1[],MATCH(1,('2017'!A167&gt;=Tableau1[[DATE DEBUT ]])*(Tableau1[DATE FIN]&gt;='2017'!A167),0),1),""))</f>
        <v>2</v>
      </c>
      <c r="M167" s="6"/>
    </row>
    <row r="168" spans="1:13" ht="16.2">
      <c r="A168" s="40">
        <f t="shared" si="14"/>
        <v>42901</v>
      </c>
      <c r="B168" s="44">
        <v>0.45833333333333331</v>
      </c>
      <c r="C168" s="44">
        <v>0.5</v>
      </c>
      <c r="D168" s="42">
        <f t="shared" si="12"/>
        <v>4.1666666666666685E-2</v>
      </c>
      <c r="E168" s="44">
        <v>0.52083333333333337</v>
      </c>
      <c r="F168" s="44">
        <v>0.79166666666666663</v>
      </c>
      <c r="G168" s="42">
        <f t="shared" si="16"/>
        <v>0.27083333333333326</v>
      </c>
      <c r="H168" s="43"/>
      <c r="I168" s="38">
        <f t="shared" si="13"/>
        <v>0.31249999999999994</v>
      </c>
      <c r="J168" s="68">
        <f>IFERROR(VLOOKUP(L168,EMPLOI!A:P,2,0),"")</f>
        <v>79.7</v>
      </c>
      <c r="K168" s="38" t="str">
        <f t="shared" ca="1" si="11"/>
        <v/>
      </c>
      <c r="L168" s="32">
        <f t="array" ref="L168">IF(OR($J$2&gt;I168),"",IFERROR(INDEX(Tableau1[],MATCH(1,('2017'!A168&gt;=Tableau1[[DATE DEBUT ]])*(Tableau1[DATE FIN]&gt;='2017'!A168),0),1),""))</f>
        <v>2</v>
      </c>
      <c r="M168" s="6"/>
    </row>
    <row r="169" spans="1:13" ht="16.2">
      <c r="A169" s="40">
        <f t="shared" si="14"/>
        <v>42902</v>
      </c>
      <c r="B169" s="44">
        <v>0.45833333333333331</v>
      </c>
      <c r="C169" s="44">
        <v>0.5</v>
      </c>
      <c r="D169" s="42">
        <f t="shared" si="12"/>
        <v>4.1666666666666685E-2</v>
      </c>
      <c r="E169" s="44">
        <v>0.52083333333333337</v>
      </c>
      <c r="F169" s="44">
        <v>0.75</v>
      </c>
      <c r="G169" s="42">
        <f t="shared" si="16"/>
        <v>0.22916666666666663</v>
      </c>
      <c r="H169" s="43"/>
      <c r="I169" s="38">
        <f t="shared" si="13"/>
        <v>0.27083333333333331</v>
      </c>
      <c r="J169" s="68">
        <f>IFERROR(VLOOKUP(L169,EMPLOI!A:P,2,0),"")</f>
        <v>79.7</v>
      </c>
      <c r="K169" s="38">
        <f t="shared" ca="1" si="11"/>
        <v>1.520833333333333</v>
      </c>
      <c r="L169" s="32">
        <f t="array" ref="L169">IF(OR($J$2&gt;I169),"",IFERROR(INDEX(Tableau1[],MATCH(1,('2017'!A169&gt;=Tableau1[[DATE DEBUT ]])*(Tableau1[DATE FIN]&gt;='2017'!A169),0),1),""))</f>
        <v>2</v>
      </c>
      <c r="M169" s="6"/>
    </row>
    <row r="170" spans="1:13" ht="16.2">
      <c r="A170" s="40">
        <f t="shared" si="14"/>
        <v>42903</v>
      </c>
      <c r="B170" s="45"/>
      <c r="C170" s="45"/>
      <c r="D170" s="42">
        <f t="shared" si="12"/>
        <v>0</v>
      </c>
      <c r="E170" s="45"/>
      <c r="F170" s="45"/>
      <c r="G170" s="42">
        <f t="shared" si="16"/>
        <v>0</v>
      </c>
      <c r="H170" s="43"/>
      <c r="I170" s="38">
        <f t="shared" si="13"/>
        <v>0</v>
      </c>
      <c r="J170" s="68" t="str">
        <f>IFERROR(VLOOKUP(L170,EMPLOI!A:P,2,0),"")</f>
        <v/>
      </c>
      <c r="K170" s="38" t="str">
        <f t="shared" ca="1" si="11"/>
        <v/>
      </c>
      <c r="L170" s="32" t="str">
        <f t="array" ref="L170">IF(OR($J$2&gt;I170),"",IFERROR(INDEX(Tableau1[],MATCH(1,('2017'!A170&gt;=Tableau1[[DATE DEBUT ]])*(Tableau1[DATE FIN]&gt;='2017'!A170),0),1),""))</f>
        <v/>
      </c>
      <c r="M170" s="6"/>
    </row>
    <row r="171" spans="1:13" ht="16.2">
      <c r="A171" s="40">
        <f t="shared" si="14"/>
        <v>42904</v>
      </c>
      <c r="B171" s="45"/>
      <c r="C171" s="45"/>
      <c r="D171" s="42">
        <f t="shared" si="12"/>
        <v>0</v>
      </c>
      <c r="E171" s="45"/>
      <c r="F171" s="45"/>
      <c r="G171" s="42">
        <f t="shared" si="16"/>
        <v>0</v>
      </c>
      <c r="H171" s="43"/>
      <c r="I171" s="38">
        <f t="shared" si="13"/>
        <v>0</v>
      </c>
      <c r="J171" s="68" t="str">
        <f>IFERROR(VLOOKUP(L171,EMPLOI!A:P,2,0),"")</f>
        <v/>
      </c>
      <c r="K171" s="38" t="str">
        <f t="shared" ca="1" si="11"/>
        <v/>
      </c>
      <c r="L171" s="32" t="str">
        <f t="array" ref="L171">IF(OR($J$2&gt;I171),"",IFERROR(INDEX(Tableau1[],MATCH(1,('2017'!A171&gt;=Tableau1[[DATE DEBUT ]])*(Tableau1[DATE FIN]&gt;='2017'!A171),0),1),""))</f>
        <v/>
      </c>
      <c r="M171" s="6"/>
    </row>
    <row r="172" spans="1:13" ht="16.2">
      <c r="A172" s="40">
        <f t="shared" si="14"/>
        <v>42905</v>
      </c>
      <c r="B172" s="44">
        <v>0.45833333333333331</v>
      </c>
      <c r="C172" s="44">
        <v>0.5</v>
      </c>
      <c r="D172" s="42">
        <f t="shared" si="12"/>
        <v>4.1666666666666685E-2</v>
      </c>
      <c r="E172" s="44">
        <v>0.52083333333333337</v>
      </c>
      <c r="F172" s="44">
        <v>0.79166666666666663</v>
      </c>
      <c r="G172" s="42">
        <f t="shared" si="16"/>
        <v>0.27083333333333326</v>
      </c>
      <c r="H172" s="43"/>
      <c r="I172" s="38">
        <f t="shared" si="13"/>
        <v>0.31249999999999994</v>
      </c>
      <c r="J172" s="68">
        <f>IFERROR(VLOOKUP(L172,EMPLOI!A:P,2,0),"")</f>
        <v>79.7</v>
      </c>
      <c r="K172" s="38" t="str">
        <f t="shared" ca="1" si="11"/>
        <v/>
      </c>
      <c r="L172" s="32">
        <f t="array" ref="L172">IF(OR($J$2&gt;I172),"",IFERROR(INDEX(Tableau1[],MATCH(1,('2017'!A172&gt;=Tableau1[[DATE DEBUT ]])*(Tableau1[DATE FIN]&gt;='2017'!A172),0),1),""))</f>
        <v>2</v>
      </c>
      <c r="M172" s="6"/>
    </row>
    <row r="173" spans="1:13" ht="16.2">
      <c r="A173" s="40">
        <f t="shared" si="14"/>
        <v>42906</v>
      </c>
      <c r="B173" s="44">
        <v>0.45833333333333331</v>
      </c>
      <c r="C173" s="44">
        <v>0.5</v>
      </c>
      <c r="D173" s="42">
        <f t="shared" si="12"/>
        <v>4.1666666666666685E-2</v>
      </c>
      <c r="E173" s="44">
        <v>0.52083333333333337</v>
      </c>
      <c r="F173" s="44">
        <v>0.80208333333333337</v>
      </c>
      <c r="G173" s="42">
        <f t="shared" si="16"/>
        <v>0.28125</v>
      </c>
      <c r="H173" s="43"/>
      <c r="I173" s="38">
        <f t="shared" si="13"/>
        <v>0.32291666666666669</v>
      </c>
      <c r="J173" s="68">
        <f>IFERROR(VLOOKUP(L173,EMPLOI!A:P,2,0),"")</f>
        <v>79.7</v>
      </c>
      <c r="K173" s="38" t="str">
        <f t="shared" ca="1" si="11"/>
        <v/>
      </c>
      <c r="L173" s="32">
        <f t="array" ref="L173">IF(OR($J$2&gt;I173),"",IFERROR(INDEX(Tableau1[],MATCH(1,('2017'!A173&gt;=Tableau1[[DATE DEBUT ]])*(Tableau1[DATE FIN]&gt;='2017'!A173),0),1),""))</f>
        <v>2</v>
      </c>
      <c r="M173" s="6"/>
    </row>
    <row r="174" spans="1:13" ht="16.2">
      <c r="A174" s="40">
        <f t="shared" si="14"/>
        <v>42907</v>
      </c>
      <c r="B174" s="44">
        <v>0.45833333333333331</v>
      </c>
      <c r="C174" s="44">
        <v>0.5</v>
      </c>
      <c r="D174" s="42">
        <f t="shared" si="12"/>
        <v>4.1666666666666685E-2</v>
      </c>
      <c r="E174" s="44">
        <v>0.52083333333333337</v>
      </c>
      <c r="F174" s="44">
        <v>0.79166666666666663</v>
      </c>
      <c r="G174" s="42">
        <f t="shared" si="16"/>
        <v>0.27083333333333326</v>
      </c>
      <c r="H174" s="43"/>
      <c r="I174" s="38">
        <f t="shared" si="13"/>
        <v>0.31249999999999994</v>
      </c>
      <c r="J174" s="68">
        <f>IFERROR(VLOOKUP(L174,EMPLOI!A:P,2,0),"")</f>
        <v>79.7</v>
      </c>
      <c r="K174" s="38" t="str">
        <f t="shared" ca="1" si="11"/>
        <v/>
      </c>
      <c r="L174" s="32">
        <f t="array" ref="L174">IF(OR($J$2&gt;I174),"",IFERROR(INDEX(Tableau1[],MATCH(1,('2017'!A174&gt;=Tableau1[[DATE DEBUT ]])*(Tableau1[DATE FIN]&gt;='2017'!A174),0),1),""))</f>
        <v>2</v>
      </c>
      <c r="M174" s="6"/>
    </row>
    <row r="175" spans="1:13" ht="16.2">
      <c r="A175" s="40">
        <f t="shared" si="14"/>
        <v>42908</v>
      </c>
      <c r="B175" s="44">
        <v>0.45833333333333331</v>
      </c>
      <c r="C175" s="44">
        <v>0.5</v>
      </c>
      <c r="D175" s="42">
        <f t="shared" si="12"/>
        <v>4.1666666666666685E-2</v>
      </c>
      <c r="E175" s="44">
        <v>0.52083333333333337</v>
      </c>
      <c r="F175" s="44">
        <v>0.79166666666666663</v>
      </c>
      <c r="G175" s="42">
        <f t="shared" si="16"/>
        <v>0.27083333333333326</v>
      </c>
      <c r="H175" s="43"/>
      <c r="I175" s="38">
        <f t="shared" si="13"/>
        <v>0.31249999999999994</v>
      </c>
      <c r="J175" s="68">
        <f>IFERROR(VLOOKUP(L175,EMPLOI!A:P,2,0),"")</f>
        <v>79.7</v>
      </c>
      <c r="K175" s="38" t="str">
        <f t="shared" ca="1" si="11"/>
        <v/>
      </c>
      <c r="L175" s="32">
        <f t="array" ref="L175">IF(OR($J$2&gt;I175),"",IFERROR(INDEX(Tableau1[],MATCH(1,('2017'!A175&gt;=Tableau1[[DATE DEBUT ]])*(Tableau1[DATE FIN]&gt;='2017'!A175),0),1),""))</f>
        <v>2</v>
      </c>
      <c r="M175" s="6"/>
    </row>
    <row r="176" spans="1:13" ht="16.2">
      <c r="A176" s="40">
        <f t="shared" si="14"/>
        <v>42909</v>
      </c>
      <c r="B176" s="44">
        <v>0.41666666666666669</v>
      </c>
      <c r="C176" s="44">
        <v>0.5</v>
      </c>
      <c r="D176" s="42">
        <f t="shared" si="12"/>
        <v>8.3333333333333315E-2</v>
      </c>
      <c r="E176" s="44">
        <v>0.52083333333333337</v>
      </c>
      <c r="F176" s="44">
        <v>0.75</v>
      </c>
      <c r="G176" s="42">
        <f t="shared" si="16"/>
        <v>0.22916666666666663</v>
      </c>
      <c r="H176" s="43"/>
      <c r="I176" s="38">
        <f t="shared" si="13"/>
        <v>0.31249999999999994</v>
      </c>
      <c r="J176" s="68">
        <f>IFERROR(VLOOKUP(L176,EMPLOI!A:P,2,0),"")</f>
        <v>79.7</v>
      </c>
      <c r="K176" s="38">
        <f t="shared" ca="1" si="11"/>
        <v>1.5729166666666665</v>
      </c>
      <c r="L176" s="32">
        <f t="array" ref="L176">IF(OR($J$2&gt;I176),"",IFERROR(INDEX(Tableau1[],MATCH(1,('2017'!A176&gt;=Tableau1[[DATE DEBUT ]])*(Tableau1[DATE FIN]&gt;='2017'!A176),0),1),""))</f>
        <v>2</v>
      </c>
      <c r="M176" s="6"/>
    </row>
    <row r="177" spans="1:13" ht="16.2">
      <c r="A177" s="40">
        <f t="shared" si="14"/>
        <v>42910</v>
      </c>
      <c r="B177" s="45"/>
      <c r="C177" s="45"/>
      <c r="D177" s="42">
        <f t="shared" si="12"/>
        <v>0</v>
      </c>
      <c r="E177" s="45"/>
      <c r="F177" s="45"/>
      <c r="G177" s="42">
        <f t="shared" si="16"/>
        <v>0</v>
      </c>
      <c r="H177" s="43"/>
      <c r="I177" s="38">
        <f t="shared" si="13"/>
        <v>0</v>
      </c>
      <c r="J177" s="68" t="str">
        <f>IFERROR(VLOOKUP(L177,EMPLOI!A:P,2,0),"")</f>
        <v/>
      </c>
      <c r="K177" s="38" t="str">
        <f t="shared" ca="1" si="11"/>
        <v/>
      </c>
      <c r="L177" s="32" t="str">
        <f t="array" ref="L177">IF(OR($J$2&gt;I177),"",IFERROR(INDEX(Tableau1[],MATCH(1,('2017'!A177&gt;=Tableau1[[DATE DEBUT ]])*(Tableau1[DATE FIN]&gt;='2017'!A177),0),1),""))</f>
        <v/>
      </c>
      <c r="M177" s="6"/>
    </row>
    <row r="178" spans="1:13" ht="16.2">
      <c r="A178" s="40">
        <f t="shared" si="14"/>
        <v>42911</v>
      </c>
      <c r="B178" s="45"/>
      <c r="C178" s="45"/>
      <c r="D178" s="42">
        <f t="shared" si="12"/>
        <v>0</v>
      </c>
      <c r="E178" s="45"/>
      <c r="F178" s="45"/>
      <c r="G178" s="42">
        <f t="shared" si="16"/>
        <v>0</v>
      </c>
      <c r="H178" s="43"/>
      <c r="I178" s="38">
        <f t="shared" si="13"/>
        <v>0</v>
      </c>
      <c r="J178" s="68" t="str">
        <f>IFERROR(VLOOKUP(L178,EMPLOI!A:P,2,0),"")</f>
        <v/>
      </c>
      <c r="K178" s="38" t="str">
        <f t="shared" ca="1" si="11"/>
        <v/>
      </c>
      <c r="L178" s="32" t="str">
        <f t="array" ref="L178">IF(OR($J$2&gt;I178),"",IFERROR(INDEX(Tableau1[],MATCH(1,('2017'!A178&gt;=Tableau1[[DATE DEBUT ]])*(Tableau1[DATE FIN]&gt;='2017'!A178),0),1),""))</f>
        <v/>
      </c>
      <c r="M178" s="6"/>
    </row>
    <row r="179" spans="1:13" ht="16.2">
      <c r="A179" s="40">
        <f t="shared" si="14"/>
        <v>42912</v>
      </c>
      <c r="B179" s="44">
        <v>0.29166666666666669</v>
      </c>
      <c r="C179" s="44">
        <v>0.5</v>
      </c>
      <c r="D179" s="42">
        <f t="shared" si="12"/>
        <v>0.20833333333333331</v>
      </c>
      <c r="E179" s="44">
        <v>0.52083333333333337</v>
      </c>
      <c r="F179" s="44">
        <v>0.625</v>
      </c>
      <c r="G179" s="42">
        <f t="shared" si="16"/>
        <v>0.10416666666666663</v>
      </c>
      <c r="H179" s="43"/>
      <c r="I179" s="38">
        <f t="shared" si="13"/>
        <v>0.31249999999999994</v>
      </c>
      <c r="J179" s="68">
        <f>IFERROR(VLOOKUP(L179,EMPLOI!A:P,2,0),"")</f>
        <v>79.7</v>
      </c>
      <c r="K179" s="38" t="str">
        <f t="shared" ca="1" si="11"/>
        <v/>
      </c>
      <c r="L179" s="32">
        <f t="array" ref="L179">IF(OR($J$2&gt;I179),"",IFERROR(INDEX(Tableau1[],MATCH(1,('2017'!A179&gt;=Tableau1[[DATE DEBUT ]])*(Tableau1[DATE FIN]&gt;='2017'!A179),0),1),""))</f>
        <v>2</v>
      </c>
      <c r="M179" s="6"/>
    </row>
    <row r="180" spans="1:13" ht="16.2">
      <c r="A180" s="40">
        <f t="shared" si="14"/>
        <v>42913</v>
      </c>
      <c r="B180" s="44">
        <v>0.29166666666666669</v>
      </c>
      <c r="C180" s="44">
        <v>0.5</v>
      </c>
      <c r="D180" s="42">
        <f t="shared" si="12"/>
        <v>0.20833333333333331</v>
      </c>
      <c r="E180" s="44">
        <v>0.52083333333333337</v>
      </c>
      <c r="F180" s="44">
        <v>0.625</v>
      </c>
      <c r="G180" s="42">
        <f t="shared" si="16"/>
        <v>0.10416666666666663</v>
      </c>
      <c r="H180" s="43"/>
      <c r="I180" s="38">
        <f t="shared" si="13"/>
        <v>0.31249999999999994</v>
      </c>
      <c r="J180" s="68">
        <f>IFERROR(VLOOKUP(L180,EMPLOI!A:P,2,0),"")</f>
        <v>79.7</v>
      </c>
      <c r="K180" s="38" t="str">
        <f t="shared" ca="1" si="11"/>
        <v/>
      </c>
      <c r="L180" s="32">
        <f t="array" ref="L180">IF(OR($J$2&gt;I180),"",IFERROR(INDEX(Tableau1[],MATCH(1,('2017'!A180&gt;=Tableau1[[DATE DEBUT ]])*(Tableau1[DATE FIN]&gt;='2017'!A180),0),1),""))</f>
        <v>2</v>
      </c>
      <c r="M180" s="6"/>
    </row>
    <row r="181" spans="1:13" ht="16.2">
      <c r="A181" s="40">
        <f t="shared" si="14"/>
        <v>42914</v>
      </c>
      <c r="B181" s="44">
        <v>0.29166666666666669</v>
      </c>
      <c r="C181" s="44">
        <v>0.5</v>
      </c>
      <c r="D181" s="42">
        <f t="shared" si="12"/>
        <v>0.20833333333333331</v>
      </c>
      <c r="E181" s="44">
        <v>0.52083333333333337</v>
      </c>
      <c r="F181" s="44">
        <v>0.625</v>
      </c>
      <c r="G181" s="42">
        <f t="shared" si="16"/>
        <v>0.10416666666666663</v>
      </c>
      <c r="H181" s="43"/>
      <c r="I181" s="38">
        <f t="shared" si="13"/>
        <v>0.31249999999999994</v>
      </c>
      <c r="J181" s="68">
        <f>IFERROR(VLOOKUP(L181,EMPLOI!A:P,2,0),"")</f>
        <v>79.7</v>
      </c>
      <c r="K181" s="38" t="str">
        <f t="shared" ca="1" si="11"/>
        <v/>
      </c>
      <c r="L181" s="32">
        <f t="array" ref="L181">IF(OR($J$2&gt;I181),"",IFERROR(INDEX(Tableau1[],MATCH(1,('2017'!A181&gt;=Tableau1[[DATE DEBUT ]])*(Tableau1[DATE FIN]&gt;='2017'!A181),0),1),""))</f>
        <v>2</v>
      </c>
      <c r="M181" s="6"/>
    </row>
    <row r="182" spans="1:13" ht="16.2">
      <c r="A182" s="40">
        <f t="shared" si="14"/>
        <v>42915</v>
      </c>
      <c r="B182" s="44">
        <v>0.29166666666666669</v>
      </c>
      <c r="C182" s="44">
        <v>0.5</v>
      </c>
      <c r="D182" s="42">
        <f t="shared" si="12"/>
        <v>0.20833333333333331</v>
      </c>
      <c r="E182" s="44">
        <v>0.52083333333333337</v>
      </c>
      <c r="F182" s="44">
        <v>0.625</v>
      </c>
      <c r="G182" s="42">
        <f t="shared" si="16"/>
        <v>0.10416666666666663</v>
      </c>
      <c r="H182" s="43"/>
      <c r="I182" s="38">
        <f t="shared" si="13"/>
        <v>0.31249999999999994</v>
      </c>
      <c r="J182" s="68">
        <f>IFERROR(VLOOKUP(L182,EMPLOI!A:P,2,0),"")</f>
        <v>79.7</v>
      </c>
      <c r="K182" s="38" t="str">
        <f t="shared" ca="1" si="11"/>
        <v/>
      </c>
      <c r="L182" s="32">
        <f t="array" ref="L182">IF(OR($J$2&gt;I182),"",IFERROR(INDEX(Tableau1[],MATCH(1,('2017'!A182&gt;=Tableau1[[DATE DEBUT ]])*(Tableau1[DATE FIN]&gt;='2017'!A182),0),1),""))</f>
        <v>2</v>
      </c>
      <c r="M182" s="6"/>
    </row>
    <row r="183" spans="1:13" ht="16.2">
      <c r="A183" s="40">
        <f t="shared" si="14"/>
        <v>42916</v>
      </c>
      <c r="B183" s="44">
        <v>0.29166666666666669</v>
      </c>
      <c r="C183" s="44">
        <v>0.5</v>
      </c>
      <c r="D183" s="42">
        <f t="shared" si="12"/>
        <v>0.20833333333333331</v>
      </c>
      <c r="E183" s="44">
        <v>0.52083333333333337</v>
      </c>
      <c r="F183" s="44">
        <v>0.625</v>
      </c>
      <c r="G183" s="42">
        <f t="shared" si="16"/>
        <v>0.10416666666666663</v>
      </c>
      <c r="H183" s="43"/>
      <c r="I183" s="38">
        <f t="shared" si="13"/>
        <v>0.31249999999999994</v>
      </c>
      <c r="J183" s="68">
        <f>IFERROR(VLOOKUP(L183,EMPLOI!A:P,2,0),"")</f>
        <v>79.7</v>
      </c>
      <c r="K183" s="38">
        <f t="shared" ca="1" si="11"/>
        <v>1.5624999999999998</v>
      </c>
      <c r="L183" s="32">
        <f t="array" ref="L183">IF(OR($J$2&gt;I183),"",IFERROR(INDEX(Tableau1[],MATCH(1,('2017'!A183&gt;=Tableau1[[DATE DEBUT ]])*(Tableau1[DATE FIN]&gt;='2017'!A183),0),1),""))</f>
        <v>2</v>
      </c>
      <c r="M183" s="6"/>
    </row>
    <row r="184" spans="1:13" ht="16.2">
      <c r="A184" s="40">
        <f t="shared" si="14"/>
        <v>42917</v>
      </c>
      <c r="B184" s="44"/>
      <c r="C184" s="44"/>
      <c r="D184" s="42">
        <f t="shared" si="12"/>
        <v>0</v>
      </c>
      <c r="E184" s="45"/>
      <c r="F184" s="45"/>
      <c r="G184" s="42">
        <f t="shared" si="16"/>
        <v>0</v>
      </c>
      <c r="H184" s="43"/>
      <c r="I184" s="38">
        <f t="shared" si="13"/>
        <v>0</v>
      </c>
      <c r="J184" s="68" t="str">
        <f>IFERROR(VLOOKUP(L184,EMPLOI!A:P,2,0),"")</f>
        <v/>
      </c>
      <c r="K184" s="38" t="str">
        <f t="shared" ca="1" si="11"/>
        <v/>
      </c>
      <c r="L184" s="32" t="str">
        <f t="array" ref="L184">IF(OR($J$2&gt;I184),"",IFERROR(INDEX(Tableau1[],MATCH(1,('2017'!A184&gt;=Tableau1[[DATE DEBUT ]])*(Tableau1[DATE FIN]&gt;='2017'!A184),0),1),""))</f>
        <v/>
      </c>
      <c r="M184" s="6"/>
    </row>
    <row r="185" spans="1:13" ht="16.2">
      <c r="A185" s="40">
        <f t="shared" si="14"/>
        <v>42918</v>
      </c>
      <c r="B185" s="44"/>
      <c r="C185" s="44"/>
      <c r="D185" s="42">
        <f t="shared" si="12"/>
        <v>0</v>
      </c>
      <c r="E185" s="45"/>
      <c r="F185" s="45"/>
      <c r="G185" s="42">
        <f t="shared" si="16"/>
        <v>0</v>
      </c>
      <c r="H185" s="43"/>
      <c r="I185" s="38">
        <f t="shared" si="13"/>
        <v>0</v>
      </c>
      <c r="J185" s="68" t="str">
        <f>IFERROR(VLOOKUP(L185,EMPLOI!A:P,2,0),"")</f>
        <v/>
      </c>
      <c r="K185" s="38" t="str">
        <f t="shared" ca="1" si="11"/>
        <v/>
      </c>
      <c r="L185" s="32" t="str">
        <f t="array" ref="L185">IF(OR($J$2&gt;I185),"",IFERROR(INDEX(Tableau1[],MATCH(1,('2017'!A185&gt;=Tableau1[[DATE DEBUT ]])*(Tableau1[DATE FIN]&gt;='2017'!A185),0),1),""))</f>
        <v/>
      </c>
      <c r="M185" s="6"/>
    </row>
    <row r="186" spans="1:13" ht="16.2">
      <c r="A186" s="40">
        <f t="shared" si="14"/>
        <v>42919</v>
      </c>
      <c r="B186" s="44"/>
      <c r="C186" s="44"/>
      <c r="D186" s="42">
        <f t="shared" si="12"/>
        <v>0</v>
      </c>
      <c r="E186" s="44"/>
      <c r="F186" s="44"/>
      <c r="G186" s="42">
        <f t="shared" si="16"/>
        <v>0</v>
      </c>
      <c r="H186" s="43"/>
      <c r="I186" s="38">
        <f t="shared" si="13"/>
        <v>0</v>
      </c>
      <c r="J186" s="68" t="str">
        <f>IFERROR(VLOOKUP(L186,EMPLOI!A:P,2,0),"")</f>
        <v/>
      </c>
      <c r="K186" s="38" t="str">
        <f t="shared" ca="1" si="11"/>
        <v/>
      </c>
      <c r="L186" s="32" t="str">
        <f t="array" ref="L186">IF(OR($J$2&gt;I186),"",IFERROR(INDEX(Tableau1[],MATCH(1,('2017'!A186&gt;=Tableau1[[DATE DEBUT ]])*(Tableau1[DATE FIN]&gt;='2017'!A186),0),1),""))</f>
        <v/>
      </c>
      <c r="M186" s="6"/>
    </row>
    <row r="187" spans="1:13" ht="16.2">
      <c r="A187" s="40">
        <f t="shared" si="14"/>
        <v>42920</v>
      </c>
      <c r="B187" s="45"/>
      <c r="C187" s="45"/>
      <c r="D187" s="42">
        <f t="shared" si="12"/>
        <v>0</v>
      </c>
      <c r="E187" s="45"/>
      <c r="F187" s="45"/>
      <c r="G187" s="42">
        <f t="shared" si="16"/>
        <v>0</v>
      </c>
      <c r="H187" s="43"/>
      <c r="I187" s="38">
        <f t="shared" si="13"/>
        <v>0</v>
      </c>
      <c r="J187" s="68" t="str">
        <f>IFERROR(VLOOKUP(L187,EMPLOI!A:P,2,0),"")</f>
        <v/>
      </c>
      <c r="K187" s="38" t="str">
        <f t="shared" ca="1" si="11"/>
        <v/>
      </c>
      <c r="L187" s="32" t="str">
        <f t="array" ref="L187">IF(OR($J$2&gt;I187),"",IFERROR(INDEX(Tableau1[],MATCH(1,('2017'!A187&gt;=Tableau1[[DATE DEBUT ]])*(Tableau1[DATE FIN]&gt;='2017'!A187),0),1),""))</f>
        <v/>
      </c>
      <c r="M187" s="6"/>
    </row>
    <row r="188" spans="1:13" ht="16.2">
      <c r="A188" s="40">
        <f t="shared" si="14"/>
        <v>42921</v>
      </c>
      <c r="B188" s="44"/>
      <c r="C188" s="44"/>
      <c r="D188" s="42"/>
      <c r="E188" s="44"/>
      <c r="F188" s="44"/>
      <c r="G188" s="42">
        <f t="shared" si="16"/>
        <v>0</v>
      </c>
      <c r="H188" s="43"/>
      <c r="I188" s="38">
        <f t="shared" si="13"/>
        <v>0</v>
      </c>
      <c r="J188" s="68" t="str">
        <f>IFERROR(VLOOKUP(L188,EMPLOI!A:P,2,0),"")</f>
        <v/>
      </c>
      <c r="K188" s="38" t="str">
        <f t="shared" ca="1" si="11"/>
        <v/>
      </c>
      <c r="L188" s="32" t="str">
        <f t="array" ref="L188">IF(OR($J$2&gt;I188),"",IFERROR(INDEX(Tableau1[],MATCH(1,('2017'!A188&gt;=Tableau1[[DATE DEBUT ]])*(Tableau1[DATE FIN]&gt;='2017'!A188),0),1),""))</f>
        <v/>
      </c>
      <c r="M188" s="6"/>
    </row>
    <row r="189" spans="1:13" ht="16.2">
      <c r="A189" s="40">
        <f t="shared" si="14"/>
        <v>42922</v>
      </c>
      <c r="B189" s="45"/>
      <c r="C189" s="45"/>
      <c r="D189" s="42">
        <f t="shared" si="12"/>
        <v>0</v>
      </c>
      <c r="E189" s="45"/>
      <c r="F189" s="45"/>
      <c r="G189" s="42">
        <f t="shared" si="16"/>
        <v>0</v>
      </c>
      <c r="H189" s="43"/>
      <c r="I189" s="38">
        <f t="shared" si="13"/>
        <v>0</v>
      </c>
      <c r="J189" s="68" t="str">
        <f>IFERROR(VLOOKUP(L189,EMPLOI!A:P,2,0),"")</f>
        <v/>
      </c>
      <c r="K189" s="38" t="str">
        <f t="shared" ca="1" si="11"/>
        <v/>
      </c>
      <c r="L189" s="32" t="str">
        <f t="array" ref="L189">IF(OR($J$2&gt;I189),"",IFERROR(INDEX(Tableau1[],MATCH(1,('2017'!A189&gt;=Tableau1[[DATE DEBUT ]])*(Tableau1[DATE FIN]&gt;='2017'!A189),0),1),""))</f>
        <v/>
      </c>
      <c r="M189" s="6"/>
    </row>
    <row r="190" spans="1:13" ht="16.2">
      <c r="A190" s="40">
        <f t="shared" si="14"/>
        <v>42923</v>
      </c>
      <c r="B190" s="45"/>
      <c r="C190" s="45"/>
      <c r="D190" s="42">
        <f t="shared" si="12"/>
        <v>0</v>
      </c>
      <c r="E190" s="45"/>
      <c r="F190" s="45"/>
      <c r="G190" s="42">
        <f t="shared" si="16"/>
        <v>0</v>
      </c>
      <c r="H190" s="43"/>
      <c r="I190" s="38">
        <f t="shared" si="13"/>
        <v>0</v>
      </c>
      <c r="J190" s="68" t="str">
        <f>IFERROR(VLOOKUP(L190,EMPLOI!A:P,2,0),"")</f>
        <v/>
      </c>
      <c r="K190" s="38">
        <f t="shared" ca="1" si="11"/>
        <v>0</v>
      </c>
      <c r="L190" s="32" t="str">
        <f t="array" ref="L190">IF(OR($J$2&gt;I190),"",IFERROR(INDEX(Tableau1[],MATCH(1,('2017'!A190&gt;=Tableau1[[DATE DEBUT ]])*(Tableau1[DATE FIN]&gt;='2017'!A190),0),1),""))</f>
        <v/>
      </c>
      <c r="M190" s="6"/>
    </row>
    <row r="191" spans="1:13" ht="16.2">
      <c r="A191" s="40">
        <f t="shared" si="14"/>
        <v>42924</v>
      </c>
      <c r="B191" s="45"/>
      <c r="C191" s="45"/>
      <c r="D191" s="42">
        <f t="shared" si="12"/>
        <v>0</v>
      </c>
      <c r="E191" s="45"/>
      <c r="F191" s="45"/>
      <c r="G191" s="42">
        <f t="shared" si="16"/>
        <v>0</v>
      </c>
      <c r="H191" s="43"/>
      <c r="I191" s="38">
        <f t="shared" si="13"/>
        <v>0</v>
      </c>
      <c r="J191" s="68" t="str">
        <f>IFERROR(VLOOKUP(L191,EMPLOI!A:P,2,0),"")</f>
        <v/>
      </c>
      <c r="K191" s="38" t="str">
        <f t="shared" ca="1" si="11"/>
        <v/>
      </c>
      <c r="L191" s="32" t="str">
        <f t="array" ref="L191">IF(OR($J$2&gt;I191),"",IFERROR(INDEX(Tableau1[],MATCH(1,('2017'!A191&gt;=Tableau1[[DATE DEBUT ]])*(Tableau1[DATE FIN]&gt;='2017'!A191),0),1),""))</f>
        <v/>
      </c>
      <c r="M191" s="6"/>
    </row>
    <row r="192" spans="1:13" ht="16.2">
      <c r="A192" s="40">
        <f t="shared" si="14"/>
        <v>42925</v>
      </c>
      <c r="B192" s="44"/>
      <c r="C192" s="44"/>
      <c r="D192" s="42">
        <f t="shared" si="12"/>
        <v>0</v>
      </c>
      <c r="E192" s="45"/>
      <c r="F192" s="45"/>
      <c r="G192" s="42">
        <f t="shared" si="16"/>
        <v>0</v>
      </c>
      <c r="H192" s="43"/>
      <c r="I192" s="38">
        <f t="shared" si="13"/>
        <v>0</v>
      </c>
      <c r="J192" s="68" t="str">
        <f>IFERROR(VLOOKUP(L192,EMPLOI!A:P,2,0),"")</f>
        <v/>
      </c>
      <c r="K192" s="38" t="str">
        <f t="shared" ca="1" si="11"/>
        <v/>
      </c>
      <c r="L192" s="32" t="str">
        <f t="array" ref="L192">IF(OR($J$2&gt;I192),"",IFERROR(INDEX(Tableau1[],MATCH(1,('2017'!A192&gt;=Tableau1[[DATE DEBUT ]])*(Tableau1[DATE FIN]&gt;='2017'!A192),0),1),""))</f>
        <v/>
      </c>
      <c r="M192" s="6"/>
    </row>
    <row r="193" spans="1:13" ht="16.2">
      <c r="A193" s="40">
        <f t="shared" si="14"/>
        <v>42926</v>
      </c>
      <c r="B193" s="44">
        <v>0.875</v>
      </c>
      <c r="C193" s="44">
        <v>0.19097222222222221</v>
      </c>
      <c r="D193" s="42">
        <f t="shared" si="12"/>
        <v>0.31597222222222221</v>
      </c>
      <c r="E193" s="44"/>
      <c r="F193" s="44"/>
      <c r="G193" s="42">
        <f t="shared" si="16"/>
        <v>0</v>
      </c>
      <c r="H193" s="43"/>
      <c r="I193" s="38">
        <f t="shared" si="13"/>
        <v>0.31597222222222221</v>
      </c>
      <c r="J193" s="68">
        <f>IFERROR(VLOOKUP(L193,EMPLOI!A:P,2,0),"")</f>
        <v>79.400000000000006</v>
      </c>
      <c r="K193" s="38" t="str">
        <f t="shared" ca="1" si="11"/>
        <v/>
      </c>
      <c r="L193" s="32">
        <f t="array" ref="L193">IF(OR($J$2&gt;I193),"",IFERROR(INDEX(Tableau1[],MATCH(1,('2017'!A193&gt;=Tableau1[[DATE DEBUT ]])*(Tableau1[DATE FIN]&gt;='2017'!A193),0),1),""))</f>
        <v>3</v>
      </c>
      <c r="M193" s="6"/>
    </row>
    <row r="194" spans="1:13" ht="16.2">
      <c r="A194" s="40">
        <f t="shared" si="14"/>
        <v>42927</v>
      </c>
      <c r="B194" s="44">
        <v>0.875</v>
      </c>
      <c r="C194" s="44">
        <v>0.16666666666666666</v>
      </c>
      <c r="D194" s="42">
        <f t="shared" si="12"/>
        <v>0.29166666666666663</v>
      </c>
      <c r="E194" s="45"/>
      <c r="F194" s="45"/>
      <c r="G194" s="42">
        <f t="shared" si="16"/>
        <v>0</v>
      </c>
      <c r="H194" s="43"/>
      <c r="I194" s="38">
        <f t="shared" si="13"/>
        <v>0.29166666666666663</v>
      </c>
      <c r="J194" s="68">
        <f>IFERROR(VLOOKUP(L194,EMPLOI!A:P,2,0),"")</f>
        <v>79.400000000000006</v>
      </c>
      <c r="K194" s="38" t="str">
        <f t="shared" ca="1" si="11"/>
        <v/>
      </c>
      <c r="L194" s="32">
        <f t="array" ref="L194">IF(OR($J$2&gt;I194),"",IFERROR(INDEX(Tableau1[],MATCH(1,('2017'!A194&gt;=Tableau1[[DATE DEBUT ]])*(Tableau1[DATE FIN]&gt;='2017'!A194),0),1),""))</f>
        <v>3</v>
      </c>
      <c r="M194" s="6"/>
    </row>
    <row r="195" spans="1:13" ht="16.2">
      <c r="A195" s="40">
        <f t="shared" si="14"/>
        <v>42928</v>
      </c>
      <c r="B195" s="44"/>
      <c r="C195" s="44"/>
      <c r="D195" s="42">
        <f t="shared" si="12"/>
        <v>0</v>
      </c>
      <c r="E195" s="45"/>
      <c r="F195" s="45"/>
      <c r="G195" s="42">
        <f t="shared" si="16"/>
        <v>0</v>
      </c>
      <c r="H195" s="43"/>
      <c r="I195" s="38">
        <f t="shared" si="13"/>
        <v>0</v>
      </c>
      <c r="J195" s="68" t="str">
        <f>IFERROR(VLOOKUP(L195,EMPLOI!A:P,2,0),"")</f>
        <v/>
      </c>
      <c r="K195" s="38" t="str">
        <f t="shared" ref="K195:K258" ca="1" si="17">IF(WEEKDAY(A195)=6,SUM(OFFSET(A195,0,8,-6,1)),"")</f>
        <v/>
      </c>
      <c r="L195" s="32" t="str">
        <f t="array" ref="L195">IF(OR($J$2&gt;I195),"",IFERROR(INDEX(Tableau1[],MATCH(1,('2017'!A195&gt;=Tableau1[[DATE DEBUT ]])*(Tableau1[DATE FIN]&gt;='2017'!A195),0),1),""))</f>
        <v/>
      </c>
      <c r="M195" s="6"/>
    </row>
    <row r="196" spans="1:13" ht="16.2">
      <c r="A196" s="40">
        <f t="shared" si="14"/>
        <v>42929</v>
      </c>
      <c r="B196" s="44"/>
      <c r="C196" s="44"/>
      <c r="D196" s="42">
        <f t="shared" ref="D196:D259" si="18">MOD(C196-B196,1)</f>
        <v>0</v>
      </c>
      <c r="E196" s="45"/>
      <c r="F196" s="45"/>
      <c r="G196" s="42">
        <f t="shared" si="16"/>
        <v>0</v>
      </c>
      <c r="H196" s="43"/>
      <c r="I196" s="38">
        <f t="shared" si="13"/>
        <v>0</v>
      </c>
      <c r="J196" s="68" t="str">
        <f>IFERROR(VLOOKUP(L196,EMPLOI!A:P,2,0),"")</f>
        <v/>
      </c>
      <c r="K196" s="38" t="str">
        <f t="shared" ca="1" si="17"/>
        <v/>
      </c>
      <c r="L196" s="32" t="str">
        <f t="array" ref="L196">IF(OR($J$2&gt;I196),"",IFERROR(INDEX(Tableau1[],MATCH(1,('2017'!A196&gt;=Tableau1[[DATE DEBUT ]])*(Tableau1[DATE FIN]&gt;='2017'!A196),0),1),""))</f>
        <v/>
      </c>
      <c r="M196" s="6"/>
    </row>
    <row r="197" spans="1:13" ht="16.2">
      <c r="A197" s="40">
        <f t="shared" si="14"/>
        <v>42930</v>
      </c>
      <c r="B197" s="44"/>
      <c r="C197" s="44"/>
      <c r="D197" s="42">
        <f t="shared" si="18"/>
        <v>0</v>
      </c>
      <c r="E197" s="45"/>
      <c r="F197" s="45"/>
      <c r="G197" s="42">
        <f t="shared" si="16"/>
        <v>0</v>
      </c>
      <c r="H197" s="43"/>
      <c r="I197" s="38">
        <f t="shared" ref="I197:I260" si="19">SUM(D197+G197)</f>
        <v>0</v>
      </c>
      <c r="J197" s="68" t="str">
        <f>IFERROR(VLOOKUP(L197,EMPLOI!A:P,2,0),"")</f>
        <v/>
      </c>
      <c r="K197" s="38">
        <f t="shared" ca="1" si="17"/>
        <v>0.60763888888888884</v>
      </c>
      <c r="L197" s="32" t="str">
        <f t="array" ref="L197">IF(OR($J$2&gt;I197),"",IFERROR(INDEX(Tableau1[],MATCH(1,('2017'!A197&gt;=Tableau1[[DATE DEBUT ]])*(Tableau1[DATE FIN]&gt;='2017'!A197),0),1),""))</f>
        <v/>
      </c>
      <c r="M197" s="6"/>
    </row>
    <row r="198" spans="1:13" ht="16.2">
      <c r="A198" s="40">
        <f t="shared" ref="A198:A261" si="20">A197+1</f>
        <v>42931</v>
      </c>
      <c r="B198" s="45"/>
      <c r="C198" s="45"/>
      <c r="D198" s="42">
        <f t="shared" si="18"/>
        <v>0</v>
      </c>
      <c r="E198" s="45"/>
      <c r="F198" s="45"/>
      <c r="G198" s="42">
        <f t="shared" si="16"/>
        <v>0</v>
      </c>
      <c r="H198" s="43"/>
      <c r="I198" s="38">
        <f t="shared" si="19"/>
        <v>0</v>
      </c>
      <c r="J198" s="68" t="str">
        <f>IFERROR(VLOOKUP(L198,EMPLOI!A:P,2,0),"")</f>
        <v/>
      </c>
      <c r="K198" s="38" t="str">
        <f t="shared" ca="1" si="17"/>
        <v/>
      </c>
      <c r="L198" s="32" t="str">
        <f t="array" ref="L198">IF(OR($J$2&gt;I198),"",IFERROR(INDEX(Tableau1[],MATCH(1,('2017'!A198&gt;=Tableau1[[DATE DEBUT ]])*(Tableau1[DATE FIN]&gt;='2017'!A198),0),1),""))</f>
        <v/>
      </c>
      <c r="M198" s="6"/>
    </row>
    <row r="199" spans="1:13" ht="16.2">
      <c r="A199" s="40">
        <f t="shared" si="20"/>
        <v>42932</v>
      </c>
      <c r="B199" s="45"/>
      <c r="C199" s="45"/>
      <c r="D199" s="42">
        <f t="shared" si="18"/>
        <v>0</v>
      </c>
      <c r="E199" s="45"/>
      <c r="F199" s="45"/>
      <c r="G199" s="42">
        <f t="shared" si="16"/>
        <v>0</v>
      </c>
      <c r="H199" s="43"/>
      <c r="I199" s="38">
        <f t="shared" si="19"/>
        <v>0</v>
      </c>
      <c r="J199" s="68" t="str">
        <f>IFERROR(VLOOKUP(L199,EMPLOI!A:P,2,0),"")</f>
        <v/>
      </c>
      <c r="K199" s="38" t="str">
        <f t="shared" ca="1" si="17"/>
        <v/>
      </c>
      <c r="L199" s="32" t="str">
        <f t="array" ref="L199">IF(OR($J$2&gt;I199),"",IFERROR(INDEX(Tableau1[],MATCH(1,('2017'!A199&gt;=Tableau1[[DATE DEBUT ]])*(Tableau1[DATE FIN]&gt;='2017'!A199),0),1),""))</f>
        <v/>
      </c>
      <c r="M199" s="6"/>
    </row>
    <row r="200" spans="1:13" ht="16.2">
      <c r="A200" s="40">
        <f t="shared" si="20"/>
        <v>42933</v>
      </c>
      <c r="B200" s="45"/>
      <c r="C200" s="45"/>
      <c r="D200" s="42">
        <f t="shared" si="18"/>
        <v>0</v>
      </c>
      <c r="E200" s="45"/>
      <c r="F200" s="45"/>
      <c r="G200" s="42">
        <f t="shared" si="16"/>
        <v>0</v>
      </c>
      <c r="H200" s="43"/>
      <c r="I200" s="38">
        <f t="shared" si="19"/>
        <v>0</v>
      </c>
      <c r="J200" s="68" t="str">
        <f>IFERROR(VLOOKUP(L200,EMPLOI!A:P,2,0),"")</f>
        <v/>
      </c>
      <c r="K200" s="38" t="str">
        <f t="shared" ca="1" si="17"/>
        <v/>
      </c>
      <c r="L200" s="32" t="str">
        <f t="array" ref="L200">IF(OR($J$2&gt;I200),"",IFERROR(INDEX(Tableau1[],MATCH(1,('2017'!A200&gt;=Tableau1[[DATE DEBUT ]])*(Tableau1[DATE FIN]&gt;='2017'!A200),0),1),""))</f>
        <v/>
      </c>
      <c r="M200" s="6"/>
    </row>
    <row r="201" spans="1:13" ht="16.2">
      <c r="A201" s="40">
        <f t="shared" si="20"/>
        <v>42934</v>
      </c>
      <c r="B201" s="45"/>
      <c r="C201" s="45"/>
      <c r="D201" s="42">
        <f t="shared" si="18"/>
        <v>0</v>
      </c>
      <c r="E201" s="45"/>
      <c r="F201" s="45"/>
      <c r="G201" s="42">
        <f t="shared" si="16"/>
        <v>0</v>
      </c>
      <c r="H201" s="43"/>
      <c r="I201" s="38">
        <f t="shared" si="19"/>
        <v>0</v>
      </c>
      <c r="J201" s="68" t="str">
        <f>IFERROR(VLOOKUP(L201,EMPLOI!A:P,2,0),"")</f>
        <v/>
      </c>
      <c r="K201" s="38" t="str">
        <f t="shared" ca="1" si="17"/>
        <v/>
      </c>
      <c r="L201" s="32" t="str">
        <f t="array" ref="L201">IF(OR($J$2&gt;I201),"",IFERROR(INDEX(Tableau1[],MATCH(1,('2017'!A201&gt;=Tableau1[[DATE DEBUT ]])*(Tableau1[DATE FIN]&gt;='2017'!A201),0),1),""))</f>
        <v/>
      </c>
      <c r="M201" s="6"/>
    </row>
    <row r="202" spans="1:13" ht="16.2">
      <c r="A202" s="40">
        <f t="shared" si="20"/>
        <v>42935</v>
      </c>
      <c r="B202" s="45"/>
      <c r="C202" s="45"/>
      <c r="D202" s="42">
        <f t="shared" si="18"/>
        <v>0</v>
      </c>
      <c r="E202" s="45"/>
      <c r="F202" s="45"/>
      <c r="G202" s="42">
        <f t="shared" si="16"/>
        <v>0</v>
      </c>
      <c r="H202" s="43"/>
      <c r="I202" s="38">
        <f t="shared" si="19"/>
        <v>0</v>
      </c>
      <c r="J202" s="68" t="str">
        <f>IFERROR(VLOOKUP(L202,EMPLOI!A:P,2,0),"")</f>
        <v/>
      </c>
      <c r="K202" s="38" t="str">
        <f t="shared" ca="1" si="17"/>
        <v/>
      </c>
      <c r="L202" s="32" t="str">
        <f t="array" ref="L202">IF(OR($J$2&gt;I202),"",IFERROR(INDEX(Tableau1[],MATCH(1,('2017'!A202&gt;=Tableau1[[DATE DEBUT ]])*(Tableau1[DATE FIN]&gt;='2017'!A202),0),1),""))</f>
        <v/>
      </c>
      <c r="M202" s="6"/>
    </row>
    <row r="203" spans="1:13" ht="16.2">
      <c r="A203" s="40">
        <f t="shared" si="20"/>
        <v>42936</v>
      </c>
      <c r="B203" s="45"/>
      <c r="C203" s="45"/>
      <c r="D203" s="42">
        <f t="shared" si="18"/>
        <v>0</v>
      </c>
      <c r="E203" s="45"/>
      <c r="F203" s="45"/>
      <c r="G203" s="42">
        <f t="shared" si="16"/>
        <v>0</v>
      </c>
      <c r="H203" s="43"/>
      <c r="I203" s="38">
        <f t="shared" si="19"/>
        <v>0</v>
      </c>
      <c r="J203" s="68" t="str">
        <f>IFERROR(VLOOKUP(L203,EMPLOI!A:P,2,0),"")</f>
        <v/>
      </c>
      <c r="K203" s="38" t="str">
        <f t="shared" ca="1" si="17"/>
        <v/>
      </c>
      <c r="L203" s="32" t="str">
        <f t="array" ref="L203">IF(OR($J$2&gt;I203),"",IFERROR(INDEX(Tableau1[],MATCH(1,('2017'!A203&gt;=Tableau1[[DATE DEBUT ]])*(Tableau1[DATE FIN]&gt;='2017'!A203),0),1),""))</f>
        <v/>
      </c>
      <c r="M203" s="6"/>
    </row>
    <row r="204" spans="1:13" ht="16.2">
      <c r="A204" s="40">
        <f t="shared" si="20"/>
        <v>42937</v>
      </c>
      <c r="B204" s="45"/>
      <c r="C204" s="45"/>
      <c r="D204" s="42">
        <f t="shared" si="18"/>
        <v>0</v>
      </c>
      <c r="E204" s="45"/>
      <c r="F204" s="45"/>
      <c r="G204" s="42">
        <f t="shared" si="16"/>
        <v>0</v>
      </c>
      <c r="H204" s="43"/>
      <c r="I204" s="38">
        <f t="shared" si="19"/>
        <v>0</v>
      </c>
      <c r="J204" s="68" t="str">
        <f>IFERROR(VLOOKUP(L204,EMPLOI!A:P,2,0),"")</f>
        <v/>
      </c>
      <c r="K204" s="38">
        <f t="shared" ca="1" si="17"/>
        <v>0</v>
      </c>
      <c r="L204" s="32" t="str">
        <f t="array" ref="L204">IF(OR($J$2&gt;I204),"",IFERROR(INDEX(Tableau1[],MATCH(1,('2017'!A204&gt;=Tableau1[[DATE DEBUT ]])*(Tableau1[DATE FIN]&gt;='2017'!A204),0),1),""))</f>
        <v/>
      </c>
      <c r="M204" s="6"/>
    </row>
    <row r="205" spans="1:13" ht="16.2">
      <c r="A205" s="40">
        <f t="shared" si="20"/>
        <v>42938</v>
      </c>
      <c r="B205" s="45"/>
      <c r="C205" s="45"/>
      <c r="D205" s="42">
        <f t="shared" si="18"/>
        <v>0</v>
      </c>
      <c r="E205" s="45"/>
      <c r="F205" s="45"/>
      <c r="G205" s="42">
        <f t="shared" si="16"/>
        <v>0</v>
      </c>
      <c r="H205" s="43"/>
      <c r="I205" s="38">
        <f t="shared" si="19"/>
        <v>0</v>
      </c>
      <c r="J205" s="68" t="str">
        <f>IFERROR(VLOOKUP(L205,EMPLOI!A:P,2,0),"")</f>
        <v/>
      </c>
      <c r="K205" s="38" t="str">
        <f t="shared" ca="1" si="17"/>
        <v/>
      </c>
      <c r="L205" s="32" t="str">
        <f t="array" ref="L205">IF(OR($J$2&gt;I205),"",IFERROR(INDEX(Tableau1[],MATCH(1,('2017'!A205&gt;=Tableau1[[DATE DEBUT ]])*(Tableau1[DATE FIN]&gt;='2017'!A205),0),1),""))</f>
        <v/>
      </c>
      <c r="M205" s="6"/>
    </row>
    <row r="206" spans="1:13" ht="16.2">
      <c r="A206" s="40">
        <f t="shared" si="20"/>
        <v>42939</v>
      </c>
      <c r="B206" s="45"/>
      <c r="C206" s="45"/>
      <c r="D206" s="42">
        <f t="shared" si="18"/>
        <v>0</v>
      </c>
      <c r="E206" s="45"/>
      <c r="F206" s="45"/>
      <c r="G206" s="42">
        <f t="shared" si="16"/>
        <v>0</v>
      </c>
      <c r="H206" s="43"/>
      <c r="I206" s="38">
        <f t="shared" si="19"/>
        <v>0</v>
      </c>
      <c r="J206" s="68" t="str">
        <f>IFERROR(VLOOKUP(L206,EMPLOI!A:P,2,0),"")</f>
        <v/>
      </c>
      <c r="K206" s="38" t="str">
        <f t="shared" ca="1" si="17"/>
        <v/>
      </c>
      <c r="L206" s="32" t="str">
        <f t="array" ref="L206">IF(OR($J$2&gt;I206),"",IFERROR(INDEX(Tableau1[],MATCH(1,('2017'!A206&gt;=Tableau1[[DATE DEBUT ]])*(Tableau1[DATE FIN]&gt;='2017'!A206),0),1),""))</f>
        <v/>
      </c>
      <c r="M206" s="6"/>
    </row>
    <row r="207" spans="1:13" ht="16.2">
      <c r="A207" s="40">
        <f t="shared" si="20"/>
        <v>42940</v>
      </c>
      <c r="B207" s="45"/>
      <c r="C207" s="45"/>
      <c r="D207" s="42">
        <f t="shared" si="18"/>
        <v>0</v>
      </c>
      <c r="E207" s="45"/>
      <c r="F207" s="45"/>
      <c r="G207" s="42">
        <f t="shared" si="16"/>
        <v>0</v>
      </c>
      <c r="H207" s="43"/>
      <c r="I207" s="38">
        <f t="shared" si="19"/>
        <v>0</v>
      </c>
      <c r="J207" s="68" t="str">
        <f>IFERROR(VLOOKUP(L207,EMPLOI!A:P,2,0),"")</f>
        <v/>
      </c>
      <c r="K207" s="38" t="str">
        <f t="shared" ca="1" si="17"/>
        <v/>
      </c>
      <c r="L207" s="32" t="str">
        <f t="array" ref="L207">IF(OR($J$2&gt;I207),"",IFERROR(INDEX(Tableau1[],MATCH(1,('2017'!A207&gt;=Tableau1[[DATE DEBUT ]])*(Tableau1[DATE FIN]&gt;='2017'!A207),0),1),""))</f>
        <v/>
      </c>
      <c r="M207" s="6"/>
    </row>
    <row r="208" spans="1:13" ht="16.2">
      <c r="A208" s="40">
        <f t="shared" si="20"/>
        <v>42941</v>
      </c>
      <c r="B208" s="45"/>
      <c r="C208" s="45"/>
      <c r="D208" s="42">
        <f t="shared" si="18"/>
        <v>0</v>
      </c>
      <c r="E208" s="45"/>
      <c r="F208" s="45"/>
      <c r="G208" s="42">
        <f t="shared" si="16"/>
        <v>0</v>
      </c>
      <c r="H208" s="43"/>
      <c r="I208" s="38">
        <f t="shared" si="19"/>
        <v>0</v>
      </c>
      <c r="J208" s="68" t="str">
        <f>IFERROR(VLOOKUP(L208,EMPLOI!A:P,2,0),"")</f>
        <v/>
      </c>
      <c r="K208" s="38" t="str">
        <f t="shared" ca="1" si="17"/>
        <v/>
      </c>
      <c r="L208" s="32" t="str">
        <f t="array" ref="L208">IF(OR($J$2&gt;I208),"",IFERROR(INDEX(Tableau1[],MATCH(1,('2017'!A208&gt;=Tableau1[[DATE DEBUT ]])*(Tableau1[DATE FIN]&gt;='2017'!A208),0),1),""))</f>
        <v/>
      </c>
      <c r="M208" s="6"/>
    </row>
    <row r="209" spans="1:13" ht="16.2">
      <c r="A209" s="40">
        <f t="shared" si="20"/>
        <v>42942</v>
      </c>
      <c r="B209" s="45"/>
      <c r="C209" s="45"/>
      <c r="D209" s="42">
        <f t="shared" si="18"/>
        <v>0</v>
      </c>
      <c r="E209" s="45"/>
      <c r="F209" s="45"/>
      <c r="G209" s="42">
        <f t="shared" si="16"/>
        <v>0</v>
      </c>
      <c r="H209" s="43"/>
      <c r="I209" s="38">
        <f t="shared" si="19"/>
        <v>0</v>
      </c>
      <c r="J209" s="68" t="str">
        <f>IFERROR(VLOOKUP(L209,EMPLOI!A:P,2,0),"")</f>
        <v/>
      </c>
      <c r="K209" s="38" t="str">
        <f t="shared" ca="1" si="17"/>
        <v/>
      </c>
      <c r="L209" s="32" t="str">
        <f t="array" ref="L209">IF(OR($J$2&gt;I209),"",IFERROR(INDEX(Tableau1[],MATCH(1,('2017'!A209&gt;=Tableau1[[DATE DEBUT ]])*(Tableau1[DATE FIN]&gt;='2017'!A209),0),1),""))</f>
        <v/>
      </c>
      <c r="M209" s="6"/>
    </row>
    <row r="210" spans="1:13" ht="16.2">
      <c r="A210" s="40">
        <f t="shared" si="20"/>
        <v>42943</v>
      </c>
      <c r="B210" s="45"/>
      <c r="C210" s="45"/>
      <c r="D210" s="42">
        <f t="shared" si="18"/>
        <v>0</v>
      </c>
      <c r="E210" s="45"/>
      <c r="F210" s="45"/>
      <c r="G210" s="42">
        <f t="shared" si="16"/>
        <v>0</v>
      </c>
      <c r="H210" s="43"/>
      <c r="I210" s="38">
        <f t="shared" si="19"/>
        <v>0</v>
      </c>
      <c r="J210" s="68" t="str">
        <f>IFERROR(VLOOKUP(L210,EMPLOI!A:P,2,0),"")</f>
        <v/>
      </c>
      <c r="K210" s="38" t="str">
        <f t="shared" ca="1" si="17"/>
        <v/>
      </c>
      <c r="L210" s="32" t="str">
        <f t="array" ref="L210">IF(OR($J$2&gt;I210),"",IFERROR(INDEX(Tableau1[],MATCH(1,('2017'!A210&gt;=Tableau1[[DATE DEBUT ]])*(Tableau1[DATE FIN]&gt;='2017'!A210),0),1),""))</f>
        <v/>
      </c>
      <c r="M210" s="6"/>
    </row>
    <row r="211" spans="1:13" ht="16.2">
      <c r="A211" s="40">
        <f t="shared" si="20"/>
        <v>42944</v>
      </c>
      <c r="B211" s="45"/>
      <c r="C211" s="45"/>
      <c r="D211" s="42">
        <f t="shared" si="18"/>
        <v>0</v>
      </c>
      <c r="E211" s="45"/>
      <c r="F211" s="45"/>
      <c r="G211" s="42">
        <f t="shared" si="16"/>
        <v>0</v>
      </c>
      <c r="H211" s="43"/>
      <c r="I211" s="38">
        <f t="shared" si="19"/>
        <v>0</v>
      </c>
      <c r="J211" s="68" t="str">
        <f>IFERROR(VLOOKUP(L211,EMPLOI!A:P,2,0),"")</f>
        <v/>
      </c>
      <c r="K211" s="38">
        <f t="shared" ca="1" si="17"/>
        <v>0</v>
      </c>
      <c r="L211" s="32" t="str">
        <f t="array" ref="L211">IF(OR($J$2&gt;I211),"",IFERROR(INDEX(Tableau1[],MATCH(1,('2017'!A211&gt;=Tableau1[[DATE DEBUT ]])*(Tableau1[DATE FIN]&gt;='2017'!A211),0),1),""))</f>
        <v/>
      </c>
      <c r="M211" s="6"/>
    </row>
    <row r="212" spans="1:13" ht="16.2">
      <c r="A212" s="40">
        <f t="shared" si="20"/>
        <v>42945</v>
      </c>
      <c r="B212" s="45"/>
      <c r="C212" s="45"/>
      <c r="D212" s="42">
        <f t="shared" si="18"/>
        <v>0</v>
      </c>
      <c r="E212" s="45"/>
      <c r="F212" s="45"/>
      <c r="G212" s="42">
        <f t="shared" si="16"/>
        <v>0</v>
      </c>
      <c r="H212" s="43"/>
      <c r="I212" s="38">
        <f t="shared" si="19"/>
        <v>0</v>
      </c>
      <c r="J212" s="68" t="str">
        <f>IFERROR(VLOOKUP(L212,EMPLOI!A:P,2,0),"")</f>
        <v/>
      </c>
      <c r="K212" s="38" t="str">
        <f t="shared" ca="1" si="17"/>
        <v/>
      </c>
      <c r="L212" s="32" t="str">
        <f t="array" ref="L212">IF(OR($J$2&gt;I212),"",IFERROR(INDEX(Tableau1[],MATCH(1,('2017'!A212&gt;=Tableau1[[DATE DEBUT ]])*(Tableau1[DATE FIN]&gt;='2017'!A212),0),1),""))</f>
        <v/>
      </c>
      <c r="M212" s="6"/>
    </row>
    <row r="213" spans="1:13" ht="16.2">
      <c r="A213" s="40">
        <f t="shared" si="20"/>
        <v>42946</v>
      </c>
      <c r="B213" s="44"/>
      <c r="C213" s="44"/>
      <c r="D213" s="42">
        <f t="shared" si="18"/>
        <v>0</v>
      </c>
      <c r="E213" s="45"/>
      <c r="F213" s="45"/>
      <c r="G213" s="42">
        <f t="shared" si="16"/>
        <v>0</v>
      </c>
      <c r="H213" s="43"/>
      <c r="I213" s="38">
        <f t="shared" si="19"/>
        <v>0</v>
      </c>
      <c r="J213" s="68" t="str">
        <f>IFERROR(VLOOKUP(L213,EMPLOI!A:P,2,0),"")</f>
        <v/>
      </c>
      <c r="K213" s="38" t="str">
        <f t="shared" ca="1" si="17"/>
        <v/>
      </c>
      <c r="L213" s="32" t="str">
        <f t="array" ref="L213">IF(OR($J$2&gt;I213),"",IFERROR(INDEX(Tableau1[],MATCH(1,('2017'!A213&gt;=Tableau1[[DATE DEBUT ]])*(Tableau1[DATE FIN]&gt;='2017'!A213),0),1),""))</f>
        <v/>
      </c>
      <c r="M213" s="6"/>
    </row>
    <row r="214" spans="1:13" ht="16.2">
      <c r="A214" s="40">
        <f t="shared" si="20"/>
        <v>42947</v>
      </c>
      <c r="B214" s="44"/>
      <c r="C214" s="44"/>
      <c r="D214" s="42">
        <f t="shared" si="18"/>
        <v>0</v>
      </c>
      <c r="E214" s="45"/>
      <c r="F214" s="45"/>
      <c r="G214" s="42">
        <f t="shared" si="16"/>
        <v>0</v>
      </c>
      <c r="H214" s="43"/>
      <c r="I214" s="38">
        <f t="shared" si="19"/>
        <v>0</v>
      </c>
      <c r="J214" s="68" t="str">
        <f>IFERROR(VLOOKUP(L214,EMPLOI!A:P,2,0),"")</f>
        <v/>
      </c>
      <c r="K214" s="38" t="str">
        <f t="shared" ca="1" si="17"/>
        <v/>
      </c>
      <c r="L214" s="32" t="str">
        <f t="array" ref="L214">IF(OR($J$2&gt;I214),"",IFERROR(INDEX(Tableau1[],MATCH(1,('2017'!A214&gt;=Tableau1[[DATE DEBUT ]])*(Tableau1[DATE FIN]&gt;='2017'!A214),0),1),""))</f>
        <v/>
      </c>
      <c r="M214" s="6"/>
    </row>
    <row r="215" spans="1:13" ht="16.2">
      <c r="A215" s="40">
        <f t="shared" si="20"/>
        <v>42948</v>
      </c>
      <c r="B215" s="44"/>
      <c r="C215" s="44"/>
      <c r="D215" s="42">
        <f t="shared" si="18"/>
        <v>0</v>
      </c>
      <c r="E215" s="45"/>
      <c r="F215" s="45"/>
      <c r="G215" s="42">
        <f t="shared" si="16"/>
        <v>0</v>
      </c>
      <c r="H215" s="43"/>
      <c r="I215" s="38">
        <f t="shared" si="19"/>
        <v>0</v>
      </c>
      <c r="J215" s="68" t="str">
        <f>IFERROR(VLOOKUP(L215,EMPLOI!A:P,2,0),"")</f>
        <v/>
      </c>
      <c r="K215" s="38" t="str">
        <f t="shared" ca="1" si="17"/>
        <v/>
      </c>
      <c r="L215" s="32" t="str">
        <f t="array" ref="L215">IF(OR($J$2&gt;I215),"",IFERROR(INDEX(Tableau1[],MATCH(1,('2017'!A215&gt;=Tableau1[[DATE DEBUT ]])*(Tableau1[DATE FIN]&gt;='2017'!A215),0),1),""))</f>
        <v/>
      </c>
      <c r="M215" s="6"/>
    </row>
    <row r="216" spans="1:13" ht="16.2">
      <c r="A216" s="40">
        <f t="shared" si="20"/>
        <v>42949</v>
      </c>
      <c r="B216" s="44"/>
      <c r="C216" s="44"/>
      <c r="D216" s="42">
        <f t="shared" si="18"/>
        <v>0</v>
      </c>
      <c r="E216" s="45"/>
      <c r="F216" s="45"/>
      <c r="G216" s="42">
        <f t="shared" si="16"/>
        <v>0</v>
      </c>
      <c r="H216" s="43"/>
      <c r="I216" s="38">
        <f t="shared" si="19"/>
        <v>0</v>
      </c>
      <c r="J216" s="68" t="str">
        <f>IFERROR(VLOOKUP(L216,EMPLOI!A:P,2,0),"")</f>
        <v/>
      </c>
      <c r="K216" s="38" t="str">
        <f t="shared" ca="1" si="17"/>
        <v/>
      </c>
      <c r="L216" s="32" t="str">
        <f t="array" ref="L216">IF(OR($J$2&gt;I216),"",IFERROR(INDEX(Tableau1[],MATCH(1,('2017'!A216&gt;=Tableau1[[DATE DEBUT ]])*(Tableau1[DATE FIN]&gt;='2017'!A216),0),1),""))</f>
        <v/>
      </c>
      <c r="M216" s="6"/>
    </row>
    <row r="217" spans="1:13" ht="16.2">
      <c r="A217" s="40">
        <f t="shared" si="20"/>
        <v>42950</v>
      </c>
      <c r="B217" s="45"/>
      <c r="C217" s="45"/>
      <c r="D217" s="42">
        <f t="shared" si="18"/>
        <v>0</v>
      </c>
      <c r="E217" s="45"/>
      <c r="F217" s="45"/>
      <c r="G217" s="42">
        <f t="shared" si="16"/>
        <v>0</v>
      </c>
      <c r="H217" s="43"/>
      <c r="I217" s="38">
        <f t="shared" si="19"/>
        <v>0</v>
      </c>
      <c r="J217" s="68" t="str">
        <f>IFERROR(VLOOKUP(L217,EMPLOI!A:P,2,0),"")</f>
        <v/>
      </c>
      <c r="K217" s="38" t="str">
        <f t="shared" ca="1" si="17"/>
        <v/>
      </c>
      <c r="L217" s="32" t="str">
        <f t="array" ref="L217">IF(OR($J$2&gt;I217),"",IFERROR(INDEX(Tableau1[],MATCH(1,('2017'!A217&gt;=Tableau1[[DATE DEBUT ]])*(Tableau1[DATE FIN]&gt;='2017'!A217),0),1),""))</f>
        <v/>
      </c>
      <c r="M217" s="6"/>
    </row>
    <row r="218" spans="1:13" ht="16.2">
      <c r="A218" s="40">
        <f t="shared" si="20"/>
        <v>42951</v>
      </c>
      <c r="B218" s="45"/>
      <c r="C218" s="45"/>
      <c r="D218" s="42">
        <f t="shared" si="18"/>
        <v>0</v>
      </c>
      <c r="E218" s="45"/>
      <c r="F218" s="45"/>
      <c r="G218" s="42">
        <f t="shared" si="16"/>
        <v>0</v>
      </c>
      <c r="H218" s="43"/>
      <c r="I218" s="38">
        <f t="shared" si="19"/>
        <v>0</v>
      </c>
      <c r="J218" s="68" t="str">
        <f>IFERROR(VLOOKUP(L218,EMPLOI!A:P,2,0),"")</f>
        <v/>
      </c>
      <c r="K218" s="38">
        <f t="shared" ca="1" si="17"/>
        <v>0</v>
      </c>
      <c r="L218" s="32" t="str">
        <f t="array" ref="L218">IF(OR($J$2&gt;I218),"",IFERROR(INDEX(Tableau1[],MATCH(1,('2017'!A218&gt;=Tableau1[[DATE DEBUT ]])*(Tableau1[DATE FIN]&gt;='2017'!A218),0),1),""))</f>
        <v/>
      </c>
      <c r="M218" s="6"/>
    </row>
    <row r="219" spans="1:13" ht="16.2">
      <c r="A219" s="40">
        <f t="shared" si="20"/>
        <v>42952</v>
      </c>
      <c r="B219" s="45"/>
      <c r="C219" s="45"/>
      <c r="D219" s="42">
        <f t="shared" si="18"/>
        <v>0</v>
      </c>
      <c r="E219" s="45"/>
      <c r="F219" s="45"/>
      <c r="G219" s="42">
        <f t="shared" si="16"/>
        <v>0</v>
      </c>
      <c r="H219" s="43"/>
      <c r="I219" s="38">
        <f t="shared" si="19"/>
        <v>0</v>
      </c>
      <c r="J219" s="68" t="str">
        <f>IFERROR(VLOOKUP(L219,EMPLOI!A:P,2,0),"")</f>
        <v/>
      </c>
      <c r="K219" s="38" t="str">
        <f t="shared" ca="1" si="17"/>
        <v/>
      </c>
      <c r="L219" s="32" t="str">
        <f t="array" ref="L219">IF(OR($J$2&gt;I219),"",IFERROR(INDEX(Tableau1[],MATCH(1,('2017'!A219&gt;=Tableau1[[DATE DEBUT ]])*(Tableau1[DATE FIN]&gt;='2017'!A219),0),1),""))</f>
        <v/>
      </c>
      <c r="M219" s="6"/>
    </row>
    <row r="220" spans="1:13" ht="16.2">
      <c r="A220" s="40">
        <f t="shared" si="20"/>
        <v>42953</v>
      </c>
      <c r="B220" s="45"/>
      <c r="C220" s="45"/>
      <c r="D220" s="42">
        <f t="shared" si="18"/>
        <v>0</v>
      </c>
      <c r="E220" s="45"/>
      <c r="F220" s="45"/>
      <c r="G220" s="42">
        <f t="shared" si="16"/>
        <v>0</v>
      </c>
      <c r="H220" s="43"/>
      <c r="I220" s="38">
        <f t="shared" si="19"/>
        <v>0</v>
      </c>
      <c r="J220" s="68" t="str">
        <f>IFERROR(VLOOKUP(L220,EMPLOI!A:P,2,0),"")</f>
        <v/>
      </c>
      <c r="K220" s="38" t="str">
        <f t="shared" ca="1" si="17"/>
        <v/>
      </c>
      <c r="L220" s="32" t="str">
        <f t="array" ref="L220">IF(OR($J$2&gt;I220),"",IFERROR(INDEX(Tableau1[],MATCH(1,('2017'!A220&gt;=Tableau1[[DATE DEBUT ]])*(Tableau1[DATE FIN]&gt;='2017'!A220),0),1),""))</f>
        <v/>
      </c>
      <c r="M220" s="6"/>
    </row>
    <row r="221" spans="1:13" ht="16.2">
      <c r="A221" s="40">
        <f t="shared" si="20"/>
        <v>42954</v>
      </c>
      <c r="B221" s="45"/>
      <c r="C221" s="45"/>
      <c r="D221" s="42">
        <f t="shared" si="18"/>
        <v>0</v>
      </c>
      <c r="E221" s="45"/>
      <c r="F221" s="45"/>
      <c r="G221" s="42">
        <f t="shared" si="16"/>
        <v>0</v>
      </c>
      <c r="H221" s="43"/>
      <c r="I221" s="38">
        <f t="shared" si="19"/>
        <v>0</v>
      </c>
      <c r="J221" s="68" t="str">
        <f>IFERROR(VLOOKUP(L221,EMPLOI!A:P,2,0),"")</f>
        <v/>
      </c>
      <c r="K221" s="38" t="str">
        <f t="shared" ca="1" si="17"/>
        <v/>
      </c>
      <c r="L221" s="32" t="str">
        <f t="array" ref="L221">IF(OR($J$2&gt;I221),"",IFERROR(INDEX(Tableau1[],MATCH(1,('2017'!A221&gt;=Tableau1[[DATE DEBUT ]])*(Tableau1[DATE FIN]&gt;='2017'!A221),0),1),""))</f>
        <v/>
      </c>
      <c r="M221" s="6"/>
    </row>
    <row r="222" spans="1:13" ht="16.2">
      <c r="A222" s="40">
        <f t="shared" si="20"/>
        <v>42955</v>
      </c>
      <c r="B222" s="45"/>
      <c r="C222" s="45"/>
      <c r="D222" s="42">
        <f t="shared" si="18"/>
        <v>0</v>
      </c>
      <c r="E222" s="45"/>
      <c r="F222" s="45"/>
      <c r="G222" s="42">
        <f t="shared" si="16"/>
        <v>0</v>
      </c>
      <c r="H222" s="43"/>
      <c r="I222" s="38">
        <f t="shared" si="19"/>
        <v>0</v>
      </c>
      <c r="J222" s="68" t="str">
        <f>IFERROR(VLOOKUP(L222,EMPLOI!A:P,2,0),"")</f>
        <v/>
      </c>
      <c r="K222" s="38" t="str">
        <f t="shared" ca="1" si="17"/>
        <v/>
      </c>
      <c r="L222" s="32" t="str">
        <f t="array" ref="L222">IF(OR($J$2&gt;I222),"",IFERROR(INDEX(Tableau1[],MATCH(1,('2017'!A222&gt;=Tableau1[[DATE DEBUT ]])*(Tableau1[DATE FIN]&gt;='2017'!A222),0),1),""))</f>
        <v/>
      </c>
      <c r="M222" s="6"/>
    </row>
    <row r="223" spans="1:13" ht="16.2">
      <c r="A223" s="40">
        <f t="shared" si="20"/>
        <v>42956</v>
      </c>
      <c r="B223" s="45"/>
      <c r="C223" s="45"/>
      <c r="D223" s="42">
        <f t="shared" si="18"/>
        <v>0</v>
      </c>
      <c r="E223" s="45"/>
      <c r="F223" s="45"/>
      <c r="G223" s="42">
        <f t="shared" si="16"/>
        <v>0</v>
      </c>
      <c r="H223" s="43"/>
      <c r="I223" s="38">
        <f t="shared" si="19"/>
        <v>0</v>
      </c>
      <c r="J223" s="68" t="str">
        <f>IFERROR(VLOOKUP(L223,EMPLOI!A:P,2,0),"")</f>
        <v/>
      </c>
      <c r="K223" s="38" t="str">
        <f t="shared" ca="1" si="17"/>
        <v/>
      </c>
      <c r="L223" s="32" t="str">
        <f t="array" ref="L223">IF(OR($J$2&gt;I223),"",IFERROR(INDEX(Tableau1[],MATCH(1,('2017'!A223&gt;=Tableau1[[DATE DEBUT ]])*(Tableau1[DATE FIN]&gt;='2017'!A223),0),1),""))</f>
        <v/>
      </c>
      <c r="M223" s="6"/>
    </row>
    <row r="224" spans="1:13" ht="16.2">
      <c r="A224" s="40">
        <f t="shared" si="20"/>
        <v>42957</v>
      </c>
      <c r="B224" s="45"/>
      <c r="C224" s="45"/>
      <c r="D224" s="42">
        <f t="shared" si="18"/>
        <v>0</v>
      </c>
      <c r="E224" s="45"/>
      <c r="F224" s="45"/>
      <c r="G224" s="42">
        <f t="shared" si="16"/>
        <v>0</v>
      </c>
      <c r="H224" s="43"/>
      <c r="I224" s="38">
        <f t="shared" si="19"/>
        <v>0</v>
      </c>
      <c r="J224" s="68" t="str">
        <f>IFERROR(VLOOKUP(L224,EMPLOI!A:P,2,0),"")</f>
        <v/>
      </c>
      <c r="K224" s="38" t="str">
        <f t="shared" ca="1" si="17"/>
        <v/>
      </c>
      <c r="L224" s="32" t="str">
        <f t="array" ref="L224">IF(OR($J$2&gt;I224),"",IFERROR(INDEX(Tableau1[],MATCH(1,('2017'!A224&gt;=Tableau1[[DATE DEBUT ]])*(Tableau1[DATE FIN]&gt;='2017'!A224),0),1),""))</f>
        <v/>
      </c>
      <c r="M224" s="6"/>
    </row>
    <row r="225" spans="1:13" ht="16.2">
      <c r="A225" s="40">
        <f t="shared" si="20"/>
        <v>42958</v>
      </c>
      <c r="B225" s="45"/>
      <c r="C225" s="45"/>
      <c r="D225" s="42">
        <f t="shared" si="18"/>
        <v>0</v>
      </c>
      <c r="E225" s="45"/>
      <c r="F225" s="45"/>
      <c r="G225" s="42">
        <f t="shared" si="16"/>
        <v>0</v>
      </c>
      <c r="H225" s="43"/>
      <c r="I225" s="38">
        <f t="shared" si="19"/>
        <v>0</v>
      </c>
      <c r="J225" s="68" t="str">
        <f>IFERROR(VLOOKUP(L225,EMPLOI!A:P,2,0),"")</f>
        <v/>
      </c>
      <c r="K225" s="38">
        <f t="shared" ca="1" si="17"/>
        <v>0</v>
      </c>
      <c r="L225" s="32" t="str">
        <f t="array" ref="L225">IF(OR($J$2&gt;I225),"",IFERROR(INDEX(Tableau1[],MATCH(1,('2017'!A225&gt;=Tableau1[[DATE DEBUT ]])*(Tableau1[DATE FIN]&gt;='2017'!A225),0),1),""))</f>
        <v/>
      </c>
      <c r="M225" s="6"/>
    </row>
    <row r="226" spans="1:13" ht="16.2">
      <c r="A226" s="40">
        <f t="shared" si="20"/>
        <v>42959</v>
      </c>
      <c r="B226" s="45"/>
      <c r="C226" s="45"/>
      <c r="D226" s="42">
        <f t="shared" si="18"/>
        <v>0</v>
      </c>
      <c r="E226" s="45"/>
      <c r="F226" s="45"/>
      <c r="G226" s="42">
        <f t="shared" si="16"/>
        <v>0</v>
      </c>
      <c r="H226" s="43"/>
      <c r="I226" s="38">
        <f t="shared" si="19"/>
        <v>0</v>
      </c>
      <c r="J226" s="68" t="str">
        <f>IFERROR(VLOOKUP(L226,EMPLOI!A:P,2,0),"")</f>
        <v/>
      </c>
      <c r="K226" s="38" t="str">
        <f t="shared" ca="1" si="17"/>
        <v/>
      </c>
      <c r="L226" s="32" t="str">
        <f t="array" ref="L226">IF(OR($J$2&gt;I226),"",IFERROR(INDEX(Tableau1[],MATCH(1,('2017'!A226&gt;=Tableau1[[DATE DEBUT ]])*(Tableau1[DATE FIN]&gt;='2017'!A226),0),1),""))</f>
        <v/>
      </c>
      <c r="M226" s="6"/>
    </row>
    <row r="227" spans="1:13" ht="16.2">
      <c r="A227" s="40">
        <f t="shared" si="20"/>
        <v>42960</v>
      </c>
      <c r="B227" s="45"/>
      <c r="C227" s="45"/>
      <c r="D227" s="42">
        <f t="shared" si="18"/>
        <v>0</v>
      </c>
      <c r="E227" s="45"/>
      <c r="F227" s="45"/>
      <c r="G227" s="42">
        <f t="shared" si="16"/>
        <v>0</v>
      </c>
      <c r="H227" s="43"/>
      <c r="I227" s="38">
        <f t="shared" si="19"/>
        <v>0</v>
      </c>
      <c r="J227" s="68" t="str">
        <f>IFERROR(VLOOKUP(L227,EMPLOI!A:P,2,0),"")</f>
        <v/>
      </c>
      <c r="K227" s="38" t="str">
        <f t="shared" ca="1" si="17"/>
        <v/>
      </c>
      <c r="L227" s="32" t="str">
        <f t="array" ref="L227">IF(OR($J$2&gt;I227),"",IFERROR(INDEX(Tableau1[],MATCH(1,('2017'!A227&gt;=Tableau1[[DATE DEBUT ]])*(Tableau1[DATE FIN]&gt;='2017'!A227),0),1),""))</f>
        <v/>
      </c>
      <c r="M227" s="6"/>
    </row>
    <row r="228" spans="1:13" ht="16.2">
      <c r="A228" s="40">
        <f t="shared" si="20"/>
        <v>42961</v>
      </c>
      <c r="B228" s="45"/>
      <c r="C228" s="45"/>
      <c r="D228" s="42">
        <f t="shared" si="18"/>
        <v>0</v>
      </c>
      <c r="E228" s="45"/>
      <c r="F228" s="45"/>
      <c r="G228" s="42">
        <f t="shared" si="16"/>
        <v>0</v>
      </c>
      <c r="H228" s="43"/>
      <c r="I228" s="38">
        <f t="shared" si="19"/>
        <v>0</v>
      </c>
      <c r="J228" s="68" t="str">
        <f>IFERROR(VLOOKUP(L228,EMPLOI!A:P,2,0),"")</f>
        <v/>
      </c>
      <c r="K228" s="38" t="str">
        <f t="shared" ca="1" si="17"/>
        <v/>
      </c>
      <c r="L228" s="32" t="str">
        <f t="array" ref="L228">IF(OR($J$2&gt;I228),"",IFERROR(INDEX(Tableau1[],MATCH(1,('2017'!A228&gt;=Tableau1[[DATE DEBUT ]])*(Tableau1[DATE FIN]&gt;='2017'!A228),0),1),""))</f>
        <v/>
      </c>
      <c r="M228" s="6"/>
    </row>
    <row r="229" spans="1:13" ht="16.2">
      <c r="A229" s="40">
        <f t="shared" si="20"/>
        <v>42962</v>
      </c>
      <c r="B229" s="45"/>
      <c r="C229" s="45"/>
      <c r="D229" s="42">
        <f t="shared" si="18"/>
        <v>0</v>
      </c>
      <c r="E229" s="45"/>
      <c r="F229" s="45"/>
      <c r="G229" s="42">
        <f t="shared" ref="G229:G292" si="21">MOD(F229-E229,1)</f>
        <v>0</v>
      </c>
      <c r="H229" s="43"/>
      <c r="I229" s="38">
        <f t="shared" si="19"/>
        <v>0</v>
      </c>
      <c r="J229" s="68" t="str">
        <f>IFERROR(VLOOKUP(L229,EMPLOI!A:P,2,0),"")</f>
        <v/>
      </c>
      <c r="K229" s="38" t="str">
        <f t="shared" ca="1" si="17"/>
        <v/>
      </c>
      <c r="L229" s="32" t="str">
        <f t="array" ref="L229">IF(OR($J$2&gt;I229),"",IFERROR(INDEX(Tableau1[],MATCH(1,('2017'!A229&gt;=Tableau1[[DATE DEBUT ]])*(Tableau1[DATE FIN]&gt;='2017'!A229),0),1),""))</f>
        <v/>
      </c>
      <c r="M229" s="6"/>
    </row>
    <row r="230" spans="1:13" ht="16.2">
      <c r="A230" s="40">
        <f t="shared" si="20"/>
        <v>42963</v>
      </c>
      <c r="B230" s="45"/>
      <c r="C230" s="45"/>
      <c r="D230" s="42">
        <f t="shared" si="18"/>
        <v>0</v>
      </c>
      <c r="E230" s="45"/>
      <c r="F230" s="45"/>
      <c r="G230" s="42">
        <f t="shared" si="21"/>
        <v>0</v>
      </c>
      <c r="H230" s="43"/>
      <c r="I230" s="38">
        <f t="shared" si="19"/>
        <v>0</v>
      </c>
      <c r="J230" s="68" t="str">
        <f>IFERROR(VLOOKUP(L230,EMPLOI!A:P,2,0),"")</f>
        <v/>
      </c>
      <c r="K230" s="38" t="str">
        <f t="shared" ca="1" si="17"/>
        <v/>
      </c>
      <c r="L230" s="32" t="str">
        <f t="array" ref="L230">IF(OR($J$2&gt;I230),"",IFERROR(INDEX(Tableau1[],MATCH(1,('2017'!A230&gt;=Tableau1[[DATE DEBUT ]])*(Tableau1[DATE FIN]&gt;='2017'!A230),0),1),""))</f>
        <v/>
      </c>
      <c r="M230" s="6"/>
    </row>
    <row r="231" spans="1:13" ht="16.2">
      <c r="A231" s="40">
        <f t="shared" si="20"/>
        <v>42964</v>
      </c>
      <c r="B231" s="45"/>
      <c r="C231" s="45"/>
      <c r="D231" s="42">
        <f t="shared" si="18"/>
        <v>0</v>
      </c>
      <c r="E231" s="45"/>
      <c r="F231" s="45"/>
      <c r="G231" s="42">
        <f t="shared" si="21"/>
        <v>0</v>
      </c>
      <c r="H231" s="43"/>
      <c r="I231" s="38">
        <f t="shared" si="19"/>
        <v>0</v>
      </c>
      <c r="J231" s="68" t="str">
        <f>IFERROR(VLOOKUP(L231,EMPLOI!A:P,2,0),"")</f>
        <v/>
      </c>
      <c r="K231" s="38" t="str">
        <f t="shared" ca="1" si="17"/>
        <v/>
      </c>
      <c r="L231" s="32" t="str">
        <f t="array" ref="L231">IF(OR($J$2&gt;I231),"",IFERROR(INDEX(Tableau1[],MATCH(1,('2017'!A231&gt;=Tableau1[[DATE DEBUT ]])*(Tableau1[DATE FIN]&gt;='2017'!A231),0),1),""))</f>
        <v/>
      </c>
      <c r="M231" s="6"/>
    </row>
    <row r="232" spans="1:13" ht="16.2">
      <c r="A232" s="40">
        <f t="shared" si="20"/>
        <v>42965</v>
      </c>
      <c r="B232" s="45"/>
      <c r="C232" s="45"/>
      <c r="D232" s="42">
        <f t="shared" si="18"/>
        <v>0</v>
      </c>
      <c r="E232" s="45"/>
      <c r="F232" s="45"/>
      <c r="G232" s="42">
        <f t="shared" si="21"/>
        <v>0</v>
      </c>
      <c r="H232" s="43"/>
      <c r="I232" s="38">
        <f t="shared" si="19"/>
        <v>0</v>
      </c>
      <c r="J232" s="68" t="str">
        <f>IFERROR(VLOOKUP(L232,EMPLOI!A:P,2,0),"")</f>
        <v/>
      </c>
      <c r="K232" s="38">
        <f t="shared" ca="1" si="17"/>
        <v>0</v>
      </c>
      <c r="L232" s="32" t="str">
        <f t="array" ref="L232">IF(OR($J$2&gt;I232),"",IFERROR(INDEX(Tableau1[],MATCH(1,('2017'!A232&gt;=Tableau1[[DATE DEBUT ]])*(Tableau1[DATE FIN]&gt;='2017'!A232),0),1),""))</f>
        <v/>
      </c>
      <c r="M232" s="6"/>
    </row>
    <row r="233" spans="1:13" ht="16.2">
      <c r="A233" s="40">
        <f t="shared" si="20"/>
        <v>42966</v>
      </c>
      <c r="B233" s="45"/>
      <c r="C233" s="45"/>
      <c r="D233" s="42">
        <f t="shared" si="18"/>
        <v>0</v>
      </c>
      <c r="E233" s="45"/>
      <c r="F233" s="45"/>
      <c r="G233" s="42">
        <f t="shared" si="21"/>
        <v>0</v>
      </c>
      <c r="H233" s="43"/>
      <c r="I233" s="38">
        <f t="shared" si="19"/>
        <v>0</v>
      </c>
      <c r="J233" s="68" t="str">
        <f>IFERROR(VLOOKUP(L233,EMPLOI!A:P,2,0),"")</f>
        <v/>
      </c>
      <c r="K233" s="38" t="str">
        <f t="shared" ca="1" si="17"/>
        <v/>
      </c>
      <c r="L233" s="32" t="str">
        <f t="array" ref="L233">IF(OR($J$2&gt;I233),"",IFERROR(INDEX(Tableau1[],MATCH(1,('2017'!A233&gt;=Tableau1[[DATE DEBUT ]])*(Tableau1[DATE FIN]&gt;='2017'!A233),0),1),""))</f>
        <v/>
      </c>
      <c r="M233" s="6"/>
    </row>
    <row r="234" spans="1:13" ht="16.2">
      <c r="A234" s="40">
        <f t="shared" si="20"/>
        <v>42967</v>
      </c>
      <c r="B234" s="45"/>
      <c r="C234" s="45"/>
      <c r="D234" s="42">
        <f t="shared" si="18"/>
        <v>0</v>
      </c>
      <c r="E234" s="45"/>
      <c r="F234" s="45"/>
      <c r="G234" s="42">
        <f t="shared" si="21"/>
        <v>0</v>
      </c>
      <c r="H234" s="43"/>
      <c r="I234" s="38">
        <f t="shared" si="19"/>
        <v>0</v>
      </c>
      <c r="J234" s="68" t="str">
        <f>IFERROR(VLOOKUP(L234,EMPLOI!A:P,2,0),"")</f>
        <v/>
      </c>
      <c r="K234" s="38" t="str">
        <f t="shared" ca="1" si="17"/>
        <v/>
      </c>
      <c r="L234" s="32" t="str">
        <f t="array" ref="L234">IF(OR($J$2&gt;I234),"",IFERROR(INDEX(Tableau1[],MATCH(1,('2017'!A234&gt;=Tableau1[[DATE DEBUT ]])*(Tableau1[DATE FIN]&gt;='2017'!A234),0),1),""))</f>
        <v/>
      </c>
      <c r="M234" s="6"/>
    </row>
    <row r="235" spans="1:13" ht="16.2">
      <c r="A235" s="40">
        <f t="shared" si="20"/>
        <v>42968</v>
      </c>
      <c r="B235" s="45"/>
      <c r="C235" s="45"/>
      <c r="D235" s="42">
        <f t="shared" si="18"/>
        <v>0</v>
      </c>
      <c r="E235" s="45"/>
      <c r="F235" s="45"/>
      <c r="G235" s="42">
        <f t="shared" si="21"/>
        <v>0</v>
      </c>
      <c r="H235" s="43"/>
      <c r="I235" s="38">
        <f t="shared" si="19"/>
        <v>0</v>
      </c>
      <c r="J235" s="68" t="str">
        <f>IFERROR(VLOOKUP(L235,EMPLOI!A:P,2,0),"")</f>
        <v/>
      </c>
      <c r="K235" s="38" t="str">
        <f t="shared" ca="1" si="17"/>
        <v/>
      </c>
      <c r="L235" s="32" t="str">
        <f t="array" ref="L235">IF(OR($J$2&gt;I235),"",IFERROR(INDEX(Tableau1[],MATCH(1,('2017'!A235&gt;=Tableau1[[DATE DEBUT ]])*(Tableau1[DATE FIN]&gt;='2017'!A235),0),1),""))</f>
        <v/>
      </c>
      <c r="M235" s="6"/>
    </row>
    <row r="236" spans="1:13" ht="16.2">
      <c r="A236" s="40">
        <f t="shared" si="20"/>
        <v>42969</v>
      </c>
      <c r="B236" s="45"/>
      <c r="C236" s="45"/>
      <c r="D236" s="42">
        <f t="shared" si="18"/>
        <v>0</v>
      </c>
      <c r="E236" s="45"/>
      <c r="F236" s="45"/>
      <c r="G236" s="42">
        <f t="shared" si="21"/>
        <v>0</v>
      </c>
      <c r="H236" s="43"/>
      <c r="I236" s="38">
        <f t="shared" si="19"/>
        <v>0</v>
      </c>
      <c r="J236" s="68" t="str">
        <f>IFERROR(VLOOKUP(L236,EMPLOI!A:P,2,0),"")</f>
        <v/>
      </c>
      <c r="K236" s="38" t="str">
        <f t="shared" ca="1" si="17"/>
        <v/>
      </c>
      <c r="L236" s="32" t="str">
        <f t="array" ref="L236">IF(OR($J$2&gt;I236),"",IFERROR(INDEX(Tableau1[],MATCH(1,('2017'!A236&gt;=Tableau1[[DATE DEBUT ]])*(Tableau1[DATE FIN]&gt;='2017'!A236),0),1),""))</f>
        <v/>
      </c>
      <c r="M236" s="6"/>
    </row>
    <row r="237" spans="1:13" ht="16.2">
      <c r="A237" s="40">
        <f t="shared" si="20"/>
        <v>42970</v>
      </c>
      <c r="B237" s="45"/>
      <c r="C237" s="45"/>
      <c r="D237" s="42">
        <f t="shared" si="18"/>
        <v>0</v>
      </c>
      <c r="E237" s="45"/>
      <c r="F237" s="45"/>
      <c r="G237" s="42">
        <f t="shared" si="21"/>
        <v>0</v>
      </c>
      <c r="H237" s="43"/>
      <c r="I237" s="38">
        <f t="shared" si="19"/>
        <v>0</v>
      </c>
      <c r="J237" s="68" t="str">
        <f>IFERROR(VLOOKUP(L237,EMPLOI!A:P,2,0),"")</f>
        <v/>
      </c>
      <c r="K237" s="38" t="str">
        <f t="shared" ca="1" si="17"/>
        <v/>
      </c>
      <c r="L237" s="32" t="str">
        <f t="array" ref="L237">IF(OR($J$2&gt;I237),"",IFERROR(INDEX(Tableau1[],MATCH(1,('2017'!A237&gt;=Tableau1[[DATE DEBUT ]])*(Tableau1[DATE FIN]&gt;='2017'!A237),0),1),""))</f>
        <v/>
      </c>
      <c r="M237" s="6"/>
    </row>
    <row r="238" spans="1:13" ht="16.2">
      <c r="A238" s="40">
        <f t="shared" si="20"/>
        <v>42971</v>
      </c>
      <c r="B238" s="45"/>
      <c r="C238" s="45"/>
      <c r="D238" s="42">
        <f t="shared" si="18"/>
        <v>0</v>
      </c>
      <c r="E238" s="45"/>
      <c r="F238" s="45"/>
      <c r="G238" s="42">
        <f t="shared" si="21"/>
        <v>0</v>
      </c>
      <c r="H238" s="43"/>
      <c r="I238" s="38">
        <f t="shared" si="19"/>
        <v>0</v>
      </c>
      <c r="J238" s="68" t="str">
        <f>IFERROR(VLOOKUP(L238,EMPLOI!A:P,2,0),"")</f>
        <v/>
      </c>
      <c r="K238" s="38" t="str">
        <f t="shared" ca="1" si="17"/>
        <v/>
      </c>
      <c r="L238" s="32" t="str">
        <f t="array" ref="L238">IF(OR($J$2&gt;I238),"",IFERROR(INDEX(Tableau1[],MATCH(1,('2017'!A238&gt;=Tableau1[[DATE DEBUT ]])*(Tableau1[DATE FIN]&gt;='2017'!A238),0),1),""))</f>
        <v/>
      </c>
      <c r="M238" s="6"/>
    </row>
    <row r="239" spans="1:13" ht="16.2">
      <c r="A239" s="40">
        <f t="shared" si="20"/>
        <v>42972</v>
      </c>
      <c r="B239" s="45"/>
      <c r="C239" s="45"/>
      <c r="D239" s="42">
        <f t="shared" si="18"/>
        <v>0</v>
      </c>
      <c r="E239" s="45"/>
      <c r="F239" s="45"/>
      <c r="G239" s="42">
        <f t="shared" si="21"/>
        <v>0</v>
      </c>
      <c r="H239" s="43"/>
      <c r="I239" s="38">
        <f t="shared" si="19"/>
        <v>0</v>
      </c>
      <c r="J239" s="68" t="str">
        <f>IFERROR(VLOOKUP(L239,EMPLOI!A:P,2,0),"")</f>
        <v/>
      </c>
      <c r="K239" s="38">
        <f t="shared" ca="1" si="17"/>
        <v>0</v>
      </c>
      <c r="L239" s="32" t="str">
        <f t="array" ref="L239">IF(OR($J$2&gt;I239),"",IFERROR(INDEX(Tableau1[],MATCH(1,('2017'!A239&gt;=Tableau1[[DATE DEBUT ]])*(Tableau1[DATE FIN]&gt;='2017'!A239),0),1),""))</f>
        <v/>
      </c>
      <c r="M239" s="6"/>
    </row>
    <row r="240" spans="1:13" ht="16.2">
      <c r="A240" s="40">
        <f t="shared" si="20"/>
        <v>42973</v>
      </c>
      <c r="B240" s="45"/>
      <c r="C240" s="45"/>
      <c r="D240" s="42">
        <f t="shared" si="18"/>
        <v>0</v>
      </c>
      <c r="E240" s="45"/>
      <c r="F240" s="45"/>
      <c r="G240" s="42">
        <f t="shared" si="21"/>
        <v>0</v>
      </c>
      <c r="H240" s="43"/>
      <c r="I240" s="38">
        <f t="shared" si="19"/>
        <v>0</v>
      </c>
      <c r="J240" s="68" t="str">
        <f>IFERROR(VLOOKUP(L240,EMPLOI!A:P,2,0),"")</f>
        <v/>
      </c>
      <c r="K240" s="38" t="str">
        <f t="shared" ca="1" si="17"/>
        <v/>
      </c>
      <c r="L240" s="32" t="str">
        <f t="array" ref="L240">IF(OR($J$2&gt;I240),"",IFERROR(INDEX(Tableau1[],MATCH(1,('2017'!A240&gt;=Tableau1[[DATE DEBUT ]])*(Tableau1[DATE FIN]&gt;='2017'!A240),0),1),""))</f>
        <v/>
      </c>
      <c r="M240" s="6"/>
    </row>
    <row r="241" spans="1:13" ht="16.2">
      <c r="A241" s="40">
        <f t="shared" si="20"/>
        <v>42974</v>
      </c>
      <c r="B241" s="45"/>
      <c r="C241" s="45"/>
      <c r="D241" s="42">
        <f t="shared" si="18"/>
        <v>0</v>
      </c>
      <c r="E241" s="45"/>
      <c r="F241" s="45"/>
      <c r="G241" s="42">
        <f t="shared" si="21"/>
        <v>0</v>
      </c>
      <c r="H241" s="43"/>
      <c r="I241" s="38">
        <f t="shared" si="19"/>
        <v>0</v>
      </c>
      <c r="J241" s="68" t="str">
        <f>IFERROR(VLOOKUP(L241,EMPLOI!A:P,2,0),"")</f>
        <v/>
      </c>
      <c r="K241" s="38" t="str">
        <f t="shared" ca="1" si="17"/>
        <v/>
      </c>
      <c r="L241" s="32" t="str">
        <f t="array" ref="L241">IF(OR($J$2&gt;I241),"",IFERROR(INDEX(Tableau1[],MATCH(1,('2017'!A241&gt;=Tableau1[[DATE DEBUT ]])*(Tableau1[DATE FIN]&gt;='2017'!A241),0),1),""))</f>
        <v/>
      </c>
      <c r="M241" s="6"/>
    </row>
    <row r="242" spans="1:13" ht="16.2">
      <c r="A242" s="40">
        <f t="shared" si="20"/>
        <v>42975</v>
      </c>
      <c r="B242" s="45"/>
      <c r="C242" s="45"/>
      <c r="D242" s="42">
        <f t="shared" si="18"/>
        <v>0</v>
      </c>
      <c r="E242" s="45"/>
      <c r="F242" s="45"/>
      <c r="G242" s="42">
        <f t="shared" si="21"/>
        <v>0</v>
      </c>
      <c r="H242" s="43"/>
      <c r="I242" s="38">
        <f t="shared" si="19"/>
        <v>0</v>
      </c>
      <c r="J242" s="68" t="str">
        <f>IFERROR(VLOOKUP(L242,EMPLOI!A:P,2,0),"")</f>
        <v/>
      </c>
      <c r="K242" s="38" t="str">
        <f t="shared" ca="1" si="17"/>
        <v/>
      </c>
      <c r="L242" s="32" t="str">
        <f t="array" ref="L242">IF(OR($J$2&gt;I242),"",IFERROR(INDEX(Tableau1[],MATCH(1,('2017'!A242&gt;=Tableau1[[DATE DEBUT ]])*(Tableau1[DATE FIN]&gt;='2017'!A242),0),1),""))</f>
        <v/>
      </c>
      <c r="M242" s="6"/>
    </row>
    <row r="243" spans="1:13" ht="16.2">
      <c r="A243" s="40">
        <f t="shared" si="20"/>
        <v>42976</v>
      </c>
      <c r="B243" s="45"/>
      <c r="C243" s="45"/>
      <c r="D243" s="42">
        <f t="shared" si="18"/>
        <v>0</v>
      </c>
      <c r="E243" s="45"/>
      <c r="F243" s="45"/>
      <c r="G243" s="42">
        <f t="shared" si="21"/>
        <v>0</v>
      </c>
      <c r="H243" s="43"/>
      <c r="I243" s="38">
        <f t="shared" si="19"/>
        <v>0</v>
      </c>
      <c r="J243" s="68" t="str">
        <f>IFERROR(VLOOKUP(L243,EMPLOI!A:P,2,0),"")</f>
        <v/>
      </c>
      <c r="K243" s="38" t="str">
        <f t="shared" ca="1" si="17"/>
        <v/>
      </c>
      <c r="L243" s="32" t="str">
        <f t="array" ref="L243">IF(OR($J$2&gt;I243),"",IFERROR(INDEX(Tableau1[],MATCH(1,('2017'!A243&gt;=Tableau1[[DATE DEBUT ]])*(Tableau1[DATE FIN]&gt;='2017'!A243),0),1),""))</f>
        <v/>
      </c>
      <c r="M243" s="6"/>
    </row>
    <row r="244" spans="1:13" ht="16.2">
      <c r="A244" s="40">
        <f t="shared" si="20"/>
        <v>42977</v>
      </c>
      <c r="B244" s="45"/>
      <c r="C244" s="45"/>
      <c r="D244" s="42">
        <f t="shared" si="18"/>
        <v>0</v>
      </c>
      <c r="E244" s="45"/>
      <c r="F244" s="45"/>
      <c r="G244" s="42">
        <f t="shared" si="21"/>
        <v>0</v>
      </c>
      <c r="H244" s="43"/>
      <c r="I244" s="38">
        <f t="shared" si="19"/>
        <v>0</v>
      </c>
      <c r="J244" s="68" t="str">
        <f>IFERROR(VLOOKUP(L244,EMPLOI!A:P,2,0),"")</f>
        <v/>
      </c>
      <c r="K244" s="38" t="str">
        <f t="shared" ca="1" si="17"/>
        <v/>
      </c>
      <c r="L244" s="32" t="str">
        <f t="array" ref="L244">IF(OR($J$2&gt;I244),"",IFERROR(INDEX(Tableau1[],MATCH(1,('2017'!A244&gt;=Tableau1[[DATE DEBUT ]])*(Tableau1[DATE FIN]&gt;='2017'!A244),0),1),""))</f>
        <v/>
      </c>
      <c r="M244" s="6"/>
    </row>
    <row r="245" spans="1:13" ht="16.2">
      <c r="A245" s="40">
        <f t="shared" si="20"/>
        <v>42978</v>
      </c>
      <c r="B245" s="44"/>
      <c r="C245" s="44"/>
      <c r="D245" s="42">
        <f t="shared" si="18"/>
        <v>0</v>
      </c>
      <c r="E245" s="45"/>
      <c r="F245" s="45"/>
      <c r="G245" s="42">
        <f t="shared" si="21"/>
        <v>0</v>
      </c>
      <c r="H245" s="43"/>
      <c r="I245" s="38">
        <f t="shared" si="19"/>
        <v>0</v>
      </c>
      <c r="J245" s="68" t="str">
        <f>IFERROR(VLOOKUP(L245,EMPLOI!A:P,2,0),"")</f>
        <v/>
      </c>
      <c r="K245" s="38" t="str">
        <f t="shared" ca="1" si="17"/>
        <v/>
      </c>
      <c r="L245" s="32" t="str">
        <f t="array" ref="L245">IF(OR($J$2&gt;I245),"",IFERROR(INDEX(Tableau1[],MATCH(1,('2017'!A245&gt;=Tableau1[[DATE DEBUT ]])*(Tableau1[DATE FIN]&gt;='2017'!A245),0),1),""))</f>
        <v/>
      </c>
      <c r="M245" s="6"/>
    </row>
    <row r="246" spans="1:13" ht="16.2">
      <c r="A246" s="40">
        <f t="shared" si="20"/>
        <v>42979</v>
      </c>
      <c r="B246" s="44"/>
      <c r="C246" s="44"/>
      <c r="D246" s="42">
        <f t="shared" si="18"/>
        <v>0</v>
      </c>
      <c r="E246" s="45"/>
      <c r="F246" s="45"/>
      <c r="G246" s="42">
        <f t="shared" si="21"/>
        <v>0</v>
      </c>
      <c r="H246" s="43"/>
      <c r="I246" s="38">
        <f t="shared" si="19"/>
        <v>0</v>
      </c>
      <c r="J246" s="68" t="str">
        <f>IFERROR(VLOOKUP(L246,EMPLOI!A:P,2,0),"")</f>
        <v/>
      </c>
      <c r="K246" s="38">
        <f t="shared" ca="1" si="17"/>
        <v>0</v>
      </c>
      <c r="L246" s="32" t="str">
        <f t="array" ref="L246">IF(OR($J$2&gt;I246),"",IFERROR(INDEX(Tableau1[],MATCH(1,('2017'!A246&gt;=Tableau1[[DATE DEBUT ]])*(Tableau1[DATE FIN]&gt;='2017'!A246),0),1),""))</f>
        <v/>
      </c>
      <c r="M246" s="6"/>
    </row>
    <row r="247" spans="1:13" ht="16.2">
      <c r="A247" s="40">
        <f t="shared" si="20"/>
        <v>42980</v>
      </c>
      <c r="B247" s="44"/>
      <c r="C247" s="44"/>
      <c r="D247" s="42">
        <f t="shared" si="18"/>
        <v>0</v>
      </c>
      <c r="E247" s="45"/>
      <c r="F247" s="45"/>
      <c r="G247" s="42">
        <f t="shared" si="21"/>
        <v>0</v>
      </c>
      <c r="H247" s="43"/>
      <c r="I247" s="38">
        <f t="shared" si="19"/>
        <v>0</v>
      </c>
      <c r="J247" s="68" t="str">
        <f>IFERROR(VLOOKUP(L247,EMPLOI!A:P,2,0),"")</f>
        <v/>
      </c>
      <c r="K247" s="38" t="str">
        <f t="shared" ca="1" si="17"/>
        <v/>
      </c>
      <c r="L247" s="32" t="str">
        <f t="array" ref="L247">IF(OR($J$2&gt;I247),"",IFERROR(INDEX(Tableau1[],MATCH(1,('2017'!A247&gt;=Tableau1[[DATE DEBUT ]])*(Tableau1[DATE FIN]&gt;='2017'!A247),0),1),""))</f>
        <v/>
      </c>
      <c r="M247" s="6"/>
    </row>
    <row r="248" spans="1:13" ht="16.2">
      <c r="A248" s="40">
        <f t="shared" si="20"/>
        <v>42981</v>
      </c>
      <c r="B248" s="44"/>
      <c r="C248" s="44"/>
      <c r="D248" s="42">
        <f t="shared" si="18"/>
        <v>0</v>
      </c>
      <c r="E248" s="45"/>
      <c r="F248" s="45"/>
      <c r="G248" s="42">
        <f t="shared" si="21"/>
        <v>0</v>
      </c>
      <c r="H248" s="43"/>
      <c r="I248" s="38">
        <f t="shared" si="19"/>
        <v>0</v>
      </c>
      <c r="J248" s="68" t="str">
        <f>IFERROR(VLOOKUP(L248,EMPLOI!A:P,2,0),"")</f>
        <v/>
      </c>
      <c r="K248" s="38" t="str">
        <f t="shared" ca="1" si="17"/>
        <v/>
      </c>
      <c r="L248" s="32" t="str">
        <f t="array" ref="L248">IF(OR($J$2&gt;I248),"",IFERROR(INDEX(Tableau1[],MATCH(1,('2017'!A248&gt;=Tableau1[[DATE DEBUT ]])*(Tableau1[DATE FIN]&gt;='2017'!A248),0),1),""))</f>
        <v/>
      </c>
      <c r="M248" s="6"/>
    </row>
    <row r="249" spans="1:13" ht="16.2">
      <c r="A249" s="40">
        <f t="shared" si="20"/>
        <v>42982</v>
      </c>
      <c r="B249" s="45"/>
      <c r="C249" s="45"/>
      <c r="D249" s="42">
        <f t="shared" si="18"/>
        <v>0</v>
      </c>
      <c r="E249" s="45"/>
      <c r="F249" s="45"/>
      <c r="G249" s="42">
        <f t="shared" si="21"/>
        <v>0</v>
      </c>
      <c r="H249" s="43"/>
      <c r="I249" s="38">
        <f t="shared" si="19"/>
        <v>0</v>
      </c>
      <c r="J249" s="68" t="str">
        <f>IFERROR(VLOOKUP(L249,EMPLOI!A:P,2,0),"")</f>
        <v/>
      </c>
      <c r="K249" s="38" t="str">
        <f t="shared" ca="1" si="17"/>
        <v/>
      </c>
      <c r="L249" s="32" t="str">
        <f t="array" ref="L249">IF(OR($J$2&gt;I249),"",IFERROR(INDEX(Tableau1[],MATCH(1,('2017'!A249&gt;=Tableau1[[DATE DEBUT ]])*(Tableau1[DATE FIN]&gt;='2017'!A249),0),1),""))</f>
        <v/>
      </c>
      <c r="M249" s="6"/>
    </row>
    <row r="250" spans="1:13" ht="16.2">
      <c r="A250" s="40">
        <f t="shared" si="20"/>
        <v>42983</v>
      </c>
      <c r="B250" s="45"/>
      <c r="C250" s="45"/>
      <c r="D250" s="42">
        <f t="shared" si="18"/>
        <v>0</v>
      </c>
      <c r="E250" s="45"/>
      <c r="F250" s="45"/>
      <c r="G250" s="42">
        <f t="shared" si="21"/>
        <v>0</v>
      </c>
      <c r="H250" s="43"/>
      <c r="I250" s="38">
        <f t="shared" si="19"/>
        <v>0</v>
      </c>
      <c r="J250" s="68" t="str">
        <f>IFERROR(VLOOKUP(L250,EMPLOI!A:P,2,0),"")</f>
        <v/>
      </c>
      <c r="K250" s="38" t="str">
        <f t="shared" ca="1" si="17"/>
        <v/>
      </c>
      <c r="L250" s="32" t="str">
        <f t="array" ref="L250">IF(OR($J$2&gt;I250),"",IFERROR(INDEX(Tableau1[],MATCH(1,('2017'!A250&gt;=Tableau1[[DATE DEBUT ]])*(Tableau1[DATE FIN]&gt;='2017'!A250),0),1),""))</f>
        <v/>
      </c>
      <c r="M250" s="6"/>
    </row>
    <row r="251" spans="1:13" ht="16.2">
      <c r="A251" s="40">
        <f t="shared" si="20"/>
        <v>42984</v>
      </c>
      <c r="B251" s="45"/>
      <c r="C251" s="45"/>
      <c r="D251" s="42">
        <f t="shared" si="18"/>
        <v>0</v>
      </c>
      <c r="E251" s="45"/>
      <c r="F251" s="45"/>
      <c r="G251" s="42">
        <f t="shared" si="21"/>
        <v>0</v>
      </c>
      <c r="H251" s="43"/>
      <c r="I251" s="38">
        <f t="shared" si="19"/>
        <v>0</v>
      </c>
      <c r="J251" s="68" t="str">
        <f>IFERROR(VLOOKUP(L251,EMPLOI!A:P,2,0),"")</f>
        <v/>
      </c>
      <c r="K251" s="38" t="str">
        <f t="shared" ca="1" si="17"/>
        <v/>
      </c>
      <c r="L251" s="32" t="str">
        <f t="array" ref="L251">IF(OR($J$2&gt;I251),"",IFERROR(INDEX(Tableau1[],MATCH(1,('2017'!A251&gt;=Tableau1[[DATE DEBUT ]])*(Tableau1[DATE FIN]&gt;='2017'!A251),0),1),""))</f>
        <v/>
      </c>
      <c r="M251" s="6"/>
    </row>
    <row r="252" spans="1:13" ht="16.2">
      <c r="A252" s="40">
        <f t="shared" si="20"/>
        <v>42985</v>
      </c>
      <c r="B252" s="45"/>
      <c r="C252" s="45"/>
      <c r="D252" s="42">
        <f t="shared" si="18"/>
        <v>0</v>
      </c>
      <c r="E252" s="45"/>
      <c r="F252" s="45"/>
      <c r="G252" s="42">
        <f t="shared" si="21"/>
        <v>0</v>
      </c>
      <c r="H252" s="43"/>
      <c r="I252" s="38">
        <f t="shared" si="19"/>
        <v>0</v>
      </c>
      <c r="J252" s="68" t="str">
        <f>IFERROR(VLOOKUP(L252,EMPLOI!A:P,2,0),"")</f>
        <v/>
      </c>
      <c r="K252" s="38" t="str">
        <f t="shared" ca="1" si="17"/>
        <v/>
      </c>
      <c r="L252" s="32" t="str">
        <f t="array" ref="L252">IF(OR($J$2&gt;I252),"",IFERROR(INDEX(Tableau1[],MATCH(1,('2017'!A252&gt;=Tableau1[[DATE DEBUT ]])*(Tableau1[DATE FIN]&gt;='2017'!A252),0),1),""))</f>
        <v/>
      </c>
      <c r="M252" s="6"/>
    </row>
    <row r="253" spans="1:13" ht="16.2">
      <c r="A253" s="40">
        <f t="shared" si="20"/>
        <v>42986</v>
      </c>
      <c r="B253" s="45"/>
      <c r="C253" s="45"/>
      <c r="D253" s="42">
        <f t="shared" si="18"/>
        <v>0</v>
      </c>
      <c r="E253" s="45"/>
      <c r="F253" s="45"/>
      <c r="G253" s="42">
        <f t="shared" si="21"/>
        <v>0</v>
      </c>
      <c r="H253" s="43"/>
      <c r="I253" s="38">
        <f t="shared" si="19"/>
        <v>0</v>
      </c>
      <c r="J253" s="68" t="str">
        <f>IFERROR(VLOOKUP(L253,EMPLOI!A:P,2,0),"")</f>
        <v/>
      </c>
      <c r="K253" s="38">
        <f t="shared" ca="1" si="17"/>
        <v>0</v>
      </c>
      <c r="L253" s="32" t="str">
        <f t="array" ref="L253">IF(OR($J$2&gt;I253),"",IFERROR(INDEX(Tableau1[],MATCH(1,('2017'!A253&gt;=Tableau1[[DATE DEBUT ]])*(Tableau1[DATE FIN]&gt;='2017'!A253),0),1),""))</f>
        <v/>
      </c>
      <c r="M253" s="6"/>
    </row>
    <row r="254" spans="1:13" ht="16.2">
      <c r="A254" s="40">
        <f t="shared" si="20"/>
        <v>42987</v>
      </c>
      <c r="B254" s="45"/>
      <c r="C254" s="45"/>
      <c r="D254" s="42">
        <f t="shared" si="18"/>
        <v>0</v>
      </c>
      <c r="E254" s="45"/>
      <c r="F254" s="45"/>
      <c r="G254" s="42">
        <f t="shared" si="21"/>
        <v>0</v>
      </c>
      <c r="H254" s="43"/>
      <c r="I254" s="38">
        <f t="shared" si="19"/>
        <v>0</v>
      </c>
      <c r="J254" s="68" t="str">
        <f>IFERROR(VLOOKUP(L254,EMPLOI!A:P,2,0),"")</f>
        <v/>
      </c>
      <c r="K254" s="38" t="str">
        <f t="shared" ca="1" si="17"/>
        <v/>
      </c>
      <c r="L254" s="32" t="str">
        <f t="array" ref="L254">IF(OR($J$2&gt;I254),"",IFERROR(INDEX(Tableau1[],MATCH(1,('2017'!A254&gt;=Tableau1[[DATE DEBUT ]])*(Tableau1[DATE FIN]&gt;='2017'!A254),0),1),""))</f>
        <v/>
      </c>
      <c r="M254" s="6"/>
    </row>
    <row r="255" spans="1:13" ht="16.2">
      <c r="A255" s="40">
        <f t="shared" si="20"/>
        <v>42988</v>
      </c>
      <c r="B255" s="45"/>
      <c r="C255" s="45"/>
      <c r="D255" s="42">
        <f t="shared" si="18"/>
        <v>0</v>
      </c>
      <c r="E255" s="45"/>
      <c r="F255" s="45"/>
      <c r="G255" s="42">
        <f t="shared" si="21"/>
        <v>0</v>
      </c>
      <c r="H255" s="43"/>
      <c r="I255" s="38">
        <f t="shared" si="19"/>
        <v>0</v>
      </c>
      <c r="J255" s="68" t="str">
        <f>IFERROR(VLOOKUP(L255,EMPLOI!A:P,2,0),"")</f>
        <v/>
      </c>
      <c r="K255" s="38" t="str">
        <f t="shared" ca="1" si="17"/>
        <v/>
      </c>
      <c r="L255" s="32" t="str">
        <f t="array" ref="L255">IF(OR($J$2&gt;I255),"",IFERROR(INDEX(Tableau1[],MATCH(1,('2017'!A255&gt;=Tableau1[[DATE DEBUT ]])*(Tableau1[DATE FIN]&gt;='2017'!A255),0),1),""))</f>
        <v/>
      </c>
      <c r="M255" s="6"/>
    </row>
    <row r="256" spans="1:13" ht="16.2">
      <c r="A256" s="40">
        <f t="shared" si="20"/>
        <v>42989</v>
      </c>
      <c r="B256" s="45"/>
      <c r="C256" s="45"/>
      <c r="D256" s="42">
        <f t="shared" si="18"/>
        <v>0</v>
      </c>
      <c r="E256" s="45"/>
      <c r="F256" s="45"/>
      <c r="G256" s="42">
        <f t="shared" si="21"/>
        <v>0</v>
      </c>
      <c r="H256" s="43"/>
      <c r="I256" s="38">
        <f t="shared" si="19"/>
        <v>0</v>
      </c>
      <c r="J256" s="68" t="str">
        <f>IFERROR(VLOOKUP(L256,EMPLOI!A:P,2,0),"")</f>
        <v/>
      </c>
      <c r="K256" s="38" t="str">
        <f t="shared" ca="1" si="17"/>
        <v/>
      </c>
      <c r="L256" s="32" t="str">
        <f t="array" ref="L256">IF(OR($J$2&gt;I256),"",IFERROR(INDEX(Tableau1[],MATCH(1,('2017'!A256&gt;=Tableau1[[DATE DEBUT ]])*(Tableau1[DATE FIN]&gt;='2017'!A256),0),1),""))</f>
        <v/>
      </c>
      <c r="M256" s="6"/>
    </row>
    <row r="257" spans="1:13" ht="16.2">
      <c r="A257" s="40">
        <f t="shared" si="20"/>
        <v>42990</v>
      </c>
      <c r="B257" s="45"/>
      <c r="C257" s="45"/>
      <c r="D257" s="42">
        <f t="shared" si="18"/>
        <v>0</v>
      </c>
      <c r="E257" s="45"/>
      <c r="F257" s="45"/>
      <c r="G257" s="42">
        <f t="shared" si="21"/>
        <v>0</v>
      </c>
      <c r="H257" s="43"/>
      <c r="I257" s="38">
        <f t="shared" si="19"/>
        <v>0</v>
      </c>
      <c r="J257" s="68" t="str">
        <f>IFERROR(VLOOKUP(L257,EMPLOI!A:P,2,0),"")</f>
        <v/>
      </c>
      <c r="K257" s="38" t="str">
        <f t="shared" ca="1" si="17"/>
        <v/>
      </c>
      <c r="L257" s="32" t="str">
        <f t="array" ref="L257">IF(OR($J$2&gt;I257),"",IFERROR(INDEX(Tableau1[],MATCH(1,('2017'!A257&gt;=Tableau1[[DATE DEBUT ]])*(Tableau1[DATE FIN]&gt;='2017'!A257),0),1),""))</f>
        <v/>
      </c>
      <c r="M257" s="6"/>
    </row>
    <row r="258" spans="1:13" ht="16.2">
      <c r="A258" s="40">
        <f t="shared" si="20"/>
        <v>42991</v>
      </c>
      <c r="B258" s="45"/>
      <c r="C258" s="45"/>
      <c r="D258" s="42">
        <f t="shared" si="18"/>
        <v>0</v>
      </c>
      <c r="E258" s="45"/>
      <c r="F258" s="45"/>
      <c r="G258" s="42">
        <f t="shared" si="21"/>
        <v>0</v>
      </c>
      <c r="H258" s="43"/>
      <c r="I258" s="38">
        <f t="shared" si="19"/>
        <v>0</v>
      </c>
      <c r="J258" s="68" t="str">
        <f>IFERROR(VLOOKUP(L258,EMPLOI!A:P,2,0),"")</f>
        <v/>
      </c>
      <c r="K258" s="38" t="str">
        <f t="shared" ca="1" si="17"/>
        <v/>
      </c>
      <c r="L258" s="32" t="str">
        <f t="array" ref="L258">IF(OR($J$2&gt;I258),"",IFERROR(INDEX(Tableau1[],MATCH(1,('2017'!A258&gt;=Tableau1[[DATE DEBUT ]])*(Tableau1[DATE FIN]&gt;='2017'!A258),0),1),""))</f>
        <v/>
      </c>
      <c r="M258" s="6"/>
    </row>
    <row r="259" spans="1:13" ht="16.2">
      <c r="A259" s="40">
        <f t="shared" si="20"/>
        <v>42992</v>
      </c>
      <c r="B259" s="45"/>
      <c r="C259" s="45"/>
      <c r="D259" s="42">
        <f t="shared" si="18"/>
        <v>0</v>
      </c>
      <c r="E259" s="45"/>
      <c r="F259" s="45"/>
      <c r="G259" s="42">
        <f t="shared" si="21"/>
        <v>0</v>
      </c>
      <c r="H259" s="43"/>
      <c r="I259" s="38">
        <f t="shared" si="19"/>
        <v>0</v>
      </c>
      <c r="J259" s="68" t="str">
        <f>IFERROR(VLOOKUP(L259,EMPLOI!A:P,2,0),"")</f>
        <v/>
      </c>
      <c r="K259" s="38" t="str">
        <f t="shared" ref="K259:K322" ca="1" si="22">IF(WEEKDAY(A259)=6,SUM(OFFSET(A259,0,8,-6,1)),"")</f>
        <v/>
      </c>
      <c r="L259" s="32" t="str">
        <f t="array" ref="L259">IF(OR($J$2&gt;I259),"",IFERROR(INDEX(Tableau1[],MATCH(1,('2017'!A259&gt;=Tableau1[[DATE DEBUT ]])*(Tableau1[DATE FIN]&gt;='2017'!A259),0),1),""))</f>
        <v/>
      </c>
      <c r="M259" s="6"/>
    </row>
    <row r="260" spans="1:13" ht="16.2">
      <c r="A260" s="40">
        <f t="shared" si="20"/>
        <v>42993</v>
      </c>
      <c r="B260" s="45"/>
      <c r="C260" s="45"/>
      <c r="D260" s="42">
        <f t="shared" ref="D260:D323" si="23">MOD(C260-B260,1)</f>
        <v>0</v>
      </c>
      <c r="E260" s="45"/>
      <c r="F260" s="45"/>
      <c r="G260" s="42">
        <f t="shared" si="21"/>
        <v>0</v>
      </c>
      <c r="H260" s="43"/>
      <c r="I260" s="38">
        <f t="shared" si="19"/>
        <v>0</v>
      </c>
      <c r="J260" s="68" t="str">
        <f>IFERROR(VLOOKUP(L260,EMPLOI!A:P,2,0),"")</f>
        <v/>
      </c>
      <c r="K260" s="38">
        <f t="shared" ca="1" si="22"/>
        <v>0</v>
      </c>
      <c r="L260" s="32" t="str">
        <f t="array" ref="L260">IF(OR($J$2&gt;I260),"",IFERROR(INDEX(Tableau1[],MATCH(1,('2017'!A260&gt;=Tableau1[[DATE DEBUT ]])*(Tableau1[DATE FIN]&gt;='2017'!A260),0),1),""))</f>
        <v/>
      </c>
      <c r="M260" s="6"/>
    </row>
    <row r="261" spans="1:13" ht="16.2">
      <c r="A261" s="40">
        <f t="shared" si="20"/>
        <v>42994</v>
      </c>
      <c r="B261" s="45"/>
      <c r="C261" s="45"/>
      <c r="D261" s="42">
        <f t="shared" si="23"/>
        <v>0</v>
      </c>
      <c r="E261" s="45"/>
      <c r="F261" s="45"/>
      <c r="G261" s="42">
        <f t="shared" si="21"/>
        <v>0</v>
      </c>
      <c r="H261" s="43"/>
      <c r="I261" s="38">
        <f t="shared" ref="I261:I324" si="24">SUM(D261+G261)</f>
        <v>0</v>
      </c>
      <c r="J261" s="68" t="str">
        <f>IFERROR(VLOOKUP(L261,EMPLOI!A:P,2,0),"")</f>
        <v/>
      </c>
      <c r="K261" s="38" t="str">
        <f t="shared" ca="1" si="22"/>
        <v/>
      </c>
      <c r="L261" s="32" t="str">
        <f t="array" ref="L261">IF(OR($J$2&gt;I261),"",IFERROR(INDEX(Tableau1[],MATCH(1,('2017'!A261&gt;=Tableau1[[DATE DEBUT ]])*(Tableau1[DATE FIN]&gt;='2017'!A261),0),1),""))</f>
        <v/>
      </c>
      <c r="M261" s="6"/>
    </row>
    <row r="262" spans="1:13" ht="16.2">
      <c r="A262" s="40">
        <f t="shared" ref="A262:A325" si="25">A261+1</f>
        <v>42995</v>
      </c>
      <c r="B262" s="45"/>
      <c r="C262" s="45"/>
      <c r="D262" s="42">
        <f t="shared" si="23"/>
        <v>0</v>
      </c>
      <c r="E262" s="45"/>
      <c r="F262" s="45"/>
      <c r="G262" s="42">
        <f t="shared" si="21"/>
        <v>0</v>
      </c>
      <c r="H262" s="43"/>
      <c r="I262" s="38">
        <f t="shared" si="24"/>
        <v>0</v>
      </c>
      <c r="J262" s="68" t="str">
        <f>IFERROR(VLOOKUP(L262,EMPLOI!A:P,2,0),"")</f>
        <v/>
      </c>
      <c r="K262" s="38" t="str">
        <f t="shared" ca="1" si="22"/>
        <v/>
      </c>
      <c r="L262" s="32" t="str">
        <f t="array" ref="L262">IF(OR($J$2&gt;I262),"",IFERROR(INDEX(Tableau1[],MATCH(1,('2017'!A262&gt;=Tableau1[[DATE DEBUT ]])*(Tableau1[DATE FIN]&gt;='2017'!A262),0),1),""))</f>
        <v/>
      </c>
      <c r="M262" s="6"/>
    </row>
    <row r="263" spans="1:13" ht="16.2">
      <c r="A263" s="40">
        <f t="shared" si="25"/>
        <v>42996</v>
      </c>
      <c r="B263" s="45"/>
      <c r="C263" s="45"/>
      <c r="D263" s="42">
        <f t="shared" si="23"/>
        <v>0</v>
      </c>
      <c r="E263" s="45"/>
      <c r="F263" s="45"/>
      <c r="G263" s="42">
        <f t="shared" si="21"/>
        <v>0</v>
      </c>
      <c r="H263" s="43"/>
      <c r="I263" s="38">
        <f t="shared" si="24"/>
        <v>0</v>
      </c>
      <c r="J263" s="68" t="str">
        <f>IFERROR(VLOOKUP(L263,EMPLOI!A:P,2,0),"")</f>
        <v/>
      </c>
      <c r="K263" s="38" t="str">
        <f t="shared" ca="1" si="22"/>
        <v/>
      </c>
      <c r="L263" s="32" t="str">
        <f t="array" ref="L263">IF(OR($J$2&gt;I263),"",IFERROR(INDEX(Tableau1[],MATCH(1,('2017'!A263&gt;=Tableau1[[DATE DEBUT ]])*(Tableau1[DATE FIN]&gt;='2017'!A263),0),1),""))</f>
        <v/>
      </c>
      <c r="M263" s="6"/>
    </row>
    <row r="264" spans="1:13" ht="16.2">
      <c r="A264" s="40">
        <f t="shared" si="25"/>
        <v>42997</v>
      </c>
      <c r="B264" s="45"/>
      <c r="C264" s="45"/>
      <c r="D264" s="42">
        <f t="shared" si="23"/>
        <v>0</v>
      </c>
      <c r="E264" s="45"/>
      <c r="F264" s="45"/>
      <c r="G264" s="42">
        <f t="shared" si="21"/>
        <v>0</v>
      </c>
      <c r="H264" s="43"/>
      <c r="I264" s="38">
        <f t="shared" si="24"/>
        <v>0</v>
      </c>
      <c r="J264" s="68" t="str">
        <f>IFERROR(VLOOKUP(L264,EMPLOI!A:P,2,0),"")</f>
        <v/>
      </c>
      <c r="K264" s="38" t="str">
        <f t="shared" ca="1" si="22"/>
        <v/>
      </c>
      <c r="L264" s="32" t="str">
        <f t="array" ref="L264">IF(OR($J$2&gt;I264),"",IFERROR(INDEX(Tableau1[],MATCH(1,('2017'!A264&gt;=Tableau1[[DATE DEBUT ]])*(Tableau1[DATE FIN]&gt;='2017'!A264),0),1),""))</f>
        <v/>
      </c>
      <c r="M264" s="6"/>
    </row>
    <row r="265" spans="1:13" ht="16.2">
      <c r="A265" s="40">
        <f t="shared" si="25"/>
        <v>42998</v>
      </c>
      <c r="B265" s="45"/>
      <c r="C265" s="45"/>
      <c r="D265" s="42">
        <f t="shared" si="23"/>
        <v>0</v>
      </c>
      <c r="E265" s="45"/>
      <c r="F265" s="45"/>
      <c r="G265" s="42">
        <f t="shared" si="21"/>
        <v>0</v>
      </c>
      <c r="H265" s="43"/>
      <c r="I265" s="38">
        <f t="shared" si="24"/>
        <v>0</v>
      </c>
      <c r="J265" s="68" t="str">
        <f>IFERROR(VLOOKUP(L265,EMPLOI!A:P,2,0),"")</f>
        <v/>
      </c>
      <c r="K265" s="38" t="str">
        <f t="shared" ca="1" si="22"/>
        <v/>
      </c>
      <c r="L265" s="32" t="str">
        <f t="array" ref="L265">IF(OR($J$2&gt;I265),"",IFERROR(INDEX(Tableau1[],MATCH(1,('2017'!A265&gt;=Tableau1[[DATE DEBUT ]])*(Tableau1[DATE FIN]&gt;='2017'!A265),0),1),""))</f>
        <v/>
      </c>
      <c r="M265" s="6"/>
    </row>
    <row r="266" spans="1:13" ht="16.2">
      <c r="A266" s="40">
        <f t="shared" si="25"/>
        <v>42999</v>
      </c>
      <c r="B266" s="45"/>
      <c r="C266" s="45"/>
      <c r="D266" s="42">
        <f t="shared" si="23"/>
        <v>0</v>
      </c>
      <c r="E266" s="45"/>
      <c r="F266" s="45"/>
      <c r="G266" s="42">
        <f t="shared" si="21"/>
        <v>0</v>
      </c>
      <c r="H266" s="43"/>
      <c r="I266" s="38">
        <f t="shared" si="24"/>
        <v>0</v>
      </c>
      <c r="J266" s="68" t="str">
        <f>IFERROR(VLOOKUP(L266,EMPLOI!A:P,2,0),"")</f>
        <v/>
      </c>
      <c r="K266" s="38" t="str">
        <f t="shared" ca="1" si="22"/>
        <v/>
      </c>
      <c r="L266" s="32" t="str">
        <f t="array" ref="L266">IF(OR($J$2&gt;I266),"",IFERROR(INDEX(Tableau1[],MATCH(1,('2017'!A266&gt;=Tableau1[[DATE DEBUT ]])*(Tableau1[DATE FIN]&gt;='2017'!A266),0),1),""))</f>
        <v/>
      </c>
      <c r="M266" s="6"/>
    </row>
    <row r="267" spans="1:13" ht="16.2">
      <c r="A267" s="40">
        <f t="shared" si="25"/>
        <v>43000</v>
      </c>
      <c r="B267" s="45"/>
      <c r="C267" s="45"/>
      <c r="D267" s="42">
        <f t="shared" si="23"/>
        <v>0</v>
      </c>
      <c r="E267" s="45"/>
      <c r="F267" s="45"/>
      <c r="G267" s="42">
        <f t="shared" si="21"/>
        <v>0</v>
      </c>
      <c r="H267" s="43"/>
      <c r="I267" s="38">
        <f t="shared" si="24"/>
        <v>0</v>
      </c>
      <c r="J267" s="68" t="str">
        <f>IFERROR(VLOOKUP(L267,EMPLOI!A:P,2,0),"")</f>
        <v/>
      </c>
      <c r="K267" s="38">
        <f t="shared" ca="1" si="22"/>
        <v>0</v>
      </c>
      <c r="L267" s="32" t="str">
        <f t="array" ref="L267">IF(OR($J$2&gt;I267),"",IFERROR(INDEX(Tableau1[],MATCH(1,('2017'!A267&gt;=Tableau1[[DATE DEBUT ]])*(Tableau1[DATE FIN]&gt;='2017'!A267),0),1),""))</f>
        <v/>
      </c>
      <c r="M267" s="6"/>
    </row>
    <row r="268" spans="1:13" ht="16.2">
      <c r="A268" s="40">
        <f t="shared" si="25"/>
        <v>43001</v>
      </c>
      <c r="B268" s="45"/>
      <c r="C268" s="45"/>
      <c r="D268" s="42">
        <f t="shared" si="23"/>
        <v>0</v>
      </c>
      <c r="E268" s="45"/>
      <c r="F268" s="45"/>
      <c r="G268" s="42">
        <f t="shared" si="21"/>
        <v>0</v>
      </c>
      <c r="H268" s="43"/>
      <c r="I268" s="38">
        <f t="shared" si="24"/>
        <v>0</v>
      </c>
      <c r="J268" s="68" t="str">
        <f>IFERROR(VLOOKUP(L268,EMPLOI!A:P,2,0),"")</f>
        <v/>
      </c>
      <c r="K268" s="38" t="str">
        <f t="shared" ca="1" si="22"/>
        <v/>
      </c>
      <c r="L268" s="32" t="str">
        <f t="array" ref="L268">IF(OR($J$2&gt;I268),"",IFERROR(INDEX(Tableau1[],MATCH(1,('2017'!A268&gt;=Tableau1[[DATE DEBUT ]])*(Tableau1[DATE FIN]&gt;='2017'!A268),0),1),""))</f>
        <v/>
      </c>
      <c r="M268" s="6"/>
    </row>
    <row r="269" spans="1:13" ht="16.2">
      <c r="A269" s="40">
        <f t="shared" si="25"/>
        <v>43002</v>
      </c>
      <c r="B269" s="45"/>
      <c r="C269" s="45"/>
      <c r="D269" s="42">
        <f t="shared" si="23"/>
        <v>0</v>
      </c>
      <c r="E269" s="45"/>
      <c r="F269" s="45"/>
      <c r="G269" s="42">
        <f t="shared" si="21"/>
        <v>0</v>
      </c>
      <c r="H269" s="43"/>
      <c r="I269" s="38">
        <f t="shared" si="24"/>
        <v>0</v>
      </c>
      <c r="J269" s="68" t="str">
        <f>IFERROR(VLOOKUP(L269,EMPLOI!A:P,2,0),"")</f>
        <v/>
      </c>
      <c r="K269" s="38" t="str">
        <f t="shared" ca="1" si="22"/>
        <v/>
      </c>
      <c r="L269" s="32" t="str">
        <f t="array" ref="L269">IF(OR($J$2&gt;I269),"",IFERROR(INDEX(Tableau1[],MATCH(1,('2017'!A269&gt;=Tableau1[[DATE DEBUT ]])*(Tableau1[DATE FIN]&gt;='2017'!A269),0),1),""))</f>
        <v/>
      </c>
      <c r="M269" s="6"/>
    </row>
    <row r="270" spans="1:13" ht="16.2">
      <c r="A270" s="40">
        <f t="shared" si="25"/>
        <v>43003</v>
      </c>
      <c r="B270" s="45"/>
      <c r="C270" s="45"/>
      <c r="D270" s="42">
        <f t="shared" si="23"/>
        <v>0</v>
      </c>
      <c r="E270" s="45"/>
      <c r="F270" s="45"/>
      <c r="G270" s="42">
        <f t="shared" si="21"/>
        <v>0</v>
      </c>
      <c r="H270" s="43"/>
      <c r="I270" s="38">
        <f t="shared" si="24"/>
        <v>0</v>
      </c>
      <c r="J270" s="68" t="str">
        <f>IFERROR(VLOOKUP(L270,EMPLOI!A:P,2,0),"")</f>
        <v/>
      </c>
      <c r="K270" s="38" t="str">
        <f t="shared" ca="1" si="22"/>
        <v/>
      </c>
      <c r="L270" s="32" t="str">
        <f t="array" ref="L270">IF(OR($J$2&gt;I270),"",IFERROR(INDEX(Tableau1[],MATCH(1,('2017'!A270&gt;=Tableau1[[DATE DEBUT ]])*(Tableau1[DATE FIN]&gt;='2017'!A270),0),1),""))</f>
        <v/>
      </c>
      <c r="M270" s="6"/>
    </row>
    <row r="271" spans="1:13" ht="16.2">
      <c r="A271" s="40">
        <f t="shared" si="25"/>
        <v>43004</v>
      </c>
      <c r="B271" s="45"/>
      <c r="C271" s="45"/>
      <c r="D271" s="42">
        <f t="shared" si="23"/>
        <v>0</v>
      </c>
      <c r="E271" s="45"/>
      <c r="F271" s="45"/>
      <c r="G271" s="42">
        <f t="shared" si="21"/>
        <v>0</v>
      </c>
      <c r="H271" s="43"/>
      <c r="I271" s="38">
        <f t="shared" si="24"/>
        <v>0</v>
      </c>
      <c r="J271" s="68" t="str">
        <f>IFERROR(VLOOKUP(L271,EMPLOI!A:P,2,0),"")</f>
        <v/>
      </c>
      <c r="K271" s="38" t="str">
        <f t="shared" ca="1" si="22"/>
        <v/>
      </c>
      <c r="L271" s="32" t="str">
        <f t="array" ref="L271">IF(OR($J$2&gt;I271),"",IFERROR(INDEX(Tableau1[],MATCH(1,('2017'!A271&gt;=Tableau1[[DATE DEBUT ]])*(Tableau1[DATE FIN]&gt;='2017'!A271),0),1),""))</f>
        <v/>
      </c>
      <c r="M271" s="6"/>
    </row>
    <row r="272" spans="1:13" ht="16.2">
      <c r="A272" s="40">
        <f t="shared" si="25"/>
        <v>43005</v>
      </c>
      <c r="B272" s="45"/>
      <c r="C272" s="45"/>
      <c r="D272" s="42">
        <f t="shared" si="23"/>
        <v>0</v>
      </c>
      <c r="E272" s="45"/>
      <c r="F272" s="45"/>
      <c r="G272" s="42">
        <f t="shared" si="21"/>
        <v>0</v>
      </c>
      <c r="H272" s="43"/>
      <c r="I272" s="38">
        <f t="shared" si="24"/>
        <v>0</v>
      </c>
      <c r="J272" s="68" t="str">
        <f>IFERROR(VLOOKUP(L272,EMPLOI!A:P,2,0),"")</f>
        <v/>
      </c>
      <c r="K272" s="38" t="str">
        <f t="shared" ca="1" si="22"/>
        <v/>
      </c>
      <c r="L272" s="32" t="str">
        <f t="array" ref="L272">IF(OR($J$2&gt;I272),"",IFERROR(INDEX(Tableau1[],MATCH(1,('2017'!A272&gt;=Tableau1[[DATE DEBUT ]])*(Tableau1[DATE FIN]&gt;='2017'!A272),0),1),""))</f>
        <v/>
      </c>
      <c r="M272" s="6"/>
    </row>
    <row r="273" spans="1:13" ht="16.2">
      <c r="A273" s="40">
        <f t="shared" si="25"/>
        <v>43006</v>
      </c>
      <c r="B273" s="45"/>
      <c r="C273" s="45"/>
      <c r="D273" s="42">
        <f t="shared" si="23"/>
        <v>0</v>
      </c>
      <c r="E273" s="45"/>
      <c r="F273" s="45"/>
      <c r="G273" s="42">
        <f t="shared" si="21"/>
        <v>0</v>
      </c>
      <c r="H273" s="43"/>
      <c r="I273" s="38">
        <f t="shared" si="24"/>
        <v>0</v>
      </c>
      <c r="J273" s="68" t="str">
        <f>IFERROR(VLOOKUP(L273,EMPLOI!A:P,2,0),"")</f>
        <v/>
      </c>
      <c r="K273" s="38" t="str">
        <f t="shared" ca="1" si="22"/>
        <v/>
      </c>
      <c r="L273" s="32" t="str">
        <f t="array" ref="L273">IF(OR($J$2&gt;I273),"",IFERROR(INDEX(Tableau1[],MATCH(1,('2017'!A273&gt;=Tableau1[[DATE DEBUT ]])*(Tableau1[DATE FIN]&gt;='2017'!A273),0),1),""))</f>
        <v/>
      </c>
      <c r="M273" s="6"/>
    </row>
    <row r="274" spans="1:13" ht="16.2">
      <c r="A274" s="40">
        <f t="shared" si="25"/>
        <v>43007</v>
      </c>
      <c r="B274" s="45"/>
      <c r="C274" s="45"/>
      <c r="D274" s="42">
        <f t="shared" si="23"/>
        <v>0</v>
      </c>
      <c r="E274" s="45"/>
      <c r="F274" s="45"/>
      <c r="G274" s="42">
        <f t="shared" si="21"/>
        <v>0</v>
      </c>
      <c r="H274" s="43"/>
      <c r="I274" s="38">
        <f t="shared" si="24"/>
        <v>0</v>
      </c>
      <c r="J274" s="68" t="str">
        <f>IFERROR(VLOOKUP(L274,EMPLOI!A:P,2,0),"")</f>
        <v/>
      </c>
      <c r="K274" s="38">
        <f t="shared" ca="1" si="22"/>
        <v>0</v>
      </c>
      <c r="L274" s="32" t="str">
        <f t="array" ref="L274">IF(OR($J$2&gt;I274),"",IFERROR(INDEX(Tableau1[],MATCH(1,('2017'!A274&gt;=Tableau1[[DATE DEBUT ]])*(Tableau1[DATE FIN]&gt;='2017'!A274),0),1),""))</f>
        <v/>
      </c>
      <c r="M274" s="6"/>
    </row>
    <row r="275" spans="1:13" ht="16.2">
      <c r="A275" s="40">
        <f t="shared" si="25"/>
        <v>43008</v>
      </c>
      <c r="B275" s="45"/>
      <c r="C275" s="45"/>
      <c r="D275" s="42">
        <f t="shared" si="23"/>
        <v>0</v>
      </c>
      <c r="E275" s="45"/>
      <c r="F275" s="45"/>
      <c r="G275" s="42">
        <f t="shared" si="21"/>
        <v>0</v>
      </c>
      <c r="H275" s="43"/>
      <c r="I275" s="38">
        <f t="shared" si="24"/>
        <v>0</v>
      </c>
      <c r="J275" s="68" t="str">
        <f>IFERROR(VLOOKUP(L275,EMPLOI!A:P,2,0),"")</f>
        <v/>
      </c>
      <c r="K275" s="38" t="str">
        <f t="shared" ca="1" si="22"/>
        <v/>
      </c>
      <c r="L275" s="32" t="str">
        <f t="array" ref="L275">IF(OR($J$2&gt;I275),"",IFERROR(INDEX(Tableau1[],MATCH(1,('2017'!A275&gt;=Tableau1[[DATE DEBUT ]])*(Tableau1[DATE FIN]&gt;='2017'!A275),0),1),""))</f>
        <v/>
      </c>
      <c r="M275" s="6"/>
    </row>
    <row r="276" spans="1:13" ht="16.2">
      <c r="A276" s="40">
        <f t="shared" si="25"/>
        <v>43009</v>
      </c>
      <c r="B276" s="44"/>
      <c r="C276" s="44"/>
      <c r="D276" s="42">
        <f t="shared" si="23"/>
        <v>0</v>
      </c>
      <c r="E276" s="45"/>
      <c r="F276" s="45"/>
      <c r="G276" s="42">
        <f t="shared" si="21"/>
        <v>0</v>
      </c>
      <c r="H276" s="43"/>
      <c r="I276" s="38">
        <f t="shared" si="24"/>
        <v>0</v>
      </c>
      <c r="J276" s="68" t="str">
        <f>IFERROR(VLOOKUP(L276,EMPLOI!A:P,2,0),"")</f>
        <v/>
      </c>
      <c r="K276" s="38" t="str">
        <f t="shared" ca="1" si="22"/>
        <v/>
      </c>
      <c r="L276" s="32" t="str">
        <f t="array" ref="L276">IF(OR($J$2&gt;I276),"",IFERROR(INDEX(Tableau1[],MATCH(1,('2017'!A276&gt;=Tableau1[[DATE DEBUT ]])*(Tableau1[DATE FIN]&gt;='2017'!A276),0),1),""))</f>
        <v/>
      </c>
      <c r="M276" s="6"/>
    </row>
    <row r="277" spans="1:13" ht="16.2">
      <c r="A277" s="40">
        <f t="shared" si="25"/>
        <v>43010</v>
      </c>
      <c r="B277" s="44"/>
      <c r="C277" s="44"/>
      <c r="D277" s="42">
        <f t="shared" si="23"/>
        <v>0</v>
      </c>
      <c r="E277" s="45"/>
      <c r="F277" s="45"/>
      <c r="G277" s="42">
        <f t="shared" si="21"/>
        <v>0</v>
      </c>
      <c r="H277" s="43"/>
      <c r="I277" s="38">
        <f t="shared" si="24"/>
        <v>0</v>
      </c>
      <c r="J277" s="68" t="str">
        <f>IFERROR(VLOOKUP(L277,EMPLOI!A:P,2,0),"")</f>
        <v/>
      </c>
      <c r="K277" s="38" t="str">
        <f t="shared" ca="1" si="22"/>
        <v/>
      </c>
      <c r="L277" s="32" t="str">
        <f t="array" ref="L277">IF(OR($J$2&gt;I277),"",IFERROR(INDEX(Tableau1[],MATCH(1,('2017'!A277&gt;=Tableau1[[DATE DEBUT ]])*(Tableau1[DATE FIN]&gt;='2017'!A277),0),1),""))</f>
        <v/>
      </c>
      <c r="M277" s="6"/>
    </row>
    <row r="278" spans="1:13" ht="16.2">
      <c r="A278" s="40">
        <f t="shared" si="25"/>
        <v>43011</v>
      </c>
      <c r="B278" s="44"/>
      <c r="C278" s="44"/>
      <c r="D278" s="42">
        <f t="shared" si="23"/>
        <v>0</v>
      </c>
      <c r="E278" s="45"/>
      <c r="F278" s="45"/>
      <c r="G278" s="42">
        <f t="shared" si="21"/>
        <v>0</v>
      </c>
      <c r="H278" s="43"/>
      <c r="I278" s="38">
        <f t="shared" si="24"/>
        <v>0</v>
      </c>
      <c r="J278" s="68" t="str">
        <f>IFERROR(VLOOKUP(L278,EMPLOI!A:P,2,0),"")</f>
        <v/>
      </c>
      <c r="K278" s="38" t="str">
        <f t="shared" ca="1" si="22"/>
        <v/>
      </c>
      <c r="L278" s="32" t="str">
        <f t="array" ref="L278">IF(OR($J$2&gt;I278),"",IFERROR(INDEX(Tableau1[],MATCH(1,('2017'!A278&gt;=Tableau1[[DATE DEBUT ]])*(Tableau1[DATE FIN]&gt;='2017'!A278),0),1),""))</f>
        <v/>
      </c>
      <c r="M278" s="6"/>
    </row>
    <row r="279" spans="1:13" ht="16.2">
      <c r="A279" s="40">
        <f t="shared" si="25"/>
        <v>43012</v>
      </c>
      <c r="B279" s="44"/>
      <c r="C279" s="44"/>
      <c r="D279" s="42">
        <f t="shared" si="23"/>
        <v>0</v>
      </c>
      <c r="E279" s="45"/>
      <c r="F279" s="45"/>
      <c r="G279" s="42">
        <f t="shared" si="21"/>
        <v>0</v>
      </c>
      <c r="H279" s="43"/>
      <c r="I279" s="38">
        <f t="shared" si="24"/>
        <v>0</v>
      </c>
      <c r="J279" s="68" t="str">
        <f>IFERROR(VLOOKUP(L279,EMPLOI!A:P,2,0),"")</f>
        <v/>
      </c>
      <c r="K279" s="38" t="str">
        <f t="shared" ca="1" si="22"/>
        <v/>
      </c>
      <c r="L279" s="32" t="str">
        <f t="array" ref="L279">IF(OR($J$2&gt;I279),"",IFERROR(INDEX(Tableau1[],MATCH(1,('2017'!A279&gt;=Tableau1[[DATE DEBUT ]])*(Tableau1[DATE FIN]&gt;='2017'!A279),0),1),""))</f>
        <v/>
      </c>
      <c r="M279" s="6"/>
    </row>
    <row r="280" spans="1:13" ht="16.2">
      <c r="A280" s="40">
        <f t="shared" si="25"/>
        <v>43013</v>
      </c>
      <c r="B280" s="45"/>
      <c r="C280" s="45"/>
      <c r="D280" s="42">
        <f t="shared" si="23"/>
        <v>0</v>
      </c>
      <c r="E280" s="45"/>
      <c r="F280" s="45"/>
      <c r="G280" s="42">
        <f t="shared" si="21"/>
        <v>0</v>
      </c>
      <c r="H280" s="43"/>
      <c r="I280" s="38">
        <f t="shared" si="24"/>
        <v>0</v>
      </c>
      <c r="J280" s="68" t="str">
        <f>IFERROR(VLOOKUP(L280,EMPLOI!A:P,2,0),"")</f>
        <v/>
      </c>
      <c r="K280" s="38" t="str">
        <f t="shared" ca="1" si="22"/>
        <v/>
      </c>
      <c r="L280" s="32" t="str">
        <f t="array" ref="L280">IF(OR($J$2&gt;I280),"",IFERROR(INDEX(Tableau1[],MATCH(1,('2017'!A280&gt;=Tableau1[[DATE DEBUT ]])*(Tableau1[DATE FIN]&gt;='2017'!A280),0),1),""))</f>
        <v/>
      </c>
      <c r="M280" s="6"/>
    </row>
    <row r="281" spans="1:13" ht="16.2">
      <c r="A281" s="40">
        <f t="shared" si="25"/>
        <v>43014</v>
      </c>
      <c r="B281" s="45"/>
      <c r="C281" s="45"/>
      <c r="D281" s="42">
        <f t="shared" si="23"/>
        <v>0</v>
      </c>
      <c r="E281" s="45"/>
      <c r="F281" s="45"/>
      <c r="G281" s="42">
        <f t="shared" si="21"/>
        <v>0</v>
      </c>
      <c r="H281" s="43"/>
      <c r="I281" s="38">
        <f t="shared" si="24"/>
        <v>0</v>
      </c>
      <c r="J281" s="68" t="str">
        <f>IFERROR(VLOOKUP(L281,EMPLOI!A:P,2,0),"")</f>
        <v/>
      </c>
      <c r="K281" s="38">
        <f t="shared" ca="1" si="22"/>
        <v>0</v>
      </c>
      <c r="L281" s="32" t="str">
        <f t="array" ref="L281">IF(OR($J$2&gt;I281),"",IFERROR(INDEX(Tableau1[],MATCH(1,('2017'!A281&gt;=Tableau1[[DATE DEBUT ]])*(Tableau1[DATE FIN]&gt;='2017'!A281),0),1),""))</f>
        <v/>
      </c>
      <c r="M281" s="6"/>
    </row>
    <row r="282" spans="1:13" ht="16.2">
      <c r="A282" s="40">
        <f t="shared" si="25"/>
        <v>43015</v>
      </c>
      <c r="B282" s="45"/>
      <c r="C282" s="45"/>
      <c r="D282" s="42">
        <f t="shared" si="23"/>
        <v>0</v>
      </c>
      <c r="E282" s="45"/>
      <c r="F282" s="45"/>
      <c r="G282" s="42">
        <f t="shared" si="21"/>
        <v>0</v>
      </c>
      <c r="H282" s="43"/>
      <c r="I282" s="38">
        <f t="shared" si="24"/>
        <v>0</v>
      </c>
      <c r="J282" s="68" t="str">
        <f>IFERROR(VLOOKUP(L282,EMPLOI!A:P,2,0),"")</f>
        <v/>
      </c>
      <c r="K282" s="38" t="str">
        <f t="shared" ca="1" si="22"/>
        <v/>
      </c>
      <c r="L282" s="32" t="str">
        <f t="array" ref="L282">IF(OR($J$2&gt;I282),"",IFERROR(INDEX(Tableau1[],MATCH(1,('2017'!A282&gt;=Tableau1[[DATE DEBUT ]])*(Tableau1[DATE FIN]&gt;='2017'!A282),0),1),""))</f>
        <v/>
      </c>
      <c r="M282" s="6"/>
    </row>
    <row r="283" spans="1:13" ht="16.2">
      <c r="A283" s="40">
        <f t="shared" si="25"/>
        <v>43016</v>
      </c>
      <c r="B283" s="45"/>
      <c r="C283" s="45"/>
      <c r="D283" s="42">
        <f t="shared" si="23"/>
        <v>0</v>
      </c>
      <c r="E283" s="45"/>
      <c r="F283" s="45"/>
      <c r="G283" s="42">
        <f t="shared" si="21"/>
        <v>0</v>
      </c>
      <c r="H283" s="43"/>
      <c r="I283" s="38">
        <f t="shared" si="24"/>
        <v>0</v>
      </c>
      <c r="J283" s="68" t="str">
        <f>IFERROR(VLOOKUP(L283,EMPLOI!A:P,2,0),"")</f>
        <v/>
      </c>
      <c r="K283" s="38" t="str">
        <f t="shared" ca="1" si="22"/>
        <v/>
      </c>
      <c r="L283" s="32" t="str">
        <f t="array" ref="L283">IF(OR($J$2&gt;I283),"",IFERROR(INDEX(Tableau1[],MATCH(1,('2017'!A283&gt;=Tableau1[[DATE DEBUT ]])*(Tableau1[DATE FIN]&gt;='2017'!A283),0),1),""))</f>
        <v/>
      </c>
      <c r="M283" s="6"/>
    </row>
    <row r="284" spans="1:13" ht="16.2">
      <c r="A284" s="40">
        <f t="shared" si="25"/>
        <v>43017</v>
      </c>
      <c r="B284" s="45"/>
      <c r="C284" s="45"/>
      <c r="D284" s="42">
        <f t="shared" si="23"/>
        <v>0</v>
      </c>
      <c r="E284" s="45"/>
      <c r="F284" s="45"/>
      <c r="G284" s="42">
        <f t="shared" si="21"/>
        <v>0</v>
      </c>
      <c r="H284" s="43"/>
      <c r="I284" s="38">
        <f t="shared" si="24"/>
        <v>0</v>
      </c>
      <c r="J284" s="68" t="str">
        <f>IFERROR(VLOOKUP(L284,EMPLOI!A:P,2,0),"")</f>
        <v/>
      </c>
      <c r="K284" s="38" t="str">
        <f t="shared" ca="1" si="22"/>
        <v/>
      </c>
      <c r="L284" s="32" t="str">
        <f t="array" ref="L284">IF(OR($J$2&gt;I284),"",IFERROR(INDEX(Tableau1[],MATCH(1,('2017'!A284&gt;=Tableau1[[DATE DEBUT ]])*(Tableau1[DATE FIN]&gt;='2017'!A284),0),1),""))</f>
        <v/>
      </c>
      <c r="M284" s="6"/>
    </row>
    <row r="285" spans="1:13" ht="16.2">
      <c r="A285" s="40">
        <f t="shared" si="25"/>
        <v>43018</v>
      </c>
      <c r="B285" s="45"/>
      <c r="C285" s="45"/>
      <c r="D285" s="42">
        <f t="shared" si="23"/>
        <v>0</v>
      </c>
      <c r="E285" s="45"/>
      <c r="F285" s="45"/>
      <c r="G285" s="42">
        <f t="shared" si="21"/>
        <v>0</v>
      </c>
      <c r="H285" s="43"/>
      <c r="I285" s="38">
        <f t="shared" si="24"/>
        <v>0</v>
      </c>
      <c r="J285" s="68" t="str">
        <f>IFERROR(VLOOKUP(L285,EMPLOI!A:P,2,0),"")</f>
        <v/>
      </c>
      <c r="K285" s="38" t="str">
        <f t="shared" ca="1" si="22"/>
        <v/>
      </c>
      <c r="L285" s="32" t="str">
        <f t="array" ref="L285">IF(OR($J$2&gt;I285),"",IFERROR(INDEX(Tableau1[],MATCH(1,('2017'!A285&gt;=Tableau1[[DATE DEBUT ]])*(Tableau1[DATE FIN]&gt;='2017'!A285),0),1),""))</f>
        <v/>
      </c>
      <c r="M285" s="6"/>
    </row>
    <row r="286" spans="1:13" ht="16.2">
      <c r="A286" s="40">
        <f t="shared" si="25"/>
        <v>43019</v>
      </c>
      <c r="B286" s="45"/>
      <c r="C286" s="45"/>
      <c r="D286" s="42">
        <f t="shared" si="23"/>
        <v>0</v>
      </c>
      <c r="E286" s="45"/>
      <c r="F286" s="45"/>
      <c r="G286" s="42">
        <f t="shared" si="21"/>
        <v>0</v>
      </c>
      <c r="H286" s="43"/>
      <c r="I286" s="38">
        <f t="shared" si="24"/>
        <v>0</v>
      </c>
      <c r="J286" s="68" t="str">
        <f>IFERROR(VLOOKUP(L286,EMPLOI!A:P,2,0),"")</f>
        <v/>
      </c>
      <c r="K286" s="38" t="str">
        <f t="shared" ca="1" si="22"/>
        <v/>
      </c>
      <c r="L286" s="32" t="str">
        <f t="array" ref="L286">IF(OR($J$2&gt;I286),"",IFERROR(INDEX(Tableau1[],MATCH(1,('2017'!A286&gt;=Tableau1[[DATE DEBUT ]])*(Tableau1[DATE FIN]&gt;='2017'!A286),0),1),""))</f>
        <v/>
      </c>
      <c r="M286" s="6"/>
    </row>
    <row r="287" spans="1:13" ht="16.2">
      <c r="A287" s="40">
        <f t="shared" si="25"/>
        <v>43020</v>
      </c>
      <c r="B287" s="45"/>
      <c r="C287" s="45"/>
      <c r="D287" s="42">
        <f t="shared" si="23"/>
        <v>0</v>
      </c>
      <c r="E287" s="45"/>
      <c r="F287" s="45"/>
      <c r="G287" s="42">
        <f t="shared" si="21"/>
        <v>0</v>
      </c>
      <c r="H287" s="43"/>
      <c r="I287" s="38">
        <f t="shared" si="24"/>
        <v>0</v>
      </c>
      <c r="J287" s="68" t="str">
        <f>IFERROR(VLOOKUP(L287,EMPLOI!A:P,2,0),"")</f>
        <v/>
      </c>
      <c r="K287" s="38" t="str">
        <f t="shared" ca="1" si="22"/>
        <v/>
      </c>
      <c r="L287" s="32" t="str">
        <f t="array" ref="L287">IF(OR($J$2&gt;I287),"",IFERROR(INDEX(Tableau1[],MATCH(1,('2017'!A287&gt;=Tableau1[[DATE DEBUT ]])*(Tableau1[DATE FIN]&gt;='2017'!A287),0),1),""))</f>
        <v/>
      </c>
      <c r="M287" s="6"/>
    </row>
    <row r="288" spans="1:13" ht="16.2">
      <c r="A288" s="40">
        <f t="shared" si="25"/>
        <v>43021</v>
      </c>
      <c r="B288" s="45"/>
      <c r="C288" s="45"/>
      <c r="D288" s="42">
        <f t="shared" si="23"/>
        <v>0</v>
      </c>
      <c r="E288" s="45"/>
      <c r="F288" s="45"/>
      <c r="G288" s="42">
        <f t="shared" si="21"/>
        <v>0</v>
      </c>
      <c r="H288" s="43"/>
      <c r="I288" s="38">
        <f t="shared" si="24"/>
        <v>0</v>
      </c>
      <c r="J288" s="68" t="str">
        <f>IFERROR(VLOOKUP(L288,EMPLOI!A:P,2,0),"")</f>
        <v/>
      </c>
      <c r="K288" s="38">
        <f t="shared" ca="1" si="22"/>
        <v>0</v>
      </c>
      <c r="L288" s="32" t="str">
        <f t="array" ref="L288">IF(OR($J$2&gt;I288),"",IFERROR(INDEX(Tableau1[],MATCH(1,('2017'!A288&gt;=Tableau1[[DATE DEBUT ]])*(Tableau1[DATE FIN]&gt;='2017'!A288),0),1),""))</f>
        <v/>
      </c>
      <c r="M288" s="6"/>
    </row>
    <row r="289" spans="1:13" ht="16.2">
      <c r="A289" s="40">
        <f t="shared" si="25"/>
        <v>43022</v>
      </c>
      <c r="B289" s="45"/>
      <c r="C289" s="45"/>
      <c r="D289" s="42">
        <f t="shared" si="23"/>
        <v>0</v>
      </c>
      <c r="E289" s="45"/>
      <c r="F289" s="45"/>
      <c r="G289" s="42">
        <f t="shared" si="21"/>
        <v>0</v>
      </c>
      <c r="H289" s="43"/>
      <c r="I289" s="38">
        <f t="shared" si="24"/>
        <v>0</v>
      </c>
      <c r="J289" s="68" t="str">
        <f>IFERROR(VLOOKUP(L289,EMPLOI!A:P,2,0),"")</f>
        <v/>
      </c>
      <c r="K289" s="38" t="str">
        <f t="shared" ca="1" si="22"/>
        <v/>
      </c>
      <c r="L289" s="32" t="str">
        <f t="array" ref="L289">IF(OR($J$2&gt;I289),"",IFERROR(INDEX(Tableau1[],MATCH(1,('2017'!A289&gt;=Tableau1[[DATE DEBUT ]])*(Tableau1[DATE FIN]&gt;='2017'!A289),0),1),""))</f>
        <v/>
      </c>
      <c r="M289" s="6"/>
    </row>
    <row r="290" spans="1:13" ht="16.2">
      <c r="A290" s="40">
        <f t="shared" si="25"/>
        <v>43023</v>
      </c>
      <c r="B290" s="45"/>
      <c r="C290" s="45"/>
      <c r="D290" s="42">
        <f t="shared" si="23"/>
        <v>0</v>
      </c>
      <c r="E290" s="45"/>
      <c r="F290" s="45"/>
      <c r="G290" s="42">
        <f t="shared" si="21"/>
        <v>0</v>
      </c>
      <c r="H290" s="43"/>
      <c r="I290" s="38">
        <f t="shared" si="24"/>
        <v>0</v>
      </c>
      <c r="J290" s="68" t="str">
        <f>IFERROR(VLOOKUP(L290,EMPLOI!A:P,2,0),"")</f>
        <v/>
      </c>
      <c r="K290" s="38" t="str">
        <f t="shared" ca="1" si="22"/>
        <v/>
      </c>
      <c r="L290" s="32" t="str">
        <f t="array" ref="L290">IF(OR($J$2&gt;I290),"",IFERROR(INDEX(Tableau1[],MATCH(1,('2017'!A290&gt;=Tableau1[[DATE DEBUT ]])*(Tableau1[DATE FIN]&gt;='2017'!A290),0),1),""))</f>
        <v/>
      </c>
      <c r="M290" s="6"/>
    </row>
    <row r="291" spans="1:13" ht="16.2">
      <c r="A291" s="40">
        <f t="shared" si="25"/>
        <v>43024</v>
      </c>
      <c r="B291" s="45"/>
      <c r="C291" s="45"/>
      <c r="D291" s="42">
        <f t="shared" si="23"/>
        <v>0</v>
      </c>
      <c r="E291" s="45"/>
      <c r="F291" s="45"/>
      <c r="G291" s="42">
        <f t="shared" si="21"/>
        <v>0</v>
      </c>
      <c r="H291" s="43"/>
      <c r="I291" s="38">
        <f t="shared" si="24"/>
        <v>0</v>
      </c>
      <c r="J291" s="68" t="str">
        <f>IFERROR(VLOOKUP(L291,EMPLOI!A:P,2,0),"")</f>
        <v/>
      </c>
      <c r="K291" s="38" t="str">
        <f t="shared" ca="1" si="22"/>
        <v/>
      </c>
      <c r="L291" s="32" t="str">
        <f t="array" ref="L291">IF(OR($J$2&gt;I291),"",IFERROR(INDEX(Tableau1[],MATCH(1,('2017'!A291&gt;=Tableau1[[DATE DEBUT ]])*(Tableau1[DATE FIN]&gt;='2017'!A291),0),1),""))</f>
        <v/>
      </c>
      <c r="M291" s="6"/>
    </row>
    <row r="292" spans="1:13" ht="16.2">
      <c r="A292" s="40">
        <f t="shared" si="25"/>
        <v>43025</v>
      </c>
      <c r="B292" s="45"/>
      <c r="C292" s="45"/>
      <c r="D292" s="42">
        <f t="shared" si="23"/>
        <v>0</v>
      </c>
      <c r="E292" s="45"/>
      <c r="F292" s="45"/>
      <c r="G292" s="42">
        <f t="shared" si="21"/>
        <v>0</v>
      </c>
      <c r="H292" s="43"/>
      <c r="I292" s="38">
        <f t="shared" si="24"/>
        <v>0</v>
      </c>
      <c r="J292" s="68" t="str">
        <f>IFERROR(VLOOKUP(L292,EMPLOI!A:P,2,0),"")</f>
        <v/>
      </c>
      <c r="K292" s="38" t="str">
        <f t="shared" ca="1" si="22"/>
        <v/>
      </c>
      <c r="L292" s="32" t="str">
        <f t="array" ref="L292">IF(OR($J$2&gt;I292),"",IFERROR(INDEX(Tableau1[],MATCH(1,('2017'!A292&gt;=Tableau1[[DATE DEBUT ]])*(Tableau1[DATE FIN]&gt;='2017'!A292),0),1),""))</f>
        <v/>
      </c>
      <c r="M292" s="6"/>
    </row>
    <row r="293" spans="1:13" ht="16.2">
      <c r="A293" s="40">
        <f t="shared" si="25"/>
        <v>43026</v>
      </c>
      <c r="B293" s="45"/>
      <c r="C293" s="45"/>
      <c r="D293" s="42">
        <f t="shared" si="23"/>
        <v>0</v>
      </c>
      <c r="E293" s="45"/>
      <c r="F293" s="45"/>
      <c r="G293" s="42">
        <f t="shared" ref="G293:G356" si="26">MOD(F293-E293,1)</f>
        <v>0</v>
      </c>
      <c r="H293" s="43"/>
      <c r="I293" s="38">
        <f t="shared" si="24"/>
        <v>0</v>
      </c>
      <c r="J293" s="68" t="str">
        <f>IFERROR(VLOOKUP(L293,EMPLOI!A:P,2,0),"")</f>
        <v/>
      </c>
      <c r="K293" s="38" t="str">
        <f t="shared" ca="1" si="22"/>
        <v/>
      </c>
      <c r="L293" s="32" t="str">
        <f t="array" ref="L293">IF(OR($J$2&gt;I293),"",IFERROR(INDEX(Tableau1[],MATCH(1,('2017'!A293&gt;=Tableau1[[DATE DEBUT ]])*(Tableau1[DATE FIN]&gt;='2017'!A293),0),1),""))</f>
        <v/>
      </c>
      <c r="M293" s="6"/>
    </row>
    <row r="294" spans="1:13" ht="16.2">
      <c r="A294" s="40">
        <f t="shared" si="25"/>
        <v>43027</v>
      </c>
      <c r="B294" s="45"/>
      <c r="C294" s="45"/>
      <c r="D294" s="42">
        <f t="shared" si="23"/>
        <v>0</v>
      </c>
      <c r="E294" s="45"/>
      <c r="F294" s="45"/>
      <c r="G294" s="42">
        <f t="shared" si="26"/>
        <v>0</v>
      </c>
      <c r="H294" s="43"/>
      <c r="I294" s="38">
        <f t="shared" si="24"/>
        <v>0</v>
      </c>
      <c r="J294" s="68" t="str">
        <f>IFERROR(VLOOKUP(L294,EMPLOI!A:P,2,0),"")</f>
        <v/>
      </c>
      <c r="K294" s="38" t="str">
        <f t="shared" ca="1" si="22"/>
        <v/>
      </c>
      <c r="L294" s="32" t="str">
        <f t="array" ref="L294">IF(OR($J$2&gt;I294),"",IFERROR(INDEX(Tableau1[],MATCH(1,('2017'!A294&gt;=Tableau1[[DATE DEBUT ]])*(Tableau1[DATE FIN]&gt;='2017'!A294),0),1),""))</f>
        <v/>
      </c>
      <c r="M294" s="6"/>
    </row>
    <row r="295" spans="1:13" ht="16.2">
      <c r="A295" s="40">
        <f t="shared" si="25"/>
        <v>43028</v>
      </c>
      <c r="B295" s="45"/>
      <c r="C295" s="45"/>
      <c r="D295" s="42">
        <f t="shared" si="23"/>
        <v>0</v>
      </c>
      <c r="E295" s="45"/>
      <c r="F295" s="45"/>
      <c r="G295" s="42">
        <f t="shared" si="26"/>
        <v>0</v>
      </c>
      <c r="H295" s="43"/>
      <c r="I295" s="38">
        <f t="shared" si="24"/>
        <v>0</v>
      </c>
      <c r="J295" s="68" t="str">
        <f>IFERROR(VLOOKUP(L295,EMPLOI!A:P,2,0),"")</f>
        <v/>
      </c>
      <c r="K295" s="38">
        <f t="shared" ca="1" si="22"/>
        <v>0</v>
      </c>
      <c r="L295" s="32" t="str">
        <f t="array" ref="L295">IF(OR($J$2&gt;I295),"",IFERROR(INDEX(Tableau1[],MATCH(1,('2017'!A295&gt;=Tableau1[[DATE DEBUT ]])*(Tableau1[DATE FIN]&gt;='2017'!A295),0),1),""))</f>
        <v/>
      </c>
      <c r="M295" s="6"/>
    </row>
    <row r="296" spans="1:13" ht="16.2">
      <c r="A296" s="40">
        <f t="shared" si="25"/>
        <v>43029</v>
      </c>
      <c r="B296" s="45"/>
      <c r="C296" s="45"/>
      <c r="D296" s="42">
        <f t="shared" si="23"/>
        <v>0</v>
      </c>
      <c r="E296" s="45"/>
      <c r="F296" s="45"/>
      <c r="G296" s="42">
        <f t="shared" si="26"/>
        <v>0</v>
      </c>
      <c r="H296" s="43"/>
      <c r="I296" s="38">
        <f t="shared" si="24"/>
        <v>0</v>
      </c>
      <c r="J296" s="68" t="str">
        <f>IFERROR(VLOOKUP(L296,EMPLOI!A:P,2,0),"")</f>
        <v/>
      </c>
      <c r="K296" s="38" t="str">
        <f t="shared" ca="1" si="22"/>
        <v/>
      </c>
      <c r="L296" s="32" t="str">
        <f t="array" ref="L296">IF(OR($J$2&gt;I296),"",IFERROR(INDEX(Tableau1[],MATCH(1,('2017'!A296&gt;=Tableau1[[DATE DEBUT ]])*(Tableau1[DATE FIN]&gt;='2017'!A296),0),1),""))</f>
        <v/>
      </c>
      <c r="M296" s="6"/>
    </row>
    <row r="297" spans="1:13" ht="16.2">
      <c r="A297" s="40">
        <f t="shared" si="25"/>
        <v>43030</v>
      </c>
      <c r="B297" s="45"/>
      <c r="C297" s="45"/>
      <c r="D297" s="42">
        <f t="shared" si="23"/>
        <v>0</v>
      </c>
      <c r="E297" s="45"/>
      <c r="F297" s="45"/>
      <c r="G297" s="42">
        <f t="shared" si="26"/>
        <v>0</v>
      </c>
      <c r="H297" s="43"/>
      <c r="I297" s="38">
        <f t="shared" si="24"/>
        <v>0</v>
      </c>
      <c r="J297" s="68" t="str">
        <f>IFERROR(VLOOKUP(L297,EMPLOI!A:P,2,0),"")</f>
        <v/>
      </c>
      <c r="K297" s="38" t="str">
        <f t="shared" ca="1" si="22"/>
        <v/>
      </c>
      <c r="L297" s="32" t="str">
        <f t="array" ref="L297">IF(OR($J$2&gt;I297),"",IFERROR(INDEX(Tableau1[],MATCH(1,('2017'!A297&gt;=Tableau1[[DATE DEBUT ]])*(Tableau1[DATE FIN]&gt;='2017'!A297),0),1),""))</f>
        <v/>
      </c>
      <c r="M297" s="6"/>
    </row>
    <row r="298" spans="1:13" ht="16.2">
      <c r="A298" s="40">
        <f t="shared" si="25"/>
        <v>43031</v>
      </c>
      <c r="B298" s="45"/>
      <c r="C298" s="45"/>
      <c r="D298" s="42">
        <f t="shared" si="23"/>
        <v>0</v>
      </c>
      <c r="E298" s="45"/>
      <c r="F298" s="45"/>
      <c r="G298" s="42">
        <f t="shared" si="26"/>
        <v>0</v>
      </c>
      <c r="H298" s="43"/>
      <c r="I298" s="38">
        <f t="shared" si="24"/>
        <v>0</v>
      </c>
      <c r="J298" s="68" t="str">
        <f>IFERROR(VLOOKUP(L298,EMPLOI!A:P,2,0),"")</f>
        <v/>
      </c>
      <c r="K298" s="38" t="str">
        <f t="shared" ca="1" si="22"/>
        <v/>
      </c>
      <c r="L298" s="32" t="str">
        <f t="array" ref="L298">IF(OR($J$2&gt;I298),"",IFERROR(INDEX(Tableau1[],MATCH(1,('2017'!A298&gt;=Tableau1[[DATE DEBUT ]])*(Tableau1[DATE FIN]&gt;='2017'!A298),0),1),""))</f>
        <v/>
      </c>
      <c r="M298" s="6"/>
    </row>
    <row r="299" spans="1:13" ht="16.2">
      <c r="A299" s="40">
        <f t="shared" si="25"/>
        <v>43032</v>
      </c>
      <c r="B299" s="45"/>
      <c r="C299" s="45"/>
      <c r="D299" s="42">
        <f t="shared" si="23"/>
        <v>0</v>
      </c>
      <c r="E299" s="45"/>
      <c r="F299" s="45"/>
      <c r="G299" s="42">
        <f t="shared" si="26"/>
        <v>0</v>
      </c>
      <c r="H299" s="43"/>
      <c r="I299" s="38">
        <f t="shared" si="24"/>
        <v>0</v>
      </c>
      <c r="J299" s="68" t="str">
        <f>IFERROR(VLOOKUP(L299,EMPLOI!A:P,2,0),"")</f>
        <v/>
      </c>
      <c r="K299" s="38" t="str">
        <f t="shared" ca="1" si="22"/>
        <v/>
      </c>
      <c r="L299" s="32" t="str">
        <f t="array" ref="L299">IF(OR($J$2&gt;I299),"",IFERROR(INDEX(Tableau1[],MATCH(1,('2017'!A299&gt;=Tableau1[[DATE DEBUT ]])*(Tableau1[DATE FIN]&gt;='2017'!A299),0),1),""))</f>
        <v/>
      </c>
      <c r="M299" s="6"/>
    </row>
    <row r="300" spans="1:13" ht="16.2">
      <c r="A300" s="40">
        <f t="shared" si="25"/>
        <v>43033</v>
      </c>
      <c r="B300" s="45"/>
      <c r="C300" s="45"/>
      <c r="D300" s="42">
        <f t="shared" si="23"/>
        <v>0</v>
      </c>
      <c r="E300" s="45"/>
      <c r="F300" s="45"/>
      <c r="G300" s="42">
        <f t="shared" si="26"/>
        <v>0</v>
      </c>
      <c r="H300" s="43"/>
      <c r="I300" s="38">
        <f t="shared" si="24"/>
        <v>0</v>
      </c>
      <c r="J300" s="68" t="str">
        <f>IFERROR(VLOOKUP(L300,EMPLOI!A:P,2,0),"")</f>
        <v/>
      </c>
      <c r="K300" s="38" t="str">
        <f t="shared" ca="1" si="22"/>
        <v/>
      </c>
      <c r="L300" s="32" t="str">
        <f t="array" ref="L300">IF(OR($J$2&gt;I300),"",IFERROR(INDEX(Tableau1[],MATCH(1,('2017'!A300&gt;=Tableau1[[DATE DEBUT ]])*(Tableau1[DATE FIN]&gt;='2017'!A300),0),1),""))</f>
        <v/>
      </c>
      <c r="M300" s="6"/>
    </row>
    <row r="301" spans="1:13" ht="16.2">
      <c r="A301" s="40">
        <f t="shared" si="25"/>
        <v>43034</v>
      </c>
      <c r="B301" s="45"/>
      <c r="C301" s="45"/>
      <c r="D301" s="42">
        <f t="shared" si="23"/>
        <v>0</v>
      </c>
      <c r="E301" s="45"/>
      <c r="F301" s="45"/>
      <c r="G301" s="42">
        <f t="shared" si="26"/>
        <v>0</v>
      </c>
      <c r="H301" s="43"/>
      <c r="I301" s="38">
        <f t="shared" si="24"/>
        <v>0</v>
      </c>
      <c r="J301" s="68" t="str">
        <f>IFERROR(VLOOKUP(L301,EMPLOI!A:P,2,0),"")</f>
        <v/>
      </c>
      <c r="K301" s="38" t="str">
        <f t="shared" ca="1" si="22"/>
        <v/>
      </c>
      <c r="L301" s="32" t="str">
        <f t="array" ref="L301">IF(OR($J$2&gt;I301),"",IFERROR(INDEX(Tableau1[],MATCH(1,('2017'!A301&gt;=Tableau1[[DATE DEBUT ]])*(Tableau1[DATE FIN]&gt;='2017'!A301),0),1),""))</f>
        <v/>
      </c>
      <c r="M301" s="6"/>
    </row>
    <row r="302" spans="1:13" ht="16.2">
      <c r="A302" s="40">
        <f t="shared" si="25"/>
        <v>43035</v>
      </c>
      <c r="B302" s="45"/>
      <c r="C302" s="45"/>
      <c r="D302" s="42">
        <f t="shared" si="23"/>
        <v>0</v>
      </c>
      <c r="E302" s="45"/>
      <c r="F302" s="45"/>
      <c r="G302" s="42">
        <f t="shared" si="26"/>
        <v>0</v>
      </c>
      <c r="H302" s="43"/>
      <c r="I302" s="38">
        <f t="shared" si="24"/>
        <v>0</v>
      </c>
      <c r="J302" s="68" t="str">
        <f>IFERROR(VLOOKUP(L302,EMPLOI!A:P,2,0),"")</f>
        <v/>
      </c>
      <c r="K302" s="38">
        <f t="shared" ca="1" si="22"/>
        <v>0</v>
      </c>
      <c r="L302" s="32" t="str">
        <f t="array" ref="L302">IF(OR($J$2&gt;I302),"",IFERROR(INDEX(Tableau1[],MATCH(1,('2017'!A302&gt;=Tableau1[[DATE DEBUT ]])*(Tableau1[DATE FIN]&gt;='2017'!A302),0),1),""))</f>
        <v/>
      </c>
      <c r="M302" s="6"/>
    </row>
    <row r="303" spans="1:13" ht="16.2">
      <c r="A303" s="40">
        <f t="shared" si="25"/>
        <v>43036</v>
      </c>
      <c r="B303" s="45"/>
      <c r="C303" s="45"/>
      <c r="D303" s="42">
        <f t="shared" si="23"/>
        <v>0</v>
      </c>
      <c r="E303" s="45"/>
      <c r="F303" s="45"/>
      <c r="G303" s="42">
        <f t="shared" si="26"/>
        <v>0</v>
      </c>
      <c r="H303" s="43"/>
      <c r="I303" s="38">
        <f t="shared" si="24"/>
        <v>0</v>
      </c>
      <c r="J303" s="68" t="str">
        <f>IFERROR(VLOOKUP(L303,EMPLOI!A:P,2,0),"")</f>
        <v/>
      </c>
      <c r="K303" s="38" t="str">
        <f t="shared" ca="1" si="22"/>
        <v/>
      </c>
      <c r="L303" s="32" t="str">
        <f t="array" ref="L303">IF(OR($J$2&gt;I303),"",IFERROR(INDEX(Tableau1[],MATCH(1,('2017'!A303&gt;=Tableau1[[DATE DEBUT ]])*(Tableau1[DATE FIN]&gt;='2017'!A303),0),1),""))</f>
        <v/>
      </c>
      <c r="M303" s="6"/>
    </row>
    <row r="304" spans="1:13" ht="16.2">
      <c r="A304" s="40">
        <f t="shared" si="25"/>
        <v>43037</v>
      </c>
      <c r="B304" s="45"/>
      <c r="C304" s="45"/>
      <c r="D304" s="42">
        <f t="shared" si="23"/>
        <v>0</v>
      </c>
      <c r="E304" s="45"/>
      <c r="F304" s="45"/>
      <c r="G304" s="42">
        <f t="shared" si="26"/>
        <v>0</v>
      </c>
      <c r="H304" s="43"/>
      <c r="I304" s="38">
        <f t="shared" si="24"/>
        <v>0</v>
      </c>
      <c r="J304" s="68" t="str">
        <f>IFERROR(VLOOKUP(L304,EMPLOI!A:P,2,0),"")</f>
        <v/>
      </c>
      <c r="K304" s="38" t="str">
        <f t="shared" ca="1" si="22"/>
        <v/>
      </c>
      <c r="L304" s="32" t="str">
        <f t="array" ref="L304">IF(OR($J$2&gt;I304),"",IFERROR(INDEX(Tableau1[],MATCH(1,('2017'!A304&gt;=Tableau1[[DATE DEBUT ]])*(Tableau1[DATE FIN]&gt;='2017'!A304),0),1),""))</f>
        <v/>
      </c>
      <c r="M304" s="6"/>
    </row>
    <row r="305" spans="1:13" ht="16.2">
      <c r="A305" s="40">
        <f t="shared" si="25"/>
        <v>43038</v>
      </c>
      <c r="B305" s="45"/>
      <c r="C305" s="45"/>
      <c r="D305" s="42">
        <f t="shared" si="23"/>
        <v>0</v>
      </c>
      <c r="E305" s="45"/>
      <c r="F305" s="45"/>
      <c r="G305" s="42">
        <f t="shared" si="26"/>
        <v>0</v>
      </c>
      <c r="H305" s="43"/>
      <c r="I305" s="38">
        <f t="shared" si="24"/>
        <v>0</v>
      </c>
      <c r="J305" s="68" t="str">
        <f>IFERROR(VLOOKUP(L305,EMPLOI!A:P,2,0),"")</f>
        <v/>
      </c>
      <c r="K305" s="38" t="str">
        <f t="shared" ca="1" si="22"/>
        <v/>
      </c>
      <c r="L305" s="32" t="str">
        <f t="array" ref="L305">IF(OR($J$2&gt;I305),"",IFERROR(INDEX(Tableau1[],MATCH(1,('2017'!A305&gt;=Tableau1[[DATE DEBUT ]])*(Tableau1[DATE FIN]&gt;='2017'!A305),0),1),""))</f>
        <v/>
      </c>
      <c r="M305" s="6"/>
    </row>
    <row r="306" spans="1:13" ht="16.2">
      <c r="A306" s="40">
        <f t="shared" si="25"/>
        <v>43039</v>
      </c>
      <c r="B306" s="44"/>
      <c r="C306" s="44"/>
      <c r="D306" s="42">
        <f t="shared" si="23"/>
        <v>0</v>
      </c>
      <c r="E306" s="45"/>
      <c r="F306" s="45"/>
      <c r="G306" s="42">
        <f t="shared" si="26"/>
        <v>0</v>
      </c>
      <c r="H306" s="43"/>
      <c r="I306" s="38">
        <f t="shared" si="24"/>
        <v>0</v>
      </c>
      <c r="J306" s="68" t="str">
        <f>IFERROR(VLOOKUP(L306,EMPLOI!A:P,2,0),"")</f>
        <v/>
      </c>
      <c r="K306" s="38" t="str">
        <f t="shared" ca="1" si="22"/>
        <v/>
      </c>
      <c r="L306" s="32" t="str">
        <f t="array" ref="L306">IF(OR($J$2&gt;I306),"",IFERROR(INDEX(Tableau1[],MATCH(1,('2017'!A306&gt;=Tableau1[[DATE DEBUT ]])*(Tableau1[DATE FIN]&gt;='2017'!A306),0),1),""))</f>
        <v/>
      </c>
      <c r="M306" s="6"/>
    </row>
    <row r="307" spans="1:13" ht="16.2">
      <c r="A307" s="40">
        <f t="shared" si="25"/>
        <v>43040</v>
      </c>
      <c r="B307" s="44"/>
      <c r="C307" s="44"/>
      <c r="D307" s="42">
        <f t="shared" si="23"/>
        <v>0</v>
      </c>
      <c r="E307" s="45"/>
      <c r="F307" s="45"/>
      <c r="G307" s="42">
        <f t="shared" si="26"/>
        <v>0</v>
      </c>
      <c r="H307" s="43"/>
      <c r="I307" s="38">
        <f t="shared" si="24"/>
        <v>0</v>
      </c>
      <c r="J307" s="68" t="str">
        <f>IFERROR(VLOOKUP(L307,EMPLOI!A:P,2,0),"")</f>
        <v/>
      </c>
      <c r="K307" s="38" t="str">
        <f t="shared" ca="1" si="22"/>
        <v/>
      </c>
      <c r="L307" s="32" t="str">
        <f t="array" ref="L307">IF(OR($J$2&gt;I307),"",IFERROR(INDEX(Tableau1[],MATCH(1,('2017'!A307&gt;=Tableau1[[DATE DEBUT ]])*(Tableau1[DATE FIN]&gt;='2017'!A307),0),1),""))</f>
        <v/>
      </c>
      <c r="M307" s="6"/>
    </row>
    <row r="308" spans="1:13" ht="16.2">
      <c r="A308" s="40">
        <f t="shared" si="25"/>
        <v>43041</v>
      </c>
      <c r="B308" s="44"/>
      <c r="C308" s="44"/>
      <c r="D308" s="42">
        <f t="shared" si="23"/>
        <v>0</v>
      </c>
      <c r="E308" s="45"/>
      <c r="F308" s="45"/>
      <c r="G308" s="42">
        <f t="shared" si="26"/>
        <v>0</v>
      </c>
      <c r="H308" s="43"/>
      <c r="I308" s="38">
        <f t="shared" si="24"/>
        <v>0</v>
      </c>
      <c r="J308" s="68" t="str">
        <f>IFERROR(VLOOKUP(L308,EMPLOI!A:P,2,0),"")</f>
        <v/>
      </c>
      <c r="K308" s="38" t="str">
        <f t="shared" ca="1" si="22"/>
        <v/>
      </c>
      <c r="L308" s="32" t="str">
        <f t="array" ref="L308">IF(OR($J$2&gt;I308),"",IFERROR(INDEX(Tableau1[],MATCH(1,('2017'!A308&gt;=Tableau1[[DATE DEBUT ]])*(Tableau1[DATE FIN]&gt;='2017'!A308),0),1),""))</f>
        <v/>
      </c>
      <c r="M308" s="6"/>
    </row>
    <row r="309" spans="1:13" ht="16.2">
      <c r="A309" s="40">
        <f t="shared" si="25"/>
        <v>43042</v>
      </c>
      <c r="B309" s="44"/>
      <c r="C309" s="44"/>
      <c r="D309" s="42">
        <f t="shared" si="23"/>
        <v>0</v>
      </c>
      <c r="E309" s="45"/>
      <c r="F309" s="45"/>
      <c r="G309" s="42">
        <f t="shared" si="26"/>
        <v>0</v>
      </c>
      <c r="H309" s="43"/>
      <c r="I309" s="38">
        <f t="shared" si="24"/>
        <v>0</v>
      </c>
      <c r="J309" s="68" t="str">
        <f>IFERROR(VLOOKUP(L309,EMPLOI!A:P,2,0),"")</f>
        <v/>
      </c>
      <c r="K309" s="38">
        <f t="shared" ca="1" si="22"/>
        <v>0</v>
      </c>
      <c r="L309" s="32" t="str">
        <f t="array" ref="L309">IF(OR($J$2&gt;I309),"",IFERROR(INDEX(Tableau1[],MATCH(1,('2017'!A309&gt;=Tableau1[[DATE DEBUT ]])*(Tableau1[DATE FIN]&gt;='2017'!A309),0),1),""))</f>
        <v/>
      </c>
      <c r="M309" s="6"/>
    </row>
    <row r="310" spans="1:13" ht="16.2">
      <c r="A310" s="40">
        <f t="shared" si="25"/>
        <v>43043</v>
      </c>
      <c r="B310" s="45"/>
      <c r="C310" s="45"/>
      <c r="D310" s="42">
        <f t="shared" si="23"/>
        <v>0</v>
      </c>
      <c r="E310" s="45"/>
      <c r="F310" s="45"/>
      <c r="G310" s="42">
        <f t="shared" si="26"/>
        <v>0</v>
      </c>
      <c r="H310" s="43"/>
      <c r="I310" s="38">
        <f t="shared" si="24"/>
        <v>0</v>
      </c>
      <c r="J310" s="68" t="str">
        <f>IFERROR(VLOOKUP(L310,EMPLOI!A:P,2,0),"")</f>
        <v/>
      </c>
      <c r="K310" s="38" t="str">
        <f t="shared" ca="1" si="22"/>
        <v/>
      </c>
      <c r="L310" s="32" t="str">
        <f t="array" ref="L310">IF(OR($J$2&gt;I310),"",IFERROR(INDEX(Tableau1[],MATCH(1,('2017'!A310&gt;=Tableau1[[DATE DEBUT ]])*(Tableau1[DATE FIN]&gt;='2017'!A310),0),1),""))</f>
        <v/>
      </c>
      <c r="M310" s="6"/>
    </row>
    <row r="311" spans="1:13" ht="16.2">
      <c r="A311" s="40">
        <f t="shared" si="25"/>
        <v>43044</v>
      </c>
      <c r="B311" s="45"/>
      <c r="C311" s="45"/>
      <c r="D311" s="42">
        <f t="shared" si="23"/>
        <v>0</v>
      </c>
      <c r="E311" s="45"/>
      <c r="F311" s="45"/>
      <c r="G311" s="42">
        <f t="shared" si="26"/>
        <v>0</v>
      </c>
      <c r="H311" s="43"/>
      <c r="I311" s="38">
        <f t="shared" si="24"/>
        <v>0</v>
      </c>
      <c r="J311" s="68" t="str">
        <f>IFERROR(VLOOKUP(L311,EMPLOI!A:P,2,0),"")</f>
        <v/>
      </c>
      <c r="K311" s="38" t="str">
        <f t="shared" ca="1" si="22"/>
        <v/>
      </c>
      <c r="L311" s="32" t="str">
        <f t="array" ref="L311">IF(OR($J$2&gt;I311),"",IFERROR(INDEX(Tableau1[],MATCH(1,('2017'!A311&gt;=Tableau1[[DATE DEBUT ]])*(Tableau1[DATE FIN]&gt;='2017'!A311),0),1),""))</f>
        <v/>
      </c>
      <c r="M311" s="6"/>
    </row>
    <row r="312" spans="1:13" ht="16.2">
      <c r="A312" s="40">
        <f t="shared" si="25"/>
        <v>43045</v>
      </c>
      <c r="B312" s="45"/>
      <c r="C312" s="45"/>
      <c r="D312" s="42">
        <f t="shared" si="23"/>
        <v>0</v>
      </c>
      <c r="E312" s="45"/>
      <c r="F312" s="45"/>
      <c r="G312" s="42">
        <f t="shared" si="26"/>
        <v>0</v>
      </c>
      <c r="H312" s="43"/>
      <c r="I312" s="38">
        <f t="shared" si="24"/>
        <v>0</v>
      </c>
      <c r="J312" s="68" t="str">
        <f>IFERROR(VLOOKUP(L312,EMPLOI!A:P,2,0),"")</f>
        <v/>
      </c>
      <c r="K312" s="38" t="str">
        <f t="shared" ca="1" si="22"/>
        <v/>
      </c>
      <c r="L312" s="32" t="str">
        <f t="array" ref="L312">IF(OR($J$2&gt;I312),"",IFERROR(INDEX(Tableau1[],MATCH(1,('2017'!A312&gt;=Tableau1[[DATE DEBUT ]])*(Tableau1[DATE FIN]&gt;='2017'!A312),0),1),""))</f>
        <v/>
      </c>
      <c r="M312" s="6"/>
    </row>
    <row r="313" spans="1:13" ht="16.2">
      <c r="A313" s="40">
        <f t="shared" si="25"/>
        <v>43046</v>
      </c>
      <c r="B313" s="45"/>
      <c r="C313" s="45"/>
      <c r="D313" s="42">
        <f t="shared" si="23"/>
        <v>0</v>
      </c>
      <c r="E313" s="45"/>
      <c r="F313" s="45"/>
      <c r="G313" s="42">
        <f t="shared" si="26"/>
        <v>0</v>
      </c>
      <c r="H313" s="43"/>
      <c r="I313" s="38">
        <f t="shared" si="24"/>
        <v>0</v>
      </c>
      <c r="J313" s="68" t="str">
        <f>IFERROR(VLOOKUP(L313,EMPLOI!A:P,2,0),"")</f>
        <v/>
      </c>
      <c r="K313" s="38" t="str">
        <f t="shared" ca="1" si="22"/>
        <v/>
      </c>
      <c r="L313" s="32" t="str">
        <f t="array" ref="L313">IF(OR($J$2&gt;I313),"",IFERROR(INDEX(Tableau1[],MATCH(1,('2017'!A313&gt;=Tableau1[[DATE DEBUT ]])*(Tableau1[DATE FIN]&gt;='2017'!A313),0),1),""))</f>
        <v/>
      </c>
      <c r="M313" s="6"/>
    </row>
    <row r="314" spans="1:13" ht="16.2">
      <c r="A314" s="40">
        <f t="shared" si="25"/>
        <v>43047</v>
      </c>
      <c r="B314" s="45"/>
      <c r="C314" s="45"/>
      <c r="D314" s="42">
        <f t="shared" si="23"/>
        <v>0</v>
      </c>
      <c r="E314" s="45"/>
      <c r="F314" s="45"/>
      <c r="G314" s="42">
        <f t="shared" si="26"/>
        <v>0</v>
      </c>
      <c r="H314" s="43"/>
      <c r="I314" s="38">
        <f t="shared" si="24"/>
        <v>0</v>
      </c>
      <c r="J314" s="68" t="str">
        <f>IFERROR(VLOOKUP(L314,EMPLOI!A:P,2,0),"")</f>
        <v/>
      </c>
      <c r="K314" s="38" t="str">
        <f t="shared" ca="1" si="22"/>
        <v/>
      </c>
      <c r="L314" s="32" t="str">
        <f t="array" ref="L314">IF(OR($J$2&gt;I314),"",IFERROR(INDEX(Tableau1[],MATCH(1,('2017'!A314&gt;=Tableau1[[DATE DEBUT ]])*(Tableau1[DATE FIN]&gt;='2017'!A314),0),1),""))</f>
        <v/>
      </c>
      <c r="M314" s="6"/>
    </row>
    <row r="315" spans="1:13" ht="16.2">
      <c r="A315" s="40">
        <f t="shared" si="25"/>
        <v>43048</v>
      </c>
      <c r="B315" s="45"/>
      <c r="C315" s="45"/>
      <c r="D315" s="42">
        <f t="shared" si="23"/>
        <v>0</v>
      </c>
      <c r="E315" s="45"/>
      <c r="F315" s="45"/>
      <c r="G315" s="42">
        <f t="shared" si="26"/>
        <v>0</v>
      </c>
      <c r="H315" s="43"/>
      <c r="I315" s="38">
        <f t="shared" si="24"/>
        <v>0</v>
      </c>
      <c r="J315" s="68" t="str">
        <f>IFERROR(VLOOKUP(L315,EMPLOI!A:P,2,0),"")</f>
        <v/>
      </c>
      <c r="K315" s="38" t="str">
        <f t="shared" ca="1" si="22"/>
        <v/>
      </c>
      <c r="L315" s="32" t="str">
        <f t="array" ref="L315">IF(OR($J$2&gt;I315),"",IFERROR(INDEX(Tableau1[],MATCH(1,('2017'!A315&gt;=Tableau1[[DATE DEBUT ]])*(Tableau1[DATE FIN]&gt;='2017'!A315),0),1),""))</f>
        <v/>
      </c>
      <c r="M315" s="6"/>
    </row>
    <row r="316" spans="1:13" ht="16.2">
      <c r="A316" s="40">
        <f t="shared" si="25"/>
        <v>43049</v>
      </c>
      <c r="B316" s="45"/>
      <c r="C316" s="45"/>
      <c r="D316" s="42">
        <f t="shared" si="23"/>
        <v>0</v>
      </c>
      <c r="E316" s="45"/>
      <c r="F316" s="45"/>
      <c r="G316" s="42">
        <f t="shared" si="26"/>
        <v>0</v>
      </c>
      <c r="H316" s="43"/>
      <c r="I316" s="38">
        <f t="shared" si="24"/>
        <v>0</v>
      </c>
      <c r="J316" s="68" t="str">
        <f>IFERROR(VLOOKUP(L316,EMPLOI!A:P,2,0),"")</f>
        <v/>
      </c>
      <c r="K316" s="38">
        <f t="shared" ca="1" si="22"/>
        <v>0</v>
      </c>
      <c r="L316" s="32" t="str">
        <f t="array" ref="L316">IF(OR($J$2&gt;I316),"",IFERROR(INDEX(Tableau1[],MATCH(1,('2017'!A316&gt;=Tableau1[[DATE DEBUT ]])*(Tableau1[DATE FIN]&gt;='2017'!A316),0),1),""))</f>
        <v/>
      </c>
      <c r="M316" s="6"/>
    </row>
    <row r="317" spans="1:13" ht="16.2">
      <c r="A317" s="40">
        <f t="shared" si="25"/>
        <v>43050</v>
      </c>
      <c r="B317" s="45"/>
      <c r="C317" s="45"/>
      <c r="D317" s="42">
        <f t="shared" si="23"/>
        <v>0</v>
      </c>
      <c r="E317" s="45"/>
      <c r="F317" s="45"/>
      <c r="G317" s="42">
        <f t="shared" si="26"/>
        <v>0</v>
      </c>
      <c r="H317" s="43"/>
      <c r="I317" s="38">
        <f t="shared" si="24"/>
        <v>0</v>
      </c>
      <c r="J317" s="68" t="str">
        <f>IFERROR(VLOOKUP(L317,EMPLOI!A:P,2,0),"")</f>
        <v/>
      </c>
      <c r="K317" s="38" t="str">
        <f t="shared" ca="1" si="22"/>
        <v/>
      </c>
      <c r="L317" s="32" t="str">
        <f t="array" ref="L317">IF(OR($J$2&gt;I317),"",IFERROR(INDEX(Tableau1[],MATCH(1,('2017'!A317&gt;=Tableau1[[DATE DEBUT ]])*(Tableau1[DATE FIN]&gt;='2017'!A317),0),1),""))</f>
        <v/>
      </c>
      <c r="M317" s="6"/>
    </row>
    <row r="318" spans="1:13" ht="16.2">
      <c r="A318" s="40">
        <f t="shared" si="25"/>
        <v>43051</v>
      </c>
      <c r="B318" s="45"/>
      <c r="C318" s="45"/>
      <c r="D318" s="42">
        <f t="shared" si="23"/>
        <v>0</v>
      </c>
      <c r="E318" s="45"/>
      <c r="F318" s="45"/>
      <c r="G318" s="42">
        <f t="shared" si="26"/>
        <v>0</v>
      </c>
      <c r="H318" s="43"/>
      <c r="I318" s="38">
        <f t="shared" si="24"/>
        <v>0</v>
      </c>
      <c r="J318" s="68" t="str">
        <f>IFERROR(VLOOKUP(L318,EMPLOI!A:P,2,0),"")</f>
        <v/>
      </c>
      <c r="K318" s="38" t="str">
        <f t="shared" ca="1" si="22"/>
        <v/>
      </c>
      <c r="L318" s="32" t="str">
        <f t="array" ref="L318">IF(OR($J$2&gt;I318),"",IFERROR(INDEX(Tableau1[],MATCH(1,('2017'!A318&gt;=Tableau1[[DATE DEBUT ]])*(Tableau1[DATE FIN]&gt;='2017'!A318),0),1),""))</f>
        <v/>
      </c>
      <c r="M318" s="6"/>
    </row>
    <row r="319" spans="1:13" ht="16.2">
      <c r="A319" s="40">
        <f t="shared" si="25"/>
        <v>43052</v>
      </c>
      <c r="B319" s="45"/>
      <c r="C319" s="45"/>
      <c r="D319" s="42">
        <f t="shared" si="23"/>
        <v>0</v>
      </c>
      <c r="E319" s="45"/>
      <c r="F319" s="45"/>
      <c r="G319" s="42">
        <f t="shared" si="26"/>
        <v>0</v>
      </c>
      <c r="H319" s="43"/>
      <c r="I319" s="38">
        <f t="shared" si="24"/>
        <v>0</v>
      </c>
      <c r="J319" s="68" t="str">
        <f>IFERROR(VLOOKUP(L319,EMPLOI!A:P,2,0),"")</f>
        <v/>
      </c>
      <c r="K319" s="38" t="str">
        <f t="shared" ca="1" si="22"/>
        <v/>
      </c>
      <c r="L319" s="32" t="str">
        <f t="array" ref="L319">IF(OR($J$2&gt;I319),"",IFERROR(INDEX(Tableau1[],MATCH(1,('2017'!A319&gt;=Tableau1[[DATE DEBUT ]])*(Tableau1[DATE FIN]&gt;='2017'!A319),0),1),""))</f>
        <v/>
      </c>
      <c r="M319" s="6"/>
    </row>
    <row r="320" spans="1:13" ht="16.2">
      <c r="A320" s="40">
        <f t="shared" si="25"/>
        <v>43053</v>
      </c>
      <c r="B320" s="45"/>
      <c r="C320" s="45"/>
      <c r="D320" s="42">
        <f t="shared" si="23"/>
        <v>0</v>
      </c>
      <c r="E320" s="45"/>
      <c r="F320" s="45"/>
      <c r="G320" s="42">
        <f t="shared" si="26"/>
        <v>0</v>
      </c>
      <c r="H320" s="43"/>
      <c r="I320" s="38">
        <f t="shared" si="24"/>
        <v>0</v>
      </c>
      <c r="J320" s="68" t="str">
        <f>IFERROR(VLOOKUP(L320,EMPLOI!A:P,2,0),"")</f>
        <v/>
      </c>
      <c r="K320" s="38" t="str">
        <f t="shared" ca="1" si="22"/>
        <v/>
      </c>
      <c r="L320" s="32" t="str">
        <f t="array" ref="L320">IF(OR($J$2&gt;I320),"",IFERROR(INDEX(Tableau1[],MATCH(1,('2017'!A320&gt;=Tableau1[[DATE DEBUT ]])*(Tableau1[DATE FIN]&gt;='2017'!A320),0),1),""))</f>
        <v/>
      </c>
      <c r="M320" s="6"/>
    </row>
    <row r="321" spans="1:13" ht="16.2">
      <c r="A321" s="40">
        <f t="shared" si="25"/>
        <v>43054</v>
      </c>
      <c r="B321" s="45"/>
      <c r="C321" s="45"/>
      <c r="D321" s="42">
        <f t="shared" si="23"/>
        <v>0</v>
      </c>
      <c r="E321" s="45"/>
      <c r="F321" s="45"/>
      <c r="G321" s="42">
        <f t="shared" si="26"/>
        <v>0</v>
      </c>
      <c r="H321" s="43"/>
      <c r="I321" s="38">
        <f t="shared" si="24"/>
        <v>0</v>
      </c>
      <c r="J321" s="68" t="str">
        <f>IFERROR(VLOOKUP(L321,EMPLOI!A:P,2,0),"")</f>
        <v/>
      </c>
      <c r="K321" s="38" t="str">
        <f t="shared" ca="1" si="22"/>
        <v/>
      </c>
      <c r="L321" s="32" t="str">
        <f t="array" ref="L321">IF(OR($J$2&gt;I321),"",IFERROR(INDEX(Tableau1[],MATCH(1,('2017'!A321&gt;=Tableau1[[DATE DEBUT ]])*(Tableau1[DATE FIN]&gt;='2017'!A321),0),1),""))</f>
        <v/>
      </c>
      <c r="M321" s="6"/>
    </row>
    <row r="322" spans="1:13" ht="16.2">
      <c r="A322" s="40">
        <f t="shared" si="25"/>
        <v>43055</v>
      </c>
      <c r="B322" s="45"/>
      <c r="C322" s="45"/>
      <c r="D322" s="42">
        <f t="shared" si="23"/>
        <v>0</v>
      </c>
      <c r="E322" s="45"/>
      <c r="F322" s="45"/>
      <c r="G322" s="42">
        <f t="shared" si="26"/>
        <v>0</v>
      </c>
      <c r="H322" s="43"/>
      <c r="I322" s="38">
        <f t="shared" si="24"/>
        <v>0</v>
      </c>
      <c r="J322" s="68" t="str">
        <f>IFERROR(VLOOKUP(L322,EMPLOI!A:P,2,0),"")</f>
        <v/>
      </c>
      <c r="K322" s="38" t="str">
        <f t="shared" ca="1" si="22"/>
        <v/>
      </c>
      <c r="L322" s="32" t="str">
        <f t="array" ref="L322">IF(OR($J$2&gt;I322),"",IFERROR(INDEX(Tableau1[],MATCH(1,('2017'!A322&gt;=Tableau1[[DATE DEBUT ]])*(Tableau1[DATE FIN]&gt;='2017'!A322),0),1),""))</f>
        <v/>
      </c>
      <c r="M322" s="6"/>
    </row>
    <row r="323" spans="1:13" ht="16.2">
      <c r="A323" s="40">
        <f t="shared" si="25"/>
        <v>43056</v>
      </c>
      <c r="B323" s="45"/>
      <c r="C323" s="45"/>
      <c r="D323" s="42">
        <f t="shared" si="23"/>
        <v>0</v>
      </c>
      <c r="E323" s="45"/>
      <c r="F323" s="45"/>
      <c r="G323" s="42">
        <f t="shared" si="26"/>
        <v>0</v>
      </c>
      <c r="H323" s="43"/>
      <c r="I323" s="38">
        <f t="shared" si="24"/>
        <v>0</v>
      </c>
      <c r="J323" s="68" t="str">
        <f>IFERROR(VLOOKUP(L323,EMPLOI!A:P,2,0),"")</f>
        <v/>
      </c>
      <c r="K323" s="38">
        <f t="shared" ref="K323:K367" ca="1" si="27">IF(WEEKDAY(A323)=6,SUM(OFFSET(A323,0,8,-6,1)),"")</f>
        <v>0</v>
      </c>
      <c r="L323" s="32" t="str">
        <f t="array" ref="L323">IF(OR($J$2&gt;I323),"",IFERROR(INDEX(Tableau1[],MATCH(1,('2017'!A323&gt;=Tableau1[[DATE DEBUT ]])*(Tableau1[DATE FIN]&gt;='2017'!A323),0),1),""))</f>
        <v/>
      </c>
      <c r="M323" s="6"/>
    </row>
    <row r="324" spans="1:13" ht="16.2">
      <c r="A324" s="40">
        <f t="shared" si="25"/>
        <v>43057</v>
      </c>
      <c r="B324" s="45"/>
      <c r="C324" s="45"/>
      <c r="D324" s="42">
        <f t="shared" ref="D324:D368" si="28">MOD(C324-B324,1)</f>
        <v>0</v>
      </c>
      <c r="E324" s="45"/>
      <c r="F324" s="45"/>
      <c r="G324" s="42">
        <f t="shared" si="26"/>
        <v>0</v>
      </c>
      <c r="H324" s="43"/>
      <c r="I324" s="38">
        <f t="shared" si="24"/>
        <v>0</v>
      </c>
      <c r="J324" s="68" t="str">
        <f>IFERROR(VLOOKUP(L324,EMPLOI!A:P,2,0),"")</f>
        <v/>
      </c>
      <c r="K324" s="38" t="str">
        <f t="shared" ca="1" si="27"/>
        <v/>
      </c>
      <c r="L324" s="32" t="str">
        <f t="array" ref="L324">IF(OR($J$2&gt;I324),"",IFERROR(INDEX(Tableau1[],MATCH(1,('2017'!A324&gt;=Tableau1[[DATE DEBUT ]])*(Tableau1[DATE FIN]&gt;='2017'!A324),0),1),""))</f>
        <v/>
      </c>
      <c r="M324" s="6"/>
    </row>
    <row r="325" spans="1:13" ht="16.2">
      <c r="A325" s="40">
        <f t="shared" si="25"/>
        <v>43058</v>
      </c>
      <c r="B325" s="45"/>
      <c r="C325" s="45"/>
      <c r="D325" s="42">
        <f t="shared" si="28"/>
        <v>0</v>
      </c>
      <c r="E325" s="45"/>
      <c r="F325" s="45"/>
      <c r="G325" s="42">
        <f t="shared" si="26"/>
        <v>0</v>
      </c>
      <c r="H325" s="43"/>
      <c r="I325" s="38">
        <f t="shared" ref="I325:I368" si="29">SUM(D325+G325)</f>
        <v>0</v>
      </c>
      <c r="J325" s="68" t="str">
        <f>IFERROR(VLOOKUP(L325,EMPLOI!A:P,2,0),"")</f>
        <v/>
      </c>
      <c r="K325" s="38" t="str">
        <f t="shared" ca="1" si="27"/>
        <v/>
      </c>
      <c r="L325" s="32" t="str">
        <f t="array" ref="L325">IF(OR($J$2&gt;I325),"",IFERROR(INDEX(Tableau1[],MATCH(1,('2017'!A325&gt;=Tableau1[[DATE DEBUT ]])*(Tableau1[DATE FIN]&gt;='2017'!A325),0),1),""))</f>
        <v/>
      </c>
      <c r="M325" s="6"/>
    </row>
    <row r="326" spans="1:13" ht="16.2">
      <c r="A326" s="40">
        <f t="shared" ref="A326:A368" si="30">A325+1</f>
        <v>43059</v>
      </c>
      <c r="B326" s="45"/>
      <c r="C326" s="45"/>
      <c r="D326" s="42">
        <f t="shared" si="28"/>
        <v>0</v>
      </c>
      <c r="E326" s="45"/>
      <c r="F326" s="45"/>
      <c r="G326" s="42">
        <f t="shared" si="26"/>
        <v>0</v>
      </c>
      <c r="H326" s="43"/>
      <c r="I326" s="38">
        <f t="shared" si="29"/>
        <v>0</v>
      </c>
      <c r="J326" s="68" t="str">
        <f>IFERROR(VLOOKUP(L326,EMPLOI!A:P,2,0),"")</f>
        <v/>
      </c>
      <c r="K326" s="38" t="str">
        <f t="shared" ca="1" si="27"/>
        <v/>
      </c>
      <c r="L326" s="32" t="str">
        <f t="array" ref="L326">IF(OR($J$2&gt;I326),"",IFERROR(INDEX(Tableau1[],MATCH(1,('2017'!A326&gt;=Tableau1[[DATE DEBUT ]])*(Tableau1[DATE FIN]&gt;='2017'!A326),0),1),""))</f>
        <v/>
      </c>
      <c r="M326" s="6"/>
    </row>
    <row r="327" spans="1:13" ht="16.2">
      <c r="A327" s="40">
        <f t="shared" si="30"/>
        <v>43060</v>
      </c>
      <c r="B327" s="45"/>
      <c r="C327" s="45"/>
      <c r="D327" s="42">
        <f t="shared" si="28"/>
        <v>0</v>
      </c>
      <c r="E327" s="45"/>
      <c r="F327" s="45"/>
      <c r="G327" s="42">
        <f t="shared" si="26"/>
        <v>0</v>
      </c>
      <c r="H327" s="43"/>
      <c r="I327" s="38">
        <f t="shared" si="29"/>
        <v>0</v>
      </c>
      <c r="J327" s="68" t="str">
        <f>IFERROR(VLOOKUP(L327,EMPLOI!A:P,2,0),"")</f>
        <v/>
      </c>
      <c r="K327" s="38" t="str">
        <f t="shared" ca="1" si="27"/>
        <v/>
      </c>
      <c r="L327" s="32" t="str">
        <f t="array" ref="L327">IF(OR($J$2&gt;I327),"",IFERROR(INDEX(Tableau1[],MATCH(1,('2017'!A327&gt;=Tableau1[[DATE DEBUT ]])*(Tableau1[DATE FIN]&gt;='2017'!A327),0),1),""))</f>
        <v/>
      </c>
      <c r="M327" s="6"/>
    </row>
    <row r="328" spans="1:13" ht="16.2">
      <c r="A328" s="40">
        <f t="shared" si="30"/>
        <v>43061</v>
      </c>
      <c r="B328" s="45"/>
      <c r="C328" s="45"/>
      <c r="D328" s="42">
        <f t="shared" si="28"/>
        <v>0</v>
      </c>
      <c r="E328" s="45"/>
      <c r="F328" s="45"/>
      <c r="G328" s="42">
        <f t="shared" si="26"/>
        <v>0</v>
      </c>
      <c r="H328" s="43"/>
      <c r="I328" s="38">
        <f t="shared" si="29"/>
        <v>0</v>
      </c>
      <c r="J328" s="68" t="str">
        <f>IFERROR(VLOOKUP(L328,EMPLOI!A:P,2,0),"")</f>
        <v/>
      </c>
      <c r="K328" s="38" t="str">
        <f t="shared" ca="1" si="27"/>
        <v/>
      </c>
      <c r="L328" s="32" t="str">
        <f t="array" ref="L328">IF(OR($J$2&gt;I328),"",IFERROR(INDEX(Tableau1[],MATCH(1,('2017'!A328&gt;=Tableau1[[DATE DEBUT ]])*(Tableau1[DATE FIN]&gt;='2017'!A328),0),1),""))</f>
        <v/>
      </c>
      <c r="M328" s="6"/>
    </row>
    <row r="329" spans="1:13" ht="16.2">
      <c r="A329" s="40">
        <f t="shared" si="30"/>
        <v>43062</v>
      </c>
      <c r="B329" s="45"/>
      <c r="C329" s="45"/>
      <c r="D329" s="42">
        <f t="shared" si="28"/>
        <v>0</v>
      </c>
      <c r="E329" s="45"/>
      <c r="F329" s="45"/>
      <c r="G329" s="42">
        <f t="shared" si="26"/>
        <v>0</v>
      </c>
      <c r="H329" s="43"/>
      <c r="I329" s="38">
        <f t="shared" si="29"/>
        <v>0</v>
      </c>
      <c r="J329" s="68" t="str">
        <f>IFERROR(VLOOKUP(L329,EMPLOI!A:P,2,0),"")</f>
        <v/>
      </c>
      <c r="K329" s="38" t="str">
        <f t="shared" ca="1" si="27"/>
        <v/>
      </c>
      <c r="L329" s="32" t="str">
        <f t="array" ref="L329">IF(OR($J$2&gt;I329),"",IFERROR(INDEX(Tableau1[],MATCH(1,('2017'!A329&gt;=Tableau1[[DATE DEBUT ]])*(Tableau1[DATE FIN]&gt;='2017'!A329),0),1),""))</f>
        <v/>
      </c>
      <c r="M329" s="6"/>
    </row>
    <row r="330" spans="1:13" ht="16.2">
      <c r="A330" s="40">
        <f t="shared" si="30"/>
        <v>43063</v>
      </c>
      <c r="B330" s="45"/>
      <c r="C330" s="45"/>
      <c r="D330" s="42">
        <f t="shared" si="28"/>
        <v>0</v>
      </c>
      <c r="E330" s="45"/>
      <c r="F330" s="45"/>
      <c r="G330" s="42">
        <f t="shared" si="26"/>
        <v>0</v>
      </c>
      <c r="H330" s="43"/>
      <c r="I330" s="38">
        <f t="shared" si="29"/>
        <v>0</v>
      </c>
      <c r="J330" s="68" t="str">
        <f>IFERROR(VLOOKUP(L330,EMPLOI!A:P,2,0),"")</f>
        <v/>
      </c>
      <c r="K330" s="38">
        <f t="shared" ca="1" si="27"/>
        <v>0</v>
      </c>
      <c r="L330" s="32" t="str">
        <f t="array" ref="L330">IF(OR($J$2&gt;I330),"",IFERROR(INDEX(Tableau1[],MATCH(1,('2017'!A330&gt;=Tableau1[[DATE DEBUT ]])*(Tableau1[DATE FIN]&gt;='2017'!A330),0),1),""))</f>
        <v/>
      </c>
      <c r="M330" s="6"/>
    </row>
    <row r="331" spans="1:13" ht="16.2">
      <c r="A331" s="40">
        <f t="shared" si="30"/>
        <v>43064</v>
      </c>
      <c r="B331" s="45"/>
      <c r="C331" s="45"/>
      <c r="D331" s="42">
        <f t="shared" si="28"/>
        <v>0</v>
      </c>
      <c r="E331" s="45"/>
      <c r="F331" s="45"/>
      <c r="G331" s="42">
        <f t="shared" si="26"/>
        <v>0</v>
      </c>
      <c r="H331" s="43"/>
      <c r="I331" s="38">
        <f t="shared" si="29"/>
        <v>0</v>
      </c>
      <c r="J331" s="68" t="str">
        <f>IFERROR(VLOOKUP(L331,EMPLOI!A:P,2,0),"")</f>
        <v/>
      </c>
      <c r="K331" s="38" t="str">
        <f t="shared" ca="1" si="27"/>
        <v/>
      </c>
      <c r="L331" s="32" t="str">
        <f t="array" ref="L331">IF(OR($J$2&gt;I331),"",IFERROR(INDEX(Tableau1[],MATCH(1,('2017'!A331&gt;=Tableau1[[DATE DEBUT ]])*(Tableau1[DATE FIN]&gt;='2017'!A331),0),1),""))</f>
        <v/>
      </c>
      <c r="M331" s="6"/>
    </row>
    <row r="332" spans="1:13" ht="16.2">
      <c r="A332" s="40">
        <f t="shared" si="30"/>
        <v>43065</v>
      </c>
      <c r="B332" s="45"/>
      <c r="C332" s="45"/>
      <c r="D332" s="42">
        <f t="shared" si="28"/>
        <v>0</v>
      </c>
      <c r="E332" s="45"/>
      <c r="F332" s="45"/>
      <c r="G332" s="42">
        <f t="shared" si="26"/>
        <v>0</v>
      </c>
      <c r="H332" s="43"/>
      <c r="I332" s="38">
        <f t="shared" si="29"/>
        <v>0</v>
      </c>
      <c r="J332" s="68" t="str">
        <f>IFERROR(VLOOKUP(L332,EMPLOI!A:P,2,0),"")</f>
        <v/>
      </c>
      <c r="K332" s="38" t="str">
        <f t="shared" ca="1" si="27"/>
        <v/>
      </c>
      <c r="L332" s="32" t="str">
        <f t="array" ref="L332">IF(OR($J$2&gt;I332),"",IFERROR(INDEX(Tableau1[],MATCH(1,('2017'!A332&gt;=Tableau1[[DATE DEBUT ]])*(Tableau1[DATE FIN]&gt;='2017'!A332),0),1),""))</f>
        <v/>
      </c>
      <c r="M332" s="6"/>
    </row>
    <row r="333" spans="1:13" ht="16.2">
      <c r="A333" s="40">
        <f t="shared" si="30"/>
        <v>43066</v>
      </c>
      <c r="B333" s="45"/>
      <c r="C333" s="45"/>
      <c r="D333" s="42">
        <f t="shared" si="28"/>
        <v>0</v>
      </c>
      <c r="E333" s="45"/>
      <c r="F333" s="45"/>
      <c r="G333" s="42">
        <f t="shared" si="26"/>
        <v>0</v>
      </c>
      <c r="H333" s="43"/>
      <c r="I333" s="38">
        <f t="shared" si="29"/>
        <v>0</v>
      </c>
      <c r="J333" s="68" t="str">
        <f>IFERROR(VLOOKUP(L333,EMPLOI!A:P,2,0),"")</f>
        <v/>
      </c>
      <c r="K333" s="38" t="str">
        <f t="shared" ca="1" si="27"/>
        <v/>
      </c>
      <c r="L333" s="32" t="str">
        <f t="array" ref="L333">IF(OR($J$2&gt;I333),"",IFERROR(INDEX(Tableau1[],MATCH(1,('2017'!A333&gt;=Tableau1[[DATE DEBUT ]])*(Tableau1[DATE FIN]&gt;='2017'!A333),0),1),""))</f>
        <v/>
      </c>
      <c r="M333" s="6"/>
    </row>
    <row r="334" spans="1:13" ht="16.2">
      <c r="A334" s="40">
        <f t="shared" si="30"/>
        <v>43067</v>
      </c>
      <c r="B334" s="45"/>
      <c r="C334" s="45"/>
      <c r="D334" s="42">
        <f t="shared" si="28"/>
        <v>0</v>
      </c>
      <c r="E334" s="45"/>
      <c r="F334" s="45"/>
      <c r="G334" s="42">
        <f t="shared" si="26"/>
        <v>0</v>
      </c>
      <c r="H334" s="43"/>
      <c r="I334" s="38">
        <f t="shared" si="29"/>
        <v>0</v>
      </c>
      <c r="J334" s="68" t="str">
        <f>IFERROR(VLOOKUP(L334,EMPLOI!A:P,2,0),"")</f>
        <v/>
      </c>
      <c r="K334" s="38" t="str">
        <f t="shared" ca="1" si="27"/>
        <v/>
      </c>
      <c r="L334" s="32" t="str">
        <f t="array" ref="L334">IF(OR($J$2&gt;I334),"",IFERROR(INDEX(Tableau1[],MATCH(1,('2017'!A334&gt;=Tableau1[[DATE DEBUT ]])*(Tableau1[DATE FIN]&gt;='2017'!A334),0),1),""))</f>
        <v/>
      </c>
      <c r="M334" s="6"/>
    </row>
    <row r="335" spans="1:13" ht="16.2">
      <c r="A335" s="40">
        <f t="shared" si="30"/>
        <v>43068</v>
      </c>
      <c r="B335" s="45"/>
      <c r="C335" s="45"/>
      <c r="D335" s="42">
        <f t="shared" si="28"/>
        <v>0</v>
      </c>
      <c r="E335" s="45"/>
      <c r="F335" s="45"/>
      <c r="G335" s="42">
        <f t="shared" si="26"/>
        <v>0</v>
      </c>
      <c r="H335" s="43"/>
      <c r="I335" s="38">
        <f t="shared" si="29"/>
        <v>0</v>
      </c>
      <c r="J335" s="68" t="str">
        <f>IFERROR(VLOOKUP(L335,EMPLOI!A:P,2,0),"")</f>
        <v/>
      </c>
      <c r="K335" s="38" t="str">
        <f t="shared" ca="1" si="27"/>
        <v/>
      </c>
      <c r="L335" s="32" t="str">
        <f t="array" ref="L335">IF(OR($J$2&gt;I335),"",IFERROR(INDEX(Tableau1[],MATCH(1,('2017'!A335&gt;=Tableau1[[DATE DEBUT ]])*(Tableau1[DATE FIN]&gt;='2017'!A335),0),1),""))</f>
        <v/>
      </c>
      <c r="M335" s="6"/>
    </row>
    <row r="336" spans="1:13" ht="16.2">
      <c r="A336" s="40">
        <f t="shared" si="30"/>
        <v>43069</v>
      </c>
      <c r="B336" s="44"/>
      <c r="C336" s="44"/>
      <c r="D336" s="42">
        <f t="shared" si="28"/>
        <v>0</v>
      </c>
      <c r="E336" s="45"/>
      <c r="F336" s="45"/>
      <c r="G336" s="42">
        <f t="shared" si="26"/>
        <v>0</v>
      </c>
      <c r="H336" s="43"/>
      <c r="I336" s="38">
        <f t="shared" si="29"/>
        <v>0</v>
      </c>
      <c r="J336" s="68" t="str">
        <f>IFERROR(VLOOKUP(L336,EMPLOI!A:P,2,0),"")</f>
        <v/>
      </c>
      <c r="K336" s="38" t="str">
        <f t="shared" ca="1" si="27"/>
        <v/>
      </c>
      <c r="L336" s="32" t="str">
        <f t="array" ref="L336">IF(OR($J$2&gt;I336),"",IFERROR(INDEX(Tableau1[],MATCH(1,('2017'!A336&gt;=Tableau1[[DATE DEBUT ]])*(Tableau1[DATE FIN]&gt;='2017'!A336),0),1),""))</f>
        <v/>
      </c>
      <c r="M336" s="6"/>
    </row>
    <row r="337" spans="1:13" ht="16.2">
      <c r="A337" s="40">
        <f t="shared" si="30"/>
        <v>43070</v>
      </c>
      <c r="B337" s="44"/>
      <c r="C337" s="44"/>
      <c r="D337" s="42">
        <f t="shared" si="28"/>
        <v>0</v>
      </c>
      <c r="E337" s="45"/>
      <c r="F337" s="45"/>
      <c r="G337" s="42">
        <f t="shared" si="26"/>
        <v>0</v>
      </c>
      <c r="H337" s="43"/>
      <c r="I337" s="38">
        <f t="shared" si="29"/>
        <v>0</v>
      </c>
      <c r="J337" s="68" t="str">
        <f>IFERROR(VLOOKUP(L337,EMPLOI!A:P,2,0),"")</f>
        <v/>
      </c>
      <c r="K337" s="38">
        <f t="shared" ca="1" si="27"/>
        <v>0</v>
      </c>
      <c r="L337" s="32" t="str">
        <f t="array" ref="L337">IF(OR($J$2&gt;I337),"",IFERROR(INDEX(Tableau1[],MATCH(1,('2017'!A337&gt;=Tableau1[[DATE DEBUT ]])*(Tableau1[DATE FIN]&gt;='2017'!A337),0),1),""))</f>
        <v/>
      </c>
      <c r="M337" s="6"/>
    </row>
    <row r="338" spans="1:13" ht="16.2">
      <c r="A338" s="40">
        <f t="shared" si="30"/>
        <v>43071</v>
      </c>
      <c r="B338" s="44"/>
      <c r="C338" s="44"/>
      <c r="D338" s="42">
        <f t="shared" si="28"/>
        <v>0</v>
      </c>
      <c r="E338" s="45"/>
      <c r="F338" s="45"/>
      <c r="G338" s="42">
        <f t="shared" si="26"/>
        <v>0</v>
      </c>
      <c r="H338" s="43"/>
      <c r="I338" s="38">
        <f t="shared" si="29"/>
        <v>0</v>
      </c>
      <c r="J338" s="68" t="str">
        <f>IFERROR(VLOOKUP(L338,EMPLOI!A:P,2,0),"")</f>
        <v/>
      </c>
      <c r="K338" s="38" t="str">
        <f t="shared" ca="1" si="27"/>
        <v/>
      </c>
      <c r="L338" s="32" t="str">
        <f t="array" ref="L338">IF(OR($J$2&gt;I338),"",IFERROR(INDEX(Tableau1[],MATCH(1,('2017'!A338&gt;=Tableau1[[DATE DEBUT ]])*(Tableau1[DATE FIN]&gt;='2017'!A338),0),1),""))</f>
        <v/>
      </c>
      <c r="M338" s="6"/>
    </row>
    <row r="339" spans="1:13" ht="16.2">
      <c r="A339" s="40">
        <f t="shared" si="30"/>
        <v>43072</v>
      </c>
      <c r="B339" s="44"/>
      <c r="C339" s="44"/>
      <c r="D339" s="42">
        <f t="shared" si="28"/>
        <v>0</v>
      </c>
      <c r="E339" s="45"/>
      <c r="F339" s="45"/>
      <c r="G339" s="42">
        <f t="shared" si="26"/>
        <v>0</v>
      </c>
      <c r="H339" s="43"/>
      <c r="I339" s="38">
        <f t="shared" si="29"/>
        <v>0</v>
      </c>
      <c r="J339" s="68" t="str">
        <f>IFERROR(VLOOKUP(L339,EMPLOI!A:P,2,0),"")</f>
        <v/>
      </c>
      <c r="K339" s="38" t="str">
        <f t="shared" ca="1" si="27"/>
        <v/>
      </c>
      <c r="L339" s="32" t="str">
        <f t="array" ref="L339">IF(OR($J$2&gt;I339),"",IFERROR(INDEX(Tableau1[],MATCH(1,('2017'!A339&gt;=Tableau1[[DATE DEBUT ]])*(Tableau1[DATE FIN]&gt;='2017'!A339),0),1),""))</f>
        <v/>
      </c>
      <c r="M339" s="6"/>
    </row>
    <row r="340" spans="1:13" ht="16.2">
      <c r="A340" s="40">
        <f t="shared" si="30"/>
        <v>43073</v>
      </c>
      <c r="B340" s="45"/>
      <c r="C340" s="45"/>
      <c r="D340" s="42">
        <f t="shared" si="28"/>
        <v>0</v>
      </c>
      <c r="E340" s="45"/>
      <c r="F340" s="45"/>
      <c r="G340" s="42">
        <f t="shared" si="26"/>
        <v>0</v>
      </c>
      <c r="H340" s="43"/>
      <c r="I340" s="38">
        <f t="shared" si="29"/>
        <v>0</v>
      </c>
      <c r="J340" s="68" t="str">
        <f>IFERROR(VLOOKUP(L340,EMPLOI!A:P,2,0),"")</f>
        <v/>
      </c>
      <c r="K340" s="38" t="str">
        <f t="shared" ca="1" si="27"/>
        <v/>
      </c>
      <c r="L340" s="32" t="str">
        <f t="array" ref="L340">IF(OR($J$2&gt;I340),"",IFERROR(INDEX(Tableau1[],MATCH(1,('2017'!A340&gt;=Tableau1[[DATE DEBUT ]])*(Tableau1[DATE FIN]&gt;='2017'!A340),0),1),""))</f>
        <v/>
      </c>
      <c r="M340" s="6"/>
    </row>
    <row r="341" spans="1:13" ht="16.2">
      <c r="A341" s="40">
        <f t="shared" si="30"/>
        <v>43074</v>
      </c>
      <c r="B341" s="45"/>
      <c r="C341" s="45"/>
      <c r="D341" s="42">
        <f t="shared" si="28"/>
        <v>0</v>
      </c>
      <c r="E341" s="45"/>
      <c r="F341" s="45"/>
      <c r="G341" s="42">
        <f t="shared" si="26"/>
        <v>0</v>
      </c>
      <c r="H341" s="43"/>
      <c r="I341" s="38">
        <f t="shared" si="29"/>
        <v>0</v>
      </c>
      <c r="J341" s="68" t="str">
        <f>IFERROR(VLOOKUP(L341,EMPLOI!A:P,2,0),"")</f>
        <v/>
      </c>
      <c r="K341" s="38" t="str">
        <f t="shared" ca="1" si="27"/>
        <v/>
      </c>
      <c r="L341" s="32" t="str">
        <f t="array" ref="L341">IF(OR($J$2&gt;I341),"",IFERROR(INDEX(Tableau1[],MATCH(1,('2017'!A341&gt;=Tableau1[[DATE DEBUT ]])*(Tableau1[DATE FIN]&gt;='2017'!A341),0),1),""))</f>
        <v/>
      </c>
      <c r="M341" s="6"/>
    </row>
    <row r="342" spans="1:13" ht="16.2">
      <c r="A342" s="40">
        <f t="shared" si="30"/>
        <v>43075</v>
      </c>
      <c r="B342" s="45"/>
      <c r="C342" s="45"/>
      <c r="D342" s="42">
        <f t="shared" si="28"/>
        <v>0</v>
      </c>
      <c r="E342" s="45"/>
      <c r="F342" s="45"/>
      <c r="G342" s="42">
        <f t="shared" si="26"/>
        <v>0</v>
      </c>
      <c r="H342" s="43"/>
      <c r="I342" s="38">
        <f t="shared" si="29"/>
        <v>0</v>
      </c>
      <c r="J342" s="68" t="str">
        <f>IFERROR(VLOOKUP(L342,EMPLOI!A:P,2,0),"")</f>
        <v/>
      </c>
      <c r="K342" s="38" t="str">
        <f t="shared" ca="1" si="27"/>
        <v/>
      </c>
      <c r="L342" s="32" t="str">
        <f t="array" ref="L342">IF(OR($J$2&gt;I342),"",IFERROR(INDEX(Tableau1[],MATCH(1,('2017'!A342&gt;=Tableau1[[DATE DEBUT ]])*(Tableau1[DATE FIN]&gt;='2017'!A342),0),1),""))</f>
        <v/>
      </c>
      <c r="M342" s="6"/>
    </row>
    <row r="343" spans="1:13" ht="16.2">
      <c r="A343" s="40">
        <f t="shared" si="30"/>
        <v>43076</v>
      </c>
      <c r="B343" s="45"/>
      <c r="C343" s="45"/>
      <c r="D343" s="42">
        <f t="shared" si="28"/>
        <v>0</v>
      </c>
      <c r="E343" s="45"/>
      <c r="F343" s="45"/>
      <c r="G343" s="42">
        <f t="shared" si="26"/>
        <v>0</v>
      </c>
      <c r="H343" s="43"/>
      <c r="I343" s="38">
        <f t="shared" si="29"/>
        <v>0</v>
      </c>
      <c r="J343" s="68" t="str">
        <f>IFERROR(VLOOKUP(L343,EMPLOI!A:P,2,0),"")</f>
        <v/>
      </c>
      <c r="K343" s="38" t="str">
        <f t="shared" ca="1" si="27"/>
        <v/>
      </c>
      <c r="L343" s="32" t="str">
        <f t="array" ref="L343">IF(OR($J$2&gt;I343),"",IFERROR(INDEX(Tableau1[],MATCH(1,('2017'!A343&gt;=Tableau1[[DATE DEBUT ]])*(Tableau1[DATE FIN]&gt;='2017'!A343),0),1),""))</f>
        <v/>
      </c>
      <c r="M343" s="6"/>
    </row>
    <row r="344" spans="1:13" ht="16.2">
      <c r="A344" s="40">
        <f t="shared" si="30"/>
        <v>43077</v>
      </c>
      <c r="B344" s="45"/>
      <c r="C344" s="45"/>
      <c r="D344" s="42">
        <f t="shared" si="28"/>
        <v>0</v>
      </c>
      <c r="E344" s="45"/>
      <c r="F344" s="45"/>
      <c r="G344" s="42">
        <f t="shared" si="26"/>
        <v>0</v>
      </c>
      <c r="H344" s="43"/>
      <c r="I344" s="38">
        <f t="shared" si="29"/>
        <v>0</v>
      </c>
      <c r="J344" s="68" t="str">
        <f>IFERROR(VLOOKUP(L344,EMPLOI!A:P,2,0),"")</f>
        <v/>
      </c>
      <c r="K344" s="38">
        <f t="shared" ca="1" si="27"/>
        <v>0</v>
      </c>
      <c r="L344" s="32" t="str">
        <f t="array" ref="L344">IF(OR($J$2&gt;I344),"",IFERROR(INDEX(Tableau1[],MATCH(1,('2017'!A344&gt;=Tableau1[[DATE DEBUT ]])*(Tableau1[DATE FIN]&gt;='2017'!A344),0),1),""))</f>
        <v/>
      </c>
      <c r="M344" s="6"/>
    </row>
    <row r="345" spans="1:13" ht="16.2">
      <c r="A345" s="40">
        <f t="shared" si="30"/>
        <v>43078</v>
      </c>
      <c r="B345" s="45"/>
      <c r="C345" s="45"/>
      <c r="D345" s="42">
        <f t="shared" si="28"/>
        <v>0</v>
      </c>
      <c r="E345" s="45"/>
      <c r="F345" s="45"/>
      <c r="G345" s="42">
        <f t="shared" si="26"/>
        <v>0</v>
      </c>
      <c r="H345" s="43"/>
      <c r="I345" s="38">
        <f t="shared" si="29"/>
        <v>0</v>
      </c>
      <c r="J345" s="68" t="str">
        <f>IFERROR(VLOOKUP(L345,EMPLOI!A:P,2,0),"")</f>
        <v/>
      </c>
      <c r="K345" s="38" t="str">
        <f t="shared" ca="1" si="27"/>
        <v/>
      </c>
      <c r="L345" s="32" t="str">
        <f t="array" ref="L345">IF(OR($J$2&gt;I345),"",IFERROR(INDEX(Tableau1[],MATCH(1,('2017'!A345&gt;=Tableau1[[DATE DEBUT ]])*(Tableau1[DATE FIN]&gt;='2017'!A345),0),1),""))</f>
        <v/>
      </c>
      <c r="M345" s="6"/>
    </row>
    <row r="346" spans="1:13" ht="16.2">
      <c r="A346" s="40">
        <f t="shared" si="30"/>
        <v>43079</v>
      </c>
      <c r="B346" s="45"/>
      <c r="C346" s="45"/>
      <c r="D346" s="42">
        <f t="shared" si="28"/>
        <v>0</v>
      </c>
      <c r="E346" s="45"/>
      <c r="F346" s="45"/>
      <c r="G346" s="42">
        <f t="shared" si="26"/>
        <v>0</v>
      </c>
      <c r="H346" s="43"/>
      <c r="I346" s="38">
        <f t="shared" si="29"/>
        <v>0</v>
      </c>
      <c r="J346" s="68" t="str">
        <f>IFERROR(VLOOKUP(L346,EMPLOI!A:P,2,0),"")</f>
        <v/>
      </c>
      <c r="K346" s="38" t="str">
        <f t="shared" ca="1" si="27"/>
        <v/>
      </c>
      <c r="L346" s="32" t="str">
        <f t="array" ref="L346">IF(OR($J$2&gt;I346),"",IFERROR(INDEX(Tableau1[],MATCH(1,('2017'!A346&gt;=Tableau1[[DATE DEBUT ]])*(Tableau1[DATE FIN]&gt;='2017'!A346),0),1),""))</f>
        <v/>
      </c>
      <c r="M346" s="6"/>
    </row>
    <row r="347" spans="1:13" ht="16.2">
      <c r="A347" s="40">
        <f t="shared" si="30"/>
        <v>43080</v>
      </c>
      <c r="B347" s="45"/>
      <c r="C347" s="45"/>
      <c r="D347" s="42">
        <f t="shared" si="28"/>
        <v>0</v>
      </c>
      <c r="E347" s="45"/>
      <c r="F347" s="45"/>
      <c r="G347" s="42">
        <f t="shared" si="26"/>
        <v>0</v>
      </c>
      <c r="H347" s="43"/>
      <c r="I347" s="38">
        <f t="shared" si="29"/>
        <v>0</v>
      </c>
      <c r="J347" s="68" t="str">
        <f>IFERROR(VLOOKUP(L347,EMPLOI!A:P,2,0),"")</f>
        <v/>
      </c>
      <c r="K347" s="38" t="str">
        <f t="shared" ca="1" si="27"/>
        <v/>
      </c>
      <c r="L347" s="32" t="str">
        <f t="array" ref="L347">IF(OR($J$2&gt;I347),"",IFERROR(INDEX(Tableau1[],MATCH(1,('2017'!A347&gt;=Tableau1[[DATE DEBUT ]])*(Tableau1[DATE FIN]&gt;='2017'!A347),0),1),""))</f>
        <v/>
      </c>
      <c r="M347" s="6"/>
    </row>
    <row r="348" spans="1:13" ht="16.2">
      <c r="A348" s="40">
        <f t="shared" si="30"/>
        <v>43081</v>
      </c>
      <c r="B348" s="45"/>
      <c r="C348" s="45"/>
      <c r="D348" s="42">
        <f t="shared" si="28"/>
        <v>0</v>
      </c>
      <c r="E348" s="45"/>
      <c r="F348" s="45"/>
      <c r="G348" s="42">
        <f t="shared" si="26"/>
        <v>0</v>
      </c>
      <c r="H348" s="43"/>
      <c r="I348" s="38">
        <f t="shared" si="29"/>
        <v>0</v>
      </c>
      <c r="J348" s="68" t="str">
        <f>IFERROR(VLOOKUP(L348,EMPLOI!A:P,2,0),"")</f>
        <v/>
      </c>
      <c r="K348" s="38" t="str">
        <f t="shared" ca="1" si="27"/>
        <v/>
      </c>
      <c r="L348" s="32" t="str">
        <f t="array" ref="L348">IF(OR($J$2&gt;I348),"",IFERROR(INDEX(Tableau1[],MATCH(1,('2017'!A348&gt;=Tableau1[[DATE DEBUT ]])*(Tableau1[DATE FIN]&gt;='2017'!A348),0),1),""))</f>
        <v/>
      </c>
      <c r="M348" s="6"/>
    </row>
    <row r="349" spans="1:13" ht="16.2">
      <c r="A349" s="40">
        <f t="shared" si="30"/>
        <v>43082</v>
      </c>
      <c r="B349" s="45"/>
      <c r="C349" s="45"/>
      <c r="D349" s="42">
        <f t="shared" si="28"/>
        <v>0</v>
      </c>
      <c r="E349" s="45"/>
      <c r="F349" s="45"/>
      <c r="G349" s="42">
        <f t="shared" si="26"/>
        <v>0</v>
      </c>
      <c r="H349" s="43"/>
      <c r="I349" s="38">
        <f t="shared" si="29"/>
        <v>0</v>
      </c>
      <c r="J349" s="68" t="str">
        <f>IFERROR(VLOOKUP(L349,EMPLOI!A:P,2,0),"")</f>
        <v/>
      </c>
      <c r="K349" s="38" t="str">
        <f t="shared" ca="1" si="27"/>
        <v/>
      </c>
      <c r="L349" s="32" t="str">
        <f t="array" ref="L349">IF(OR($J$2&gt;I349),"",IFERROR(INDEX(Tableau1[],MATCH(1,('2017'!A349&gt;=Tableau1[[DATE DEBUT ]])*(Tableau1[DATE FIN]&gt;='2017'!A349),0),1),""))</f>
        <v/>
      </c>
      <c r="M349" s="6"/>
    </row>
    <row r="350" spans="1:13" ht="16.2">
      <c r="A350" s="40">
        <f t="shared" si="30"/>
        <v>43083</v>
      </c>
      <c r="B350" s="45"/>
      <c r="C350" s="45"/>
      <c r="D350" s="42">
        <f t="shared" si="28"/>
        <v>0</v>
      </c>
      <c r="E350" s="45"/>
      <c r="F350" s="45"/>
      <c r="G350" s="42">
        <f t="shared" si="26"/>
        <v>0</v>
      </c>
      <c r="H350" s="43"/>
      <c r="I350" s="38">
        <f t="shared" si="29"/>
        <v>0</v>
      </c>
      <c r="J350" s="68" t="str">
        <f>IFERROR(VLOOKUP(L350,EMPLOI!A:P,2,0),"")</f>
        <v/>
      </c>
      <c r="K350" s="38" t="str">
        <f t="shared" ca="1" si="27"/>
        <v/>
      </c>
      <c r="L350" s="32" t="str">
        <f t="array" ref="L350">IF(OR($J$2&gt;I350),"",IFERROR(INDEX(Tableau1[],MATCH(1,('2017'!A350&gt;=Tableau1[[DATE DEBUT ]])*(Tableau1[DATE FIN]&gt;='2017'!A350),0),1),""))</f>
        <v/>
      </c>
      <c r="M350" s="6"/>
    </row>
    <row r="351" spans="1:13" ht="16.2">
      <c r="A351" s="40">
        <f t="shared" si="30"/>
        <v>43084</v>
      </c>
      <c r="B351" s="45"/>
      <c r="C351" s="45"/>
      <c r="D351" s="42">
        <f t="shared" si="28"/>
        <v>0</v>
      </c>
      <c r="E351" s="45"/>
      <c r="F351" s="45"/>
      <c r="G351" s="42">
        <f t="shared" si="26"/>
        <v>0</v>
      </c>
      <c r="H351" s="43"/>
      <c r="I351" s="38">
        <f t="shared" si="29"/>
        <v>0</v>
      </c>
      <c r="J351" s="68" t="str">
        <f>IFERROR(VLOOKUP(L351,EMPLOI!A:P,2,0),"")</f>
        <v/>
      </c>
      <c r="K351" s="38">
        <f t="shared" ca="1" si="27"/>
        <v>0</v>
      </c>
      <c r="L351" s="32" t="str">
        <f t="array" ref="L351">IF(OR($J$2&gt;I351),"",IFERROR(INDEX(Tableau1[],MATCH(1,('2017'!A351&gt;=Tableau1[[DATE DEBUT ]])*(Tableau1[DATE FIN]&gt;='2017'!A351),0),1),""))</f>
        <v/>
      </c>
      <c r="M351" s="6"/>
    </row>
    <row r="352" spans="1:13" ht="16.2">
      <c r="A352" s="40">
        <f t="shared" si="30"/>
        <v>43085</v>
      </c>
      <c r="B352" s="45"/>
      <c r="C352" s="45"/>
      <c r="D352" s="42">
        <f t="shared" si="28"/>
        <v>0</v>
      </c>
      <c r="E352" s="45"/>
      <c r="F352" s="45"/>
      <c r="G352" s="42">
        <f t="shared" si="26"/>
        <v>0</v>
      </c>
      <c r="H352" s="43"/>
      <c r="I352" s="38">
        <f t="shared" si="29"/>
        <v>0</v>
      </c>
      <c r="J352" s="68" t="str">
        <f>IFERROR(VLOOKUP(L352,EMPLOI!A:P,2,0),"")</f>
        <v/>
      </c>
      <c r="K352" s="38" t="str">
        <f t="shared" ca="1" si="27"/>
        <v/>
      </c>
      <c r="L352" s="32" t="str">
        <f t="array" ref="L352">IF(OR($J$2&gt;I352),"",IFERROR(INDEX(Tableau1[],MATCH(1,('2017'!A352&gt;=Tableau1[[DATE DEBUT ]])*(Tableau1[DATE FIN]&gt;='2017'!A352),0),1),""))</f>
        <v/>
      </c>
      <c r="M352" s="6"/>
    </row>
    <row r="353" spans="1:13" ht="16.2">
      <c r="A353" s="40">
        <f t="shared" si="30"/>
        <v>43086</v>
      </c>
      <c r="B353" s="45"/>
      <c r="C353" s="45"/>
      <c r="D353" s="42">
        <f t="shared" si="28"/>
        <v>0</v>
      </c>
      <c r="E353" s="45"/>
      <c r="F353" s="45"/>
      <c r="G353" s="42">
        <f t="shared" si="26"/>
        <v>0</v>
      </c>
      <c r="H353" s="43"/>
      <c r="I353" s="38">
        <f t="shared" si="29"/>
        <v>0</v>
      </c>
      <c r="J353" s="68" t="str">
        <f>IFERROR(VLOOKUP(L353,EMPLOI!A:P,2,0),"")</f>
        <v/>
      </c>
      <c r="K353" s="38" t="str">
        <f t="shared" ca="1" si="27"/>
        <v/>
      </c>
      <c r="L353" s="32" t="str">
        <f t="array" ref="L353">IF(OR($J$2&gt;I353),"",IFERROR(INDEX(Tableau1[],MATCH(1,('2017'!A353&gt;=Tableau1[[DATE DEBUT ]])*(Tableau1[DATE FIN]&gt;='2017'!A353),0),1),""))</f>
        <v/>
      </c>
      <c r="M353" s="6"/>
    </row>
    <row r="354" spans="1:13" ht="16.2">
      <c r="A354" s="40">
        <f t="shared" si="30"/>
        <v>43087</v>
      </c>
      <c r="B354" s="45"/>
      <c r="C354" s="45"/>
      <c r="D354" s="42">
        <f t="shared" si="28"/>
        <v>0</v>
      </c>
      <c r="E354" s="45"/>
      <c r="F354" s="45"/>
      <c r="G354" s="42">
        <f t="shared" si="26"/>
        <v>0</v>
      </c>
      <c r="H354" s="43"/>
      <c r="I354" s="38">
        <f t="shared" si="29"/>
        <v>0</v>
      </c>
      <c r="J354" s="68" t="str">
        <f>IFERROR(VLOOKUP(L354,EMPLOI!A:P,2,0),"")</f>
        <v/>
      </c>
      <c r="K354" s="38" t="str">
        <f t="shared" ca="1" si="27"/>
        <v/>
      </c>
      <c r="L354" s="32" t="str">
        <f t="array" ref="L354">IF(OR($J$2&gt;I354),"",IFERROR(INDEX(Tableau1[],MATCH(1,('2017'!A354&gt;=Tableau1[[DATE DEBUT ]])*(Tableau1[DATE FIN]&gt;='2017'!A354),0),1),""))</f>
        <v/>
      </c>
      <c r="M354" s="6"/>
    </row>
    <row r="355" spans="1:13" ht="16.2">
      <c r="A355" s="40">
        <f t="shared" si="30"/>
        <v>43088</v>
      </c>
      <c r="B355" s="45"/>
      <c r="C355" s="45"/>
      <c r="D355" s="42">
        <f t="shared" si="28"/>
        <v>0</v>
      </c>
      <c r="E355" s="45"/>
      <c r="F355" s="45"/>
      <c r="G355" s="42">
        <f t="shared" si="26"/>
        <v>0</v>
      </c>
      <c r="H355" s="43"/>
      <c r="I355" s="38">
        <f t="shared" si="29"/>
        <v>0</v>
      </c>
      <c r="J355" s="68" t="str">
        <f>IFERROR(VLOOKUP(L355,EMPLOI!A:P,2,0),"")</f>
        <v/>
      </c>
      <c r="K355" s="38" t="str">
        <f t="shared" ca="1" si="27"/>
        <v/>
      </c>
      <c r="L355" s="32" t="str">
        <f t="array" ref="L355">IF(OR($J$2&gt;I355),"",IFERROR(INDEX(Tableau1[],MATCH(1,('2017'!A355&gt;=Tableau1[[DATE DEBUT ]])*(Tableau1[DATE FIN]&gt;='2017'!A355),0),1),""))</f>
        <v/>
      </c>
      <c r="M355" s="6"/>
    </row>
    <row r="356" spans="1:13" ht="16.2">
      <c r="A356" s="40">
        <f t="shared" si="30"/>
        <v>43089</v>
      </c>
      <c r="B356" s="45"/>
      <c r="C356" s="45"/>
      <c r="D356" s="42">
        <f t="shared" si="28"/>
        <v>0</v>
      </c>
      <c r="E356" s="45"/>
      <c r="F356" s="45"/>
      <c r="G356" s="42">
        <f t="shared" si="26"/>
        <v>0</v>
      </c>
      <c r="H356" s="43"/>
      <c r="I356" s="38">
        <f t="shared" si="29"/>
        <v>0</v>
      </c>
      <c r="J356" s="68" t="str">
        <f>IFERROR(VLOOKUP(L356,EMPLOI!A:P,2,0),"")</f>
        <v/>
      </c>
      <c r="K356" s="38" t="str">
        <f t="shared" ca="1" si="27"/>
        <v/>
      </c>
      <c r="L356" s="32" t="str">
        <f t="array" ref="L356">IF(OR($J$2&gt;I356),"",IFERROR(INDEX(Tableau1[],MATCH(1,('2017'!A356&gt;=Tableau1[[DATE DEBUT ]])*(Tableau1[DATE FIN]&gt;='2017'!A356),0),1),""))</f>
        <v/>
      </c>
      <c r="M356" s="6"/>
    </row>
    <row r="357" spans="1:13" ht="16.2">
      <c r="A357" s="40">
        <f t="shared" si="30"/>
        <v>43090</v>
      </c>
      <c r="B357" s="45"/>
      <c r="C357" s="45"/>
      <c r="D357" s="42">
        <f t="shared" si="28"/>
        <v>0</v>
      </c>
      <c r="E357" s="45"/>
      <c r="F357" s="45"/>
      <c r="G357" s="42">
        <f t="shared" ref="G357:G368" si="31">MOD(F357-E357,1)</f>
        <v>0</v>
      </c>
      <c r="H357" s="43"/>
      <c r="I357" s="38">
        <f t="shared" si="29"/>
        <v>0</v>
      </c>
      <c r="J357" s="68" t="str">
        <f>IFERROR(VLOOKUP(L357,EMPLOI!A:P,2,0),"")</f>
        <v/>
      </c>
      <c r="K357" s="38" t="str">
        <f t="shared" ca="1" si="27"/>
        <v/>
      </c>
      <c r="L357" s="32" t="str">
        <f t="array" ref="L357">IF(OR($J$2&gt;I357),"",IFERROR(INDEX(Tableau1[],MATCH(1,('2017'!A357&gt;=Tableau1[[DATE DEBUT ]])*(Tableau1[DATE FIN]&gt;='2017'!A357),0),1),""))</f>
        <v/>
      </c>
      <c r="M357" s="6"/>
    </row>
    <row r="358" spans="1:13" ht="16.2">
      <c r="A358" s="40">
        <f t="shared" si="30"/>
        <v>43091</v>
      </c>
      <c r="B358" s="45"/>
      <c r="C358" s="45"/>
      <c r="D358" s="42">
        <f t="shared" si="28"/>
        <v>0</v>
      </c>
      <c r="E358" s="45"/>
      <c r="F358" s="45"/>
      <c r="G358" s="42">
        <f t="shared" si="31"/>
        <v>0</v>
      </c>
      <c r="H358" s="43"/>
      <c r="I358" s="38">
        <f t="shared" si="29"/>
        <v>0</v>
      </c>
      <c r="J358" s="68" t="str">
        <f>IFERROR(VLOOKUP(L358,EMPLOI!A:P,2,0),"")</f>
        <v/>
      </c>
      <c r="K358" s="38">
        <f t="shared" ca="1" si="27"/>
        <v>0</v>
      </c>
      <c r="L358" s="32" t="str">
        <f t="array" ref="L358">IF(OR($J$2&gt;I358),"",IFERROR(INDEX(Tableau1[],MATCH(1,('2017'!A358&gt;=Tableau1[[DATE DEBUT ]])*(Tableau1[DATE FIN]&gt;='2017'!A358),0),1),""))</f>
        <v/>
      </c>
      <c r="M358" s="6"/>
    </row>
    <row r="359" spans="1:13" ht="16.2">
      <c r="A359" s="40">
        <f t="shared" si="30"/>
        <v>43092</v>
      </c>
      <c r="B359" s="45"/>
      <c r="C359" s="45"/>
      <c r="D359" s="42">
        <f t="shared" si="28"/>
        <v>0</v>
      </c>
      <c r="E359" s="45"/>
      <c r="F359" s="45"/>
      <c r="G359" s="42">
        <f t="shared" si="31"/>
        <v>0</v>
      </c>
      <c r="H359" s="43"/>
      <c r="I359" s="38">
        <f t="shared" si="29"/>
        <v>0</v>
      </c>
      <c r="J359" s="68" t="str">
        <f>IFERROR(VLOOKUP(L359,EMPLOI!A:P,2,0),"")</f>
        <v/>
      </c>
      <c r="K359" s="38" t="str">
        <f t="shared" ca="1" si="27"/>
        <v/>
      </c>
      <c r="L359" s="32" t="str">
        <f t="array" ref="L359">IF(OR($J$2&gt;I359),"",IFERROR(INDEX(Tableau1[],MATCH(1,('2017'!A359&gt;=Tableau1[[DATE DEBUT ]])*(Tableau1[DATE FIN]&gt;='2017'!A359),0),1),""))</f>
        <v/>
      </c>
      <c r="M359" s="6"/>
    </row>
    <row r="360" spans="1:13" ht="16.2">
      <c r="A360" s="40">
        <f t="shared" si="30"/>
        <v>43093</v>
      </c>
      <c r="B360" s="45"/>
      <c r="C360" s="45"/>
      <c r="D360" s="42">
        <f t="shared" si="28"/>
        <v>0</v>
      </c>
      <c r="E360" s="45"/>
      <c r="F360" s="45"/>
      <c r="G360" s="42">
        <f t="shared" si="31"/>
        <v>0</v>
      </c>
      <c r="H360" s="43"/>
      <c r="I360" s="38">
        <f t="shared" si="29"/>
        <v>0</v>
      </c>
      <c r="J360" s="68" t="str">
        <f>IFERROR(VLOOKUP(L360,EMPLOI!A:P,2,0),"")</f>
        <v/>
      </c>
      <c r="K360" s="38" t="str">
        <f t="shared" ca="1" si="27"/>
        <v/>
      </c>
      <c r="L360" s="32" t="str">
        <f t="array" ref="L360">IF(OR($J$2&gt;I360),"",IFERROR(INDEX(Tableau1[],MATCH(1,('2017'!A360&gt;=Tableau1[[DATE DEBUT ]])*(Tableau1[DATE FIN]&gt;='2017'!A360),0),1),""))</f>
        <v/>
      </c>
      <c r="M360" s="6"/>
    </row>
    <row r="361" spans="1:13" ht="16.2">
      <c r="A361" s="40">
        <f t="shared" si="30"/>
        <v>43094</v>
      </c>
      <c r="B361" s="45"/>
      <c r="C361" s="45"/>
      <c r="D361" s="42">
        <f t="shared" si="28"/>
        <v>0</v>
      </c>
      <c r="E361" s="45"/>
      <c r="F361" s="45"/>
      <c r="G361" s="42">
        <f t="shared" si="31"/>
        <v>0</v>
      </c>
      <c r="H361" s="43"/>
      <c r="I361" s="38">
        <f t="shared" si="29"/>
        <v>0</v>
      </c>
      <c r="J361" s="68" t="str">
        <f>IFERROR(VLOOKUP(L361,EMPLOI!A:P,2,0),"")</f>
        <v/>
      </c>
      <c r="K361" s="38" t="str">
        <f t="shared" ca="1" si="27"/>
        <v/>
      </c>
      <c r="L361" s="32" t="str">
        <f t="array" ref="L361">IF(OR($J$2&gt;I361),"",IFERROR(INDEX(Tableau1[],MATCH(1,('2017'!A361&gt;=Tableau1[[DATE DEBUT ]])*(Tableau1[DATE FIN]&gt;='2017'!A361),0),1),""))</f>
        <v/>
      </c>
      <c r="M361" s="6"/>
    </row>
    <row r="362" spans="1:13" ht="16.2">
      <c r="A362" s="40">
        <f t="shared" si="30"/>
        <v>43095</v>
      </c>
      <c r="B362" s="45"/>
      <c r="C362" s="45"/>
      <c r="D362" s="42">
        <f t="shared" si="28"/>
        <v>0</v>
      </c>
      <c r="E362" s="45"/>
      <c r="F362" s="45"/>
      <c r="G362" s="42">
        <f t="shared" si="31"/>
        <v>0</v>
      </c>
      <c r="H362" s="43"/>
      <c r="I362" s="38">
        <f t="shared" si="29"/>
        <v>0</v>
      </c>
      <c r="J362" s="68" t="str">
        <f>IFERROR(VLOOKUP(L362,EMPLOI!A:P,2,0),"")</f>
        <v/>
      </c>
      <c r="K362" s="38" t="str">
        <f t="shared" ca="1" si="27"/>
        <v/>
      </c>
      <c r="L362" s="32" t="str">
        <f t="array" ref="L362">IF(OR($J$2&gt;I362),"",IFERROR(INDEX(Tableau1[],MATCH(1,('2017'!A362&gt;=Tableau1[[DATE DEBUT ]])*(Tableau1[DATE FIN]&gt;='2017'!A362),0),1),""))</f>
        <v/>
      </c>
      <c r="M362" s="6"/>
    </row>
    <row r="363" spans="1:13" ht="16.2">
      <c r="A363" s="40">
        <f t="shared" si="30"/>
        <v>43096</v>
      </c>
      <c r="B363" s="45"/>
      <c r="C363" s="45"/>
      <c r="D363" s="42">
        <f t="shared" si="28"/>
        <v>0</v>
      </c>
      <c r="E363" s="45"/>
      <c r="F363" s="45"/>
      <c r="G363" s="42">
        <f t="shared" si="31"/>
        <v>0</v>
      </c>
      <c r="H363" s="43"/>
      <c r="I363" s="38">
        <f t="shared" si="29"/>
        <v>0</v>
      </c>
      <c r="J363" s="68" t="str">
        <f>IFERROR(VLOOKUP(L363,EMPLOI!A:P,2,0),"")</f>
        <v/>
      </c>
      <c r="K363" s="38" t="str">
        <f t="shared" ca="1" si="27"/>
        <v/>
      </c>
      <c r="L363" s="32" t="str">
        <f t="array" ref="L363">IF(OR($J$2&gt;I363),"",IFERROR(INDEX(Tableau1[],MATCH(1,('2017'!A363&gt;=Tableau1[[DATE DEBUT ]])*(Tableau1[DATE FIN]&gt;='2017'!A363),0),1),""))</f>
        <v/>
      </c>
      <c r="M363" s="6"/>
    </row>
    <row r="364" spans="1:13" ht="16.2">
      <c r="A364" s="40">
        <f t="shared" si="30"/>
        <v>43097</v>
      </c>
      <c r="B364" s="45"/>
      <c r="C364" s="45"/>
      <c r="D364" s="42">
        <f t="shared" si="28"/>
        <v>0</v>
      </c>
      <c r="E364" s="45"/>
      <c r="F364" s="45"/>
      <c r="G364" s="42">
        <f t="shared" si="31"/>
        <v>0</v>
      </c>
      <c r="H364" s="43"/>
      <c r="I364" s="38">
        <f t="shared" si="29"/>
        <v>0</v>
      </c>
      <c r="J364" s="68" t="str">
        <f>IFERROR(VLOOKUP(L364,EMPLOI!A:P,2,0),"")</f>
        <v/>
      </c>
      <c r="K364" s="38" t="str">
        <f t="shared" ca="1" si="27"/>
        <v/>
      </c>
      <c r="L364" s="32" t="str">
        <f t="array" ref="L364">IF(OR($J$2&gt;I364),"",IFERROR(INDEX(Tableau1[],MATCH(1,('2017'!A364&gt;=Tableau1[[DATE DEBUT ]])*(Tableau1[DATE FIN]&gt;='2017'!A364),0),1),""))</f>
        <v/>
      </c>
      <c r="M364" s="6"/>
    </row>
    <row r="365" spans="1:13" ht="16.2">
      <c r="A365" s="40">
        <f t="shared" si="30"/>
        <v>43098</v>
      </c>
      <c r="B365" s="44"/>
      <c r="C365" s="44"/>
      <c r="D365" s="42">
        <f t="shared" si="28"/>
        <v>0</v>
      </c>
      <c r="E365" s="45"/>
      <c r="F365" s="45"/>
      <c r="G365" s="42">
        <f t="shared" si="31"/>
        <v>0</v>
      </c>
      <c r="H365" s="43"/>
      <c r="I365" s="38">
        <f t="shared" si="29"/>
        <v>0</v>
      </c>
      <c r="J365" s="68" t="str">
        <f>IFERROR(VLOOKUP(L365,EMPLOI!A:P,2,0),"")</f>
        <v/>
      </c>
      <c r="K365" s="38">
        <f t="shared" ca="1" si="27"/>
        <v>0</v>
      </c>
      <c r="L365" s="32" t="str">
        <f t="array" ref="L365">IF(OR($J$2&gt;I365),"",IFERROR(INDEX(Tableau1[],MATCH(1,('2017'!A365&gt;=Tableau1[[DATE DEBUT ]])*(Tableau1[DATE FIN]&gt;='2017'!A365),0),1),""))</f>
        <v/>
      </c>
      <c r="M365" s="6"/>
    </row>
    <row r="366" spans="1:13" ht="16.2">
      <c r="A366" s="40">
        <f t="shared" si="30"/>
        <v>43099</v>
      </c>
      <c r="B366" s="44"/>
      <c r="C366" s="44"/>
      <c r="D366" s="42">
        <f t="shared" si="28"/>
        <v>0</v>
      </c>
      <c r="E366" s="45"/>
      <c r="F366" s="45"/>
      <c r="G366" s="42">
        <f t="shared" si="31"/>
        <v>0</v>
      </c>
      <c r="H366" s="43"/>
      <c r="I366" s="38">
        <f t="shared" si="29"/>
        <v>0</v>
      </c>
      <c r="J366" s="68" t="str">
        <f>IFERROR(VLOOKUP(L366,EMPLOI!A:P,2,0),"")</f>
        <v/>
      </c>
      <c r="K366" s="38" t="str">
        <f t="shared" ca="1" si="27"/>
        <v/>
      </c>
      <c r="L366" s="32" t="str">
        <f t="array" ref="L366">IF(OR($J$2&gt;I366),"",IFERROR(INDEX(Tableau1[],MATCH(1,('2017'!A366&gt;=Tableau1[[DATE DEBUT ]])*(Tableau1[DATE FIN]&gt;='2017'!A366),0),1),""))</f>
        <v/>
      </c>
      <c r="M366" s="6"/>
    </row>
    <row r="367" spans="1:13" ht="16.2">
      <c r="A367" s="40">
        <f t="shared" si="30"/>
        <v>43100</v>
      </c>
      <c r="B367" s="44"/>
      <c r="C367" s="44"/>
      <c r="D367" s="42">
        <f t="shared" si="28"/>
        <v>0</v>
      </c>
      <c r="E367" s="45"/>
      <c r="F367" s="45"/>
      <c r="G367" s="42">
        <f t="shared" si="31"/>
        <v>0</v>
      </c>
      <c r="H367" s="43"/>
      <c r="I367" s="38">
        <f t="shared" si="29"/>
        <v>0</v>
      </c>
      <c r="J367" s="68" t="str">
        <f>IFERROR(VLOOKUP(L367,EMPLOI!A:P,2,0),"")</f>
        <v/>
      </c>
      <c r="K367" s="38" t="str">
        <f t="shared" ca="1" si="27"/>
        <v/>
      </c>
      <c r="L367" s="32" t="str">
        <f t="array" ref="L367">IF(OR($J$2&gt;I367),"",IFERROR(INDEX(Tableau1[],MATCH(1,('2017'!A367&gt;=Tableau1[[DATE DEBUT ]])*(Tableau1[DATE FIN]&gt;='2017'!A367),0),1),""))</f>
        <v/>
      </c>
      <c r="M367" s="6"/>
    </row>
    <row r="368" spans="1:13" ht="16.2">
      <c r="A368" s="40">
        <f t="shared" si="30"/>
        <v>43101</v>
      </c>
      <c r="B368" s="44"/>
      <c r="C368" s="44"/>
      <c r="D368" s="42">
        <f t="shared" si="28"/>
        <v>0</v>
      </c>
      <c r="E368" s="45"/>
      <c r="F368" s="45"/>
      <c r="G368" s="42">
        <f t="shared" si="31"/>
        <v>0</v>
      </c>
      <c r="H368" s="43"/>
      <c r="I368" s="38">
        <f t="shared" si="29"/>
        <v>0</v>
      </c>
      <c r="J368" s="68" t="str">
        <f>IFERROR(VLOOKUP(L368,EMPLOI!A:P,2,0),"")</f>
        <v/>
      </c>
      <c r="K368" s="38" t="str">
        <f t="shared" ref="K368" ca="1" si="32">IF(WEEKDAY(A368)=6,SUM(OFFSET(A368,0,8,-6,1)),"")</f>
        <v/>
      </c>
      <c r="L368" s="32" t="str">
        <f t="array" ref="L368">IF(OR($J$2&gt;I368),"",IFERROR(INDEX(Tableau1[],MATCH(1,('2017'!A368&gt;=Tableau1[[DATE DEBUT ]])*(Tableau1[DATE FIN]&gt;='2017'!A368),0),1),""))</f>
        <v/>
      </c>
      <c r="M368" s="6"/>
    </row>
    <row r="369" spans="11:11">
      <c r="K369" s="71"/>
    </row>
  </sheetData>
  <mergeCells count="2">
    <mergeCell ref="P2:Q2"/>
    <mergeCell ref="P3:Q3"/>
  </mergeCells>
  <conditionalFormatting sqref="J95:J96 J273:J274">
    <cfRule type="expression" dxfId="11" priority="5">
      <formula>COUNTIF(Férié,$A95)&gt;0</formula>
    </cfRule>
    <cfRule type="expression" dxfId="10" priority="6">
      <formula>COUNTIF(Fêtes,$A95)&gt;0</formula>
    </cfRule>
    <cfRule type="expression" dxfId="9" priority="7">
      <formula>WEEKDAY($A95,2)=7</formula>
    </cfRule>
    <cfRule type="expression" dxfId="8" priority="8">
      <formula>WEEKDAY($A95,2)=6</formula>
    </cfRule>
  </conditionalFormatting>
  <conditionalFormatting sqref="A3:O368">
    <cfRule type="expression" dxfId="7" priority="17">
      <formula>COUNTIF($Q$4:$Q$16,$A3)&gt;0</formula>
    </cfRule>
    <cfRule type="expression" dxfId="6" priority="18">
      <formula>COUNTIF($Q$18:$Q$22,$A3)&gt;0</formula>
    </cfRule>
    <cfRule type="expression" dxfId="5" priority="19">
      <formula>WEEKDAY($A3,2)=7</formula>
    </cfRule>
    <cfRule type="expression" dxfId="4" priority="20">
      <formula>WEEKDAY($A3,2)=6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R369"/>
  <sheetViews>
    <sheetView topLeftCell="B1" workbookViewId="0">
      <selection activeCell="M3" sqref="M3"/>
    </sheetView>
  </sheetViews>
  <sheetFormatPr baseColWidth="10" defaultRowHeight="15.6"/>
  <cols>
    <col min="1" max="1" width="22.6328125" style="32" customWidth="1"/>
    <col min="2" max="3" width="10.90625" style="6"/>
    <col min="4" max="4" width="10.90625" style="38" hidden="1" customWidth="1"/>
    <col min="5" max="6" width="10.90625" style="6"/>
    <col min="7" max="7" width="10.90625" style="32" hidden="1" customWidth="1"/>
    <col min="8" max="8" width="10.90625" style="39"/>
    <col min="9" max="9" width="10.90625" style="38"/>
    <col min="10" max="11" width="10.90625" style="68" customWidth="1"/>
    <col min="12" max="12" width="10.1796875" style="6" customWidth="1"/>
    <col min="13" max="13" width="17.36328125" style="32" customWidth="1"/>
    <col min="14" max="14" width="9.81640625" style="32" customWidth="1"/>
    <col min="15" max="15" width="7.26953125" style="32" customWidth="1"/>
    <col min="16" max="16" width="10.90625" style="32"/>
    <col min="17" max="17" width="20.90625" style="32" customWidth="1"/>
    <col min="18" max="18" width="22.08984375" style="32" customWidth="1"/>
    <col min="19" max="16384" width="10.90625" style="32"/>
  </cols>
  <sheetData>
    <row r="1" spans="1:18">
      <c r="B1" s="60">
        <f ca="1">COUNTIF(K:M,A1)</f>
        <v>41</v>
      </c>
      <c r="K1" s="68" t="str">
        <f>IFERROR(VLOOKUP(A1,EMPLOI!A:Q,5),"")</f>
        <v/>
      </c>
    </row>
    <row r="2" spans="1:18">
      <c r="B2" s="33" t="s">
        <v>12</v>
      </c>
      <c r="C2" s="33" t="s">
        <v>13</v>
      </c>
      <c r="D2" s="34" t="s">
        <v>50</v>
      </c>
      <c r="E2" s="33" t="s">
        <v>12</v>
      </c>
      <c r="F2" s="33" t="s">
        <v>13</v>
      </c>
      <c r="G2" s="33" t="s">
        <v>51</v>
      </c>
      <c r="H2" s="35" t="s">
        <v>14</v>
      </c>
      <c r="I2" s="34" t="s">
        <v>15</v>
      </c>
      <c r="J2" s="144">
        <v>1.1574074074074073E-5</v>
      </c>
      <c r="K2" s="69" t="s">
        <v>41</v>
      </c>
      <c r="L2" s="33"/>
      <c r="M2" s="33" t="s">
        <v>44</v>
      </c>
      <c r="N2" s="33"/>
      <c r="O2" s="33" t="s">
        <v>16</v>
      </c>
      <c r="P2" s="36" t="s">
        <v>17</v>
      </c>
      <c r="Q2" s="79">
        <v>2018</v>
      </c>
      <c r="R2" s="80"/>
    </row>
    <row r="3" spans="1:18">
      <c r="A3" s="37">
        <f>DATE(2018,1,1)</f>
        <v>43101</v>
      </c>
      <c r="B3" s="44">
        <v>0.33333333333333331</v>
      </c>
      <c r="C3" s="44">
        <v>0.66666666666666663</v>
      </c>
      <c r="D3" s="42">
        <f>MOD(C3-B3,1)</f>
        <v>0.33333333333333331</v>
      </c>
      <c r="E3" s="41"/>
      <c r="F3" s="41"/>
      <c r="G3" s="42">
        <f>MOD(F3-E3,1)</f>
        <v>0</v>
      </c>
      <c r="H3" s="43"/>
      <c r="I3" s="38">
        <f>SUM(D3+G3)</f>
        <v>0.33333333333333331</v>
      </c>
      <c r="J3" s="68">
        <f>IFERROR(VLOOKUP(M3,EMPLOI!A:P,2,0),"")</f>
        <v>999</v>
      </c>
      <c r="K3" s="68">
        <f>IF(I3&gt;=$J$2,J3,"")</f>
        <v>999</v>
      </c>
      <c r="L3" s="38" t="str">
        <f t="shared" ref="L3:L66" ca="1" si="0">IF(WEEKDAY(A3)=6,SUM(OFFSET(A3,0,8,-6,1)),"")</f>
        <v/>
      </c>
      <c r="M3" s="32" t="str">
        <f t="array" ref="M3">IF(OR(WEEKDAY($A3,2)=7,WEEKDAY($A3,2)=6,A3=Férié,$J$2&gt;I3),"",IFERROR(INDEX(Tableau1[],MATCH(1,('2018'!A3&gt;=Tableau1[[DATE DEBUT ]])*(Tableau1[DATE FIN]&gt;='2018'!A3),0),1),""))</f>
        <v>test</v>
      </c>
      <c r="N3" s="6"/>
      <c r="Q3" s="81" t="s">
        <v>18</v>
      </c>
      <c r="R3" s="82"/>
    </row>
    <row r="4" spans="1:18" ht="16.2">
      <c r="A4" s="40">
        <f>A3+1</f>
        <v>43102</v>
      </c>
      <c r="B4" s="44">
        <v>0.33333333333333331</v>
      </c>
      <c r="C4" s="44">
        <v>0.66666666666666663</v>
      </c>
      <c r="D4" s="42">
        <f t="shared" ref="D4:D67" si="1">MOD(C4-B4,1)</f>
        <v>0.33333333333333331</v>
      </c>
      <c r="E4" s="44"/>
      <c r="F4" s="44"/>
      <c r="G4" s="42">
        <f t="shared" ref="G4:G67" si="2">MOD(F4-E4,1)</f>
        <v>0</v>
      </c>
      <c r="H4" s="43"/>
      <c r="I4" s="38">
        <f>SUM(D4+G4)</f>
        <v>0.33333333333333331</v>
      </c>
      <c r="J4" s="68">
        <f>IFERROR(VLOOKUP(M4,EMPLOI!A:P,2,0),"")</f>
        <v>999</v>
      </c>
      <c r="K4" s="68">
        <f>IF(I4&gt;=$J$2,J4,"")</f>
        <v>999</v>
      </c>
      <c r="L4" s="38" t="str">
        <f t="shared" ca="1" si="0"/>
        <v/>
      </c>
      <c r="M4" s="32" t="str">
        <f t="array" ref="M4">IF(OR(WEEKDAY($A4,2)=7,WEEKDAY($A4,2)=6,A4=Férié,$J$2&gt;I4),"",IFERROR(INDEX(Tableau1[],MATCH(1,('2018'!A4&gt;=Tableau1[[DATE DEBUT ]])*(Tableau1[DATE FIN]&gt;='2018'!A4),0),1),""))</f>
        <v>test</v>
      </c>
      <c r="N4" s="6"/>
      <c r="Q4" s="1" t="s">
        <v>19</v>
      </c>
      <c r="R4" s="63">
        <f>DATE(Q2,1,1)</f>
        <v>43101</v>
      </c>
    </row>
    <row r="5" spans="1:18" ht="16.2">
      <c r="A5" s="40">
        <f>A4+1</f>
        <v>43103</v>
      </c>
      <c r="B5" s="44"/>
      <c r="C5" s="44"/>
      <c r="D5" s="42">
        <f t="shared" si="1"/>
        <v>0</v>
      </c>
      <c r="E5" s="44"/>
      <c r="F5" s="44"/>
      <c r="G5" s="42">
        <f t="shared" si="2"/>
        <v>0</v>
      </c>
      <c r="H5" s="43"/>
      <c r="I5" s="38">
        <f>IFERROR(SUM(D5,G5),"")</f>
        <v>0</v>
      </c>
      <c r="J5" s="68" t="str">
        <f>IFERROR(VLOOKUP(M5,EMPLOI!A:P,2,0),"")</f>
        <v/>
      </c>
      <c r="K5" s="68" t="str">
        <f t="shared" ref="K5:K68" si="3">IF(I5&gt;=$J$2,J5,"")</f>
        <v/>
      </c>
      <c r="L5" s="38" t="str">
        <f t="shared" ca="1" si="0"/>
        <v/>
      </c>
      <c r="M5" s="32" t="str">
        <f>IF(OR(WEEKDAY($A5,2)=7,WEEKDAY($A5,2)=6,A5=Férié,$J$2&gt;I5),"",IFERROR(INDEX(Tableau1[],MATCH(1,('2018'!A5&gt;=Tableau1[[DATE DEBUT ]])*(Tableau1[DATE FIN]&gt;='2018'!A5),0),1),""))</f>
        <v/>
      </c>
      <c r="N5" s="6"/>
      <c r="Q5" s="2" t="s">
        <v>20</v>
      </c>
      <c r="R5" s="63">
        <f>FLOOR(DATE(Q2,5,DAY(MINUTE(Q2/38)/2+56)),7)-34+7*(Q2=2079)</f>
        <v>43191</v>
      </c>
    </row>
    <row r="6" spans="1:18" ht="16.2">
      <c r="A6" s="40">
        <f t="shared" ref="A6:A69" si="4">A5+1</f>
        <v>43104</v>
      </c>
      <c r="B6" s="44"/>
      <c r="C6" s="44"/>
      <c r="D6" s="42">
        <f t="shared" si="1"/>
        <v>0</v>
      </c>
      <c r="E6" s="44"/>
      <c r="F6" s="44"/>
      <c r="G6" s="42">
        <f t="shared" si="2"/>
        <v>0</v>
      </c>
      <c r="H6" s="43"/>
      <c r="I6" s="38">
        <f t="shared" ref="I6:I68" si="5">SUM(D6+G6)</f>
        <v>0</v>
      </c>
      <c r="J6" s="68" t="str">
        <f>IFERROR(VLOOKUP(M6,EMPLOI!A:P,2,0),"")</f>
        <v/>
      </c>
      <c r="K6" s="68" t="str">
        <f t="shared" si="3"/>
        <v/>
      </c>
      <c r="L6" s="38" t="str">
        <f t="shared" ca="1" si="0"/>
        <v/>
      </c>
      <c r="M6" s="32" t="str">
        <f>IF(OR(WEEKDAY($A6,2)=7,WEEKDAY($A6,2)=6,A6=Férié,$J$2&gt;I6),"",IFERROR(INDEX(Tableau1[],MATCH(1,('2018'!A6&gt;=Tableau1[[DATE DEBUT ]])*(Tableau1[DATE FIN]&gt;='2018'!A6),0),1),""))</f>
        <v/>
      </c>
      <c r="N6" s="6"/>
      <c r="Q6" s="46" t="s">
        <v>21</v>
      </c>
      <c r="R6" s="63">
        <f>R5+1</f>
        <v>43192</v>
      </c>
    </row>
    <row r="7" spans="1:18" ht="16.2">
      <c r="A7" s="40">
        <f t="shared" si="4"/>
        <v>43105</v>
      </c>
      <c r="B7" s="44"/>
      <c r="C7" s="44"/>
      <c r="D7" s="42">
        <f t="shared" si="1"/>
        <v>0</v>
      </c>
      <c r="E7" s="44"/>
      <c r="F7" s="44"/>
      <c r="G7" s="42">
        <f t="shared" si="2"/>
        <v>0</v>
      </c>
      <c r="H7" s="43"/>
      <c r="I7" s="38">
        <f t="shared" si="5"/>
        <v>0</v>
      </c>
      <c r="J7" s="68" t="str">
        <f>IFERROR(VLOOKUP(M7,EMPLOI!A:P,2,0),"")</f>
        <v/>
      </c>
      <c r="K7" s="68" t="str">
        <f t="shared" si="3"/>
        <v/>
      </c>
      <c r="L7" s="38">
        <f t="shared" ca="1" si="0"/>
        <v>0.66666666666666663</v>
      </c>
      <c r="M7" s="32" t="str">
        <f>IF(OR(WEEKDAY($A7,2)=7,WEEKDAY($A7,2)=6,A7=Férié,$J$2&gt;I7),"",IFERROR(INDEX(Tableau1[],MATCH(1,('2018'!A7&gt;=Tableau1[[DATE DEBUT ]])*(Tableau1[DATE FIN]&gt;='2018'!A7),0),1),""))</f>
        <v/>
      </c>
      <c r="N7" s="6"/>
      <c r="Q7" s="1" t="s">
        <v>22</v>
      </c>
      <c r="R7" s="63">
        <f>DATE(Année!A5,5,1)</f>
        <v>42856</v>
      </c>
    </row>
    <row r="8" spans="1:18" ht="16.2">
      <c r="A8" s="40">
        <f t="shared" si="4"/>
        <v>43106</v>
      </c>
      <c r="B8" s="44"/>
      <c r="C8" s="44"/>
      <c r="D8" s="42">
        <f t="shared" si="1"/>
        <v>0</v>
      </c>
      <c r="E8" s="45"/>
      <c r="F8" s="45"/>
      <c r="G8" s="42">
        <f t="shared" si="2"/>
        <v>0</v>
      </c>
      <c r="H8" s="43"/>
      <c r="I8" s="38">
        <f t="shared" si="5"/>
        <v>0</v>
      </c>
      <c r="J8" s="68" t="str">
        <f>IFERROR(VLOOKUP(M8,EMPLOI!A:P,2,0),"")</f>
        <v/>
      </c>
      <c r="K8" s="68" t="str">
        <f t="shared" si="3"/>
        <v/>
      </c>
      <c r="L8" s="38" t="str">
        <f t="shared" ca="1" si="0"/>
        <v/>
      </c>
      <c r="M8" s="32" t="str">
        <f>IF(OR(WEEKDAY($A8,2)=7,WEEKDAY($A8,2)=6,A8=Férié,$J$2&gt;I8),"",IFERROR(INDEX(Tableau1[],MATCH(1,('2018'!A8&gt;=Tableau1[[DATE DEBUT ]])*(Tableau1[DATE FIN]&gt;='2018'!A8),0),1),""))</f>
        <v/>
      </c>
      <c r="N8" s="6"/>
      <c r="Q8" s="1" t="s">
        <v>23</v>
      </c>
      <c r="R8" s="63">
        <f>R5+39</f>
        <v>43230</v>
      </c>
    </row>
    <row r="9" spans="1:18" ht="16.2">
      <c r="A9" s="40">
        <f t="shared" si="4"/>
        <v>43107</v>
      </c>
      <c r="B9" s="45"/>
      <c r="C9" s="45"/>
      <c r="D9" s="42">
        <f t="shared" si="1"/>
        <v>0</v>
      </c>
      <c r="E9" s="45"/>
      <c r="F9" s="45"/>
      <c r="G9" s="42">
        <f t="shared" si="2"/>
        <v>0</v>
      </c>
      <c r="H9" s="43"/>
      <c r="I9" s="38">
        <f t="shared" si="5"/>
        <v>0</v>
      </c>
      <c r="J9" s="68" t="str">
        <f>IFERROR(VLOOKUP(M9,EMPLOI!A:P,2,0),"")</f>
        <v/>
      </c>
      <c r="K9" s="68" t="str">
        <f t="shared" si="3"/>
        <v/>
      </c>
      <c r="L9" s="38" t="str">
        <f t="shared" ca="1" si="0"/>
        <v/>
      </c>
      <c r="M9" s="32" t="str">
        <f>IF(OR(WEEKDAY($A9,2)=7,WEEKDAY($A9,2)=6,A9=Férié,$J$2&gt;I9),"",IFERROR(INDEX(Tableau1[],MATCH(1,('2018'!A9&gt;=Tableau1[[DATE DEBUT ]])*(Tableau1[DATE FIN]&gt;='2018'!A9),0),1),""))</f>
        <v/>
      </c>
      <c r="N9" s="6"/>
      <c r="Q9" s="46" t="s">
        <v>24</v>
      </c>
      <c r="R9" s="63">
        <f>DATE(Q2,5,8)</f>
        <v>43228</v>
      </c>
    </row>
    <row r="10" spans="1:18" ht="16.2">
      <c r="A10" s="40">
        <f t="shared" si="4"/>
        <v>43108</v>
      </c>
      <c r="B10" s="45"/>
      <c r="C10" s="45"/>
      <c r="D10" s="42">
        <f t="shared" si="1"/>
        <v>0</v>
      </c>
      <c r="E10" s="45"/>
      <c r="F10" s="45"/>
      <c r="G10" s="42">
        <f t="shared" si="2"/>
        <v>0</v>
      </c>
      <c r="H10" s="43"/>
      <c r="I10" s="38">
        <f t="shared" si="5"/>
        <v>0</v>
      </c>
      <c r="J10" s="68" t="str">
        <f>IFERROR(VLOOKUP(M10,EMPLOI!A:P,2,0),"")</f>
        <v/>
      </c>
      <c r="K10" s="68" t="str">
        <f t="shared" si="3"/>
        <v/>
      </c>
      <c r="L10" s="38" t="str">
        <f t="shared" ca="1" si="0"/>
        <v/>
      </c>
      <c r="M10" s="32" t="str">
        <f>IF(OR(WEEKDAY($A10,2)=7,WEEKDAY($A10,2)=6,A10=Férié,$J$2&gt;I10),"",IFERROR(INDEX(Tableau1[],MATCH(1,('2018'!A10&gt;=Tableau1[[DATE DEBUT ]])*(Tableau1[DATE FIN]&gt;='2018'!A10),0),1),""))</f>
        <v/>
      </c>
      <c r="N10" s="6"/>
      <c r="Q10" s="1" t="s">
        <v>25</v>
      </c>
      <c r="R10" s="63">
        <f>R5+49</f>
        <v>43240</v>
      </c>
    </row>
    <row r="11" spans="1:18" ht="16.2">
      <c r="A11" s="40">
        <f t="shared" si="4"/>
        <v>43109</v>
      </c>
      <c r="B11" s="45"/>
      <c r="C11" s="45"/>
      <c r="D11" s="42">
        <f t="shared" si="1"/>
        <v>0</v>
      </c>
      <c r="E11" s="45"/>
      <c r="F11" s="45"/>
      <c r="G11" s="42">
        <f t="shared" si="2"/>
        <v>0</v>
      </c>
      <c r="H11" s="43"/>
      <c r="I11" s="38">
        <f t="shared" si="5"/>
        <v>0</v>
      </c>
      <c r="J11" s="68" t="str">
        <f>IFERROR(VLOOKUP(M11,EMPLOI!A:P,2,0),"")</f>
        <v/>
      </c>
      <c r="K11" s="68" t="str">
        <f t="shared" si="3"/>
        <v/>
      </c>
      <c r="L11" s="38" t="str">
        <f t="shared" ca="1" si="0"/>
        <v/>
      </c>
      <c r="M11" s="32" t="str">
        <f>IF(OR(WEEKDAY($A11,2)=7,WEEKDAY($A11,2)=6,A11=Férié,$J$2&gt;I11),"",IFERROR(INDEX(Tableau1[],MATCH(1,('2018'!A11&gt;=Tableau1[[DATE DEBUT ]])*(Tableau1[DATE FIN]&gt;='2018'!A11),0),1),""))</f>
        <v/>
      </c>
      <c r="N11" s="6"/>
      <c r="Q11" s="1" t="s">
        <v>26</v>
      </c>
      <c r="R11" s="63">
        <f>R5+50</f>
        <v>43241</v>
      </c>
    </row>
    <row r="12" spans="1:18" ht="16.2">
      <c r="A12" s="40">
        <f t="shared" si="4"/>
        <v>43110</v>
      </c>
      <c r="B12" s="45"/>
      <c r="C12" s="45"/>
      <c r="D12" s="42">
        <f t="shared" si="1"/>
        <v>0</v>
      </c>
      <c r="E12" s="45"/>
      <c r="F12" s="45"/>
      <c r="G12" s="42">
        <f t="shared" si="2"/>
        <v>0</v>
      </c>
      <c r="H12" s="43"/>
      <c r="I12" s="38">
        <f t="shared" si="5"/>
        <v>0</v>
      </c>
      <c r="J12" s="68" t="str">
        <f>IFERROR(VLOOKUP(M12,EMPLOI!A:P,2,0),"")</f>
        <v/>
      </c>
      <c r="K12" s="68" t="str">
        <f t="shared" si="3"/>
        <v/>
      </c>
      <c r="L12" s="38" t="str">
        <f t="shared" ca="1" si="0"/>
        <v/>
      </c>
      <c r="M12" s="32" t="str">
        <f>IF(OR(WEEKDAY($A12,2)=7,WEEKDAY($A12,2)=6,A12=Férié,$J$2&gt;I12),"",IFERROR(INDEX(Tableau1[],MATCH(1,('2018'!A12&gt;=Tableau1[[DATE DEBUT ]])*(Tableau1[DATE FIN]&gt;='2018'!A12),0),1),""))</f>
        <v/>
      </c>
      <c r="N12" s="6"/>
      <c r="Q12" s="46" t="s">
        <v>27</v>
      </c>
      <c r="R12" s="63">
        <f>DATE(Q2,7,14)</f>
        <v>43295</v>
      </c>
    </row>
    <row r="13" spans="1:18" ht="16.2">
      <c r="A13" s="40">
        <f t="shared" si="4"/>
        <v>43111</v>
      </c>
      <c r="B13" s="45"/>
      <c r="C13" s="45"/>
      <c r="D13" s="42">
        <f t="shared" si="1"/>
        <v>0</v>
      </c>
      <c r="E13" s="45"/>
      <c r="F13" s="45"/>
      <c r="G13" s="42">
        <f t="shared" si="2"/>
        <v>0</v>
      </c>
      <c r="H13" s="43"/>
      <c r="I13" s="38">
        <f t="shared" si="5"/>
        <v>0</v>
      </c>
      <c r="J13" s="68" t="str">
        <f>IFERROR(VLOOKUP(M13,EMPLOI!A:P,2,0),"")</f>
        <v/>
      </c>
      <c r="K13" s="68" t="str">
        <f t="shared" si="3"/>
        <v/>
      </c>
      <c r="L13" s="38" t="str">
        <f t="shared" ca="1" si="0"/>
        <v/>
      </c>
      <c r="M13" s="32" t="str">
        <f>IF(OR(WEEKDAY($A13,2)=7,WEEKDAY($A13,2)=6,A13=Férié,$J$2&gt;I13),"",IFERROR(INDEX(Tableau1[],MATCH(1,('2018'!A13&gt;=Tableau1[[DATE DEBUT ]])*(Tableau1[DATE FIN]&gt;='2018'!A13),0),1),""))</f>
        <v/>
      </c>
      <c r="N13" s="6"/>
      <c r="Q13" s="1" t="s">
        <v>28</v>
      </c>
      <c r="R13" s="63">
        <f>DATE(Q2,8,15)</f>
        <v>43327</v>
      </c>
    </row>
    <row r="14" spans="1:18" ht="16.2">
      <c r="A14" s="40">
        <f t="shared" si="4"/>
        <v>43112</v>
      </c>
      <c r="B14" s="45"/>
      <c r="C14" s="45"/>
      <c r="D14" s="42">
        <f t="shared" si="1"/>
        <v>0</v>
      </c>
      <c r="E14" s="45"/>
      <c r="F14" s="45"/>
      <c r="G14" s="42">
        <f t="shared" si="2"/>
        <v>0</v>
      </c>
      <c r="H14" s="43"/>
      <c r="I14" s="38">
        <f t="shared" si="5"/>
        <v>0</v>
      </c>
      <c r="J14" s="68" t="str">
        <f>IFERROR(VLOOKUP(M14,EMPLOI!A:P,2,0),"")</f>
        <v/>
      </c>
      <c r="K14" s="68" t="str">
        <f t="shared" si="3"/>
        <v/>
      </c>
      <c r="L14" s="38">
        <f t="shared" ca="1" si="0"/>
        <v>0</v>
      </c>
      <c r="M14" s="32" t="str">
        <f>IF(OR(WEEKDAY($A14,2)=7,WEEKDAY($A14,2)=6,A14=Férié,$J$2&gt;I14),"",IFERROR(INDEX(Tableau1[],MATCH(1,('2018'!A14&gt;=Tableau1[[DATE DEBUT ]])*(Tableau1[DATE FIN]&gt;='2018'!A14),0),1),""))</f>
        <v/>
      </c>
      <c r="N14" s="6"/>
      <c r="Q14" s="1" t="s">
        <v>29</v>
      </c>
      <c r="R14" s="63">
        <f>DATE(Q2,11,1)</f>
        <v>43405</v>
      </c>
    </row>
    <row r="15" spans="1:18" ht="16.2">
      <c r="A15" s="40">
        <f t="shared" si="4"/>
        <v>43113</v>
      </c>
      <c r="B15" s="45"/>
      <c r="C15" s="45"/>
      <c r="D15" s="42">
        <f t="shared" si="1"/>
        <v>0</v>
      </c>
      <c r="E15" s="45"/>
      <c r="F15" s="45"/>
      <c r="G15" s="42">
        <f t="shared" si="2"/>
        <v>0</v>
      </c>
      <c r="H15" s="43"/>
      <c r="I15" s="38">
        <f t="shared" si="5"/>
        <v>0</v>
      </c>
      <c r="J15" s="68" t="str">
        <f>IFERROR(VLOOKUP(M15,EMPLOI!A:P,2,0),"")</f>
        <v/>
      </c>
      <c r="K15" s="68" t="str">
        <f t="shared" si="3"/>
        <v/>
      </c>
      <c r="L15" s="38" t="str">
        <f t="shared" ca="1" si="0"/>
        <v/>
      </c>
      <c r="M15" s="32" t="str">
        <f t="array" ref="M15">IF(OR(WEEKDAY($A15,2)=7,WEEKDAY($A15,2)=6,A15=Férié,$J$2&gt;I15),"",IFERROR(INDEX(Tableau1[],MATCH(1,('2017'!A15&gt;=Tableau1[[DATE DEBUT ]])*(Tableau1[DATE FIN]&gt;='2017'!A15),0),1),""))</f>
        <v/>
      </c>
      <c r="N15" s="6"/>
      <c r="Q15" s="46" t="s">
        <v>30</v>
      </c>
      <c r="R15" s="63">
        <f>DATE(Q2,11,11)</f>
        <v>43415</v>
      </c>
    </row>
    <row r="16" spans="1:18" ht="16.2">
      <c r="A16" s="40">
        <f t="shared" si="4"/>
        <v>43114</v>
      </c>
      <c r="B16" s="45"/>
      <c r="C16" s="45"/>
      <c r="D16" s="42">
        <f t="shared" si="1"/>
        <v>0</v>
      </c>
      <c r="E16" s="45"/>
      <c r="F16" s="45"/>
      <c r="G16" s="42">
        <f t="shared" si="2"/>
        <v>0</v>
      </c>
      <c r="H16" s="43"/>
      <c r="I16" s="38">
        <f t="shared" si="5"/>
        <v>0</v>
      </c>
      <c r="J16" s="68" t="str">
        <f>IFERROR(VLOOKUP(M16,EMPLOI!A:P,2,0),"")</f>
        <v/>
      </c>
      <c r="K16" s="68" t="str">
        <f t="shared" si="3"/>
        <v/>
      </c>
      <c r="L16" s="38" t="str">
        <f t="shared" ca="1" si="0"/>
        <v/>
      </c>
      <c r="M16" s="32" t="str">
        <f t="array" ref="M16">IF(OR(WEEKDAY($A16,2)=7,WEEKDAY($A16,2)=6,A16=Férié,$J$2&gt;I16),"",IFERROR(INDEX(Tableau1[],MATCH(1,('2017'!A16&gt;=Tableau1[[DATE DEBUT ]])*(Tableau1[DATE FIN]&gt;='2017'!A16),0),1),""))</f>
        <v/>
      </c>
      <c r="N16" s="6"/>
      <c r="Q16" s="1" t="s">
        <v>31</v>
      </c>
      <c r="R16" s="63">
        <f>DATE(Q2,12,25)</f>
        <v>43459</v>
      </c>
    </row>
    <row r="17" spans="1:18" ht="16.2">
      <c r="A17" s="40">
        <f t="shared" si="4"/>
        <v>43115</v>
      </c>
      <c r="B17" s="45"/>
      <c r="C17" s="45"/>
      <c r="D17" s="42">
        <f t="shared" si="1"/>
        <v>0</v>
      </c>
      <c r="E17" s="45"/>
      <c r="F17" s="45"/>
      <c r="G17" s="42">
        <f t="shared" si="2"/>
        <v>0</v>
      </c>
      <c r="H17" s="43"/>
      <c r="I17" s="38">
        <f t="shared" si="5"/>
        <v>0</v>
      </c>
      <c r="J17" s="68" t="str">
        <f>IFERROR(VLOOKUP(M17,EMPLOI!A:P,2,0),"")</f>
        <v/>
      </c>
      <c r="K17" s="68" t="str">
        <f t="shared" si="3"/>
        <v/>
      </c>
      <c r="L17" s="38" t="str">
        <f t="shared" ca="1" si="0"/>
        <v/>
      </c>
      <c r="M17" s="32" t="str">
        <f t="array" ref="M17">IF(OR(WEEKDAY($A17,2)=7,WEEKDAY($A17,2)=6,A17=Férié,$J$2&gt;I17),"",IFERROR(INDEX(Tableau1[],MATCH(1,('2017'!A17&gt;=Tableau1[[DATE DEBUT ]])*(Tableau1[DATE FIN]&gt;='2017'!A17),0),1),""))</f>
        <v/>
      </c>
      <c r="N17" s="6"/>
      <c r="Q17" s="1"/>
      <c r="R17" s="63"/>
    </row>
    <row r="18" spans="1:18" ht="16.2">
      <c r="A18" s="40">
        <f t="shared" si="4"/>
        <v>43116</v>
      </c>
      <c r="B18" s="45"/>
      <c r="C18" s="45"/>
      <c r="D18" s="42">
        <f t="shared" si="1"/>
        <v>0</v>
      </c>
      <c r="E18" s="45"/>
      <c r="F18" s="45"/>
      <c r="G18" s="42">
        <f t="shared" si="2"/>
        <v>0</v>
      </c>
      <c r="H18" s="43"/>
      <c r="I18" s="38">
        <f t="shared" si="5"/>
        <v>0</v>
      </c>
      <c r="J18" s="68" t="str">
        <f>IFERROR(VLOOKUP(M18,EMPLOI!A:P,2,0),"")</f>
        <v/>
      </c>
      <c r="K18" s="68" t="str">
        <f t="shared" si="3"/>
        <v/>
      </c>
      <c r="L18" s="38" t="str">
        <f t="shared" ca="1" si="0"/>
        <v/>
      </c>
      <c r="M18" s="32" t="str">
        <f t="array" ref="M18">IF(OR(WEEKDAY($A18,2)=7,WEEKDAY($A18,2)=6,A18=Férié,$J$2&gt;I18),"",IFERROR(INDEX(Tableau1[],MATCH(1,('2017'!A18&gt;=Tableau1[[DATE DEBUT ]])*(Tableau1[DATE FIN]&gt;='2017'!A18),0),1),""))</f>
        <v/>
      </c>
      <c r="N18" s="6"/>
      <c r="Q18" s="46" t="s">
        <v>32</v>
      </c>
      <c r="R18" s="63">
        <f>R5-47</f>
        <v>43144</v>
      </c>
    </row>
    <row r="19" spans="1:18" ht="16.2">
      <c r="A19" s="40">
        <f t="shared" si="4"/>
        <v>43117</v>
      </c>
      <c r="B19" s="45"/>
      <c r="C19" s="45"/>
      <c r="D19" s="42">
        <f t="shared" si="1"/>
        <v>0</v>
      </c>
      <c r="E19" s="45"/>
      <c r="F19" s="45"/>
      <c r="G19" s="42">
        <f t="shared" si="2"/>
        <v>0</v>
      </c>
      <c r="H19" s="43"/>
      <c r="I19" s="38">
        <f t="shared" si="5"/>
        <v>0</v>
      </c>
      <c r="J19" s="68" t="str">
        <f>IFERROR(VLOOKUP(M19,EMPLOI!A:P,2,0),"")</f>
        <v/>
      </c>
      <c r="K19" s="68" t="str">
        <f t="shared" si="3"/>
        <v/>
      </c>
      <c r="L19" s="38" t="str">
        <f t="shared" ca="1" si="0"/>
        <v/>
      </c>
      <c r="M19" s="32" t="str">
        <f t="array" ref="M19">IF(OR(WEEKDAY($A19,2)=7,WEEKDAY($A19,2)=6,A19=Férié,$J$2&gt;I19),"",IFERROR(INDEX(Tableau1[],MATCH(1,('2017'!A19&gt;=Tableau1[[DATE DEBUT ]])*(Tableau1[DATE FIN]&gt;='2017'!A19),0),1),""))</f>
        <v/>
      </c>
      <c r="N19" s="6"/>
      <c r="Q19" s="3" t="s">
        <v>33</v>
      </c>
      <c r="R19" s="63">
        <f>R5-46</f>
        <v>43145</v>
      </c>
    </row>
    <row r="20" spans="1:18" ht="16.2">
      <c r="A20" s="40">
        <f t="shared" si="4"/>
        <v>43118</v>
      </c>
      <c r="B20" s="45"/>
      <c r="C20" s="45"/>
      <c r="D20" s="42">
        <f t="shared" si="1"/>
        <v>0</v>
      </c>
      <c r="E20" s="45"/>
      <c r="F20" s="45"/>
      <c r="G20" s="42">
        <f t="shared" si="2"/>
        <v>0</v>
      </c>
      <c r="H20" s="43"/>
      <c r="I20" s="38">
        <f t="shared" si="5"/>
        <v>0</v>
      </c>
      <c r="J20" s="68" t="str">
        <f>IFERROR(VLOOKUP(M20,EMPLOI!A:P,2,0),"")</f>
        <v/>
      </c>
      <c r="K20" s="68" t="str">
        <f t="shared" si="3"/>
        <v/>
      </c>
      <c r="L20" s="38" t="str">
        <f t="shared" ca="1" si="0"/>
        <v/>
      </c>
      <c r="M20" s="32" t="str">
        <f t="array" ref="M20">IF(OR(WEEKDAY($A20,2)=7,WEEKDAY($A20,2)=6,A20=Férié,$J$2&gt;I20),"",IFERROR(INDEX(Tableau1[],MATCH(1,('2017'!A20&gt;=Tableau1[[DATE DEBUT ]])*(Tableau1[DATE FIN]&gt;='2017'!A20),0),1),""))</f>
        <v/>
      </c>
      <c r="N20" s="6"/>
      <c r="Q20" s="3" t="s">
        <v>34</v>
      </c>
      <c r="R20" s="63">
        <f>R5-7</f>
        <v>43184</v>
      </c>
    </row>
    <row r="21" spans="1:18" ht="16.2">
      <c r="A21" s="40">
        <f t="shared" si="4"/>
        <v>43119</v>
      </c>
      <c r="B21" s="45"/>
      <c r="C21" s="45"/>
      <c r="D21" s="42">
        <f t="shared" si="1"/>
        <v>0</v>
      </c>
      <c r="E21" s="45"/>
      <c r="F21" s="45"/>
      <c r="G21" s="42">
        <f t="shared" si="2"/>
        <v>0</v>
      </c>
      <c r="H21" s="43"/>
      <c r="I21" s="38">
        <f t="shared" si="5"/>
        <v>0</v>
      </c>
      <c r="J21" s="68" t="str">
        <f>IFERROR(VLOOKUP(M21,EMPLOI!A:P,2,0),"")</f>
        <v/>
      </c>
      <c r="K21" s="68" t="str">
        <f t="shared" si="3"/>
        <v/>
      </c>
      <c r="L21" s="38">
        <f t="shared" ca="1" si="0"/>
        <v>0</v>
      </c>
      <c r="M21" s="32" t="str">
        <f t="array" ref="M21">IF(OR(WEEKDAY($A21,2)=7,WEEKDAY($A21,2)=6,A21=Férié,$J$2&gt;I21),"",IFERROR(INDEX(Tableau1[],MATCH(1,('2017'!A21&gt;=Tableau1[[DATE DEBUT ]])*(Tableau1[DATE FIN]&gt;='2017'!A21),0),1),""))</f>
        <v/>
      </c>
      <c r="N21" s="6"/>
      <c r="Q21" s="3"/>
      <c r="R21" s="63"/>
    </row>
    <row r="22" spans="1:18" ht="16.2">
      <c r="A22" s="40">
        <f t="shared" si="4"/>
        <v>43120</v>
      </c>
      <c r="B22" s="45"/>
      <c r="C22" s="45"/>
      <c r="D22" s="42">
        <f t="shared" si="1"/>
        <v>0</v>
      </c>
      <c r="E22" s="45"/>
      <c r="F22" s="45"/>
      <c r="G22" s="42">
        <f t="shared" si="2"/>
        <v>0</v>
      </c>
      <c r="H22" s="43"/>
      <c r="I22" s="38">
        <f t="shared" si="5"/>
        <v>0</v>
      </c>
      <c r="J22" s="68" t="str">
        <f>IFERROR(VLOOKUP(M22,EMPLOI!A:P,2,0),"")</f>
        <v/>
      </c>
      <c r="K22" s="68" t="str">
        <f t="shared" si="3"/>
        <v/>
      </c>
      <c r="L22" s="38" t="str">
        <f t="shared" ca="1" si="0"/>
        <v/>
      </c>
      <c r="M22" s="32" t="str">
        <f t="array" ref="M22">IF(OR(WEEKDAY($A22,2)=7,WEEKDAY($A22,2)=6,A22=Férié,$J$2&gt;I22),"",IFERROR(INDEX(Tableau1[],MATCH(1,('2017'!A22&gt;=Tableau1[[DATE DEBUT ]])*(Tableau1[DATE FIN]&gt;='2017'!A22),0),1),""))</f>
        <v/>
      </c>
      <c r="N22" s="6"/>
      <c r="Q22" s="3" t="s">
        <v>36</v>
      </c>
      <c r="R22" s="63">
        <f>DATE(Q2,1,1)+7-WEEKDAY(DATE(Q2,1,1),2)</f>
        <v>43107</v>
      </c>
    </row>
    <row r="23" spans="1:18" ht="16.2">
      <c r="A23" s="40">
        <f t="shared" si="4"/>
        <v>43121</v>
      </c>
      <c r="B23" s="45"/>
      <c r="C23" s="45"/>
      <c r="D23" s="42">
        <f t="shared" si="1"/>
        <v>0</v>
      </c>
      <c r="E23" s="45"/>
      <c r="F23" s="45"/>
      <c r="G23" s="42">
        <f t="shared" si="2"/>
        <v>0</v>
      </c>
      <c r="H23" s="43"/>
      <c r="I23" s="38">
        <f t="shared" si="5"/>
        <v>0</v>
      </c>
      <c r="J23" s="68" t="str">
        <f>IFERROR(VLOOKUP(M23,EMPLOI!A:P,2,0),"")</f>
        <v/>
      </c>
      <c r="K23" s="68" t="str">
        <f t="shared" si="3"/>
        <v/>
      </c>
      <c r="L23" s="38" t="str">
        <f t="shared" ca="1" si="0"/>
        <v/>
      </c>
      <c r="M23" s="32" t="str">
        <f t="array" ref="M23">IF(OR(WEEKDAY($A23,2)=7,WEEKDAY($A23,2)=6,A23=Férié,$J$2&gt;I23),"",IFERROR(INDEX(Tableau1[],MATCH(1,('2017'!A23&gt;=Tableau1[[DATE DEBUT ]])*(Tableau1[DATE FIN]&gt;='2017'!A23),0),1),""))</f>
        <v/>
      </c>
      <c r="N23" s="6"/>
      <c r="Q23" s="1"/>
      <c r="R23" s="63"/>
    </row>
    <row r="24" spans="1:18" ht="16.2">
      <c r="A24" s="40">
        <f t="shared" si="4"/>
        <v>43122</v>
      </c>
      <c r="B24" s="45"/>
      <c r="C24" s="45"/>
      <c r="D24" s="42">
        <f t="shared" si="1"/>
        <v>0</v>
      </c>
      <c r="E24" s="45"/>
      <c r="F24" s="45"/>
      <c r="G24" s="42">
        <f t="shared" si="2"/>
        <v>0</v>
      </c>
      <c r="H24" s="43"/>
      <c r="I24" s="38">
        <f t="shared" si="5"/>
        <v>0</v>
      </c>
      <c r="J24" s="68" t="str">
        <f>IFERROR(VLOOKUP(M24,EMPLOI!A:P,2,0),"")</f>
        <v/>
      </c>
      <c r="K24" s="68" t="str">
        <f t="shared" si="3"/>
        <v/>
      </c>
      <c r="L24" s="38" t="str">
        <f t="shared" ca="1" si="0"/>
        <v/>
      </c>
      <c r="M24" s="32" t="str">
        <f t="array" ref="M24">IF(OR(WEEKDAY($A24,2)=7,WEEKDAY($A24,2)=6,A24=Férié,$J$2&gt;I24),"",IFERROR(INDEX(Tableau1[],MATCH(1,('2017'!A24&gt;=Tableau1[[DATE DEBUT ]])*(Tableau1[DATE FIN]&gt;='2017'!A24),0),1),""))</f>
        <v/>
      </c>
      <c r="N24" s="6"/>
      <c r="Q24" s="46" t="s">
        <v>35</v>
      </c>
      <c r="R24" s="63">
        <f>R5+63</f>
        <v>43254</v>
      </c>
    </row>
    <row r="25" spans="1:18" ht="16.2">
      <c r="A25" s="40">
        <f t="shared" si="4"/>
        <v>43123</v>
      </c>
      <c r="B25" s="45"/>
      <c r="C25" s="45"/>
      <c r="D25" s="42">
        <f t="shared" si="1"/>
        <v>0</v>
      </c>
      <c r="E25" s="45"/>
      <c r="F25" s="45"/>
      <c r="G25" s="42">
        <f t="shared" si="2"/>
        <v>0</v>
      </c>
      <c r="H25" s="43"/>
      <c r="I25" s="38">
        <f t="shared" si="5"/>
        <v>0</v>
      </c>
      <c r="J25" s="68" t="str">
        <f>IFERROR(VLOOKUP(M25,EMPLOI!A:P,2,0),"")</f>
        <v/>
      </c>
      <c r="K25" s="68" t="str">
        <f t="shared" si="3"/>
        <v/>
      </c>
      <c r="L25" s="38" t="str">
        <f t="shared" ca="1" si="0"/>
        <v/>
      </c>
      <c r="M25" s="32" t="str">
        <f t="array" ref="M25">IF(OR(WEEKDAY($A25,2)=7,WEEKDAY($A25,2)=6,A25=Férié,$J$2&gt;I25),"",IFERROR(INDEX(Tableau1[],MATCH(1,('2017'!A25&gt;=Tableau1[[DATE DEBUT ]])*(Tableau1[DATE FIN]&gt;='2017'!A25),0),1),""))</f>
        <v/>
      </c>
      <c r="N25" s="6"/>
      <c r="Q25" s="1"/>
      <c r="R25" s="63"/>
    </row>
    <row r="26" spans="1:18" ht="16.2">
      <c r="A26" s="40">
        <f t="shared" si="4"/>
        <v>43124</v>
      </c>
      <c r="B26" s="45"/>
      <c r="C26" s="45"/>
      <c r="D26" s="42">
        <f t="shared" si="1"/>
        <v>0</v>
      </c>
      <c r="E26" s="45"/>
      <c r="F26" s="45"/>
      <c r="G26" s="42">
        <f t="shared" si="2"/>
        <v>0</v>
      </c>
      <c r="H26" s="43"/>
      <c r="I26" s="38">
        <f t="shared" si="5"/>
        <v>0</v>
      </c>
      <c r="J26" s="68" t="str">
        <f>IFERROR(VLOOKUP(M26,EMPLOI!A:P,2,0),"")</f>
        <v/>
      </c>
      <c r="K26" s="68" t="str">
        <f t="shared" si="3"/>
        <v/>
      </c>
      <c r="L26" s="38" t="str">
        <f t="shared" ca="1" si="0"/>
        <v/>
      </c>
      <c r="M26" s="32" t="str">
        <f t="array" ref="M26">IF(OR(WEEKDAY($A26,2)=7,WEEKDAY($A26,2)=6,A26=Férié,$J$2&gt;I26),"",IFERROR(INDEX(Tableau1[],MATCH(1,('2017'!A26&gt;=Tableau1[[DATE DEBUT ]])*(Tableau1[DATE FIN]&gt;='2017'!A26),0),1),""))</f>
        <v/>
      </c>
      <c r="N26" s="6"/>
      <c r="Q26" s="1"/>
      <c r="R26" s="63"/>
    </row>
    <row r="27" spans="1:18" ht="16.2">
      <c r="A27" s="40">
        <f t="shared" si="4"/>
        <v>43125</v>
      </c>
      <c r="B27" s="45"/>
      <c r="C27" s="45"/>
      <c r="D27" s="42">
        <f t="shared" si="1"/>
        <v>0</v>
      </c>
      <c r="E27" s="45"/>
      <c r="F27" s="45"/>
      <c r="G27" s="42">
        <f t="shared" si="2"/>
        <v>0</v>
      </c>
      <c r="H27" s="43"/>
      <c r="I27" s="38">
        <f t="shared" si="5"/>
        <v>0</v>
      </c>
      <c r="J27" s="68" t="str">
        <f>IFERROR(VLOOKUP(M27,EMPLOI!A:P,2,0),"")</f>
        <v/>
      </c>
      <c r="K27" s="68" t="str">
        <f t="shared" si="3"/>
        <v/>
      </c>
      <c r="L27" s="38" t="str">
        <f t="shared" ca="1" si="0"/>
        <v/>
      </c>
      <c r="M27" s="32" t="str">
        <f t="array" ref="M27">IF(OR(WEEKDAY($A27,2)=7,WEEKDAY($A27,2)=6,A27=Férié,$J$2&gt;I27),"",IFERROR(INDEX(Tableau1[],MATCH(1,('2017'!A27&gt;=Tableau1[[DATE DEBUT ]])*(Tableau1[DATE FIN]&gt;='2017'!A27),0),1),""))</f>
        <v/>
      </c>
      <c r="N27" s="6"/>
      <c r="Q27" s="46"/>
      <c r="R27" s="63"/>
    </row>
    <row r="28" spans="1:18" ht="16.2">
      <c r="A28" s="40">
        <f t="shared" si="4"/>
        <v>43126</v>
      </c>
      <c r="B28" s="45"/>
      <c r="C28" s="45"/>
      <c r="D28" s="42">
        <f t="shared" si="1"/>
        <v>0</v>
      </c>
      <c r="E28" s="45"/>
      <c r="F28" s="45"/>
      <c r="G28" s="42">
        <f t="shared" si="2"/>
        <v>0</v>
      </c>
      <c r="H28" s="43"/>
      <c r="I28" s="38">
        <f t="shared" si="5"/>
        <v>0</v>
      </c>
      <c r="J28" s="68" t="str">
        <f>IFERROR(VLOOKUP(M28,EMPLOI!A:P,2,0),"")</f>
        <v/>
      </c>
      <c r="K28" s="68" t="str">
        <f t="shared" si="3"/>
        <v/>
      </c>
      <c r="L28" s="38">
        <f t="shared" ca="1" si="0"/>
        <v>0</v>
      </c>
      <c r="M28" s="32" t="str">
        <f t="array" ref="M28">IF(OR(WEEKDAY($A28,2)=7,WEEKDAY($A28,2)=6,A28=Férié,$J$2&gt;I28),"",IFERROR(INDEX(Tableau1[],MATCH(1,('2017'!A28&gt;=Tableau1[[DATE DEBUT ]])*(Tableau1[DATE FIN]&gt;='2017'!A28),0),1),""))</f>
        <v/>
      </c>
      <c r="N28" s="6"/>
      <c r="Q28" s="145"/>
      <c r="R28" s="146"/>
    </row>
    <row r="29" spans="1:18" ht="16.2">
      <c r="A29" s="40">
        <f t="shared" si="4"/>
        <v>43127</v>
      </c>
      <c r="B29" s="45"/>
      <c r="C29" s="45"/>
      <c r="D29" s="42">
        <f t="shared" si="1"/>
        <v>0</v>
      </c>
      <c r="E29" s="45"/>
      <c r="F29" s="45"/>
      <c r="G29" s="42">
        <f t="shared" si="2"/>
        <v>0</v>
      </c>
      <c r="H29" s="43"/>
      <c r="I29" s="38">
        <f t="shared" si="5"/>
        <v>0</v>
      </c>
      <c r="J29" s="68" t="str">
        <f>IFERROR(VLOOKUP(M29,EMPLOI!A:P,2,0),"")</f>
        <v/>
      </c>
      <c r="K29" s="68" t="str">
        <f t="shared" si="3"/>
        <v/>
      </c>
      <c r="L29" s="38" t="str">
        <f t="shared" ca="1" si="0"/>
        <v/>
      </c>
      <c r="M29" s="32" t="str">
        <f t="array" ref="M29">IF(OR(WEEKDAY($A29,2)=7,WEEKDAY($A29,2)=6,A29=Férié,$J$2&gt;I29),"",IFERROR(INDEX(Tableau1[],MATCH(1,('2017'!A29&gt;=Tableau1[[DATE DEBUT ]])*(Tableau1[DATE FIN]&gt;='2017'!A29),0),1),""))</f>
        <v/>
      </c>
      <c r="N29" s="6"/>
      <c r="Q29" s="3"/>
      <c r="R29" s="63"/>
    </row>
    <row r="30" spans="1:18" ht="16.2">
      <c r="A30" s="40">
        <f t="shared" si="4"/>
        <v>43128</v>
      </c>
      <c r="B30" s="45"/>
      <c r="C30" s="45"/>
      <c r="D30" s="42">
        <f t="shared" si="1"/>
        <v>0</v>
      </c>
      <c r="E30" s="45"/>
      <c r="F30" s="45"/>
      <c r="G30" s="42">
        <f t="shared" si="2"/>
        <v>0</v>
      </c>
      <c r="H30" s="43"/>
      <c r="I30" s="38">
        <f t="shared" si="5"/>
        <v>0</v>
      </c>
      <c r="J30" s="68" t="str">
        <f>IFERROR(VLOOKUP(M30,EMPLOI!A:P,2,0),"")</f>
        <v/>
      </c>
      <c r="K30" s="68" t="str">
        <f t="shared" si="3"/>
        <v/>
      </c>
      <c r="L30" s="38" t="str">
        <f t="shared" ca="1" si="0"/>
        <v/>
      </c>
      <c r="M30" s="32" t="str">
        <f t="array" ref="M30">IF(OR(WEEKDAY($A30,2)=7,WEEKDAY($A30,2)=6,A30=Férié,$J$2&gt;I30),"",IFERROR(INDEX(Tableau1[],MATCH(1,('2017'!A30&gt;=Tableau1[[DATE DEBUT ]])*(Tableau1[DATE FIN]&gt;='2017'!A30),0),1),""))</f>
        <v/>
      </c>
      <c r="N30" s="6"/>
      <c r="Q30" s="48"/>
      <c r="R30" s="63"/>
    </row>
    <row r="31" spans="1:18" ht="16.2">
      <c r="A31" s="40">
        <f t="shared" si="4"/>
        <v>43129</v>
      </c>
      <c r="B31" s="45"/>
      <c r="C31" s="45"/>
      <c r="D31" s="42">
        <f t="shared" si="1"/>
        <v>0</v>
      </c>
      <c r="E31" s="45"/>
      <c r="F31" s="45"/>
      <c r="G31" s="42">
        <f t="shared" si="2"/>
        <v>0</v>
      </c>
      <c r="H31" s="43"/>
      <c r="I31" s="38">
        <f t="shared" si="5"/>
        <v>0</v>
      </c>
      <c r="J31" s="68" t="str">
        <f>IFERROR(VLOOKUP(M31,EMPLOI!A:P,2,0),"")</f>
        <v/>
      </c>
      <c r="K31" s="68" t="str">
        <f t="shared" si="3"/>
        <v/>
      </c>
      <c r="L31" s="38" t="str">
        <f t="shared" ca="1" si="0"/>
        <v/>
      </c>
      <c r="M31" s="32" t="str">
        <f t="array" ref="M31">IF(OR(WEEKDAY($A31,2)=7,WEEKDAY($A31,2)=6,A31=Férié,$J$2&gt;I31),"",IFERROR(INDEX(Tableau1[],MATCH(1,('2017'!A31&gt;=Tableau1[[DATE DEBUT ]])*(Tableau1[DATE FIN]&gt;='2017'!A31),0),1),""))</f>
        <v/>
      </c>
      <c r="N31" s="6"/>
    </row>
    <row r="32" spans="1:18" ht="16.2">
      <c r="A32" s="40">
        <f t="shared" si="4"/>
        <v>43130</v>
      </c>
      <c r="B32" s="45"/>
      <c r="C32" s="45"/>
      <c r="D32" s="42">
        <f t="shared" si="1"/>
        <v>0</v>
      </c>
      <c r="E32" s="45"/>
      <c r="F32" s="45"/>
      <c r="G32" s="42">
        <f t="shared" si="2"/>
        <v>0</v>
      </c>
      <c r="H32" s="43"/>
      <c r="I32" s="38">
        <f t="shared" si="5"/>
        <v>0</v>
      </c>
      <c r="J32" s="68" t="str">
        <f>IFERROR(VLOOKUP(M32,EMPLOI!A:P,2,0),"")</f>
        <v/>
      </c>
      <c r="K32" s="68" t="str">
        <f t="shared" si="3"/>
        <v/>
      </c>
      <c r="L32" s="38" t="str">
        <f t="shared" ca="1" si="0"/>
        <v/>
      </c>
      <c r="M32" s="32" t="str">
        <f t="array" ref="M32">IF(OR(WEEKDAY($A32,2)=7,WEEKDAY($A32,2)=6,A32=Férié,$J$2&gt;I32),"",IFERROR(INDEX(Tableau1[],MATCH(1,('2017'!A32&gt;=Tableau1[[DATE DEBUT ]])*(Tableau1[DATE FIN]&gt;='2017'!A32),0),1),""))</f>
        <v/>
      </c>
      <c r="N32" s="6"/>
    </row>
    <row r="33" spans="1:14" ht="16.2">
      <c r="A33" s="40">
        <f t="shared" si="4"/>
        <v>43131</v>
      </c>
      <c r="B33" s="44"/>
      <c r="C33" s="44"/>
      <c r="D33" s="42">
        <f t="shared" si="1"/>
        <v>0</v>
      </c>
      <c r="E33" s="45"/>
      <c r="F33" s="45"/>
      <c r="G33" s="42">
        <f t="shared" si="2"/>
        <v>0</v>
      </c>
      <c r="H33" s="43"/>
      <c r="I33" s="38">
        <f t="shared" si="5"/>
        <v>0</v>
      </c>
      <c r="J33" s="68" t="str">
        <f>IFERROR(VLOOKUP(M33,EMPLOI!A:P,2,0),"")</f>
        <v/>
      </c>
      <c r="K33" s="68" t="str">
        <f t="shared" si="3"/>
        <v/>
      </c>
      <c r="L33" s="38" t="str">
        <f t="shared" ca="1" si="0"/>
        <v/>
      </c>
      <c r="M33" s="32" t="str">
        <f t="array" ref="M33">IF(OR(WEEKDAY($A33,2)=7,WEEKDAY($A33,2)=6,A33=Férié,$J$2&gt;I33),"",IFERROR(INDEX(Tableau1[],MATCH(1,('2017'!A33&gt;=Tableau1[[DATE DEBUT ]])*(Tableau1[DATE FIN]&gt;='2017'!A33),0),1),""))</f>
        <v/>
      </c>
      <c r="N33" s="6"/>
    </row>
    <row r="34" spans="1:14" ht="16.2">
      <c r="A34" s="40">
        <f t="shared" si="4"/>
        <v>43132</v>
      </c>
      <c r="B34" s="44"/>
      <c r="C34" s="44"/>
      <c r="D34" s="42">
        <f t="shared" si="1"/>
        <v>0</v>
      </c>
      <c r="E34" s="45"/>
      <c r="F34" s="45"/>
      <c r="G34" s="42">
        <f t="shared" si="2"/>
        <v>0</v>
      </c>
      <c r="H34" s="43"/>
      <c r="I34" s="38">
        <f t="shared" si="5"/>
        <v>0</v>
      </c>
      <c r="J34" s="68" t="str">
        <f>IFERROR(VLOOKUP(M34,EMPLOI!A:P,2,0),"")</f>
        <v/>
      </c>
      <c r="K34" s="68" t="str">
        <f t="shared" si="3"/>
        <v/>
      </c>
      <c r="L34" s="38" t="str">
        <f t="shared" ca="1" si="0"/>
        <v/>
      </c>
      <c r="M34" s="32" t="str">
        <f t="array" ref="M34">IF(OR(WEEKDAY($A34,2)=7,WEEKDAY($A34,2)=6,A34=Férié,$J$2&gt;I34),"",IFERROR(INDEX(Tableau1[],MATCH(1,('2017'!A34&gt;=Tableau1[[DATE DEBUT ]])*(Tableau1[DATE FIN]&gt;='2017'!A34),0),1),""))</f>
        <v/>
      </c>
      <c r="N34" s="6"/>
    </row>
    <row r="35" spans="1:14" ht="16.2">
      <c r="A35" s="40">
        <f t="shared" si="4"/>
        <v>43133</v>
      </c>
      <c r="B35" s="45"/>
      <c r="C35" s="45"/>
      <c r="D35" s="42">
        <f t="shared" si="1"/>
        <v>0</v>
      </c>
      <c r="E35" s="45"/>
      <c r="F35" s="45"/>
      <c r="G35" s="42">
        <f t="shared" si="2"/>
        <v>0</v>
      </c>
      <c r="H35" s="43"/>
      <c r="I35" s="38">
        <f t="shared" si="5"/>
        <v>0</v>
      </c>
      <c r="J35" s="68" t="str">
        <f>IFERROR(VLOOKUP(M35,EMPLOI!A:P,2,0),"")</f>
        <v/>
      </c>
      <c r="K35" s="68" t="str">
        <f t="shared" si="3"/>
        <v/>
      </c>
      <c r="L35" s="38">
        <f t="shared" ca="1" si="0"/>
        <v>0</v>
      </c>
      <c r="M35" s="32" t="str">
        <f t="array" ref="M35">IF(OR(WEEKDAY($A35,2)=7,WEEKDAY($A35,2)=6,A35=Férié,$J$2&gt;I35),"",IFERROR(INDEX(Tableau1[],MATCH(1,('2017'!A35&gt;=Tableau1[[DATE DEBUT ]])*(Tableau1[DATE FIN]&gt;='2017'!A35),0),1),""))</f>
        <v/>
      </c>
      <c r="N35" s="6"/>
    </row>
    <row r="36" spans="1:14" ht="16.2">
      <c r="A36" s="40">
        <f t="shared" si="4"/>
        <v>43134</v>
      </c>
      <c r="B36" s="45"/>
      <c r="C36" s="45"/>
      <c r="D36" s="42">
        <f t="shared" si="1"/>
        <v>0</v>
      </c>
      <c r="E36" s="45"/>
      <c r="F36" s="45"/>
      <c r="G36" s="42">
        <f t="shared" si="2"/>
        <v>0</v>
      </c>
      <c r="H36" s="43"/>
      <c r="I36" s="38">
        <f t="shared" si="5"/>
        <v>0</v>
      </c>
      <c r="J36" s="68" t="str">
        <f>IFERROR(VLOOKUP(M36,EMPLOI!A:P,2,0),"")</f>
        <v/>
      </c>
      <c r="K36" s="68" t="str">
        <f t="shared" si="3"/>
        <v/>
      </c>
      <c r="L36" s="38" t="str">
        <f t="shared" ca="1" si="0"/>
        <v/>
      </c>
      <c r="M36" s="32" t="str">
        <f t="array" ref="M36">IF(OR(WEEKDAY($A36,2)=7,WEEKDAY($A36,2)=6,A36=Férié,$J$2&gt;I36),"",IFERROR(INDEX(Tableau1[],MATCH(1,('2017'!A36&gt;=Tableau1[[DATE DEBUT ]])*(Tableau1[DATE FIN]&gt;='2017'!A36),0),1),""))</f>
        <v/>
      </c>
      <c r="N36" s="6"/>
    </row>
    <row r="37" spans="1:14" ht="16.2">
      <c r="A37" s="40">
        <f t="shared" si="4"/>
        <v>43135</v>
      </c>
      <c r="B37" s="45"/>
      <c r="C37" s="45"/>
      <c r="D37" s="42">
        <f t="shared" si="1"/>
        <v>0</v>
      </c>
      <c r="E37" s="45"/>
      <c r="F37" s="45"/>
      <c r="G37" s="42">
        <f t="shared" si="2"/>
        <v>0</v>
      </c>
      <c r="H37" s="43"/>
      <c r="I37" s="38">
        <f t="shared" si="5"/>
        <v>0</v>
      </c>
      <c r="J37" s="68" t="str">
        <f>IFERROR(VLOOKUP(M37,EMPLOI!A:P,2,0),"")</f>
        <v/>
      </c>
      <c r="K37" s="68" t="str">
        <f t="shared" si="3"/>
        <v/>
      </c>
      <c r="L37" s="38" t="str">
        <f t="shared" ca="1" si="0"/>
        <v/>
      </c>
      <c r="M37" s="32" t="str">
        <f t="array" ref="M37">IF(OR(WEEKDAY($A37,2)=7,WEEKDAY($A37,2)=6,A37=Férié,$J$2&gt;I37),"",IFERROR(INDEX(Tableau1[],MATCH(1,('2017'!A37&gt;=Tableau1[[DATE DEBUT ]])*(Tableau1[DATE FIN]&gt;='2017'!A37),0),1),""))</f>
        <v/>
      </c>
      <c r="N37" s="6"/>
    </row>
    <row r="38" spans="1:14" ht="16.2">
      <c r="A38" s="40">
        <f t="shared" si="4"/>
        <v>43136</v>
      </c>
      <c r="B38" s="45"/>
      <c r="C38" s="45"/>
      <c r="D38" s="42">
        <f t="shared" si="1"/>
        <v>0</v>
      </c>
      <c r="E38" s="45"/>
      <c r="F38" s="45"/>
      <c r="G38" s="42">
        <f t="shared" si="2"/>
        <v>0</v>
      </c>
      <c r="H38" s="43"/>
      <c r="I38" s="38">
        <f t="shared" si="5"/>
        <v>0</v>
      </c>
      <c r="J38" s="68" t="str">
        <f>IFERROR(VLOOKUP(M38,EMPLOI!A:P,2,0),"")</f>
        <v/>
      </c>
      <c r="K38" s="68" t="str">
        <f t="shared" si="3"/>
        <v/>
      </c>
      <c r="L38" s="38" t="str">
        <f t="shared" ca="1" si="0"/>
        <v/>
      </c>
      <c r="M38" s="32" t="str">
        <f t="array" ref="M38">IF(OR(WEEKDAY($A38,2)=7,WEEKDAY($A38,2)=6,A38=Férié,$J$2&gt;I38),"",IFERROR(INDEX(Tableau1[],MATCH(1,('2017'!A38&gt;=Tableau1[[DATE DEBUT ]])*(Tableau1[DATE FIN]&gt;='2017'!A38),0),1),""))</f>
        <v/>
      </c>
      <c r="N38" s="6"/>
    </row>
    <row r="39" spans="1:14" ht="16.2">
      <c r="A39" s="40">
        <f t="shared" si="4"/>
        <v>43137</v>
      </c>
      <c r="B39" s="45"/>
      <c r="C39" s="45"/>
      <c r="D39" s="42">
        <f t="shared" si="1"/>
        <v>0</v>
      </c>
      <c r="E39" s="45"/>
      <c r="F39" s="45"/>
      <c r="G39" s="42">
        <f t="shared" si="2"/>
        <v>0</v>
      </c>
      <c r="H39" s="43"/>
      <c r="I39" s="38">
        <f t="shared" si="5"/>
        <v>0</v>
      </c>
      <c r="J39" s="68" t="str">
        <f>IFERROR(VLOOKUP(M39,EMPLOI!A:P,2,0),"")</f>
        <v/>
      </c>
      <c r="K39" s="68" t="str">
        <f t="shared" si="3"/>
        <v/>
      </c>
      <c r="L39" s="38" t="str">
        <f t="shared" ca="1" si="0"/>
        <v/>
      </c>
      <c r="M39" s="32" t="str">
        <f t="array" ref="M39">IF(OR(WEEKDAY($A39,2)=7,WEEKDAY($A39,2)=6,A39=Férié,$J$2&gt;I39),"",IFERROR(INDEX(Tableau1[],MATCH(1,('2017'!A39&gt;=Tableau1[[DATE DEBUT ]])*(Tableau1[DATE FIN]&gt;='2017'!A39),0),1),""))</f>
        <v/>
      </c>
      <c r="N39" s="6"/>
    </row>
    <row r="40" spans="1:14" ht="16.2">
      <c r="A40" s="40">
        <f t="shared" si="4"/>
        <v>43138</v>
      </c>
      <c r="B40" s="45"/>
      <c r="C40" s="45"/>
      <c r="D40" s="42">
        <f t="shared" si="1"/>
        <v>0</v>
      </c>
      <c r="E40" s="45"/>
      <c r="F40" s="45"/>
      <c r="G40" s="42">
        <f t="shared" si="2"/>
        <v>0</v>
      </c>
      <c r="H40" s="43"/>
      <c r="I40" s="38">
        <f t="shared" si="5"/>
        <v>0</v>
      </c>
      <c r="J40" s="68" t="str">
        <f>IFERROR(VLOOKUP(M40,EMPLOI!A:P,2,0),"")</f>
        <v/>
      </c>
      <c r="K40" s="68" t="str">
        <f t="shared" si="3"/>
        <v/>
      </c>
      <c r="L40" s="38" t="str">
        <f t="shared" ca="1" si="0"/>
        <v/>
      </c>
      <c r="M40" s="32" t="str">
        <f t="array" ref="M40">IF(OR(WEEKDAY($A40,2)=7,WEEKDAY($A40,2)=6,A40=Férié,$J$2&gt;I40),"",IFERROR(INDEX(Tableau1[],MATCH(1,('2017'!A40&gt;=Tableau1[[DATE DEBUT ]])*(Tableau1[DATE FIN]&gt;='2017'!A40),0),1),""))</f>
        <v/>
      </c>
      <c r="N40" s="6"/>
    </row>
    <row r="41" spans="1:14" ht="16.2">
      <c r="A41" s="40">
        <f t="shared" si="4"/>
        <v>43139</v>
      </c>
      <c r="B41" s="45"/>
      <c r="C41" s="45"/>
      <c r="D41" s="42">
        <f t="shared" si="1"/>
        <v>0</v>
      </c>
      <c r="E41" s="45"/>
      <c r="F41" s="45"/>
      <c r="G41" s="42">
        <f t="shared" si="2"/>
        <v>0</v>
      </c>
      <c r="H41" s="43"/>
      <c r="I41" s="38">
        <f t="shared" si="5"/>
        <v>0</v>
      </c>
      <c r="J41" s="68" t="str">
        <f>IFERROR(VLOOKUP(M41,EMPLOI!A:P,2,0),"")</f>
        <v/>
      </c>
      <c r="K41" s="68" t="str">
        <f t="shared" si="3"/>
        <v/>
      </c>
      <c r="L41" s="38" t="str">
        <f t="shared" ca="1" si="0"/>
        <v/>
      </c>
      <c r="M41" s="32" t="str">
        <f t="array" ref="M41">IF(OR(WEEKDAY($A41,2)=7,WEEKDAY($A41,2)=6,A41=Férié,$J$2&gt;I41),"",IFERROR(INDEX(Tableau1[],MATCH(1,('2017'!A41&gt;=Tableau1[[DATE DEBUT ]])*(Tableau1[DATE FIN]&gt;='2017'!A41),0),1),""))</f>
        <v/>
      </c>
      <c r="N41" s="6"/>
    </row>
    <row r="42" spans="1:14" ht="16.2">
      <c r="A42" s="40">
        <f t="shared" si="4"/>
        <v>43140</v>
      </c>
      <c r="B42" s="45"/>
      <c r="C42" s="45"/>
      <c r="D42" s="42">
        <f t="shared" si="1"/>
        <v>0</v>
      </c>
      <c r="E42" s="45"/>
      <c r="F42" s="45"/>
      <c r="G42" s="42">
        <f t="shared" si="2"/>
        <v>0</v>
      </c>
      <c r="H42" s="43"/>
      <c r="I42" s="38">
        <f t="shared" si="5"/>
        <v>0</v>
      </c>
      <c r="J42" s="68" t="str">
        <f>IFERROR(VLOOKUP(M42,EMPLOI!A:P,2,0),"")</f>
        <v/>
      </c>
      <c r="K42" s="68" t="str">
        <f t="shared" si="3"/>
        <v/>
      </c>
      <c r="L42" s="38">
        <f t="shared" ca="1" si="0"/>
        <v>0</v>
      </c>
      <c r="M42" s="32" t="str">
        <f t="array" ref="M42">IF(OR(WEEKDAY($A42,2)=7,WEEKDAY($A42,2)=6,A42=Férié,$J$2&gt;I42),"",IFERROR(INDEX(Tableau1[],MATCH(1,('2017'!A42&gt;=Tableau1[[DATE DEBUT ]])*(Tableau1[DATE FIN]&gt;='2017'!A42),0),1),""))</f>
        <v/>
      </c>
      <c r="N42" s="6"/>
    </row>
    <row r="43" spans="1:14" ht="16.2">
      <c r="A43" s="40">
        <f t="shared" si="4"/>
        <v>43141</v>
      </c>
      <c r="B43" s="45"/>
      <c r="C43" s="45"/>
      <c r="D43" s="42">
        <f t="shared" si="1"/>
        <v>0</v>
      </c>
      <c r="E43" s="45"/>
      <c r="F43" s="45"/>
      <c r="G43" s="42">
        <f t="shared" si="2"/>
        <v>0</v>
      </c>
      <c r="H43" s="43"/>
      <c r="I43" s="38">
        <f t="shared" si="5"/>
        <v>0</v>
      </c>
      <c r="J43" s="68" t="str">
        <f>IFERROR(VLOOKUP(M43,EMPLOI!A:P,2,0),"")</f>
        <v/>
      </c>
      <c r="K43" s="68" t="str">
        <f t="shared" si="3"/>
        <v/>
      </c>
      <c r="L43" s="38" t="str">
        <f t="shared" ca="1" si="0"/>
        <v/>
      </c>
      <c r="M43" s="32" t="str">
        <f t="array" ref="M43">IF(OR(WEEKDAY($A43,2)=7,WEEKDAY($A43,2)=6,A43=Férié,$J$2&gt;I43),"",IFERROR(INDEX(Tableau1[],MATCH(1,('2017'!A43&gt;=Tableau1[[DATE DEBUT ]])*(Tableau1[DATE FIN]&gt;='2017'!A43),0),1),""))</f>
        <v/>
      </c>
      <c r="N43" s="6"/>
    </row>
    <row r="44" spans="1:14" ht="16.2">
      <c r="A44" s="40">
        <f t="shared" si="4"/>
        <v>43142</v>
      </c>
      <c r="B44" s="45"/>
      <c r="C44" s="45"/>
      <c r="D44" s="42">
        <f t="shared" si="1"/>
        <v>0</v>
      </c>
      <c r="E44" s="45"/>
      <c r="F44" s="45"/>
      <c r="G44" s="42">
        <f t="shared" si="2"/>
        <v>0</v>
      </c>
      <c r="H44" s="43"/>
      <c r="I44" s="38">
        <f t="shared" si="5"/>
        <v>0</v>
      </c>
      <c r="J44" s="68" t="str">
        <f>IFERROR(VLOOKUP(M44,EMPLOI!A:P,2,0),"")</f>
        <v/>
      </c>
      <c r="K44" s="68" t="str">
        <f t="shared" si="3"/>
        <v/>
      </c>
      <c r="L44" s="38" t="str">
        <f t="shared" ca="1" si="0"/>
        <v/>
      </c>
      <c r="M44" s="32" t="str">
        <f t="array" ref="M44">IF(OR(WEEKDAY($A44,2)=7,WEEKDAY($A44,2)=6,A44=Férié,$J$2&gt;I44),"",IFERROR(INDEX(Tableau1[],MATCH(1,('2017'!A44&gt;=Tableau1[[DATE DEBUT ]])*(Tableau1[DATE FIN]&gt;='2017'!A44),0),1),""))</f>
        <v/>
      </c>
      <c r="N44" s="6"/>
    </row>
    <row r="45" spans="1:14" ht="16.2">
      <c r="A45" s="40">
        <f t="shared" si="4"/>
        <v>43143</v>
      </c>
      <c r="B45" s="45"/>
      <c r="C45" s="45"/>
      <c r="D45" s="42">
        <f t="shared" si="1"/>
        <v>0</v>
      </c>
      <c r="E45" s="45"/>
      <c r="F45" s="45"/>
      <c r="G45" s="42">
        <f t="shared" si="2"/>
        <v>0</v>
      </c>
      <c r="H45" s="43"/>
      <c r="I45" s="38">
        <f t="shared" si="5"/>
        <v>0</v>
      </c>
      <c r="J45" s="68" t="str">
        <f>IFERROR(VLOOKUP(M45,EMPLOI!A:P,2,0),"")</f>
        <v/>
      </c>
      <c r="K45" s="68" t="str">
        <f t="shared" si="3"/>
        <v/>
      </c>
      <c r="L45" s="38" t="str">
        <f t="shared" ca="1" si="0"/>
        <v/>
      </c>
      <c r="M45" s="32" t="str">
        <f t="array" ref="M45">IF(OR(WEEKDAY($A45,2)=7,WEEKDAY($A45,2)=6,A45=Férié,$J$2&gt;I45),"",IFERROR(INDEX(Tableau1[],MATCH(1,('2017'!A45&gt;=Tableau1[[DATE DEBUT ]])*(Tableau1[DATE FIN]&gt;='2017'!A45),0),1),""))</f>
        <v/>
      </c>
      <c r="N45" s="6"/>
    </row>
    <row r="46" spans="1:14" ht="16.2">
      <c r="A46" s="40">
        <f t="shared" si="4"/>
        <v>43144</v>
      </c>
      <c r="B46" s="45"/>
      <c r="C46" s="45"/>
      <c r="D46" s="42">
        <f t="shared" si="1"/>
        <v>0</v>
      </c>
      <c r="E46" s="45"/>
      <c r="F46" s="45"/>
      <c r="G46" s="42">
        <f t="shared" si="2"/>
        <v>0</v>
      </c>
      <c r="H46" s="43"/>
      <c r="I46" s="38">
        <f t="shared" si="5"/>
        <v>0</v>
      </c>
      <c r="J46" s="68" t="str">
        <f>IFERROR(VLOOKUP(M46,EMPLOI!A:P,2,0),"")</f>
        <v/>
      </c>
      <c r="K46" s="68" t="str">
        <f t="shared" si="3"/>
        <v/>
      </c>
      <c r="L46" s="38" t="str">
        <f t="shared" ca="1" si="0"/>
        <v/>
      </c>
      <c r="M46" s="32" t="str">
        <f t="array" ref="M46">IF(OR(WEEKDAY($A46,2)=7,WEEKDAY($A46,2)=6,A46=Férié,$J$2&gt;I46),"",IFERROR(INDEX(Tableau1[],MATCH(1,('2017'!A46&gt;=Tableau1[[DATE DEBUT ]])*(Tableau1[DATE FIN]&gt;='2017'!A46),0),1),""))</f>
        <v/>
      </c>
      <c r="N46" s="6"/>
    </row>
    <row r="47" spans="1:14" ht="16.2">
      <c r="A47" s="40">
        <f t="shared" si="4"/>
        <v>43145</v>
      </c>
      <c r="B47" s="45"/>
      <c r="C47" s="45"/>
      <c r="D47" s="42">
        <f t="shared" si="1"/>
        <v>0</v>
      </c>
      <c r="E47" s="45"/>
      <c r="F47" s="45"/>
      <c r="G47" s="42">
        <f t="shared" si="2"/>
        <v>0</v>
      </c>
      <c r="H47" s="43"/>
      <c r="I47" s="38">
        <f t="shared" si="5"/>
        <v>0</v>
      </c>
      <c r="J47" s="68" t="str">
        <f>IFERROR(VLOOKUP(M47,EMPLOI!A:P,2,0),"")</f>
        <v/>
      </c>
      <c r="K47" s="68" t="str">
        <f t="shared" si="3"/>
        <v/>
      </c>
      <c r="L47" s="38" t="str">
        <f t="shared" ca="1" si="0"/>
        <v/>
      </c>
      <c r="M47" s="32" t="str">
        <f t="array" ref="M47">IF(OR(WEEKDAY($A47,2)=7,WEEKDAY($A47,2)=6,A47=Férié,$J$2&gt;I47),"",IFERROR(INDEX(Tableau1[],MATCH(1,('2017'!A47&gt;=Tableau1[[DATE DEBUT ]])*(Tableau1[DATE FIN]&gt;='2017'!A47),0),1),""))</f>
        <v/>
      </c>
      <c r="N47" s="6"/>
    </row>
    <row r="48" spans="1:14" ht="16.2">
      <c r="A48" s="40">
        <f t="shared" si="4"/>
        <v>43146</v>
      </c>
      <c r="B48" s="45"/>
      <c r="C48" s="45"/>
      <c r="D48" s="42">
        <f t="shared" si="1"/>
        <v>0</v>
      </c>
      <c r="E48" s="45"/>
      <c r="F48" s="45"/>
      <c r="G48" s="42">
        <f t="shared" si="2"/>
        <v>0</v>
      </c>
      <c r="H48" s="43"/>
      <c r="I48" s="38">
        <f t="shared" si="5"/>
        <v>0</v>
      </c>
      <c r="J48" s="68" t="str">
        <f>IFERROR(VLOOKUP(M48,EMPLOI!A:P,2,0),"")</f>
        <v/>
      </c>
      <c r="K48" s="68" t="str">
        <f t="shared" si="3"/>
        <v/>
      </c>
      <c r="L48" s="38" t="str">
        <f t="shared" ca="1" si="0"/>
        <v/>
      </c>
      <c r="M48" s="32" t="str">
        <f t="array" ref="M48">IF(OR(WEEKDAY($A48,2)=7,WEEKDAY($A48,2)=6,A48=Férié,$J$2&gt;I48),"",IFERROR(INDEX(Tableau1[],MATCH(1,('2017'!A48&gt;=Tableau1[[DATE DEBUT ]])*(Tableau1[DATE FIN]&gt;='2017'!A48),0),1),""))</f>
        <v/>
      </c>
      <c r="N48" s="6"/>
    </row>
    <row r="49" spans="1:14" ht="16.2">
      <c r="A49" s="40">
        <f t="shared" si="4"/>
        <v>43147</v>
      </c>
      <c r="B49" s="45"/>
      <c r="C49" s="45"/>
      <c r="D49" s="42">
        <f t="shared" si="1"/>
        <v>0</v>
      </c>
      <c r="E49" s="45"/>
      <c r="F49" s="45"/>
      <c r="G49" s="42">
        <f t="shared" si="2"/>
        <v>0</v>
      </c>
      <c r="H49" s="43"/>
      <c r="I49" s="38">
        <f t="shared" si="5"/>
        <v>0</v>
      </c>
      <c r="J49" s="68" t="str">
        <f>IFERROR(VLOOKUP(M49,EMPLOI!A:P,2,0),"")</f>
        <v/>
      </c>
      <c r="K49" s="68" t="str">
        <f t="shared" si="3"/>
        <v/>
      </c>
      <c r="L49" s="38">
        <f t="shared" ca="1" si="0"/>
        <v>0</v>
      </c>
      <c r="M49" s="32" t="str">
        <f t="array" ref="M49">IF(OR(WEEKDAY($A49,2)=7,WEEKDAY($A49,2)=6,A49=Férié,$J$2&gt;I49),"",IFERROR(INDEX(Tableau1[],MATCH(1,('2017'!A49&gt;=Tableau1[[DATE DEBUT ]])*(Tableau1[DATE FIN]&gt;='2017'!A49),0),1),""))</f>
        <v/>
      </c>
      <c r="N49" s="6"/>
    </row>
    <row r="50" spans="1:14" ht="16.2">
      <c r="A50" s="40">
        <f t="shared" si="4"/>
        <v>43148</v>
      </c>
      <c r="B50" s="45"/>
      <c r="C50" s="45"/>
      <c r="D50" s="42">
        <f t="shared" si="1"/>
        <v>0</v>
      </c>
      <c r="E50" s="45"/>
      <c r="F50" s="45"/>
      <c r="G50" s="42">
        <f t="shared" si="2"/>
        <v>0</v>
      </c>
      <c r="H50" s="43"/>
      <c r="I50" s="38">
        <f t="shared" si="5"/>
        <v>0</v>
      </c>
      <c r="J50" s="68" t="str">
        <f>IFERROR(VLOOKUP(M50,EMPLOI!A:P,2,0),"")</f>
        <v/>
      </c>
      <c r="K50" s="68" t="str">
        <f t="shared" si="3"/>
        <v/>
      </c>
      <c r="L50" s="38" t="str">
        <f t="shared" ca="1" si="0"/>
        <v/>
      </c>
      <c r="M50" s="32" t="str">
        <f t="array" ref="M50">IF(OR(WEEKDAY($A50,2)=7,WEEKDAY($A50,2)=6,A50=Férié,$J$2&gt;I50),"",IFERROR(INDEX(Tableau1[],MATCH(1,('2017'!A50&gt;=Tableau1[[DATE DEBUT ]])*(Tableau1[DATE FIN]&gt;='2017'!A50),0),1),""))</f>
        <v/>
      </c>
      <c r="N50" s="6"/>
    </row>
    <row r="51" spans="1:14" ht="16.2">
      <c r="A51" s="40">
        <f t="shared" si="4"/>
        <v>43149</v>
      </c>
      <c r="B51" s="45"/>
      <c r="C51" s="45"/>
      <c r="D51" s="42">
        <f t="shared" si="1"/>
        <v>0</v>
      </c>
      <c r="E51" s="45"/>
      <c r="F51" s="45"/>
      <c r="G51" s="42">
        <f t="shared" si="2"/>
        <v>0</v>
      </c>
      <c r="H51" s="43"/>
      <c r="I51" s="38">
        <f t="shared" si="5"/>
        <v>0</v>
      </c>
      <c r="J51" s="68" t="str">
        <f>IFERROR(VLOOKUP(M51,EMPLOI!A:P,2,0),"")</f>
        <v/>
      </c>
      <c r="K51" s="68" t="str">
        <f t="shared" si="3"/>
        <v/>
      </c>
      <c r="L51" s="38" t="str">
        <f t="shared" ca="1" si="0"/>
        <v/>
      </c>
      <c r="M51" s="32" t="str">
        <f t="array" ref="M51">IF(OR(WEEKDAY($A51,2)=7,WEEKDAY($A51,2)=6,A51=Férié,$J$2&gt;I51),"",IFERROR(INDEX(Tableau1[],MATCH(1,('2017'!A51&gt;=Tableau1[[DATE DEBUT ]])*(Tableau1[DATE FIN]&gt;='2017'!A51),0),1),""))</f>
        <v/>
      </c>
      <c r="N51" s="6"/>
    </row>
    <row r="52" spans="1:14" ht="16.2">
      <c r="A52" s="40">
        <f t="shared" si="4"/>
        <v>43150</v>
      </c>
      <c r="B52" s="45"/>
      <c r="C52" s="45"/>
      <c r="D52" s="42">
        <f t="shared" si="1"/>
        <v>0</v>
      </c>
      <c r="E52" s="45"/>
      <c r="F52" s="45"/>
      <c r="G52" s="42">
        <f t="shared" si="2"/>
        <v>0</v>
      </c>
      <c r="H52" s="43"/>
      <c r="I52" s="38">
        <f t="shared" si="5"/>
        <v>0</v>
      </c>
      <c r="J52" s="68" t="str">
        <f>IFERROR(VLOOKUP(M52,EMPLOI!A:P,2,0),"")</f>
        <v/>
      </c>
      <c r="K52" s="68" t="str">
        <f t="shared" si="3"/>
        <v/>
      </c>
      <c r="L52" s="38" t="str">
        <f t="shared" ca="1" si="0"/>
        <v/>
      </c>
      <c r="M52" s="32" t="str">
        <f t="array" ref="M52">IF(OR(WEEKDAY($A52,2)=7,WEEKDAY($A52,2)=6,A52=Férié,$J$2&gt;I52),"",IFERROR(INDEX(Tableau1[],MATCH(1,('2017'!A52&gt;=Tableau1[[DATE DEBUT ]])*(Tableau1[DATE FIN]&gt;='2017'!A52),0),1),""))</f>
        <v/>
      </c>
      <c r="N52" s="6"/>
    </row>
    <row r="53" spans="1:14" ht="16.2">
      <c r="A53" s="40">
        <f t="shared" si="4"/>
        <v>43151</v>
      </c>
      <c r="B53" s="45"/>
      <c r="C53" s="45"/>
      <c r="D53" s="42">
        <f t="shared" si="1"/>
        <v>0</v>
      </c>
      <c r="E53" s="45"/>
      <c r="F53" s="45"/>
      <c r="G53" s="42">
        <f t="shared" si="2"/>
        <v>0</v>
      </c>
      <c r="H53" s="43"/>
      <c r="I53" s="38">
        <f t="shared" si="5"/>
        <v>0</v>
      </c>
      <c r="J53" s="68" t="str">
        <f>IFERROR(VLOOKUP(M53,EMPLOI!A:P,2,0),"")</f>
        <v/>
      </c>
      <c r="K53" s="68" t="str">
        <f t="shared" si="3"/>
        <v/>
      </c>
      <c r="L53" s="38" t="str">
        <f t="shared" ca="1" si="0"/>
        <v/>
      </c>
      <c r="M53" s="32" t="str">
        <f t="array" ref="M53">IF(OR(WEEKDAY($A53,2)=7,WEEKDAY($A53,2)=6,A53=Férié,$J$2&gt;I53),"",IFERROR(INDEX(Tableau1[],MATCH(1,('2017'!A53&gt;=Tableau1[[DATE DEBUT ]])*(Tableau1[DATE FIN]&gt;='2017'!A53),0),1),""))</f>
        <v/>
      </c>
      <c r="N53" s="6"/>
    </row>
    <row r="54" spans="1:14" ht="16.2">
      <c r="A54" s="40">
        <f t="shared" si="4"/>
        <v>43152</v>
      </c>
      <c r="B54" s="45"/>
      <c r="C54" s="45"/>
      <c r="D54" s="42">
        <f t="shared" si="1"/>
        <v>0</v>
      </c>
      <c r="E54" s="45"/>
      <c r="F54" s="45"/>
      <c r="G54" s="42">
        <f t="shared" si="2"/>
        <v>0</v>
      </c>
      <c r="H54" s="43"/>
      <c r="I54" s="38">
        <f t="shared" si="5"/>
        <v>0</v>
      </c>
      <c r="J54" s="68" t="str">
        <f>IFERROR(VLOOKUP(M54,EMPLOI!A:P,2,0),"")</f>
        <v/>
      </c>
      <c r="K54" s="68" t="str">
        <f t="shared" si="3"/>
        <v/>
      </c>
      <c r="L54" s="38" t="str">
        <f t="shared" ca="1" si="0"/>
        <v/>
      </c>
      <c r="M54" s="32" t="str">
        <f t="array" ref="M54">IF(OR(WEEKDAY($A54,2)=7,WEEKDAY($A54,2)=6,A54=Férié,$J$2&gt;I54),"",IFERROR(INDEX(Tableau1[],MATCH(1,('2017'!A54&gt;=Tableau1[[DATE DEBUT ]])*(Tableau1[DATE FIN]&gt;='2017'!A54),0),1),""))</f>
        <v/>
      </c>
      <c r="N54" s="6"/>
    </row>
    <row r="55" spans="1:14" ht="16.2">
      <c r="A55" s="40">
        <f t="shared" si="4"/>
        <v>43153</v>
      </c>
      <c r="B55" s="45"/>
      <c r="C55" s="45"/>
      <c r="D55" s="42">
        <f t="shared" si="1"/>
        <v>0</v>
      </c>
      <c r="E55" s="45"/>
      <c r="F55" s="45"/>
      <c r="G55" s="42">
        <f t="shared" si="2"/>
        <v>0</v>
      </c>
      <c r="H55" s="43"/>
      <c r="I55" s="38">
        <f t="shared" si="5"/>
        <v>0</v>
      </c>
      <c r="J55" s="68" t="str">
        <f>IFERROR(VLOOKUP(M55,EMPLOI!A:P,2,0),"")</f>
        <v/>
      </c>
      <c r="K55" s="68" t="str">
        <f t="shared" si="3"/>
        <v/>
      </c>
      <c r="L55" s="38" t="str">
        <f t="shared" ca="1" si="0"/>
        <v/>
      </c>
      <c r="M55" s="32" t="str">
        <f t="array" ref="M55">IF(OR(WEEKDAY($A55,2)=7,WEEKDAY($A55,2)=6,A55=Férié,$J$2&gt;I55),"",IFERROR(INDEX(Tableau1[],MATCH(1,('2017'!A55&gt;=Tableau1[[DATE DEBUT ]])*(Tableau1[DATE FIN]&gt;='2017'!A55),0),1),""))</f>
        <v/>
      </c>
      <c r="N55" s="6"/>
    </row>
    <row r="56" spans="1:14" ht="16.2">
      <c r="A56" s="40">
        <f t="shared" si="4"/>
        <v>43154</v>
      </c>
      <c r="B56" s="45"/>
      <c r="C56" s="45"/>
      <c r="D56" s="42">
        <f t="shared" si="1"/>
        <v>0</v>
      </c>
      <c r="E56" s="45"/>
      <c r="F56" s="45"/>
      <c r="G56" s="42">
        <f t="shared" si="2"/>
        <v>0</v>
      </c>
      <c r="H56" s="43"/>
      <c r="I56" s="38">
        <f t="shared" si="5"/>
        <v>0</v>
      </c>
      <c r="J56" s="68" t="str">
        <f>IFERROR(VLOOKUP(M56,EMPLOI!A:P,2,0),"")</f>
        <v/>
      </c>
      <c r="K56" s="68" t="str">
        <f t="shared" si="3"/>
        <v/>
      </c>
      <c r="L56" s="38">
        <f t="shared" ca="1" si="0"/>
        <v>0</v>
      </c>
      <c r="M56" s="32" t="str">
        <f t="array" ref="M56">IF(OR(WEEKDAY($A56,2)=7,WEEKDAY($A56,2)=6,A56=Férié,$J$2&gt;I56),"",IFERROR(INDEX(Tableau1[],MATCH(1,('2017'!A56&gt;=Tableau1[[DATE DEBUT ]])*(Tableau1[DATE FIN]&gt;='2017'!A56),0),1),""))</f>
        <v/>
      </c>
      <c r="N56" s="6"/>
    </row>
    <row r="57" spans="1:14" ht="16.2">
      <c r="A57" s="40">
        <f t="shared" si="4"/>
        <v>43155</v>
      </c>
      <c r="B57" s="45"/>
      <c r="C57" s="45"/>
      <c r="D57" s="42">
        <f t="shared" si="1"/>
        <v>0</v>
      </c>
      <c r="E57" s="45"/>
      <c r="F57" s="45"/>
      <c r="G57" s="42">
        <f t="shared" si="2"/>
        <v>0</v>
      </c>
      <c r="H57" s="43"/>
      <c r="I57" s="38">
        <f t="shared" si="5"/>
        <v>0</v>
      </c>
      <c r="J57" s="68" t="str">
        <f>IFERROR(VLOOKUP(M57,EMPLOI!A:P,2,0),"")</f>
        <v/>
      </c>
      <c r="K57" s="68" t="str">
        <f t="shared" si="3"/>
        <v/>
      </c>
      <c r="L57" s="38" t="str">
        <f t="shared" ca="1" si="0"/>
        <v/>
      </c>
      <c r="M57" s="32" t="str">
        <f t="array" ref="M57">IF(OR(WEEKDAY($A57,2)=7,WEEKDAY($A57,2)=6,A57=Férié,$J$2&gt;I57),"",IFERROR(INDEX(Tableau1[],MATCH(1,('2017'!A57&gt;=Tableau1[[DATE DEBUT ]])*(Tableau1[DATE FIN]&gt;='2017'!A57),0),1),""))</f>
        <v/>
      </c>
      <c r="N57" s="6"/>
    </row>
    <row r="58" spans="1:14" ht="16.2">
      <c r="A58" s="40">
        <f t="shared" si="4"/>
        <v>43156</v>
      </c>
      <c r="B58" s="45"/>
      <c r="C58" s="45"/>
      <c r="D58" s="42">
        <f t="shared" si="1"/>
        <v>0</v>
      </c>
      <c r="E58" s="45"/>
      <c r="F58" s="45"/>
      <c r="G58" s="42">
        <f t="shared" si="2"/>
        <v>0</v>
      </c>
      <c r="H58" s="43"/>
      <c r="I58" s="38">
        <f t="shared" si="5"/>
        <v>0</v>
      </c>
      <c r="J58" s="68" t="str">
        <f>IFERROR(VLOOKUP(M58,EMPLOI!A:P,2,0),"")</f>
        <v/>
      </c>
      <c r="K58" s="68" t="str">
        <f t="shared" si="3"/>
        <v/>
      </c>
      <c r="L58" s="38" t="str">
        <f t="shared" ca="1" si="0"/>
        <v/>
      </c>
      <c r="M58" s="32" t="str">
        <f t="array" ref="M58">IF(OR(WEEKDAY($A58,2)=7,WEEKDAY($A58,2)=6,A58=Férié,$J$2&gt;I58),"",IFERROR(INDEX(Tableau1[],MATCH(1,('2017'!A58&gt;=Tableau1[[DATE DEBUT ]])*(Tableau1[DATE FIN]&gt;='2017'!A58),0),1),""))</f>
        <v/>
      </c>
      <c r="N58" s="6"/>
    </row>
    <row r="59" spans="1:14" ht="16.2">
      <c r="A59" s="40">
        <f t="shared" si="4"/>
        <v>43157</v>
      </c>
      <c r="B59" s="45"/>
      <c r="C59" s="45"/>
      <c r="D59" s="42">
        <f t="shared" si="1"/>
        <v>0</v>
      </c>
      <c r="E59" s="45"/>
      <c r="F59" s="45"/>
      <c r="G59" s="42">
        <f t="shared" si="2"/>
        <v>0</v>
      </c>
      <c r="H59" s="43"/>
      <c r="I59" s="38">
        <f t="shared" si="5"/>
        <v>0</v>
      </c>
      <c r="J59" s="68" t="str">
        <f>IFERROR(VLOOKUP(M59,EMPLOI!A:P,2,0),"")</f>
        <v/>
      </c>
      <c r="K59" s="68" t="str">
        <f t="shared" si="3"/>
        <v/>
      </c>
      <c r="L59" s="38" t="str">
        <f t="shared" ca="1" si="0"/>
        <v/>
      </c>
      <c r="M59" s="32" t="str">
        <f t="array" ref="M59">IF(OR(WEEKDAY($A59,2)=7,WEEKDAY($A59,2)=6,A59=Férié,$J$2&gt;I59),"",IFERROR(INDEX(Tableau1[],MATCH(1,('2017'!A59&gt;=Tableau1[[DATE DEBUT ]])*(Tableau1[DATE FIN]&gt;='2017'!A59),0),1),""))</f>
        <v/>
      </c>
      <c r="N59" s="6"/>
    </row>
    <row r="60" spans="1:14" ht="16.2">
      <c r="A60" s="40">
        <f t="shared" si="4"/>
        <v>43158</v>
      </c>
      <c r="B60" s="45"/>
      <c r="C60" s="45"/>
      <c r="D60" s="42">
        <f t="shared" si="1"/>
        <v>0</v>
      </c>
      <c r="E60" s="45"/>
      <c r="F60" s="45"/>
      <c r="G60" s="42">
        <f t="shared" si="2"/>
        <v>0</v>
      </c>
      <c r="H60" s="43"/>
      <c r="I60" s="38">
        <f t="shared" si="5"/>
        <v>0</v>
      </c>
      <c r="J60" s="68" t="str">
        <f>IFERROR(VLOOKUP(M60,EMPLOI!A:P,2,0),"")</f>
        <v/>
      </c>
      <c r="K60" s="68" t="str">
        <f t="shared" si="3"/>
        <v/>
      </c>
      <c r="L60" s="38" t="str">
        <f t="shared" ca="1" si="0"/>
        <v/>
      </c>
      <c r="M60" s="32" t="str">
        <f t="array" ref="M60">IF(OR(WEEKDAY($A60,2)=7,WEEKDAY($A60,2)=6,A60=Férié,$J$2&gt;I60),"",IFERROR(INDEX(Tableau1[],MATCH(1,('2017'!A60&gt;=Tableau1[[DATE DEBUT ]])*(Tableau1[DATE FIN]&gt;='2017'!A60),0),1),""))</f>
        <v/>
      </c>
      <c r="N60" s="6"/>
    </row>
    <row r="61" spans="1:14" ht="16.2">
      <c r="A61" s="40">
        <f t="shared" si="4"/>
        <v>43159</v>
      </c>
      <c r="B61" s="44"/>
      <c r="C61" s="44"/>
      <c r="D61" s="42">
        <f t="shared" si="1"/>
        <v>0</v>
      </c>
      <c r="E61" s="45"/>
      <c r="F61" s="45"/>
      <c r="G61" s="42">
        <f t="shared" si="2"/>
        <v>0</v>
      </c>
      <c r="H61" s="43"/>
      <c r="I61" s="38">
        <f t="shared" si="5"/>
        <v>0</v>
      </c>
      <c r="J61" s="68" t="str">
        <f>IFERROR(VLOOKUP(M61,EMPLOI!A:P,2,0),"")</f>
        <v/>
      </c>
      <c r="K61" s="68" t="str">
        <f t="shared" si="3"/>
        <v/>
      </c>
      <c r="L61" s="38" t="str">
        <f t="shared" ca="1" si="0"/>
        <v/>
      </c>
      <c r="M61" s="32" t="str">
        <f t="array" ref="M61">IF(OR(WEEKDAY($A61,2)=7,WEEKDAY($A61,2)=6,A61=Férié,$J$2&gt;I61),"",IFERROR(INDEX(Tableau1[],MATCH(1,('2017'!A61&gt;=Tableau1[[DATE DEBUT ]])*(Tableau1[DATE FIN]&gt;='2017'!A61),0),1),""))</f>
        <v/>
      </c>
      <c r="N61" s="6"/>
    </row>
    <row r="62" spans="1:14" ht="16.2">
      <c r="A62" s="40">
        <f t="shared" si="4"/>
        <v>43160</v>
      </c>
      <c r="B62" s="44"/>
      <c r="C62" s="44"/>
      <c r="D62" s="42">
        <f t="shared" si="1"/>
        <v>0</v>
      </c>
      <c r="E62" s="45"/>
      <c r="F62" s="45"/>
      <c r="G62" s="42">
        <f t="shared" si="2"/>
        <v>0</v>
      </c>
      <c r="H62" s="43"/>
      <c r="I62" s="38">
        <f t="shared" si="5"/>
        <v>0</v>
      </c>
      <c r="J62" s="68" t="str">
        <f>IFERROR(VLOOKUP(M62,EMPLOI!A:P,2,0),"")</f>
        <v/>
      </c>
      <c r="K62" s="68" t="str">
        <f t="shared" si="3"/>
        <v/>
      </c>
      <c r="L62" s="38" t="str">
        <f t="shared" ca="1" si="0"/>
        <v/>
      </c>
      <c r="M62" s="32" t="str">
        <f t="array" ref="M62">IF(OR(WEEKDAY($A62,2)=7,WEEKDAY($A62,2)=6,A62=Férié,$J$2&gt;I62),"",IFERROR(INDEX(Tableau1[],MATCH(1,('2017'!A62&gt;=Tableau1[[DATE DEBUT ]])*(Tableau1[DATE FIN]&gt;='2017'!A62),0),1),""))</f>
        <v/>
      </c>
      <c r="N62" s="6"/>
    </row>
    <row r="63" spans="1:14" ht="16.2">
      <c r="A63" s="40">
        <f t="shared" si="4"/>
        <v>43161</v>
      </c>
      <c r="B63" s="44"/>
      <c r="C63" s="44"/>
      <c r="D63" s="42">
        <f t="shared" si="1"/>
        <v>0</v>
      </c>
      <c r="E63" s="45"/>
      <c r="F63" s="45"/>
      <c r="G63" s="42">
        <f t="shared" si="2"/>
        <v>0</v>
      </c>
      <c r="H63" s="43"/>
      <c r="I63" s="38">
        <f t="shared" si="5"/>
        <v>0</v>
      </c>
      <c r="J63" s="68" t="str">
        <f>IFERROR(VLOOKUP(M63,EMPLOI!A:P,2,0),"")</f>
        <v/>
      </c>
      <c r="K63" s="68" t="str">
        <f t="shared" si="3"/>
        <v/>
      </c>
      <c r="L63" s="38">
        <f t="shared" ca="1" si="0"/>
        <v>0</v>
      </c>
      <c r="M63" s="32" t="str">
        <f t="array" ref="M63">IF(OR(WEEKDAY($A63,2)=7,WEEKDAY($A63,2)=6,A63=Férié,$J$2&gt;I63),"",IFERROR(INDEX(Tableau1[],MATCH(1,('2017'!A63&gt;=Tableau1[[DATE DEBUT ]])*(Tableau1[DATE FIN]&gt;='2017'!A63),0),1),""))</f>
        <v/>
      </c>
      <c r="N63" s="6"/>
    </row>
    <row r="64" spans="1:14" ht="16.2">
      <c r="A64" s="40">
        <f t="shared" si="4"/>
        <v>43162</v>
      </c>
      <c r="B64" s="44"/>
      <c r="C64" s="44"/>
      <c r="D64" s="42">
        <f t="shared" si="1"/>
        <v>0</v>
      </c>
      <c r="E64" s="45"/>
      <c r="F64" s="45"/>
      <c r="G64" s="42">
        <f t="shared" si="2"/>
        <v>0</v>
      </c>
      <c r="H64" s="43"/>
      <c r="I64" s="38">
        <f t="shared" si="5"/>
        <v>0</v>
      </c>
      <c r="J64" s="68" t="str">
        <f>IFERROR(VLOOKUP(M64,EMPLOI!A:P,2,0),"")</f>
        <v/>
      </c>
      <c r="K64" s="68" t="str">
        <f t="shared" si="3"/>
        <v/>
      </c>
      <c r="L64" s="38" t="str">
        <f t="shared" ca="1" si="0"/>
        <v/>
      </c>
      <c r="M64" s="32" t="str">
        <f t="array" ref="M64">IF(OR(WEEKDAY($A64,2)=7,WEEKDAY($A64,2)=6,A64=Férié,$J$2&gt;I64),"",IFERROR(INDEX(Tableau1[],MATCH(1,('2017'!A64&gt;=Tableau1[[DATE DEBUT ]])*(Tableau1[DATE FIN]&gt;='2017'!A64),0),1),""))</f>
        <v/>
      </c>
      <c r="N64" s="6"/>
    </row>
    <row r="65" spans="1:14" ht="16.2">
      <c r="A65" s="40">
        <f t="shared" si="4"/>
        <v>43163</v>
      </c>
      <c r="B65" s="45"/>
      <c r="C65" s="45"/>
      <c r="D65" s="42">
        <f t="shared" si="1"/>
        <v>0</v>
      </c>
      <c r="E65" s="45"/>
      <c r="F65" s="45"/>
      <c r="G65" s="42">
        <f t="shared" si="2"/>
        <v>0</v>
      </c>
      <c r="H65" s="43"/>
      <c r="I65" s="38">
        <f t="shared" si="5"/>
        <v>0</v>
      </c>
      <c r="J65" s="68" t="str">
        <f>IFERROR(VLOOKUP(M65,EMPLOI!A:P,2,0),"")</f>
        <v/>
      </c>
      <c r="K65" s="68" t="str">
        <f t="shared" si="3"/>
        <v/>
      </c>
      <c r="L65" s="38" t="str">
        <f t="shared" ca="1" si="0"/>
        <v/>
      </c>
      <c r="M65" s="32" t="str">
        <f t="array" ref="M65">IF(OR(WEEKDAY($A65,2)=7,WEEKDAY($A65,2)=6,A65=Férié,$J$2&gt;I65),"",IFERROR(INDEX(Tableau1[],MATCH(1,('2017'!A65&gt;=Tableau1[[DATE DEBUT ]])*(Tableau1[DATE FIN]&gt;='2017'!A65),0),1),""))</f>
        <v/>
      </c>
      <c r="N65" s="6"/>
    </row>
    <row r="66" spans="1:14" ht="16.2">
      <c r="A66" s="40">
        <f t="shared" si="4"/>
        <v>43164</v>
      </c>
      <c r="B66" s="45"/>
      <c r="C66" s="45"/>
      <c r="D66" s="42">
        <f t="shared" si="1"/>
        <v>0</v>
      </c>
      <c r="E66" s="45"/>
      <c r="F66" s="45"/>
      <c r="G66" s="42">
        <f t="shared" si="2"/>
        <v>0</v>
      </c>
      <c r="H66" s="43"/>
      <c r="I66" s="38">
        <f t="shared" si="5"/>
        <v>0</v>
      </c>
      <c r="J66" s="68" t="str">
        <f>IFERROR(VLOOKUP(M66,EMPLOI!A:P,2,0),"")</f>
        <v/>
      </c>
      <c r="K66" s="68" t="str">
        <f t="shared" si="3"/>
        <v/>
      </c>
      <c r="L66" s="38" t="str">
        <f t="shared" ca="1" si="0"/>
        <v/>
      </c>
      <c r="M66" s="32" t="str">
        <f t="array" ref="M66">IF(OR(WEEKDAY($A66,2)=7,WEEKDAY($A66,2)=6,A66=Férié,$J$2&gt;I66),"",IFERROR(INDEX(Tableau1[],MATCH(1,('2017'!A66&gt;=Tableau1[[DATE DEBUT ]])*(Tableau1[DATE FIN]&gt;='2017'!A66),0),1),""))</f>
        <v/>
      </c>
      <c r="N66" s="6"/>
    </row>
    <row r="67" spans="1:14" ht="16.2">
      <c r="A67" s="40">
        <f t="shared" si="4"/>
        <v>43165</v>
      </c>
      <c r="B67" s="45"/>
      <c r="C67" s="45"/>
      <c r="D67" s="42">
        <f t="shared" si="1"/>
        <v>0</v>
      </c>
      <c r="E67" s="45"/>
      <c r="F67" s="45"/>
      <c r="G67" s="42">
        <f t="shared" si="2"/>
        <v>0</v>
      </c>
      <c r="H67" s="43"/>
      <c r="I67" s="38">
        <f t="shared" si="5"/>
        <v>0</v>
      </c>
      <c r="J67" s="68" t="str">
        <f>IFERROR(VLOOKUP(M67,EMPLOI!A:P,2,0),"")</f>
        <v/>
      </c>
      <c r="K67" s="68" t="str">
        <f t="shared" si="3"/>
        <v/>
      </c>
      <c r="L67" s="38" t="str">
        <f t="shared" ref="L67:L130" ca="1" si="6">IF(WEEKDAY(A67)=6,SUM(OFFSET(A67,0,8,-6,1)),"")</f>
        <v/>
      </c>
      <c r="M67" s="32" t="str">
        <f t="array" ref="M67">IF(OR(WEEKDAY($A67,2)=7,WEEKDAY($A67,2)=6,A67=Férié,$J$2&gt;I67),"",IFERROR(INDEX(Tableau1[],MATCH(1,('2017'!A67&gt;=Tableau1[[DATE DEBUT ]])*(Tableau1[DATE FIN]&gt;='2017'!A67),0),1),""))</f>
        <v/>
      </c>
      <c r="N67" s="6"/>
    </row>
    <row r="68" spans="1:14" ht="16.2">
      <c r="A68" s="40">
        <f t="shared" si="4"/>
        <v>43166</v>
      </c>
      <c r="B68" s="45"/>
      <c r="C68" s="45"/>
      <c r="D68" s="42">
        <f t="shared" ref="D68:D131" si="7">MOD(C68-B68,1)</f>
        <v>0</v>
      </c>
      <c r="E68" s="45"/>
      <c r="F68" s="45"/>
      <c r="G68" s="42">
        <f t="shared" ref="G68:G99" si="8">MOD(F68-E68,1)</f>
        <v>0</v>
      </c>
      <c r="H68" s="43"/>
      <c r="I68" s="38">
        <f t="shared" si="5"/>
        <v>0</v>
      </c>
      <c r="J68" s="68" t="str">
        <f>IFERROR(VLOOKUP(M68,EMPLOI!A:P,2,0),"")</f>
        <v/>
      </c>
      <c r="K68" s="68" t="str">
        <f t="shared" si="3"/>
        <v/>
      </c>
      <c r="L68" s="38" t="str">
        <f t="shared" ca="1" si="6"/>
        <v/>
      </c>
      <c r="M68" s="32" t="str">
        <f t="array" ref="M68">IF(OR(WEEKDAY($A68,2)=7,WEEKDAY($A68,2)=6,A68=Férié,$J$2&gt;I68),"",IFERROR(INDEX(Tableau1[],MATCH(1,('2017'!A68&gt;=Tableau1[[DATE DEBUT ]])*(Tableau1[DATE FIN]&gt;='2017'!A68),0),1),""))</f>
        <v/>
      </c>
      <c r="N68" s="6"/>
    </row>
    <row r="69" spans="1:14" ht="16.2">
      <c r="A69" s="40">
        <f t="shared" si="4"/>
        <v>43167</v>
      </c>
      <c r="B69" s="45"/>
      <c r="C69" s="45"/>
      <c r="D69" s="42">
        <f t="shared" si="7"/>
        <v>0</v>
      </c>
      <c r="E69" s="45"/>
      <c r="F69" s="45"/>
      <c r="G69" s="42">
        <f t="shared" si="8"/>
        <v>0</v>
      </c>
      <c r="H69" s="43"/>
      <c r="I69" s="38">
        <f t="shared" ref="I69:I132" si="9">SUM(D69+G69)</f>
        <v>0</v>
      </c>
      <c r="J69" s="68" t="str">
        <f>IFERROR(VLOOKUP(M69,EMPLOI!A:P,2,0),"")</f>
        <v/>
      </c>
      <c r="K69" s="68" t="str">
        <f t="shared" ref="K69:K132" si="10">IF(I69&gt;=$J$2,J69,"")</f>
        <v/>
      </c>
      <c r="L69" s="38" t="str">
        <f t="shared" ca="1" si="6"/>
        <v/>
      </c>
      <c r="M69" s="32" t="str">
        <f t="array" ref="M69">IF(OR(WEEKDAY($A69,2)=7,WEEKDAY($A69,2)=6,A69=Férié,$J$2&gt;I69),"",IFERROR(INDEX(Tableau1[],MATCH(1,('2017'!A69&gt;=Tableau1[[DATE DEBUT ]])*(Tableau1[DATE FIN]&gt;='2017'!A69),0),1),""))</f>
        <v/>
      </c>
      <c r="N69" s="6"/>
    </row>
    <row r="70" spans="1:14" ht="16.2">
      <c r="A70" s="40">
        <f t="shared" ref="A70:A133" si="11">A69+1</f>
        <v>43168</v>
      </c>
      <c r="B70" s="45"/>
      <c r="C70" s="45"/>
      <c r="D70" s="42">
        <f t="shared" si="7"/>
        <v>0</v>
      </c>
      <c r="E70" s="45"/>
      <c r="F70" s="45"/>
      <c r="G70" s="42">
        <f t="shared" si="8"/>
        <v>0</v>
      </c>
      <c r="H70" s="43"/>
      <c r="I70" s="38">
        <f t="shared" si="9"/>
        <v>0</v>
      </c>
      <c r="J70" s="68" t="str">
        <f>IFERROR(VLOOKUP(M70,EMPLOI!A:P,2,0),"")</f>
        <v/>
      </c>
      <c r="K70" s="68" t="str">
        <f t="shared" si="10"/>
        <v/>
      </c>
      <c r="L70" s="38">
        <f t="shared" ca="1" si="6"/>
        <v>0</v>
      </c>
      <c r="M70" s="32" t="str">
        <f t="array" ref="M70">IF(OR(WEEKDAY($A70,2)=7,WEEKDAY($A70,2)=6,A70=Férié,$J$2&gt;I70),"",IFERROR(INDEX(Tableau1[],MATCH(1,('2017'!A70&gt;=Tableau1[[DATE DEBUT ]])*(Tableau1[DATE FIN]&gt;='2017'!A70),0),1),""))</f>
        <v/>
      </c>
      <c r="N70" s="6"/>
    </row>
    <row r="71" spans="1:14" ht="16.2">
      <c r="A71" s="40">
        <f t="shared" si="11"/>
        <v>43169</v>
      </c>
      <c r="B71" s="45"/>
      <c r="C71" s="45"/>
      <c r="D71" s="42">
        <f t="shared" si="7"/>
        <v>0</v>
      </c>
      <c r="E71" s="45"/>
      <c r="F71" s="45"/>
      <c r="G71" s="42">
        <f t="shared" si="8"/>
        <v>0</v>
      </c>
      <c r="H71" s="43"/>
      <c r="I71" s="38">
        <f t="shared" si="9"/>
        <v>0</v>
      </c>
      <c r="J71" s="68" t="str">
        <f>IFERROR(VLOOKUP(M71,EMPLOI!A:P,2,0),"")</f>
        <v/>
      </c>
      <c r="K71" s="68" t="str">
        <f t="shared" si="10"/>
        <v/>
      </c>
      <c r="L71" s="38" t="str">
        <f t="shared" ca="1" si="6"/>
        <v/>
      </c>
      <c r="M71" s="32" t="str">
        <f t="array" ref="M71">IF(OR(WEEKDAY($A71,2)=7,WEEKDAY($A71,2)=6,A71=Férié,$J$2&gt;I71),"",IFERROR(INDEX(Tableau1[],MATCH(1,('2017'!A71&gt;=Tableau1[[DATE DEBUT ]])*(Tableau1[DATE FIN]&gt;='2017'!A71),0),1),""))</f>
        <v/>
      </c>
      <c r="N71" s="6"/>
    </row>
    <row r="72" spans="1:14" ht="16.2">
      <c r="A72" s="40">
        <f t="shared" si="11"/>
        <v>43170</v>
      </c>
      <c r="B72" s="45"/>
      <c r="C72" s="45"/>
      <c r="D72" s="42">
        <f t="shared" si="7"/>
        <v>0</v>
      </c>
      <c r="E72" s="45"/>
      <c r="F72" s="45"/>
      <c r="G72" s="42">
        <f t="shared" si="8"/>
        <v>0</v>
      </c>
      <c r="H72" s="43"/>
      <c r="I72" s="38">
        <f t="shared" si="9"/>
        <v>0</v>
      </c>
      <c r="J72" s="68" t="str">
        <f>IFERROR(VLOOKUP(M72,EMPLOI!A:P,2,0),"")</f>
        <v/>
      </c>
      <c r="K72" s="68" t="str">
        <f t="shared" si="10"/>
        <v/>
      </c>
      <c r="L72" s="38" t="str">
        <f t="shared" ca="1" si="6"/>
        <v/>
      </c>
      <c r="M72" s="32" t="str">
        <f t="array" ref="M72">IF(OR(WEEKDAY($A72,2)=7,WEEKDAY($A72,2)=6,A72=Férié,$J$2&gt;I72),"",IFERROR(INDEX(Tableau1[],MATCH(1,('2017'!A72&gt;=Tableau1[[DATE DEBUT ]])*(Tableau1[DATE FIN]&gt;='2017'!A72),0),1),""))</f>
        <v/>
      </c>
      <c r="N72" s="6"/>
    </row>
    <row r="73" spans="1:14" ht="16.2">
      <c r="A73" s="40">
        <f t="shared" si="11"/>
        <v>43171</v>
      </c>
      <c r="B73" s="45"/>
      <c r="C73" s="45"/>
      <c r="D73" s="42">
        <f t="shared" si="7"/>
        <v>0</v>
      </c>
      <c r="E73" s="45"/>
      <c r="F73" s="45"/>
      <c r="G73" s="42">
        <f t="shared" si="8"/>
        <v>0</v>
      </c>
      <c r="H73" s="43"/>
      <c r="I73" s="38">
        <f t="shared" si="9"/>
        <v>0</v>
      </c>
      <c r="J73" s="68" t="str">
        <f>IFERROR(VLOOKUP(M73,EMPLOI!A:P,2,0),"")</f>
        <v/>
      </c>
      <c r="K73" s="68" t="str">
        <f t="shared" si="10"/>
        <v/>
      </c>
      <c r="L73" s="38" t="str">
        <f t="shared" ca="1" si="6"/>
        <v/>
      </c>
      <c r="M73" s="32" t="str">
        <f t="array" ref="M73">IF(OR(WEEKDAY($A73,2)=7,WEEKDAY($A73,2)=6,A73=Férié,$J$2&gt;I73),"",IFERROR(INDEX(Tableau1[],MATCH(1,('2017'!A73&gt;=Tableau1[[DATE DEBUT ]])*(Tableau1[DATE FIN]&gt;='2017'!A73),0),1),""))</f>
        <v/>
      </c>
      <c r="N73" s="6"/>
    </row>
    <row r="74" spans="1:14" ht="16.2">
      <c r="A74" s="40">
        <f t="shared" si="11"/>
        <v>43172</v>
      </c>
      <c r="B74" s="45"/>
      <c r="C74" s="45"/>
      <c r="D74" s="42">
        <f t="shared" si="7"/>
        <v>0</v>
      </c>
      <c r="E74" s="45"/>
      <c r="F74" s="45"/>
      <c r="G74" s="42">
        <f t="shared" si="8"/>
        <v>0</v>
      </c>
      <c r="H74" s="43"/>
      <c r="I74" s="38">
        <f t="shared" si="9"/>
        <v>0</v>
      </c>
      <c r="J74" s="68" t="str">
        <f>IFERROR(VLOOKUP(M74,EMPLOI!A:P,2,0),"")</f>
        <v/>
      </c>
      <c r="K74" s="68" t="str">
        <f t="shared" si="10"/>
        <v/>
      </c>
      <c r="L74" s="38" t="str">
        <f t="shared" ca="1" si="6"/>
        <v/>
      </c>
      <c r="M74" s="32" t="str">
        <f t="array" ref="M74">IF(OR(WEEKDAY($A74,2)=7,WEEKDAY($A74,2)=6,A74=Férié,$J$2&gt;I74),"",IFERROR(INDEX(Tableau1[],MATCH(1,('2017'!A74&gt;=Tableau1[[DATE DEBUT ]])*(Tableau1[DATE FIN]&gt;='2017'!A74),0),1),""))</f>
        <v/>
      </c>
      <c r="N74" s="6"/>
    </row>
    <row r="75" spans="1:14" ht="16.2">
      <c r="A75" s="40">
        <f t="shared" si="11"/>
        <v>43173</v>
      </c>
      <c r="B75" s="45"/>
      <c r="C75" s="45"/>
      <c r="D75" s="42">
        <f t="shared" si="7"/>
        <v>0</v>
      </c>
      <c r="E75" s="45"/>
      <c r="F75" s="45"/>
      <c r="G75" s="42">
        <f t="shared" si="8"/>
        <v>0</v>
      </c>
      <c r="H75" s="43"/>
      <c r="I75" s="38">
        <f t="shared" si="9"/>
        <v>0</v>
      </c>
      <c r="J75" s="68" t="str">
        <f>IFERROR(VLOOKUP(M75,EMPLOI!A:P,2,0),"")</f>
        <v/>
      </c>
      <c r="K75" s="68" t="str">
        <f t="shared" si="10"/>
        <v/>
      </c>
      <c r="L75" s="38" t="str">
        <f t="shared" ca="1" si="6"/>
        <v/>
      </c>
      <c r="M75" s="32" t="str">
        <f t="array" ref="M75">IF(OR(WEEKDAY($A75,2)=7,WEEKDAY($A75,2)=6,A75=Férié,$J$2&gt;I75),"",IFERROR(INDEX(Tableau1[],MATCH(1,('2017'!A75&gt;=Tableau1[[DATE DEBUT ]])*(Tableau1[DATE FIN]&gt;='2017'!A75),0),1),""))</f>
        <v/>
      </c>
      <c r="N75" s="6"/>
    </row>
    <row r="76" spans="1:14" ht="16.2">
      <c r="A76" s="40">
        <f t="shared" si="11"/>
        <v>43174</v>
      </c>
      <c r="B76" s="45"/>
      <c r="C76" s="45"/>
      <c r="D76" s="42">
        <f t="shared" si="7"/>
        <v>0</v>
      </c>
      <c r="E76" s="45"/>
      <c r="F76" s="45"/>
      <c r="G76" s="42">
        <f t="shared" si="8"/>
        <v>0</v>
      </c>
      <c r="H76" s="43"/>
      <c r="I76" s="38">
        <f t="shared" si="9"/>
        <v>0</v>
      </c>
      <c r="J76" s="68" t="str">
        <f>IFERROR(VLOOKUP(M76,EMPLOI!A:P,2,0),"")</f>
        <v/>
      </c>
      <c r="K76" s="68" t="str">
        <f t="shared" si="10"/>
        <v/>
      </c>
      <c r="L76" s="38" t="str">
        <f t="shared" ca="1" si="6"/>
        <v/>
      </c>
      <c r="M76" s="32" t="str">
        <f t="array" ref="M76">IF(OR(WEEKDAY($A76,2)=7,WEEKDAY($A76,2)=6,A76=Férié,$J$2&gt;I76),"",IFERROR(INDEX(Tableau1[],MATCH(1,('2017'!A76&gt;=Tableau1[[DATE DEBUT ]])*(Tableau1[DATE FIN]&gt;='2017'!A76),0),1),""))</f>
        <v/>
      </c>
      <c r="N76" s="6"/>
    </row>
    <row r="77" spans="1:14" ht="16.2">
      <c r="A77" s="40">
        <f t="shared" si="11"/>
        <v>43175</v>
      </c>
      <c r="B77" s="45"/>
      <c r="C77" s="45"/>
      <c r="D77" s="42">
        <f t="shared" si="7"/>
        <v>0</v>
      </c>
      <c r="E77" s="45"/>
      <c r="F77" s="45"/>
      <c r="G77" s="42">
        <f t="shared" si="8"/>
        <v>0</v>
      </c>
      <c r="H77" s="43"/>
      <c r="I77" s="38">
        <f t="shared" si="9"/>
        <v>0</v>
      </c>
      <c r="J77" s="68" t="str">
        <f>IFERROR(VLOOKUP(M77,EMPLOI!A:P,2,0),"")</f>
        <v/>
      </c>
      <c r="K77" s="68" t="str">
        <f t="shared" si="10"/>
        <v/>
      </c>
      <c r="L77" s="38">
        <f t="shared" ca="1" si="6"/>
        <v>0</v>
      </c>
      <c r="M77" s="32" t="str">
        <f t="array" ref="M77">IF(OR(WEEKDAY($A77,2)=7,WEEKDAY($A77,2)=6,A77=Férié,$J$2&gt;I77),"",IFERROR(INDEX(Tableau1[],MATCH(1,('2017'!A77&gt;=Tableau1[[DATE DEBUT ]])*(Tableau1[DATE FIN]&gt;='2017'!A77),0),1),""))</f>
        <v/>
      </c>
      <c r="N77" s="6"/>
    </row>
    <row r="78" spans="1:14" ht="16.2">
      <c r="A78" s="40">
        <f t="shared" si="11"/>
        <v>43176</v>
      </c>
      <c r="B78" s="45"/>
      <c r="C78" s="45"/>
      <c r="D78" s="42">
        <f t="shared" si="7"/>
        <v>0</v>
      </c>
      <c r="E78" s="45"/>
      <c r="F78" s="45"/>
      <c r="G78" s="42">
        <f t="shared" si="8"/>
        <v>0</v>
      </c>
      <c r="H78" s="43"/>
      <c r="I78" s="38">
        <f t="shared" si="9"/>
        <v>0</v>
      </c>
      <c r="J78" s="68" t="str">
        <f>IFERROR(VLOOKUP(M78,EMPLOI!A:P,2,0),"")</f>
        <v/>
      </c>
      <c r="K78" s="68" t="str">
        <f t="shared" si="10"/>
        <v/>
      </c>
      <c r="L78" s="38" t="str">
        <f t="shared" ca="1" si="6"/>
        <v/>
      </c>
      <c r="M78" s="32" t="str">
        <f t="array" ref="M78">IF(OR(WEEKDAY($A78,2)=7,WEEKDAY($A78,2)=6,A78=Férié,$J$2&gt;I78),"",IFERROR(INDEX(Tableau1[],MATCH(1,('2017'!A78&gt;=Tableau1[[DATE DEBUT ]])*(Tableau1[DATE FIN]&gt;='2017'!A78),0),1),""))</f>
        <v/>
      </c>
      <c r="N78" s="6"/>
    </row>
    <row r="79" spans="1:14" ht="16.2">
      <c r="A79" s="40">
        <f t="shared" si="11"/>
        <v>43177</v>
      </c>
      <c r="B79" s="45"/>
      <c r="C79" s="45"/>
      <c r="D79" s="42">
        <f t="shared" si="7"/>
        <v>0</v>
      </c>
      <c r="E79" s="45"/>
      <c r="F79" s="45"/>
      <c r="G79" s="42">
        <f t="shared" si="8"/>
        <v>0</v>
      </c>
      <c r="H79" s="43"/>
      <c r="I79" s="38">
        <f t="shared" si="9"/>
        <v>0</v>
      </c>
      <c r="J79" s="68" t="str">
        <f>IFERROR(VLOOKUP(M79,EMPLOI!A:P,2,0),"")</f>
        <v/>
      </c>
      <c r="K79" s="68" t="str">
        <f t="shared" si="10"/>
        <v/>
      </c>
      <c r="L79" s="38" t="str">
        <f t="shared" ca="1" si="6"/>
        <v/>
      </c>
      <c r="M79" s="32" t="str">
        <f t="array" ref="M79">IF(OR(WEEKDAY($A79,2)=7,WEEKDAY($A79,2)=6,A79=Férié,$J$2&gt;I79),"",IFERROR(INDEX(Tableau1[],MATCH(1,('2017'!A79&gt;=Tableau1[[DATE DEBUT ]])*(Tableau1[DATE FIN]&gt;='2017'!A79),0),1),""))</f>
        <v/>
      </c>
      <c r="N79" s="6"/>
    </row>
    <row r="80" spans="1:14" ht="16.2">
      <c r="A80" s="40">
        <f t="shared" si="11"/>
        <v>43178</v>
      </c>
      <c r="B80" s="45"/>
      <c r="C80" s="45"/>
      <c r="D80" s="42">
        <f t="shared" si="7"/>
        <v>0</v>
      </c>
      <c r="E80" s="45"/>
      <c r="F80" s="45"/>
      <c r="G80" s="42">
        <f t="shared" si="8"/>
        <v>0</v>
      </c>
      <c r="H80" s="43"/>
      <c r="I80" s="38">
        <f t="shared" si="9"/>
        <v>0</v>
      </c>
      <c r="J80" s="68" t="str">
        <f>IFERROR(VLOOKUP(M80,EMPLOI!A:P,2,0),"")</f>
        <v/>
      </c>
      <c r="K80" s="68" t="str">
        <f t="shared" si="10"/>
        <v/>
      </c>
      <c r="L80" s="38" t="str">
        <f t="shared" ca="1" si="6"/>
        <v/>
      </c>
      <c r="M80" s="32" t="str">
        <f t="array" ref="M80">IF(OR(WEEKDAY($A80,2)=7,WEEKDAY($A80,2)=6,A80=Férié,$J$2&gt;I80),"",IFERROR(INDEX(Tableau1[],MATCH(1,('2017'!A80&gt;=Tableau1[[DATE DEBUT ]])*(Tableau1[DATE FIN]&gt;='2017'!A80),0),1),""))</f>
        <v/>
      </c>
      <c r="N80" s="6"/>
    </row>
    <row r="81" spans="1:14" ht="16.2">
      <c r="A81" s="40">
        <f t="shared" si="11"/>
        <v>43179</v>
      </c>
      <c r="B81" s="45"/>
      <c r="C81" s="45"/>
      <c r="D81" s="42">
        <f t="shared" si="7"/>
        <v>0</v>
      </c>
      <c r="E81" s="45"/>
      <c r="F81" s="45"/>
      <c r="G81" s="42">
        <f t="shared" si="8"/>
        <v>0</v>
      </c>
      <c r="H81" s="43"/>
      <c r="I81" s="38">
        <f t="shared" si="9"/>
        <v>0</v>
      </c>
      <c r="J81" s="68" t="str">
        <f>IFERROR(VLOOKUP(M81,EMPLOI!A:P,2,0),"")</f>
        <v/>
      </c>
      <c r="K81" s="68" t="str">
        <f t="shared" si="10"/>
        <v/>
      </c>
      <c r="L81" s="38" t="str">
        <f t="shared" ca="1" si="6"/>
        <v/>
      </c>
      <c r="M81" s="32" t="str">
        <f t="array" ref="M81">IF(OR(WEEKDAY($A81,2)=7,WEEKDAY($A81,2)=6,A81=Férié,$J$2&gt;I81),"",IFERROR(INDEX(Tableau1[],MATCH(1,('2017'!A81&gt;=Tableau1[[DATE DEBUT ]])*(Tableau1[DATE FIN]&gt;='2017'!A81),0),1),""))</f>
        <v/>
      </c>
      <c r="N81" s="6"/>
    </row>
    <row r="82" spans="1:14" ht="16.2">
      <c r="A82" s="40">
        <f t="shared" si="11"/>
        <v>43180</v>
      </c>
      <c r="B82" s="45"/>
      <c r="C82" s="45"/>
      <c r="D82" s="42">
        <f t="shared" si="7"/>
        <v>0</v>
      </c>
      <c r="E82" s="45"/>
      <c r="F82" s="45"/>
      <c r="G82" s="42">
        <f t="shared" si="8"/>
        <v>0</v>
      </c>
      <c r="H82" s="43"/>
      <c r="I82" s="38">
        <f t="shared" si="9"/>
        <v>0</v>
      </c>
      <c r="J82" s="68" t="str">
        <f>IFERROR(VLOOKUP(M82,EMPLOI!A:P,2,0),"")</f>
        <v/>
      </c>
      <c r="K82" s="68" t="str">
        <f t="shared" si="10"/>
        <v/>
      </c>
      <c r="L82" s="38" t="str">
        <f t="shared" ca="1" si="6"/>
        <v/>
      </c>
      <c r="M82" s="32" t="str">
        <f t="array" ref="M82">IF(OR(WEEKDAY($A82,2)=7,WEEKDAY($A82,2)=6,A82=Férié,$J$2&gt;I82),"",IFERROR(INDEX(Tableau1[],MATCH(1,('2017'!A82&gt;=Tableau1[[DATE DEBUT ]])*(Tableau1[DATE FIN]&gt;='2017'!A82),0),1),""))</f>
        <v/>
      </c>
      <c r="N82" s="6"/>
    </row>
    <row r="83" spans="1:14" ht="16.2">
      <c r="A83" s="40">
        <f t="shared" si="11"/>
        <v>43181</v>
      </c>
      <c r="B83" s="45"/>
      <c r="C83" s="45"/>
      <c r="D83" s="42">
        <f t="shared" si="7"/>
        <v>0</v>
      </c>
      <c r="E83" s="45"/>
      <c r="F83" s="45"/>
      <c r="G83" s="42">
        <f t="shared" si="8"/>
        <v>0</v>
      </c>
      <c r="H83" s="43"/>
      <c r="I83" s="38">
        <f t="shared" si="9"/>
        <v>0</v>
      </c>
      <c r="J83" s="68" t="str">
        <f>IFERROR(VLOOKUP(M83,EMPLOI!A:P,2,0),"")</f>
        <v/>
      </c>
      <c r="K83" s="68" t="str">
        <f t="shared" si="10"/>
        <v/>
      </c>
      <c r="L83" s="38" t="str">
        <f t="shared" ca="1" si="6"/>
        <v/>
      </c>
      <c r="M83" s="32" t="str">
        <f t="array" ref="M83">IF(OR(WEEKDAY($A83,2)=7,WEEKDAY($A83,2)=6,A83=Férié,$J$2&gt;I83),"",IFERROR(INDEX(Tableau1[],MATCH(1,('2017'!A83&gt;=Tableau1[[DATE DEBUT ]])*(Tableau1[DATE FIN]&gt;='2017'!A83),0),1),""))</f>
        <v/>
      </c>
      <c r="N83" s="6"/>
    </row>
    <row r="84" spans="1:14" ht="16.2">
      <c r="A84" s="40">
        <f t="shared" si="11"/>
        <v>43182</v>
      </c>
      <c r="B84" s="45"/>
      <c r="C84" s="45"/>
      <c r="D84" s="42">
        <f t="shared" si="7"/>
        <v>0</v>
      </c>
      <c r="E84" s="45"/>
      <c r="F84" s="45"/>
      <c r="G84" s="42">
        <f t="shared" si="8"/>
        <v>0</v>
      </c>
      <c r="H84" s="43"/>
      <c r="I84" s="38">
        <f t="shared" si="9"/>
        <v>0</v>
      </c>
      <c r="J84" s="68" t="str">
        <f>IFERROR(VLOOKUP(M84,EMPLOI!A:P,2,0),"")</f>
        <v/>
      </c>
      <c r="K84" s="68" t="str">
        <f t="shared" si="10"/>
        <v/>
      </c>
      <c r="L84" s="38">
        <f t="shared" ca="1" si="6"/>
        <v>0</v>
      </c>
      <c r="M84" s="32" t="str">
        <f t="array" ref="M84">IF(OR(WEEKDAY($A84,2)=7,WEEKDAY($A84,2)=6,A84=Férié,$J$2&gt;I84),"",IFERROR(INDEX(Tableau1[],MATCH(1,('2017'!A84&gt;=Tableau1[[DATE DEBUT ]])*(Tableau1[DATE FIN]&gt;='2017'!A84),0),1),""))</f>
        <v/>
      </c>
      <c r="N84" s="6"/>
    </row>
    <row r="85" spans="1:14" ht="16.2">
      <c r="A85" s="40">
        <f t="shared" si="11"/>
        <v>43183</v>
      </c>
      <c r="B85" s="45"/>
      <c r="C85" s="45"/>
      <c r="D85" s="42">
        <f t="shared" si="7"/>
        <v>0</v>
      </c>
      <c r="E85" s="45"/>
      <c r="F85" s="45"/>
      <c r="G85" s="42">
        <f t="shared" si="8"/>
        <v>0</v>
      </c>
      <c r="H85" s="43"/>
      <c r="I85" s="38">
        <f t="shared" si="9"/>
        <v>0</v>
      </c>
      <c r="J85" s="68" t="str">
        <f>IFERROR(VLOOKUP(M85,EMPLOI!A:P,2,0),"")</f>
        <v/>
      </c>
      <c r="K85" s="68" t="str">
        <f t="shared" si="10"/>
        <v/>
      </c>
      <c r="L85" s="38" t="str">
        <f t="shared" ca="1" si="6"/>
        <v/>
      </c>
      <c r="M85" s="32" t="str">
        <f t="array" ref="M85">IF(OR(WEEKDAY($A85,2)=7,WEEKDAY($A85,2)=6,A85=Férié,$J$2&gt;I85),"",IFERROR(INDEX(Tableau1[],MATCH(1,('2017'!A85&gt;=Tableau1[[DATE DEBUT ]])*(Tableau1[DATE FIN]&gt;='2017'!A85),0),1),""))</f>
        <v/>
      </c>
      <c r="N85" s="6"/>
    </row>
    <row r="86" spans="1:14" ht="16.2">
      <c r="A86" s="40">
        <f t="shared" si="11"/>
        <v>43184</v>
      </c>
      <c r="B86" s="45"/>
      <c r="C86" s="45"/>
      <c r="D86" s="42">
        <f t="shared" si="7"/>
        <v>0</v>
      </c>
      <c r="E86" s="45"/>
      <c r="F86" s="45"/>
      <c r="G86" s="42">
        <f t="shared" si="8"/>
        <v>0</v>
      </c>
      <c r="H86" s="43"/>
      <c r="I86" s="38">
        <f t="shared" si="9"/>
        <v>0</v>
      </c>
      <c r="J86" s="68" t="str">
        <f>IFERROR(VLOOKUP(M86,EMPLOI!A:P,2,0),"")</f>
        <v/>
      </c>
      <c r="K86" s="68" t="str">
        <f t="shared" si="10"/>
        <v/>
      </c>
      <c r="L86" s="38" t="str">
        <f t="shared" ca="1" si="6"/>
        <v/>
      </c>
      <c r="M86" s="32" t="str">
        <f t="array" ref="M86">IF(OR(WEEKDAY($A86,2)=7,WEEKDAY($A86,2)=6,A86=Férié,$J$2&gt;I86),"",IFERROR(INDEX(Tableau1[],MATCH(1,('2017'!A86&gt;=Tableau1[[DATE DEBUT ]])*(Tableau1[DATE FIN]&gt;='2017'!A86),0),1),""))</f>
        <v/>
      </c>
      <c r="N86" s="6"/>
    </row>
    <row r="87" spans="1:14" ht="16.2">
      <c r="A87" s="40">
        <f t="shared" si="11"/>
        <v>43185</v>
      </c>
      <c r="B87" s="45"/>
      <c r="C87" s="45"/>
      <c r="D87" s="42">
        <f t="shared" si="7"/>
        <v>0</v>
      </c>
      <c r="E87" s="45"/>
      <c r="F87" s="45"/>
      <c r="G87" s="42">
        <f t="shared" si="8"/>
        <v>0</v>
      </c>
      <c r="H87" s="43"/>
      <c r="I87" s="38">
        <f t="shared" si="9"/>
        <v>0</v>
      </c>
      <c r="J87" s="68" t="str">
        <f>IFERROR(VLOOKUP(M87,EMPLOI!A:P,2,0),"")</f>
        <v/>
      </c>
      <c r="K87" s="68" t="str">
        <f t="shared" si="10"/>
        <v/>
      </c>
      <c r="L87" s="38" t="str">
        <f t="shared" ca="1" si="6"/>
        <v/>
      </c>
      <c r="M87" s="32" t="str">
        <f t="array" ref="M87">IF(OR(WEEKDAY($A87,2)=7,WEEKDAY($A87,2)=6,A87=Férié,$J$2&gt;I87),"",IFERROR(INDEX(Tableau1[],MATCH(1,('2017'!A87&gt;=Tableau1[[DATE DEBUT ]])*(Tableau1[DATE FIN]&gt;='2017'!A87),0),1),""))</f>
        <v/>
      </c>
      <c r="N87" s="6"/>
    </row>
    <row r="88" spans="1:14" ht="16.2">
      <c r="A88" s="40">
        <f t="shared" si="11"/>
        <v>43186</v>
      </c>
      <c r="B88" s="45"/>
      <c r="C88" s="45"/>
      <c r="D88" s="42">
        <f t="shared" si="7"/>
        <v>0</v>
      </c>
      <c r="E88" s="45"/>
      <c r="F88" s="45"/>
      <c r="G88" s="42">
        <f t="shared" si="8"/>
        <v>0</v>
      </c>
      <c r="H88" s="43"/>
      <c r="I88" s="38">
        <f t="shared" si="9"/>
        <v>0</v>
      </c>
      <c r="J88" s="68" t="str">
        <f>IFERROR(VLOOKUP(M88,EMPLOI!A:P,2,0),"")</f>
        <v/>
      </c>
      <c r="K88" s="68" t="str">
        <f t="shared" si="10"/>
        <v/>
      </c>
      <c r="L88" s="38" t="str">
        <f t="shared" ca="1" si="6"/>
        <v/>
      </c>
      <c r="M88" s="32" t="str">
        <f t="array" ref="M88">IF(OR(WEEKDAY($A88,2)=7,WEEKDAY($A88,2)=6,A88=Férié,$J$2&gt;I88),"",IFERROR(INDEX(Tableau1[],MATCH(1,('2017'!A88&gt;=Tableau1[[DATE DEBUT ]])*(Tableau1[DATE FIN]&gt;='2017'!A88),0),1),""))</f>
        <v/>
      </c>
      <c r="N88" s="6"/>
    </row>
    <row r="89" spans="1:14" ht="16.2">
      <c r="A89" s="40">
        <f t="shared" si="11"/>
        <v>43187</v>
      </c>
      <c r="B89" s="45"/>
      <c r="C89" s="45"/>
      <c r="D89" s="42">
        <f t="shared" si="7"/>
        <v>0</v>
      </c>
      <c r="E89" s="45"/>
      <c r="F89" s="45"/>
      <c r="G89" s="42">
        <f t="shared" si="8"/>
        <v>0</v>
      </c>
      <c r="H89" s="43"/>
      <c r="I89" s="38">
        <f t="shared" si="9"/>
        <v>0</v>
      </c>
      <c r="J89" s="68" t="str">
        <f>IFERROR(VLOOKUP(M89,EMPLOI!A:P,2,0),"")</f>
        <v/>
      </c>
      <c r="K89" s="68" t="str">
        <f t="shared" si="10"/>
        <v/>
      </c>
      <c r="L89" s="38" t="str">
        <f t="shared" ca="1" si="6"/>
        <v/>
      </c>
      <c r="M89" s="32" t="str">
        <f t="array" ref="M89">IF(OR(WEEKDAY($A89,2)=7,WEEKDAY($A89,2)=6,A89=Férié,$J$2&gt;I89),"",IFERROR(INDEX(Tableau1[],MATCH(1,('2017'!A89&gt;=Tableau1[[DATE DEBUT ]])*(Tableau1[DATE FIN]&gt;='2017'!A89),0),1),""))</f>
        <v/>
      </c>
      <c r="N89" s="6"/>
    </row>
    <row r="90" spans="1:14" ht="16.2">
      <c r="A90" s="40">
        <f t="shared" si="11"/>
        <v>43188</v>
      </c>
      <c r="B90" s="45"/>
      <c r="C90" s="45"/>
      <c r="D90" s="42">
        <f t="shared" si="7"/>
        <v>0</v>
      </c>
      <c r="E90" s="45"/>
      <c r="F90" s="45"/>
      <c r="G90" s="42">
        <f t="shared" si="8"/>
        <v>0</v>
      </c>
      <c r="H90" s="43"/>
      <c r="I90" s="38">
        <f t="shared" si="9"/>
        <v>0</v>
      </c>
      <c r="J90" s="68" t="str">
        <f>IFERROR(VLOOKUP(M90,EMPLOI!A:P,2,0),"")</f>
        <v/>
      </c>
      <c r="K90" s="68" t="str">
        <f t="shared" si="10"/>
        <v/>
      </c>
      <c r="L90" s="38" t="str">
        <f t="shared" ca="1" si="6"/>
        <v/>
      </c>
      <c r="M90" s="32" t="str">
        <f t="array" ref="M90">IF(OR(WEEKDAY($A90,2)=7,WEEKDAY($A90,2)=6,A90=Férié,$J$2&gt;I90),"",IFERROR(INDEX(Tableau1[],MATCH(1,('2017'!A90&gt;=Tableau1[[DATE DEBUT ]])*(Tableau1[DATE FIN]&gt;='2017'!A90),0),1),""))</f>
        <v/>
      </c>
      <c r="N90" s="6"/>
    </row>
    <row r="91" spans="1:14" ht="16.2">
      <c r="A91" s="40">
        <f t="shared" si="11"/>
        <v>43189</v>
      </c>
      <c r="B91" s="45"/>
      <c r="C91" s="45"/>
      <c r="D91" s="42">
        <f t="shared" si="7"/>
        <v>0</v>
      </c>
      <c r="E91" s="45"/>
      <c r="F91" s="45"/>
      <c r="G91" s="42">
        <f t="shared" si="8"/>
        <v>0</v>
      </c>
      <c r="H91" s="43"/>
      <c r="I91" s="38">
        <f t="shared" si="9"/>
        <v>0</v>
      </c>
      <c r="J91" s="68" t="str">
        <f>IFERROR(VLOOKUP(M91,EMPLOI!A:P,2,0),"")</f>
        <v/>
      </c>
      <c r="K91" s="68" t="str">
        <f t="shared" si="10"/>
        <v/>
      </c>
      <c r="L91" s="38">
        <f t="shared" ca="1" si="6"/>
        <v>0</v>
      </c>
      <c r="M91" s="32" t="str">
        <f t="array" ref="M91">IF(OR(WEEKDAY($A91,2)=7,WEEKDAY($A91,2)=6,A91=Férié,$J$2&gt;I91),"",IFERROR(INDEX(Tableau1[],MATCH(1,('2017'!A91&gt;=Tableau1[[DATE DEBUT ]])*(Tableau1[DATE FIN]&gt;='2017'!A91),0),1),""))</f>
        <v/>
      </c>
      <c r="N91" s="6"/>
    </row>
    <row r="92" spans="1:14" ht="16.2">
      <c r="A92" s="40">
        <f t="shared" si="11"/>
        <v>43190</v>
      </c>
      <c r="B92" s="44"/>
      <c r="C92" s="44"/>
      <c r="D92" s="42">
        <f t="shared" si="7"/>
        <v>0</v>
      </c>
      <c r="E92" s="45"/>
      <c r="F92" s="45"/>
      <c r="G92" s="42">
        <f t="shared" si="8"/>
        <v>0</v>
      </c>
      <c r="H92" s="43"/>
      <c r="I92" s="38">
        <f t="shared" si="9"/>
        <v>0</v>
      </c>
      <c r="J92" s="68" t="str">
        <f>IFERROR(VLOOKUP(M92,EMPLOI!A:P,2,0),"")</f>
        <v/>
      </c>
      <c r="K92" s="68" t="str">
        <f t="shared" si="10"/>
        <v/>
      </c>
      <c r="L92" s="38" t="str">
        <f t="shared" ca="1" si="6"/>
        <v/>
      </c>
      <c r="M92" s="32" t="str">
        <f t="array" ref="M92">IF(OR(WEEKDAY($A92,2)=7,WEEKDAY($A92,2)=6,A92=Férié,$J$2&gt;I92),"",IFERROR(INDEX(Tableau1[],MATCH(1,('2017'!A92&gt;=Tableau1[[DATE DEBUT ]])*(Tableau1[DATE FIN]&gt;='2017'!A92),0),1),""))</f>
        <v/>
      </c>
      <c r="N92" s="6"/>
    </row>
    <row r="93" spans="1:14" ht="16.2">
      <c r="A93" s="40">
        <f t="shared" si="11"/>
        <v>43191</v>
      </c>
      <c r="B93" s="44"/>
      <c r="C93" s="44"/>
      <c r="D93" s="42">
        <f t="shared" si="7"/>
        <v>0</v>
      </c>
      <c r="E93" s="45"/>
      <c r="F93" s="45"/>
      <c r="G93" s="42">
        <f t="shared" si="8"/>
        <v>0</v>
      </c>
      <c r="H93" s="43"/>
      <c r="I93" s="38">
        <f t="shared" si="9"/>
        <v>0</v>
      </c>
      <c r="J93" s="68" t="str">
        <f>IFERROR(VLOOKUP(M93,EMPLOI!A:P,2,0),"")</f>
        <v/>
      </c>
      <c r="K93" s="68" t="str">
        <f t="shared" si="10"/>
        <v/>
      </c>
      <c r="L93" s="38" t="str">
        <f t="shared" ca="1" si="6"/>
        <v/>
      </c>
      <c r="M93" s="32" t="str">
        <f t="array" ref="M93">IF(OR(WEEKDAY($A93,2)=7,WEEKDAY($A93,2)=6,A93=Férié,$J$2&gt;I93),"",IFERROR(INDEX(Tableau1[],MATCH(1,('2017'!A93&gt;=Tableau1[[DATE DEBUT ]])*(Tableau1[DATE FIN]&gt;='2017'!A93),0),1),""))</f>
        <v/>
      </c>
      <c r="N93" s="6"/>
    </row>
    <row r="94" spans="1:14" ht="16.2">
      <c r="A94" s="40">
        <f t="shared" si="11"/>
        <v>43192</v>
      </c>
      <c r="B94" s="44"/>
      <c r="C94" s="44"/>
      <c r="D94" s="42">
        <f t="shared" si="7"/>
        <v>0</v>
      </c>
      <c r="E94" s="45"/>
      <c r="F94" s="45"/>
      <c r="G94" s="42">
        <f t="shared" si="8"/>
        <v>0</v>
      </c>
      <c r="H94" s="43"/>
      <c r="I94" s="38">
        <f t="shared" si="9"/>
        <v>0</v>
      </c>
      <c r="J94" s="68" t="str">
        <f>IFERROR(VLOOKUP(M94,EMPLOI!A:P,2,0),"")</f>
        <v/>
      </c>
      <c r="K94" s="68" t="str">
        <f t="shared" si="10"/>
        <v/>
      </c>
      <c r="L94" s="38" t="str">
        <f t="shared" ca="1" si="6"/>
        <v/>
      </c>
      <c r="M94" s="32" t="str">
        <f t="array" ref="M94">IF(OR(WEEKDAY($A94,2)=7,WEEKDAY($A94,2)=6,A94=Férié,$J$2&gt;I94),"",IFERROR(INDEX(Tableau1[],MATCH(1,('2017'!A94&gt;=Tableau1[[DATE DEBUT ]])*(Tableau1[DATE FIN]&gt;='2017'!A94),0),1),""))</f>
        <v/>
      </c>
      <c r="N94" s="6"/>
    </row>
    <row r="95" spans="1:14" ht="16.2">
      <c r="A95" s="40">
        <f t="shared" si="11"/>
        <v>43193</v>
      </c>
      <c r="B95" s="44"/>
      <c r="C95" s="44"/>
      <c r="D95" s="42">
        <f t="shared" si="7"/>
        <v>0</v>
      </c>
      <c r="E95" s="45"/>
      <c r="F95" s="45"/>
      <c r="G95" s="42">
        <f t="shared" si="8"/>
        <v>0</v>
      </c>
      <c r="H95" s="43"/>
      <c r="I95" s="38">
        <f t="shared" si="9"/>
        <v>0</v>
      </c>
      <c r="J95" s="68" t="str">
        <f>IFERROR(VLOOKUP(M95,EMPLOI!A:P,2,0),"")</f>
        <v/>
      </c>
      <c r="K95" s="68" t="str">
        <f t="shared" si="10"/>
        <v/>
      </c>
      <c r="L95" s="38" t="str">
        <f t="shared" ca="1" si="6"/>
        <v/>
      </c>
      <c r="M95" s="32" t="str">
        <f t="array" ref="M95">IF(OR(WEEKDAY($A95,2)=7,WEEKDAY($A95,2)=6,A95=Férié,$J$2&gt;I95),"",IFERROR(INDEX(Tableau1[],MATCH(1,('2017'!A95&gt;=Tableau1[[DATE DEBUT ]])*(Tableau1[DATE FIN]&gt;='2017'!A95),0),1),""))</f>
        <v/>
      </c>
      <c r="N95" s="6"/>
    </row>
    <row r="96" spans="1:14" ht="16.2">
      <c r="A96" s="40">
        <f t="shared" si="11"/>
        <v>43194</v>
      </c>
      <c r="B96" s="44">
        <v>0.33333333333333331</v>
      </c>
      <c r="C96" s="44">
        <v>0.48958333333333331</v>
      </c>
      <c r="D96" s="42">
        <f t="shared" si="7"/>
        <v>0.15625</v>
      </c>
      <c r="E96" s="44">
        <v>0.53125</v>
      </c>
      <c r="F96" s="44">
        <v>0.66666666666666663</v>
      </c>
      <c r="G96" s="42">
        <f t="shared" si="8"/>
        <v>0.13541666666666663</v>
      </c>
      <c r="H96" s="43"/>
      <c r="I96" s="38">
        <f t="shared" si="9"/>
        <v>0.29166666666666663</v>
      </c>
      <c r="J96" s="68">
        <f>IFERROR(VLOOKUP(M96,EMPLOI!A:P,2,0),"")</f>
        <v>70.599999999999994</v>
      </c>
      <c r="K96" s="68">
        <f t="shared" si="10"/>
        <v>70.599999999999994</v>
      </c>
      <c r="L96" s="38" t="str">
        <f t="shared" ca="1" si="6"/>
        <v/>
      </c>
      <c r="M96" s="32">
        <f t="array" ref="M96">IF(OR(WEEKDAY($A96,2)=7,WEEKDAY($A96,2)=6,A96=Férié,$J$2&gt;I96),"",IFERROR(INDEX(Tableau1[],MATCH(1,('2017'!A96&gt;=Tableau1[[DATE DEBUT ]])*(Tableau1[DATE FIN]&gt;='2017'!A96),0),1),""))</f>
        <v>1</v>
      </c>
      <c r="N96" s="6"/>
    </row>
    <row r="97" spans="1:14" ht="16.2">
      <c r="A97" s="40">
        <f t="shared" si="11"/>
        <v>43195</v>
      </c>
      <c r="B97" s="44">
        <v>0.33333333333333331</v>
      </c>
      <c r="C97" s="44">
        <v>0.48958333333333331</v>
      </c>
      <c r="D97" s="42">
        <f t="shared" si="7"/>
        <v>0.15625</v>
      </c>
      <c r="E97" s="44">
        <v>0.53125</v>
      </c>
      <c r="F97" s="44">
        <v>0.66666666666666663</v>
      </c>
      <c r="G97" s="42">
        <f t="shared" si="8"/>
        <v>0.13541666666666663</v>
      </c>
      <c r="H97" s="43"/>
      <c r="I97" s="38">
        <f t="shared" si="9"/>
        <v>0.29166666666666663</v>
      </c>
      <c r="J97" s="68">
        <f>IFERROR(VLOOKUP(M97,EMPLOI!A:P,2,0),"")</f>
        <v>70.599999999999994</v>
      </c>
      <c r="K97" s="68">
        <f t="shared" si="10"/>
        <v>70.599999999999994</v>
      </c>
      <c r="L97" s="38" t="str">
        <f t="shared" ca="1" si="6"/>
        <v/>
      </c>
      <c r="M97" s="32">
        <f t="array" ref="M97">IF(OR(WEEKDAY($A97,2)=7,WEEKDAY($A97,2)=6,A97=Férié,$J$2&gt;I97),"",IFERROR(INDEX(Tableau1[],MATCH(1,('2017'!A97&gt;=Tableau1[[DATE DEBUT ]])*(Tableau1[DATE FIN]&gt;='2017'!A97),0),1),""))</f>
        <v>1</v>
      </c>
      <c r="N97" s="6"/>
    </row>
    <row r="98" spans="1:14" ht="16.2">
      <c r="A98" s="40">
        <f t="shared" si="11"/>
        <v>43196</v>
      </c>
      <c r="B98" s="44">
        <v>0.33333333333333331</v>
      </c>
      <c r="C98" s="44">
        <v>0.48958333333333331</v>
      </c>
      <c r="D98" s="42">
        <f t="shared" si="7"/>
        <v>0.15625</v>
      </c>
      <c r="E98" s="44">
        <v>0.53125</v>
      </c>
      <c r="F98" s="44">
        <v>0.66666666666666663</v>
      </c>
      <c r="G98" s="42">
        <f t="shared" si="8"/>
        <v>0.13541666666666663</v>
      </c>
      <c r="H98" s="43"/>
      <c r="I98" s="38">
        <f t="shared" si="9"/>
        <v>0.29166666666666663</v>
      </c>
      <c r="J98" s="68">
        <f>IFERROR(VLOOKUP(M98,EMPLOI!A:P,2,0),"")</f>
        <v>70.599999999999994</v>
      </c>
      <c r="K98" s="68">
        <f t="shared" si="10"/>
        <v>70.599999999999994</v>
      </c>
      <c r="L98" s="38">
        <f t="shared" ca="1" si="6"/>
        <v>0.87499999999999989</v>
      </c>
      <c r="M98" s="32">
        <f t="array" ref="M98">IF(OR(WEEKDAY($A98,2)=7,WEEKDAY($A98,2)=6,A98=Férié,$J$2&gt;I98),"",IFERROR(INDEX(Tableau1[],MATCH(1,('2017'!A98&gt;=Tableau1[[DATE DEBUT ]])*(Tableau1[DATE FIN]&gt;='2017'!A98),0),1),""))</f>
        <v>1</v>
      </c>
      <c r="N98" s="6"/>
    </row>
    <row r="99" spans="1:14" ht="16.2">
      <c r="A99" s="40">
        <f t="shared" si="11"/>
        <v>43197</v>
      </c>
      <c r="B99" s="44">
        <v>0.33333333333333331</v>
      </c>
      <c r="C99" s="44">
        <v>0.48958333333333331</v>
      </c>
      <c r="D99" s="42">
        <f t="shared" si="7"/>
        <v>0.15625</v>
      </c>
      <c r="E99" s="44">
        <v>0.53125</v>
      </c>
      <c r="F99" s="44">
        <v>0.66666666666666663</v>
      </c>
      <c r="G99" s="42">
        <f t="shared" si="8"/>
        <v>0.13541666666666663</v>
      </c>
      <c r="H99" s="43"/>
      <c r="I99" s="38">
        <f t="shared" si="9"/>
        <v>0.29166666666666663</v>
      </c>
      <c r="J99" s="68" t="str">
        <f>IFERROR(VLOOKUP(M99,EMPLOI!A:P,2,0),"")</f>
        <v/>
      </c>
      <c r="K99" s="68" t="str">
        <f t="shared" si="10"/>
        <v/>
      </c>
      <c r="L99" s="38" t="str">
        <f t="shared" ca="1" si="6"/>
        <v/>
      </c>
      <c r="M99" s="32" t="str">
        <f t="array" ref="M99">IF(OR(WEEKDAY($A99,2)=7,WEEKDAY($A99,2)=6,A99=Férié,$J$2&gt;I99),"",IFERROR(INDEX(Tableau1[],MATCH(1,('2017'!A99&gt;=Tableau1[[DATE DEBUT ]])*(Tableau1[DATE FIN]&gt;='2017'!A99),0),1),""))</f>
        <v/>
      </c>
      <c r="N99" s="6"/>
    </row>
    <row r="100" spans="1:14" ht="16.2">
      <c r="A100" s="40">
        <f t="shared" si="11"/>
        <v>43198</v>
      </c>
      <c r="B100" s="45"/>
      <c r="C100" s="45"/>
      <c r="D100" s="42">
        <f t="shared" si="7"/>
        <v>0</v>
      </c>
      <c r="E100" s="45"/>
      <c r="F100" s="45"/>
      <c r="G100" s="42">
        <f>MOD(F100-E100,1)</f>
        <v>0</v>
      </c>
      <c r="H100" s="43"/>
      <c r="I100" s="38">
        <f t="shared" si="9"/>
        <v>0</v>
      </c>
      <c r="J100" s="68" t="str">
        <f>IFERROR(VLOOKUP(M100,EMPLOI!A:P,2,0),"")</f>
        <v/>
      </c>
      <c r="K100" s="68" t="str">
        <f t="shared" si="10"/>
        <v/>
      </c>
      <c r="L100" s="38" t="str">
        <f t="shared" ca="1" si="6"/>
        <v/>
      </c>
      <c r="M100" s="32" t="str">
        <f t="array" ref="M100">IF(OR(WEEKDAY($A100,2)=7,WEEKDAY($A100,2)=6,A100=Férié,$J$2&gt;I100),"",IFERROR(INDEX(Tableau1[],MATCH(1,('2017'!A100&gt;=Tableau1[[DATE DEBUT ]])*(Tableau1[DATE FIN]&gt;='2017'!A100),0),1),""))</f>
        <v/>
      </c>
      <c r="N100" s="6"/>
    </row>
    <row r="101" spans="1:14" ht="16.2">
      <c r="A101" s="40">
        <f t="shared" si="11"/>
        <v>43199</v>
      </c>
      <c r="B101" s="45"/>
      <c r="C101" s="45"/>
      <c r="D101" s="42">
        <f t="shared" si="7"/>
        <v>0</v>
      </c>
      <c r="E101" s="45"/>
      <c r="F101" s="45"/>
      <c r="G101" s="42">
        <f t="shared" ref="G101:G164" si="12">MOD(F101-E101,1)</f>
        <v>0</v>
      </c>
      <c r="H101" s="43"/>
      <c r="I101" s="38">
        <f t="shared" si="9"/>
        <v>0</v>
      </c>
      <c r="J101" s="68" t="str">
        <f>IFERROR(VLOOKUP(M101,EMPLOI!A:P,2,0),"")</f>
        <v/>
      </c>
      <c r="K101" s="68" t="str">
        <f t="shared" si="10"/>
        <v/>
      </c>
      <c r="L101" s="38" t="str">
        <f t="shared" ca="1" si="6"/>
        <v/>
      </c>
      <c r="M101" s="32" t="str">
        <f t="array" ref="M101">IF(OR(WEEKDAY($A101,2)=7,WEEKDAY($A101,2)=6,A101=Férié,$J$2&gt;I101),"",IFERROR(INDEX(Tableau1[],MATCH(1,('2017'!A101&gt;=Tableau1[[DATE DEBUT ]])*(Tableau1[DATE FIN]&gt;='2017'!A101),0),1),""))</f>
        <v/>
      </c>
      <c r="N101" s="6"/>
    </row>
    <row r="102" spans="1:14" ht="16.2">
      <c r="A102" s="40">
        <f t="shared" si="11"/>
        <v>43200</v>
      </c>
      <c r="B102" s="44"/>
      <c r="C102" s="44"/>
      <c r="D102" s="42">
        <f t="shared" si="7"/>
        <v>0</v>
      </c>
      <c r="E102" s="45"/>
      <c r="F102" s="45"/>
      <c r="G102" s="42">
        <f t="shared" si="12"/>
        <v>0</v>
      </c>
      <c r="H102" s="43"/>
      <c r="I102" s="38">
        <f t="shared" si="9"/>
        <v>0</v>
      </c>
      <c r="J102" s="68" t="str">
        <f>IFERROR(VLOOKUP(M102,EMPLOI!A:P,2,0),"")</f>
        <v/>
      </c>
      <c r="K102" s="68" t="str">
        <f t="shared" si="10"/>
        <v/>
      </c>
      <c r="L102" s="38" t="str">
        <f t="shared" ca="1" si="6"/>
        <v/>
      </c>
      <c r="M102" s="32" t="str">
        <f t="array" ref="M102">IF(OR(WEEKDAY($A102,2)=7,WEEKDAY($A102,2)=6,A102=Férié,$J$2&gt;I102),"",IFERROR(INDEX(Tableau1[],MATCH(1,('2017'!A102&gt;=Tableau1[[DATE DEBUT ]])*(Tableau1[DATE FIN]&gt;='2017'!A102),0),1),""))</f>
        <v/>
      </c>
      <c r="N102" s="6"/>
    </row>
    <row r="103" spans="1:14" ht="16.2">
      <c r="A103" s="40">
        <f t="shared" si="11"/>
        <v>43201</v>
      </c>
      <c r="B103" s="45"/>
      <c r="C103" s="45"/>
      <c r="D103" s="42">
        <f t="shared" si="7"/>
        <v>0</v>
      </c>
      <c r="E103" s="45"/>
      <c r="F103" s="45"/>
      <c r="G103" s="42">
        <f t="shared" si="12"/>
        <v>0</v>
      </c>
      <c r="H103" s="43"/>
      <c r="I103" s="38">
        <f t="shared" si="9"/>
        <v>0</v>
      </c>
      <c r="J103" s="68" t="str">
        <f>IFERROR(VLOOKUP(M103,EMPLOI!A:P,2,0),"")</f>
        <v/>
      </c>
      <c r="K103" s="68" t="str">
        <f t="shared" si="10"/>
        <v/>
      </c>
      <c r="L103" s="38" t="str">
        <f t="shared" ca="1" si="6"/>
        <v/>
      </c>
      <c r="M103" s="32" t="str">
        <f t="array" ref="M103">IF(OR(WEEKDAY($A103,2)=7,WEEKDAY($A103,2)=6,A103=Férié,$J$2&gt;I103),"",IFERROR(INDEX(Tableau1[],MATCH(1,('2017'!A103&gt;=Tableau1[[DATE DEBUT ]])*(Tableau1[DATE FIN]&gt;='2017'!A103),0),1),""))</f>
        <v/>
      </c>
      <c r="N103" s="6"/>
    </row>
    <row r="104" spans="1:14" ht="16.2">
      <c r="A104" s="40">
        <f t="shared" si="11"/>
        <v>43202</v>
      </c>
      <c r="B104" s="45"/>
      <c r="C104" s="45"/>
      <c r="D104" s="42">
        <f t="shared" si="7"/>
        <v>0</v>
      </c>
      <c r="E104" s="45"/>
      <c r="F104" s="45"/>
      <c r="G104" s="42">
        <f t="shared" si="12"/>
        <v>0</v>
      </c>
      <c r="H104" s="43"/>
      <c r="I104" s="38">
        <f t="shared" si="9"/>
        <v>0</v>
      </c>
      <c r="J104" s="68" t="str">
        <f>IFERROR(VLOOKUP(M104,EMPLOI!A:P,2,0),"")</f>
        <v/>
      </c>
      <c r="K104" s="68" t="str">
        <f t="shared" si="10"/>
        <v/>
      </c>
      <c r="L104" s="38" t="str">
        <f t="shared" ca="1" si="6"/>
        <v/>
      </c>
      <c r="M104" s="32" t="str">
        <f t="array" ref="M104">IF(OR(WEEKDAY($A104,2)=7,WEEKDAY($A104,2)=6,A104=Férié,$J$2&gt;I104),"",IFERROR(INDEX(Tableau1[],MATCH(1,('2017'!A104&gt;=Tableau1[[DATE DEBUT ]])*(Tableau1[DATE FIN]&gt;='2017'!A104),0),1),""))</f>
        <v/>
      </c>
      <c r="N104" s="6"/>
    </row>
    <row r="105" spans="1:14" ht="16.2">
      <c r="A105" s="40">
        <f t="shared" si="11"/>
        <v>43203</v>
      </c>
      <c r="B105" s="45"/>
      <c r="C105" s="45"/>
      <c r="D105" s="42">
        <f t="shared" si="7"/>
        <v>0</v>
      </c>
      <c r="E105" s="45"/>
      <c r="F105" s="45"/>
      <c r="G105" s="42">
        <f t="shared" si="12"/>
        <v>0</v>
      </c>
      <c r="H105" s="43"/>
      <c r="I105" s="38">
        <f t="shared" si="9"/>
        <v>0</v>
      </c>
      <c r="J105" s="68" t="str">
        <f>IFERROR(VLOOKUP(M105,EMPLOI!A:P,2,0),"")</f>
        <v/>
      </c>
      <c r="K105" s="68" t="str">
        <f t="shared" si="10"/>
        <v/>
      </c>
      <c r="L105" s="38">
        <f t="shared" ca="1" si="6"/>
        <v>0</v>
      </c>
      <c r="M105" s="32" t="str">
        <f t="array" ref="M105">IF(OR(WEEKDAY($A105,2)=7,WEEKDAY($A105,2)=6,A105=Férié,$J$2&gt;I105),"",IFERROR(INDEX(Tableau1[],MATCH(1,('2017'!A105&gt;=Tableau1[[DATE DEBUT ]])*(Tableau1[DATE FIN]&gt;='2017'!A105),0),1),""))</f>
        <v/>
      </c>
      <c r="N105" s="6"/>
    </row>
    <row r="106" spans="1:14" ht="16.2">
      <c r="A106" s="40">
        <f t="shared" si="11"/>
        <v>43204</v>
      </c>
      <c r="B106" s="45"/>
      <c r="C106" s="45"/>
      <c r="D106" s="42">
        <f t="shared" si="7"/>
        <v>0</v>
      </c>
      <c r="E106" s="45"/>
      <c r="F106" s="45"/>
      <c r="G106" s="42">
        <f t="shared" si="12"/>
        <v>0</v>
      </c>
      <c r="H106" s="43"/>
      <c r="I106" s="38">
        <f t="shared" si="9"/>
        <v>0</v>
      </c>
      <c r="J106" s="68" t="str">
        <f>IFERROR(VLOOKUP(M106,EMPLOI!A:P,2,0),"")</f>
        <v/>
      </c>
      <c r="K106" s="68" t="str">
        <f t="shared" si="10"/>
        <v/>
      </c>
      <c r="L106" s="38" t="str">
        <f t="shared" ca="1" si="6"/>
        <v/>
      </c>
      <c r="M106" s="32" t="str">
        <f t="array" ref="M106">IF(OR(WEEKDAY($A106,2)=7,WEEKDAY($A106,2)=6,A106=Férié,$J$2&gt;I106),"",IFERROR(INDEX(Tableau1[],MATCH(1,('2017'!A106&gt;=Tableau1[[DATE DEBUT ]])*(Tableau1[DATE FIN]&gt;='2017'!A106),0),1),""))</f>
        <v/>
      </c>
      <c r="N106" s="6"/>
    </row>
    <row r="107" spans="1:14" ht="16.2">
      <c r="A107" s="40">
        <f t="shared" si="11"/>
        <v>43205</v>
      </c>
      <c r="B107" s="45"/>
      <c r="C107" s="45"/>
      <c r="D107" s="42">
        <f t="shared" si="7"/>
        <v>0</v>
      </c>
      <c r="E107" s="45"/>
      <c r="F107" s="45"/>
      <c r="G107" s="42">
        <f t="shared" si="12"/>
        <v>0</v>
      </c>
      <c r="H107" s="43"/>
      <c r="I107" s="38">
        <f t="shared" si="9"/>
        <v>0</v>
      </c>
      <c r="J107" s="68" t="str">
        <f>IFERROR(VLOOKUP(M107,EMPLOI!A:P,2,0),"")</f>
        <v/>
      </c>
      <c r="K107" s="68" t="str">
        <f t="shared" si="10"/>
        <v/>
      </c>
      <c r="L107" s="38" t="str">
        <f t="shared" ca="1" si="6"/>
        <v/>
      </c>
      <c r="M107" s="32" t="str">
        <f t="array" ref="M107">IF(OR(WEEKDAY($A107,2)=7,WEEKDAY($A107,2)=6,A107=Férié,$J$2&gt;I107),"",IFERROR(INDEX(Tableau1[],MATCH(1,('2017'!A107&gt;=Tableau1[[DATE DEBUT ]])*(Tableau1[DATE FIN]&gt;='2017'!A107),0),1),""))</f>
        <v/>
      </c>
      <c r="N107" s="6"/>
    </row>
    <row r="108" spans="1:14" ht="16.2">
      <c r="A108" s="40">
        <f t="shared" si="11"/>
        <v>43206</v>
      </c>
      <c r="B108" s="45"/>
      <c r="C108" s="45"/>
      <c r="D108" s="42">
        <f t="shared" si="7"/>
        <v>0</v>
      </c>
      <c r="E108" s="45"/>
      <c r="F108" s="45"/>
      <c r="G108" s="42">
        <f t="shared" si="12"/>
        <v>0</v>
      </c>
      <c r="H108" s="43"/>
      <c r="I108" s="38">
        <f t="shared" si="9"/>
        <v>0</v>
      </c>
      <c r="J108" s="68" t="str">
        <f>IFERROR(VLOOKUP(M108,EMPLOI!A:P,2,0),"")</f>
        <v/>
      </c>
      <c r="K108" s="68" t="str">
        <f t="shared" si="10"/>
        <v/>
      </c>
      <c r="L108" s="38" t="str">
        <f t="shared" ca="1" si="6"/>
        <v/>
      </c>
      <c r="M108" s="32" t="str">
        <f t="array" ref="M108">IF(OR(WEEKDAY($A108,2)=7,WEEKDAY($A108,2)=6,A108=Férié,$J$2&gt;I108),"",IFERROR(INDEX(Tableau1[],MATCH(1,('2017'!A108&gt;=Tableau1[[DATE DEBUT ]])*(Tableau1[DATE FIN]&gt;='2017'!A108),0),1),""))</f>
        <v/>
      </c>
      <c r="N108" s="6"/>
    </row>
    <row r="109" spans="1:14" ht="16.2">
      <c r="A109" s="40">
        <f t="shared" si="11"/>
        <v>43207</v>
      </c>
      <c r="B109" s="45"/>
      <c r="C109" s="45"/>
      <c r="D109" s="42">
        <f t="shared" si="7"/>
        <v>0</v>
      </c>
      <c r="E109" s="45"/>
      <c r="F109" s="45"/>
      <c r="G109" s="42">
        <f t="shared" si="12"/>
        <v>0</v>
      </c>
      <c r="H109" s="43"/>
      <c r="I109" s="38">
        <f t="shared" si="9"/>
        <v>0</v>
      </c>
      <c r="J109" s="68" t="str">
        <f>IFERROR(VLOOKUP(M109,EMPLOI!A:P,2,0),"")</f>
        <v/>
      </c>
      <c r="K109" s="68" t="str">
        <f t="shared" si="10"/>
        <v/>
      </c>
      <c r="L109" s="38" t="str">
        <f t="shared" ca="1" si="6"/>
        <v/>
      </c>
      <c r="M109" s="32" t="str">
        <f t="array" ref="M109">IF(OR(WEEKDAY($A109,2)=7,WEEKDAY($A109,2)=6,A109=Férié,$J$2&gt;I109),"",IFERROR(INDEX(Tableau1[],MATCH(1,('2017'!A109&gt;=Tableau1[[DATE DEBUT ]])*(Tableau1[DATE FIN]&gt;='2017'!A109),0),1),""))</f>
        <v/>
      </c>
      <c r="N109" s="6"/>
    </row>
    <row r="110" spans="1:14" ht="16.2">
      <c r="A110" s="40">
        <f t="shared" si="11"/>
        <v>43208</v>
      </c>
      <c r="B110" s="45"/>
      <c r="C110" s="45"/>
      <c r="D110" s="42">
        <f t="shared" si="7"/>
        <v>0</v>
      </c>
      <c r="E110" s="45"/>
      <c r="F110" s="45"/>
      <c r="G110" s="42">
        <f t="shared" si="12"/>
        <v>0</v>
      </c>
      <c r="H110" s="43"/>
      <c r="I110" s="38">
        <f t="shared" si="9"/>
        <v>0</v>
      </c>
      <c r="J110" s="68" t="str">
        <f>IFERROR(VLOOKUP(M110,EMPLOI!A:P,2,0),"")</f>
        <v/>
      </c>
      <c r="K110" s="68" t="str">
        <f t="shared" si="10"/>
        <v/>
      </c>
      <c r="L110" s="38" t="str">
        <f t="shared" ca="1" si="6"/>
        <v/>
      </c>
      <c r="M110" s="32" t="str">
        <f t="array" ref="M110">IF(OR(WEEKDAY($A110,2)=7,WEEKDAY($A110,2)=6,A110=Férié,$J$2&gt;I110),"",IFERROR(INDEX(Tableau1[],MATCH(1,('2017'!A110&gt;=Tableau1[[DATE DEBUT ]])*(Tableau1[DATE FIN]&gt;='2017'!A110),0),1),""))</f>
        <v/>
      </c>
      <c r="N110" s="6"/>
    </row>
    <row r="111" spans="1:14" ht="16.2">
      <c r="A111" s="40">
        <f t="shared" si="11"/>
        <v>43209</v>
      </c>
      <c r="B111" s="45"/>
      <c r="C111" s="45"/>
      <c r="D111" s="42">
        <f t="shared" si="7"/>
        <v>0</v>
      </c>
      <c r="E111" s="45"/>
      <c r="F111" s="45"/>
      <c r="G111" s="42">
        <f t="shared" si="12"/>
        <v>0</v>
      </c>
      <c r="H111" s="43"/>
      <c r="I111" s="38">
        <f t="shared" si="9"/>
        <v>0</v>
      </c>
      <c r="J111" s="68" t="str">
        <f>IFERROR(VLOOKUP(M111,EMPLOI!A:P,2,0),"")</f>
        <v/>
      </c>
      <c r="K111" s="68" t="str">
        <f t="shared" si="10"/>
        <v/>
      </c>
      <c r="L111" s="38" t="str">
        <f t="shared" ca="1" si="6"/>
        <v/>
      </c>
      <c r="M111" s="32" t="str">
        <f t="array" ref="M111">IF(OR(WEEKDAY($A111,2)=7,WEEKDAY($A111,2)=6,A111=Férié,$J$2&gt;I111),"",IFERROR(INDEX(Tableau1[],MATCH(1,('2017'!A111&gt;=Tableau1[[DATE DEBUT ]])*(Tableau1[DATE FIN]&gt;='2017'!A111),0),1),""))</f>
        <v/>
      </c>
      <c r="N111" s="6"/>
    </row>
    <row r="112" spans="1:14" ht="16.2">
      <c r="A112" s="40">
        <f t="shared" si="11"/>
        <v>43210</v>
      </c>
      <c r="B112" s="45"/>
      <c r="C112" s="45"/>
      <c r="D112" s="42">
        <f t="shared" si="7"/>
        <v>0</v>
      </c>
      <c r="E112" s="45"/>
      <c r="F112" s="45"/>
      <c r="G112" s="42">
        <f t="shared" si="12"/>
        <v>0</v>
      </c>
      <c r="H112" s="43"/>
      <c r="I112" s="38">
        <f t="shared" si="9"/>
        <v>0</v>
      </c>
      <c r="J112" s="68" t="str">
        <f>IFERROR(VLOOKUP(M112,EMPLOI!A:P,2,0),"")</f>
        <v/>
      </c>
      <c r="K112" s="68" t="str">
        <f t="shared" si="10"/>
        <v/>
      </c>
      <c r="L112" s="38">
        <f t="shared" ca="1" si="6"/>
        <v>0</v>
      </c>
      <c r="M112" s="32" t="str">
        <f t="array" ref="M112">IF(OR(WEEKDAY($A112,2)=7,WEEKDAY($A112,2)=6,A112=Férié,$J$2&gt;I112),"",IFERROR(INDEX(Tableau1[],MATCH(1,('2017'!A112&gt;=Tableau1[[DATE DEBUT ]])*(Tableau1[DATE FIN]&gt;='2017'!A112),0),1),""))</f>
        <v/>
      </c>
      <c r="N112" s="6"/>
    </row>
    <row r="113" spans="1:14" ht="16.2">
      <c r="A113" s="40">
        <f t="shared" si="11"/>
        <v>43211</v>
      </c>
      <c r="B113" s="45"/>
      <c r="C113" s="45"/>
      <c r="D113" s="42">
        <f t="shared" si="7"/>
        <v>0</v>
      </c>
      <c r="E113" s="45"/>
      <c r="F113" s="45"/>
      <c r="G113" s="42">
        <f t="shared" si="12"/>
        <v>0</v>
      </c>
      <c r="H113" s="43"/>
      <c r="I113" s="38">
        <f t="shared" si="9"/>
        <v>0</v>
      </c>
      <c r="J113" s="68" t="str">
        <f>IFERROR(VLOOKUP(M113,EMPLOI!A:P,2,0),"")</f>
        <v/>
      </c>
      <c r="K113" s="68" t="str">
        <f t="shared" si="10"/>
        <v/>
      </c>
      <c r="L113" s="38" t="str">
        <f t="shared" ca="1" si="6"/>
        <v/>
      </c>
      <c r="M113" s="32" t="str">
        <f t="array" ref="M113">IF(OR(WEEKDAY($A113,2)=7,WEEKDAY($A113,2)=6,A113=Férié,$J$2&gt;I113),"",IFERROR(INDEX(Tableau1[],MATCH(1,('2017'!A113&gt;=Tableau1[[DATE DEBUT ]])*(Tableau1[DATE FIN]&gt;='2017'!A113),0),1),""))</f>
        <v/>
      </c>
      <c r="N113" s="6"/>
    </row>
    <row r="114" spans="1:14" ht="16.2">
      <c r="A114" s="40">
        <f t="shared" si="11"/>
        <v>43212</v>
      </c>
      <c r="B114" s="45"/>
      <c r="C114" s="45"/>
      <c r="D114" s="42">
        <f t="shared" si="7"/>
        <v>0</v>
      </c>
      <c r="E114" s="45"/>
      <c r="F114" s="45"/>
      <c r="G114" s="42">
        <f t="shared" si="12"/>
        <v>0</v>
      </c>
      <c r="H114" s="43"/>
      <c r="I114" s="38">
        <f t="shared" si="9"/>
        <v>0</v>
      </c>
      <c r="J114" s="68" t="str">
        <f>IFERROR(VLOOKUP(M114,EMPLOI!A:P,2,0),"")</f>
        <v/>
      </c>
      <c r="K114" s="68" t="str">
        <f t="shared" si="10"/>
        <v/>
      </c>
      <c r="L114" s="38" t="str">
        <f t="shared" ca="1" si="6"/>
        <v/>
      </c>
      <c r="M114" s="32" t="str">
        <f t="array" ref="M114">IF(OR(WEEKDAY($A114,2)=7,WEEKDAY($A114,2)=6,A114=Férié,$J$2&gt;I114),"",IFERROR(INDEX(Tableau1[],MATCH(1,('2017'!A114&gt;=Tableau1[[DATE DEBUT ]])*(Tableau1[DATE FIN]&gt;='2017'!A114),0),1),""))</f>
        <v/>
      </c>
      <c r="N114" s="6"/>
    </row>
    <row r="115" spans="1:14" ht="16.2">
      <c r="A115" s="40">
        <f t="shared" si="11"/>
        <v>43213</v>
      </c>
      <c r="B115" s="45"/>
      <c r="C115" s="45"/>
      <c r="D115" s="42">
        <f t="shared" si="7"/>
        <v>0</v>
      </c>
      <c r="E115" s="45"/>
      <c r="F115" s="45"/>
      <c r="G115" s="42">
        <f t="shared" si="12"/>
        <v>0</v>
      </c>
      <c r="H115" s="43"/>
      <c r="I115" s="38">
        <f t="shared" si="9"/>
        <v>0</v>
      </c>
      <c r="J115" s="68" t="str">
        <f>IFERROR(VLOOKUP(M115,EMPLOI!A:P,2,0),"")</f>
        <v/>
      </c>
      <c r="K115" s="68" t="str">
        <f t="shared" si="10"/>
        <v/>
      </c>
      <c r="L115" s="38" t="str">
        <f t="shared" ca="1" si="6"/>
        <v/>
      </c>
      <c r="M115" s="32" t="str">
        <f t="array" ref="M115">IF(OR(WEEKDAY($A115,2)=7,WEEKDAY($A115,2)=6,A115=Férié,$J$2&gt;I115),"",IFERROR(INDEX(Tableau1[],MATCH(1,('2017'!A115&gt;=Tableau1[[DATE DEBUT ]])*(Tableau1[DATE FIN]&gt;='2017'!A115),0),1),""))</f>
        <v/>
      </c>
      <c r="N115" s="6"/>
    </row>
    <row r="116" spans="1:14" ht="16.2">
      <c r="A116" s="40">
        <f t="shared" si="11"/>
        <v>43214</v>
      </c>
      <c r="B116" s="45"/>
      <c r="C116" s="45"/>
      <c r="D116" s="42">
        <f t="shared" si="7"/>
        <v>0</v>
      </c>
      <c r="E116" s="45"/>
      <c r="F116" s="45"/>
      <c r="G116" s="42">
        <f t="shared" si="12"/>
        <v>0</v>
      </c>
      <c r="H116" s="43"/>
      <c r="I116" s="38">
        <f t="shared" si="9"/>
        <v>0</v>
      </c>
      <c r="J116" s="68" t="str">
        <f>IFERROR(VLOOKUP(M116,EMPLOI!A:P,2,0),"")</f>
        <v/>
      </c>
      <c r="K116" s="68" t="str">
        <f t="shared" si="10"/>
        <v/>
      </c>
      <c r="L116" s="38" t="str">
        <f t="shared" ca="1" si="6"/>
        <v/>
      </c>
      <c r="M116" s="32" t="str">
        <f t="array" ref="M116">IF(OR(WEEKDAY($A116,2)=7,WEEKDAY($A116,2)=6,A116=Férié,$J$2&gt;I116),"",IFERROR(INDEX(Tableau1[],MATCH(1,('2017'!A116&gt;=Tableau1[[DATE DEBUT ]])*(Tableau1[DATE FIN]&gt;='2017'!A116),0),1),""))</f>
        <v/>
      </c>
      <c r="N116" s="6"/>
    </row>
    <row r="117" spans="1:14" ht="16.2">
      <c r="A117" s="40">
        <f t="shared" si="11"/>
        <v>43215</v>
      </c>
      <c r="B117" s="45"/>
      <c r="C117" s="45"/>
      <c r="D117" s="42">
        <f t="shared" si="7"/>
        <v>0</v>
      </c>
      <c r="E117" s="45"/>
      <c r="F117" s="45"/>
      <c r="G117" s="42">
        <f t="shared" si="12"/>
        <v>0</v>
      </c>
      <c r="H117" s="43"/>
      <c r="I117" s="38">
        <f t="shared" si="9"/>
        <v>0</v>
      </c>
      <c r="J117" s="68" t="str">
        <f>IFERROR(VLOOKUP(M117,EMPLOI!A:P,2,0),"")</f>
        <v/>
      </c>
      <c r="K117" s="68" t="str">
        <f t="shared" si="10"/>
        <v/>
      </c>
      <c r="L117" s="38" t="str">
        <f t="shared" ca="1" si="6"/>
        <v/>
      </c>
      <c r="M117" s="32" t="str">
        <f t="array" ref="M117">IF(OR(WEEKDAY($A117,2)=7,WEEKDAY($A117,2)=6,A117=Férié,$J$2&gt;I117),"",IFERROR(INDEX(Tableau1[],MATCH(1,('2017'!A117&gt;=Tableau1[[DATE DEBUT ]])*(Tableau1[DATE FIN]&gt;='2017'!A117),0),1),""))</f>
        <v/>
      </c>
      <c r="N117" s="6"/>
    </row>
    <row r="118" spans="1:14" ht="16.2">
      <c r="A118" s="40">
        <f t="shared" si="11"/>
        <v>43216</v>
      </c>
      <c r="B118" s="45"/>
      <c r="C118" s="45"/>
      <c r="D118" s="42">
        <f t="shared" si="7"/>
        <v>0</v>
      </c>
      <c r="E118" s="45"/>
      <c r="F118" s="45"/>
      <c r="G118" s="42">
        <f t="shared" si="12"/>
        <v>0</v>
      </c>
      <c r="H118" s="43"/>
      <c r="I118" s="38">
        <f t="shared" si="9"/>
        <v>0</v>
      </c>
      <c r="J118" s="68" t="str">
        <f>IFERROR(VLOOKUP(M118,EMPLOI!A:P,2,0),"")</f>
        <v/>
      </c>
      <c r="K118" s="68" t="str">
        <f t="shared" si="10"/>
        <v/>
      </c>
      <c r="L118" s="38" t="str">
        <f t="shared" ca="1" si="6"/>
        <v/>
      </c>
      <c r="M118" s="32" t="str">
        <f t="array" ref="M118">IF(OR(WEEKDAY($A118,2)=7,WEEKDAY($A118,2)=6,A118=Férié,$J$2&gt;I118),"",IFERROR(INDEX(Tableau1[],MATCH(1,('2017'!A118&gt;=Tableau1[[DATE DEBUT ]])*(Tableau1[DATE FIN]&gt;='2017'!A118),0),1),""))</f>
        <v/>
      </c>
      <c r="N118" s="6"/>
    </row>
    <row r="119" spans="1:14" ht="16.2">
      <c r="A119" s="40">
        <f t="shared" si="11"/>
        <v>43217</v>
      </c>
      <c r="B119" s="45"/>
      <c r="C119" s="45"/>
      <c r="D119" s="42">
        <f t="shared" si="7"/>
        <v>0</v>
      </c>
      <c r="E119" s="45"/>
      <c r="F119" s="45"/>
      <c r="G119" s="42">
        <f t="shared" si="12"/>
        <v>0</v>
      </c>
      <c r="H119" s="43"/>
      <c r="I119" s="38">
        <f t="shared" si="9"/>
        <v>0</v>
      </c>
      <c r="J119" s="68" t="str">
        <f>IFERROR(VLOOKUP(M119,EMPLOI!A:P,2,0),"")</f>
        <v/>
      </c>
      <c r="K119" s="68" t="str">
        <f t="shared" si="10"/>
        <v/>
      </c>
      <c r="L119" s="38">
        <f t="shared" ca="1" si="6"/>
        <v>0</v>
      </c>
      <c r="M119" s="32" t="str">
        <f t="array" ref="M119">IF(OR(WEEKDAY($A119,2)=7,WEEKDAY($A119,2)=6,A119=Férié,$J$2&gt;I119),"",IFERROR(INDEX(Tableau1[],MATCH(1,('2017'!A119&gt;=Tableau1[[DATE DEBUT ]])*(Tableau1[DATE FIN]&gt;='2017'!A119),0),1),""))</f>
        <v/>
      </c>
      <c r="N119" s="6"/>
    </row>
    <row r="120" spans="1:14" ht="16.2">
      <c r="A120" s="40">
        <f t="shared" si="11"/>
        <v>43218</v>
      </c>
      <c r="B120" s="45"/>
      <c r="C120" s="45"/>
      <c r="D120" s="42">
        <f t="shared" si="7"/>
        <v>0</v>
      </c>
      <c r="E120" s="45"/>
      <c r="F120" s="45"/>
      <c r="G120" s="42">
        <f t="shared" si="12"/>
        <v>0</v>
      </c>
      <c r="H120" s="43"/>
      <c r="I120" s="38">
        <f t="shared" si="9"/>
        <v>0</v>
      </c>
      <c r="J120" s="68" t="str">
        <f>IFERROR(VLOOKUP(M120,EMPLOI!A:P,2,0),"")</f>
        <v/>
      </c>
      <c r="K120" s="68" t="str">
        <f t="shared" si="10"/>
        <v/>
      </c>
      <c r="L120" s="38" t="str">
        <f t="shared" ca="1" si="6"/>
        <v/>
      </c>
      <c r="M120" s="32" t="str">
        <f t="array" ref="M120">IF(OR(WEEKDAY($A120,2)=7,WEEKDAY($A120,2)=6,A120=Férié,$J$2&gt;I120),"",IFERROR(INDEX(Tableau1[],MATCH(1,('2017'!A120&gt;=Tableau1[[DATE DEBUT ]])*(Tableau1[DATE FIN]&gt;='2017'!A120),0),1),""))</f>
        <v/>
      </c>
      <c r="N120" s="6"/>
    </row>
    <row r="121" spans="1:14" ht="16.2">
      <c r="A121" s="40">
        <f t="shared" si="11"/>
        <v>43219</v>
      </c>
      <c r="B121" s="44"/>
      <c r="C121" s="44"/>
      <c r="D121" s="42">
        <f t="shared" si="7"/>
        <v>0</v>
      </c>
      <c r="E121" s="45"/>
      <c r="F121" s="45"/>
      <c r="G121" s="42">
        <f t="shared" si="12"/>
        <v>0</v>
      </c>
      <c r="H121" s="43"/>
      <c r="I121" s="38">
        <f t="shared" si="9"/>
        <v>0</v>
      </c>
      <c r="J121" s="68" t="str">
        <f>IFERROR(VLOOKUP(M121,EMPLOI!A:P,2,0),"")</f>
        <v/>
      </c>
      <c r="K121" s="68" t="str">
        <f t="shared" si="10"/>
        <v/>
      </c>
      <c r="L121" s="38" t="str">
        <f t="shared" ca="1" si="6"/>
        <v/>
      </c>
      <c r="M121" s="32" t="str">
        <f t="array" ref="M121">IF(OR(WEEKDAY($A121,2)=7,WEEKDAY($A121,2)=6,A121=Férié,$J$2&gt;I121),"",IFERROR(INDEX(Tableau1[],MATCH(1,('2017'!A121&gt;=Tableau1[[DATE DEBUT ]])*(Tableau1[DATE FIN]&gt;='2017'!A121),0),1),""))</f>
        <v/>
      </c>
      <c r="N121" s="6"/>
    </row>
    <row r="122" spans="1:14" ht="16.2">
      <c r="A122" s="40">
        <f t="shared" si="11"/>
        <v>43220</v>
      </c>
      <c r="B122" s="44"/>
      <c r="C122" s="44"/>
      <c r="D122" s="42">
        <f t="shared" si="7"/>
        <v>0</v>
      </c>
      <c r="E122" s="45"/>
      <c r="F122" s="45"/>
      <c r="G122" s="42">
        <f t="shared" si="12"/>
        <v>0</v>
      </c>
      <c r="H122" s="43"/>
      <c r="I122" s="38">
        <f t="shared" si="9"/>
        <v>0</v>
      </c>
      <c r="J122" s="68" t="str">
        <f>IFERROR(VLOOKUP(M122,EMPLOI!A:P,2,0),"")</f>
        <v/>
      </c>
      <c r="K122" s="68" t="str">
        <f t="shared" si="10"/>
        <v/>
      </c>
      <c r="L122" s="38" t="str">
        <f t="shared" ca="1" si="6"/>
        <v/>
      </c>
      <c r="M122" s="32" t="str">
        <f t="array" ref="M122">IF(OR(WEEKDAY($A122,2)=7,WEEKDAY($A122,2)=6,A122=Férié,$J$2&gt;I122),"",IFERROR(INDEX(Tableau1[],MATCH(1,('2017'!A122&gt;=Tableau1[[DATE DEBUT ]])*(Tableau1[DATE FIN]&gt;='2017'!A122),0),1),""))</f>
        <v/>
      </c>
      <c r="N122" s="6"/>
    </row>
    <row r="123" spans="1:14" ht="16.2">
      <c r="A123" s="40">
        <f t="shared" si="11"/>
        <v>43221</v>
      </c>
      <c r="B123" s="44"/>
      <c r="C123" s="44"/>
      <c r="D123" s="42">
        <f t="shared" si="7"/>
        <v>0</v>
      </c>
      <c r="E123" s="45"/>
      <c r="F123" s="45"/>
      <c r="G123" s="42">
        <f t="shared" si="12"/>
        <v>0</v>
      </c>
      <c r="H123" s="43"/>
      <c r="I123" s="38">
        <f t="shared" si="9"/>
        <v>0</v>
      </c>
      <c r="J123" s="68" t="str">
        <f>IFERROR(VLOOKUP(M123,EMPLOI!A:P,2,0),"")</f>
        <v/>
      </c>
      <c r="K123" s="68" t="str">
        <f t="shared" si="10"/>
        <v/>
      </c>
      <c r="L123" s="38" t="str">
        <f t="shared" ca="1" si="6"/>
        <v/>
      </c>
      <c r="M123" s="32" t="str">
        <f t="array" ref="M123">IF(OR(WEEKDAY($A123,2)=7,WEEKDAY($A123,2)=6,A123=Férié,$J$2&gt;I123),"",IFERROR(INDEX(Tableau1[],MATCH(1,('2017'!A123&gt;=Tableau1[[DATE DEBUT ]])*(Tableau1[DATE FIN]&gt;='2017'!A123),0),1),""))</f>
        <v/>
      </c>
      <c r="N123" s="6"/>
    </row>
    <row r="124" spans="1:14" ht="16.2">
      <c r="A124" s="40">
        <f t="shared" si="11"/>
        <v>43222</v>
      </c>
      <c r="B124" s="44"/>
      <c r="C124" s="44"/>
      <c r="D124" s="42">
        <f t="shared" si="7"/>
        <v>0</v>
      </c>
      <c r="E124" s="44"/>
      <c r="F124" s="44"/>
      <c r="G124" s="42">
        <f t="shared" si="12"/>
        <v>0</v>
      </c>
      <c r="H124" s="43"/>
      <c r="I124" s="38">
        <f t="shared" si="9"/>
        <v>0</v>
      </c>
      <c r="J124" s="68" t="str">
        <f>IFERROR(VLOOKUP(M124,EMPLOI!A:P,2,0),"")</f>
        <v/>
      </c>
      <c r="K124" s="68" t="str">
        <f t="shared" si="10"/>
        <v/>
      </c>
      <c r="L124" s="38" t="str">
        <f t="shared" ca="1" si="6"/>
        <v/>
      </c>
      <c r="M124" s="32" t="str">
        <f t="array" ref="M124">IF(OR(WEEKDAY($A124,2)=7,WEEKDAY($A124,2)=6,A124=Férié,$J$2&gt;I124),"",IFERROR(INDEX(Tableau1[],MATCH(1,('2017'!A124&gt;=Tableau1[[DATE DEBUT ]])*(Tableau1[DATE FIN]&gt;='2017'!A124),0),1),""))</f>
        <v/>
      </c>
      <c r="N124" s="6"/>
    </row>
    <row r="125" spans="1:14" ht="16.2">
      <c r="A125" s="40">
        <f t="shared" si="11"/>
        <v>43223</v>
      </c>
      <c r="B125" s="44">
        <v>0.375</v>
      </c>
      <c r="C125" s="44">
        <v>0.54166666666666663</v>
      </c>
      <c r="D125" s="42">
        <f t="shared" si="7"/>
        <v>0.16666666666666663</v>
      </c>
      <c r="E125" s="44">
        <v>0.5625</v>
      </c>
      <c r="F125" s="44">
        <v>0.70833333333333337</v>
      </c>
      <c r="G125" s="42">
        <f t="shared" si="12"/>
        <v>0.14583333333333337</v>
      </c>
      <c r="H125" s="43"/>
      <c r="I125" s="38">
        <f t="shared" si="9"/>
        <v>0.3125</v>
      </c>
      <c r="J125" s="68">
        <f>IFERROR(VLOOKUP(M125,EMPLOI!A:P,2,0),"")</f>
        <v>79.7</v>
      </c>
      <c r="K125" s="68">
        <f t="shared" si="10"/>
        <v>79.7</v>
      </c>
      <c r="L125" s="38" t="str">
        <f t="shared" ca="1" si="6"/>
        <v/>
      </c>
      <c r="M125" s="32">
        <f t="array" ref="M125">IF(OR(WEEKDAY($A125,2)=7,WEEKDAY($A125,2)=6,A125=Férié,$J$2&gt;I125),"",IFERROR(INDEX(Tableau1[],MATCH(1,('2017'!A125&gt;=Tableau1[[DATE DEBUT ]])*(Tableau1[DATE FIN]&gt;='2017'!A125),0),1),""))</f>
        <v>2</v>
      </c>
      <c r="N125" s="6"/>
    </row>
    <row r="126" spans="1:14" ht="16.2">
      <c r="A126" s="40">
        <f t="shared" si="11"/>
        <v>43224</v>
      </c>
      <c r="B126" s="44">
        <v>0.375</v>
      </c>
      <c r="C126" s="44">
        <v>0.54166666666666663</v>
      </c>
      <c r="D126" s="42">
        <f t="shared" si="7"/>
        <v>0.16666666666666663</v>
      </c>
      <c r="E126" s="44">
        <v>0.5625</v>
      </c>
      <c r="F126" s="44">
        <v>0.70833333333333337</v>
      </c>
      <c r="G126" s="42">
        <f t="shared" si="12"/>
        <v>0.14583333333333337</v>
      </c>
      <c r="H126" s="43"/>
      <c r="I126" s="38">
        <f t="shared" si="9"/>
        <v>0.3125</v>
      </c>
      <c r="J126" s="68">
        <f>IFERROR(VLOOKUP(M126,EMPLOI!A:P,2,0),"")</f>
        <v>79.7</v>
      </c>
      <c r="K126" s="68">
        <f t="shared" si="10"/>
        <v>79.7</v>
      </c>
      <c r="L126" s="38">
        <f t="shared" ca="1" si="6"/>
        <v>0.625</v>
      </c>
      <c r="M126" s="32">
        <f t="array" ref="M126">IF(OR(WEEKDAY($A126,2)=7,WEEKDAY($A126,2)=6,A126=Férié,$J$2&gt;I126),"",IFERROR(INDEX(Tableau1[],MATCH(1,('2017'!A126&gt;=Tableau1[[DATE DEBUT ]])*(Tableau1[DATE FIN]&gt;='2017'!A126),0),1),""))</f>
        <v>2</v>
      </c>
      <c r="N126" s="6"/>
    </row>
    <row r="127" spans="1:14" ht="16.2">
      <c r="A127" s="40">
        <f t="shared" si="11"/>
        <v>43225</v>
      </c>
      <c r="B127" s="44">
        <v>0.375</v>
      </c>
      <c r="C127" s="44">
        <v>0.54166666666666663</v>
      </c>
      <c r="D127" s="42">
        <f t="shared" si="7"/>
        <v>0.16666666666666663</v>
      </c>
      <c r="E127" s="44">
        <v>0.5625</v>
      </c>
      <c r="F127" s="44">
        <v>0.70833333333333337</v>
      </c>
      <c r="G127" s="42">
        <f t="shared" si="12"/>
        <v>0.14583333333333337</v>
      </c>
      <c r="H127" s="43"/>
      <c r="I127" s="38">
        <f t="shared" si="9"/>
        <v>0.3125</v>
      </c>
      <c r="J127" s="68" t="str">
        <f>IFERROR(VLOOKUP(M127,EMPLOI!A:P,2,0),"")</f>
        <v/>
      </c>
      <c r="K127" s="68" t="str">
        <f t="shared" si="10"/>
        <v/>
      </c>
      <c r="L127" s="38" t="str">
        <f t="shared" ca="1" si="6"/>
        <v/>
      </c>
      <c r="M127" s="32" t="str">
        <f t="array" ref="M127">IF(OR(WEEKDAY($A127,2)=7,WEEKDAY($A127,2)=6,A127=Férié,$J$2&gt;I127),"",IFERROR(INDEX(Tableau1[],MATCH(1,('2017'!A127&gt;=Tableau1[[DATE DEBUT ]])*(Tableau1[DATE FIN]&gt;='2017'!A127),0),1),""))</f>
        <v/>
      </c>
      <c r="N127" s="6"/>
    </row>
    <row r="128" spans="1:14" ht="16.2">
      <c r="A128" s="40">
        <f t="shared" si="11"/>
        <v>43226</v>
      </c>
      <c r="B128" s="45"/>
      <c r="C128" s="45"/>
      <c r="D128" s="42">
        <f t="shared" si="7"/>
        <v>0</v>
      </c>
      <c r="E128" s="45"/>
      <c r="F128" s="45"/>
      <c r="G128" s="42">
        <f t="shared" si="12"/>
        <v>0</v>
      </c>
      <c r="H128" s="43"/>
      <c r="I128" s="38">
        <f t="shared" si="9"/>
        <v>0</v>
      </c>
      <c r="J128" s="68" t="str">
        <f>IFERROR(VLOOKUP(M128,EMPLOI!A:P,2,0),"")</f>
        <v/>
      </c>
      <c r="K128" s="68" t="str">
        <f t="shared" si="10"/>
        <v/>
      </c>
      <c r="L128" s="38" t="str">
        <f t="shared" ca="1" si="6"/>
        <v/>
      </c>
      <c r="M128" s="32" t="str">
        <f t="array" ref="M128">IF(OR(WEEKDAY($A128,2)=7,WEEKDAY($A128,2)=6,A128=Férié,$J$2&gt;I128),"",IFERROR(INDEX(Tableau1[],MATCH(1,('2017'!A128&gt;=Tableau1[[DATE DEBUT ]])*(Tableau1[DATE FIN]&gt;='2017'!A128),0),1),""))</f>
        <v/>
      </c>
      <c r="N128" s="6"/>
    </row>
    <row r="129" spans="1:14" ht="16.2">
      <c r="A129" s="40">
        <f t="shared" si="11"/>
        <v>43227</v>
      </c>
      <c r="B129" s="45"/>
      <c r="C129" s="45"/>
      <c r="D129" s="42">
        <f t="shared" si="7"/>
        <v>0</v>
      </c>
      <c r="E129" s="45"/>
      <c r="F129" s="45"/>
      <c r="G129" s="42">
        <f t="shared" si="12"/>
        <v>0</v>
      </c>
      <c r="H129" s="43"/>
      <c r="I129" s="38">
        <f t="shared" si="9"/>
        <v>0</v>
      </c>
      <c r="J129" s="68" t="str">
        <f>IFERROR(VLOOKUP(M129,EMPLOI!A:P,2,0),"")</f>
        <v/>
      </c>
      <c r="K129" s="68" t="str">
        <f t="shared" si="10"/>
        <v/>
      </c>
      <c r="L129" s="38" t="str">
        <f t="shared" ca="1" si="6"/>
        <v/>
      </c>
      <c r="M129" s="32" t="str">
        <f t="array" ref="M129">IF(OR(WEEKDAY($A129,2)=7,WEEKDAY($A129,2)=6,A129=Férié,$J$2&gt;I129),"",IFERROR(INDEX(Tableau1[],MATCH(1,('2017'!A129&gt;=Tableau1[[DATE DEBUT ]])*(Tableau1[DATE FIN]&gt;='2017'!A129),0),1),""))</f>
        <v/>
      </c>
      <c r="N129" s="6"/>
    </row>
    <row r="130" spans="1:14" ht="16.2">
      <c r="A130" s="40">
        <f t="shared" si="11"/>
        <v>43228</v>
      </c>
      <c r="B130" s="45"/>
      <c r="C130" s="45"/>
      <c r="D130" s="42">
        <f t="shared" si="7"/>
        <v>0</v>
      </c>
      <c r="E130" s="45"/>
      <c r="F130" s="45"/>
      <c r="G130" s="42">
        <f t="shared" si="12"/>
        <v>0</v>
      </c>
      <c r="H130" s="43"/>
      <c r="I130" s="38">
        <f t="shared" si="9"/>
        <v>0</v>
      </c>
      <c r="J130" s="68" t="str">
        <f>IFERROR(VLOOKUP(M130,EMPLOI!A:P,2,0),"")</f>
        <v/>
      </c>
      <c r="K130" s="68" t="str">
        <f t="shared" si="10"/>
        <v/>
      </c>
      <c r="L130" s="38" t="str">
        <f t="shared" ca="1" si="6"/>
        <v/>
      </c>
      <c r="M130" s="32" t="str">
        <f t="array" ref="M130">IF(OR(WEEKDAY($A130,2)=7,WEEKDAY($A130,2)=6,A130=Férié,$J$2&gt;I130),"",IFERROR(INDEX(Tableau1[],MATCH(1,('2017'!A130&gt;=Tableau1[[DATE DEBUT ]])*(Tableau1[DATE FIN]&gt;='2017'!A130),0),1),""))</f>
        <v/>
      </c>
      <c r="N130" s="6"/>
    </row>
    <row r="131" spans="1:14" ht="16.2">
      <c r="A131" s="40">
        <f t="shared" si="11"/>
        <v>43229</v>
      </c>
      <c r="B131" s="44">
        <v>0.375</v>
      </c>
      <c r="C131" s="44">
        <v>0.54166666666666663</v>
      </c>
      <c r="D131" s="42">
        <f t="shared" si="7"/>
        <v>0.16666666666666663</v>
      </c>
      <c r="E131" s="44">
        <v>0.5625</v>
      </c>
      <c r="F131" s="44">
        <v>0.70833333333333337</v>
      </c>
      <c r="G131" s="42">
        <f t="shared" si="12"/>
        <v>0.14583333333333337</v>
      </c>
      <c r="H131" s="43"/>
      <c r="I131" s="38">
        <f t="shared" si="9"/>
        <v>0.3125</v>
      </c>
      <c r="J131" s="68">
        <f>IFERROR(VLOOKUP(M131,EMPLOI!A:P,2,0),"")</f>
        <v>79.7</v>
      </c>
      <c r="K131" s="68">
        <f t="shared" si="10"/>
        <v>79.7</v>
      </c>
      <c r="L131" s="38" t="str">
        <f t="shared" ref="L131:L194" ca="1" si="13">IF(WEEKDAY(A131)=6,SUM(OFFSET(A131,0,8,-6,1)),"")</f>
        <v/>
      </c>
      <c r="M131" s="32">
        <f t="array" ref="M131">IF(OR(WEEKDAY($A131,2)=7,WEEKDAY($A131,2)=6,A131=Férié,$J$2&gt;I131),"",IFERROR(INDEX(Tableau1[],MATCH(1,('2017'!A131&gt;=Tableau1[[DATE DEBUT ]])*(Tableau1[DATE FIN]&gt;='2017'!A131),0),1),""))</f>
        <v>2</v>
      </c>
      <c r="N131" s="6"/>
    </row>
    <row r="132" spans="1:14" ht="16.2">
      <c r="A132" s="40">
        <f t="shared" si="11"/>
        <v>43230</v>
      </c>
      <c r="B132" s="44">
        <v>0.375</v>
      </c>
      <c r="C132" s="44">
        <v>0.54166666666666663</v>
      </c>
      <c r="D132" s="42">
        <f t="shared" ref="D132:D187" si="14">MOD(C132-B132,1)</f>
        <v>0.16666666666666663</v>
      </c>
      <c r="E132" s="44">
        <v>0.5625</v>
      </c>
      <c r="F132" s="44">
        <v>0.70833333333333337</v>
      </c>
      <c r="G132" s="42">
        <f t="shared" si="12"/>
        <v>0.14583333333333337</v>
      </c>
      <c r="H132" s="43"/>
      <c r="I132" s="38">
        <f t="shared" si="9"/>
        <v>0.3125</v>
      </c>
      <c r="J132" s="68">
        <f>IFERROR(VLOOKUP(M132,EMPLOI!A:P,2,0),"")</f>
        <v>79.7</v>
      </c>
      <c r="K132" s="68">
        <f t="shared" si="10"/>
        <v>79.7</v>
      </c>
      <c r="L132" s="38" t="str">
        <f t="shared" ca="1" si="13"/>
        <v/>
      </c>
      <c r="M132" s="32">
        <f t="array" ref="M132">IF(OR(WEEKDAY($A132,2)=7,WEEKDAY($A132,2)=6,A132=Férié,$J$2&gt;I132),"",IFERROR(INDEX(Tableau1[],MATCH(1,('2017'!A132&gt;=Tableau1[[DATE DEBUT ]])*(Tableau1[DATE FIN]&gt;='2017'!A132),0),1),""))</f>
        <v>2</v>
      </c>
      <c r="N132" s="6"/>
    </row>
    <row r="133" spans="1:14" ht="16.2">
      <c r="A133" s="40">
        <f t="shared" si="11"/>
        <v>43231</v>
      </c>
      <c r="B133" s="44">
        <v>0.375</v>
      </c>
      <c r="C133" s="44">
        <v>0.54166666666666663</v>
      </c>
      <c r="D133" s="42">
        <f t="shared" si="14"/>
        <v>0.16666666666666663</v>
      </c>
      <c r="E133" s="44">
        <v>0.5625</v>
      </c>
      <c r="F133" s="44">
        <v>0.70833333333333337</v>
      </c>
      <c r="G133" s="42">
        <f t="shared" si="12"/>
        <v>0.14583333333333337</v>
      </c>
      <c r="H133" s="43"/>
      <c r="I133" s="38">
        <f t="shared" ref="I133:I196" si="15">SUM(D133+G133)</f>
        <v>0.3125</v>
      </c>
      <c r="J133" s="68">
        <f>IFERROR(VLOOKUP(M133,EMPLOI!A:P,2,0),"")</f>
        <v>79.7</v>
      </c>
      <c r="K133" s="68">
        <f t="shared" ref="K133:K196" si="16">IF(I133&gt;=$J$2,J133,"")</f>
        <v>79.7</v>
      </c>
      <c r="L133" s="38">
        <f t="shared" ca="1" si="13"/>
        <v>0.9375</v>
      </c>
      <c r="M133" s="32">
        <f t="array" ref="M133">IF(OR(WEEKDAY($A133,2)=7,WEEKDAY($A133,2)=6,A133=Férié,$J$2&gt;I133),"",IFERROR(INDEX(Tableau1[],MATCH(1,('2017'!A133&gt;=Tableau1[[DATE DEBUT ]])*(Tableau1[DATE FIN]&gt;='2017'!A133),0),1),""))</f>
        <v>2</v>
      </c>
      <c r="N133" s="6"/>
    </row>
    <row r="134" spans="1:14" ht="16.2">
      <c r="A134" s="40">
        <f t="shared" ref="A134:A197" si="17">A133+1</f>
        <v>43232</v>
      </c>
      <c r="B134" s="44">
        <v>0.375</v>
      </c>
      <c r="C134" s="44">
        <v>0.54166666666666663</v>
      </c>
      <c r="D134" s="42">
        <f t="shared" si="14"/>
        <v>0.16666666666666663</v>
      </c>
      <c r="E134" s="44">
        <v>0.5625</v>
      </c>
      <c r="F134" s="44">
        <v>0.70833333333333337</v>
      </c>
      <c r="G134" s="42">
        <f t="shared" si="12"/>
        <v>0.14583333333333337</v>
      </c>
      <c r="H134" s="43"/>
      <c r="I134" s="38">
        <f t="shared" si="15"/>
        <v>0.3125</v>
      </c>
      <c r="J134" s="68" t="str">
        <f>IFERROR(VLOOKUP(M134,EMPLOI!A:P,2,0),"")</f>
        <v/>
      </c>
      <c r="K134" s="68" t="str">
        <f t="shared" si="16"/>
        <v/>
      </c>
      <c r="L134" s="38" t="str">
        <f t="shared" ca="1" si="13"/>
        <v/>
      </c>
      <c r="M134" s="32" t="str">
        <f t="array" ref="M134">IF(OR(WEEKDAY($A134,2)=7,WEEKDAY($A134,2)=6,A134=Férié,$J$2&gt;I134),"",IFERROR(INDEX(Tableau1[],MATCH(1,('2017'!A134&gt;=Tableau1[[DATE DEBUT ]])*(Tableau1[DATE FIN]&gt;='2017'!A134),0),1),""))</f>
        <v/>
      </c>
      <c r="N134" s="6"/>
    </row>
    <row r="135" spans="1:14" ht="16.2">
      <c r="A135" s="40">
        <f t="shared" si="17"/>
        <v>43233</v>
      </c>
      <c r="B135" s="44"/>
      <c r="C135" s="44"/>
      <c r="D135" s="42">
        <f t="shared" si="14"/>
        <v>0</v>
      </c>
      <c r="E135" s="44"/>
      <c r="F135" s="44"/>
      <c r="G135" s="42">
        <f t="shared" si="12"/>
        <v>0</v>
      </c>
      <c r="H135" s="43"/>
      <c r="I135" s="38">
        <f t="shared" si="15"/>
        <v>0</v>
      </c>
      <c r="J135" s="68" t="str">
        <f>IFERROR(VLOOKUP(M135,EMPLOI!A:P,2,0),"")</f>
        <v/>
      </c>
      <c r="K135" s="68" t="str">
        <f t="shared" si="16"/>
        <v/>
      </c>
      <c r="L135" s="38" t="str">
        <f t="shared" ca="1" si="13"/>
        <v/>
      </c>
      <c r="M135" s="32" t="str">
        <f t="array" ref="M135">IF(OR(WEEKDAY($A135,2)=7,WEEKDAY($A135,2)=6,A135=Férié,$J$2&gt;I135),"",IFERROR(INDEX(Tableau1[],MATCH(1,('2017'!A135&gt;=Tableau1[[DATE DEBUT ]])*(Tableau1[DATE FIN]&gt;='2017'!A135),0),1),""))</f>
        <v/>
      </c>
      <c r="N135" s="6"/>
    </row>
    <row r="136" spans="1:14" ht="16.2">
      <c r="A136" s="40">
        <f t="shared" si="17"/>
        <v>43234</v>
      </c>
      <c r="B136" s="45"/>
      <c r="C136" s="45"/>
      <c r="D136" s="42">
        <f t="shared" si="14"/>
        <v>0</v>
      </c>
      <c r="E136" s="45"/>
      <c r="F136" s="45"/>
      <c r="G136" s="42">
        <f t="shared" si="12"/>
        <v>0</v>
      </c>
      <c r="H136" s="43"/>
      <c r="I136" s="38">
        <f t="shared" si="15"/>
        <v>0</v>
      </c>
      <c r="J136" s="68" t="str">
        <f>IFERROR(VLOOKUP(M136,EMPLOI!A:P,2,0),"")</f>
        <v/>
      </c>
      <c r="K136" s="68" t="str">
        <f t="shared" si="16"/>
        <v/>
      </c>
      <c r="L136" s="38" t="str">
        <f t="shared" ca="1" si="13"/>
        <v/>
      </c>
      <c r="M136" s="32" t="str">
        <f t="array" ref="M136">IF(OR(WEEKDAY($A136,2)=7,WEEKDAY($A136,2)=6,A136=Férié,$J$2&gt;I136),"",IFERROR(INDEX(Tableau1[],MATCH(1,('2017'!A136&gt;=Tableau1[[DATE DEBUT ]])*(Tableau1[DATE FIN]&gt;='2017'!A136),0),1),""))</f>
        <v/>
      </c>
      <c r="N136" s="6"/>
    </row>
    <row r="137" spans="1:14" ht="16.2">
      <c r="A137" s="40">
        <f t="shared" si="17"/>
        <v>43235</v>
      </c>
      <c r="B137" s="44">
        <v>0.29166666666666669</v>
      </c>
      <c r="C137" s="44">
        <v>0.5</v>
      </c>
      <c r="D137" s="42">
        <f t="shared" si="14"/>
        <v>0.20833333333333331</v>
      </c>
      <c r="E137" s="44">
        <v>0.52083333333333337</v>
      </c>
      <c r="F137" s="44">
        <v>0.66666666666666663</v>
      </c>
      <c r="G137" s="42">
        <f t="shared" si="12"/>
        <v>0.14583333333333326</v>
      </c>
      <c r="H137" s="43"/>
      <c r="I137" s="38">
        <f t="shared" si="15"/>
        <v>0.35416666666666657</v>
      </c>
      <c r="J137" s="68">
        <f>IFERROR(VLOOKUP(M137,EMPLOI!A:P,2,0),"")</f>
        <v>79.7</v>
      </c>
      <c r="K137" s="68">
        <f t="shared" si="16"/>
        <v>79.7</v>
      </c>
      <c r="L137" s="38" t="str">
        <f t="shared" ca="1" si="13"/>
        <v/>
      </c>
      <c r="M137" s="32">
        <f t="array" ref="M137">IF(OR(WEEKDAY($A137,2)=7,WEEKDAY($A137,2)=6,A137=Férié,$J$2&gt;I137),"",IFERROR(INDEX(Tableau1[],MATCH(1,('2017'!A137&gt;=Tableau1[[DATE DEBUT ]])*(Tableau1[DATE FIN]&gt;='2017'!A137),0),1),""))</f>
        <v>2</v>
      </c>
      <c r="N137" s="6"/>
    </row>
    <row r="138" spans="1:14" ht="16.2">
      <c r="A138" s="40">
        <f t="shared" si="17"/>
        <v>43236</v>
      </c>
      <c r="B138" s="44">
        <v>0.29166666666666669</v>
      </c>
      <c r="C138" s="44">
        <v>0.5</v>
      </c>
      <c r="D138" s="42">
        <f t="shared" si="14"/>
        <v>0.20833333333333331</v>
      </c>
      <c r="E138" s="44">
        <v>0.52083333333333337</v>
      </c>
      <c r="F138" s="44">
        <v>0.625</v>
      </c>
      <c r="G138" s="42">
        <f t="shared" si="12"/>
        <v>0.10416666666666663</v>
      </c>
      <c r="H138" s="43"/>
      <c r="I138" s="38">
        <f t="shared" si="15"/>
        <v>0.31249999999999994</v>
      </c>
      <c r="J138" s="68">
        <f>IFERROR(VLOOKUP(M138,EMPLOI!A:P,2,0),"")</f>
        <v>79.7</v>
      </c>
      <c r="K138" s="68">
        <f t="shared" si="16"/>
        <v>79.7</v>
      </c>
      <c r="L138" s="38" t="str">
        <f t="shared" ca="1" si="13"/>
        <v/>
      </c>
      <c r="M138" s="32">
        <f t="array" ref="M138">IF(OR(WEEKDAY($A138,2)=7,WEEKDAY($A138,2)=6,A138=Férié,$J$2&gt;I138),"",IFERROR(INDEX(Tableau1[],MATCH(1,('2017'!A138&gt;=Tableau1[[DATE DEBUT ]])*(Tableau1[DATE FIN]&gt;='2017'!A138),0),1),""))</f>
        <v>2</v>
      </c>
      <c r="N138" s="6"/>
    </row>
    <row r="139" spans="1:14" ht="16.2">
      <c r="A139" s="40">
        <f t="shared" si="17"/>
        <v>43237</v>
      </c>
      <c r="B139" s="44">
        <v>0.29166666666666669</v>
      </c>
      <c r="C139" s="44">
        <v>0.5</v>
      </c>
      <c r="D139" s="42">
        <f t="shared" si="14"/>
        <v>0.20833333333333331</v>
      </c>
      <c r="E139" s="44">
        <v>0.52083333333333337</v>
      </c>
      <c r="F139" s="44">
        <v>0.625</v>
      </c>
      <c r="G139" s="42">
        <f t="shared" si="12"/>
        <v>0.10416666666666663</v>
      </c>
      <c r="H139" s="43"/>
      <c r="I139" s="38">
        <f t="shared" si="15"/>
        <v>0.31249999999999994</v>
      </c>
      <c r="J139" s="68">
        <f>IFERROR(VLOOKUP(M139,EMPLOI!A:P,2,0),"")</f>
        <v>79.7</v>
      </c>
      <c r="K139" s="68">
        <f t="shared" si="16"/>
        <v>79.7</v>
      </c>
      <c r="L139" s="38" t="str">
        <f t="shared" ca="1" si="13"/>
        <v/>
      </c>
      <c r="M139" s="32">
        <f t="array" ref="M139">IF(OR(WEEKDAY($A139,2)=7,WEEKDAY($A139,2)=6,A139=Férié,$J$2&gt;I139),"",IFERROR(INDEX(Tableau1[],MATCH(1,('2017'!A139&gt;=Tableau1[[DATE DEBUT ]])*(Tableau1[DATE FIN]&gt;='2017'!A139),0),1),""))</f>
        <v>2</v>
      </c>
      <c r="N139" s="6"/>
    </row>
    <row r="140" spans="1:14" ht="16.2">
      <c r="A140" s="40">
        <f t="shared" si="17"/>
        <v>43238</v>
      </c>
      <c r="B140" s="44">
        <v>0.29166666666666669</v>
      </c>
      <c r="C140" s="44">
        <v>0.5</v>
      </c>
      <c r="D140" s="42">
        <f t="shared" si="14"/>
        <v>0.20833333333333331</v>
      </c>
      <c r="E140" s="44">
        <v>0.52083333333333337</v>
      </c>
      <c r="F140" s="44">
        <v>0.625</v>
      </c>
      <c r="G140" s="42">
        <f t="shared" si="12"/>
        <v>0.10416666666666663</v>
      </c>
      <c r="H140" s="43"/>
      <c r="I140" s="38">
        <f t="shared" si="15"/>
        <v>0.31249999999999994</v>
      </c>
      <c r="J140" s="68">
        <f>IFERROR(VLOOKUP(M140,EMPLOI!A:P,2,0),"")</f>
        <v>79.7</v>
      </c>
      <c r="K140" s="68">
        <f t="shared" si="16"/>
        <v>79.7</v>
      </c>
      <c r="L140" s="38">
        <f t="shared" ca="1" si="13"/>
        <v>1.2916666666666665</v>
      </c>
      <c r="M140" s="32">
        <f t="array" ref="M140">IF(OR(WEEKDAY($A140,2)=7,WEEKDAY($A140,2)=6,A140=Férié,$J$2&gt;I140),"",IFERROR(INDEX(Tableau1[],MATCH(1,('2017'!A140&gt;=Tableau1[[DATE DEBUT ]])*(Tableau1[DATE FIN]&gt;='2017'!A140),0),1),""))</f>
        <v>2</v>
      </c>
      <c r="N140" s="6"/>
    </row>
    <row r="141" spans="1:14" ht="16.2">
      <c r="A141" s="40">
        <f t="shared" si="17"/>
        <v>43239</v>
      </c>
      <c r="B141" s="44">
        <v>0.29166666666666669</v>
      </c>
      <c r="C141" s="44">
        <v>0.5</v>
      </c>
      <c r="D141" s="42">
        <f t="shared" si="14"/>
        <v>0.20833333333333331</v>
      </c>
      <c r="E141" s="44">
        <v>0.52083333333333337</v>
      </c>
      <c r="F141" s="44">
        <v>0.625</v>
      </c>
      <c r="G141" s="42">
        <f t="shared" si="12"/>
        <v>0.10416666666666663</v>
      </c>
      <c r="H141" s="43"/>
      <c r="I141" s="38">
        <f t="shared" si="15"/>
        <v>0.31249999999999994</v>
      </c>
      <c r="J141" s="68" t="str">
        <f>IFERROR(VLOOKUP(M141,EMPLOI!A:P,2,0),"")</f>
        <v/>
      </c>
      <c r="K141" s="68" t="str">
        <f t="shared" si="16"/>
        <v/>
      </c>
      <c r="L141" s="38" t="str">
        <f t="shared" ca="1" si="13"/>
        <v/>
      </c>
      <c r="M141" s="32" t="str">
        <f t="array" ref="M141">IF(OR(WEEKDAY($A141,2)=7,WEEKDAY($A141,2)=6,A141=Férié,$J$2&gt;I141),"",IFERROR(INDEX(Tableau1[],MATCH(1,('2017'!A141&gt;=Tableau1[[DATE DEBUT ]])*(Tableau1[DATE FIN]&gt;='2017'!A141),0),1),""))</f>
        <v/>
      </c>
      <c r="N141" s="6"/>
    </row>
    <row r="142" spans="1:14" ht="16.2">
      <c r="A142" s="40">
        <f t="shared" si="17"/>
        <v>43240</v>
      </c>
      <c r="B142" s="45"/>
      <c r="C142" s="45"/>
      <c r="D142" s="42">
        <f t="shared" si="14"/>
        <v>0</v>
      </c>
      <c r="E142" s="45"/>
      <c r="F142" s="45"/>
      <c r="G142" s="42">
        <f t="shared" si="12"/>
        <v>0</v>
      </c>
      <c r="H142" s="43"/>
      <c r="I142" s="38">
        <f t="shared" si="15"/>
        <v>0</v>
      </c>
      <c r="J142" s="68" t="str">
        <f>IFERROR(VLOOKUP(M142,EMPLOI!A:P,2,0),"")</f>
        <v/>
      </c>
      <c r="K142" s="68" t="str">
        <f t="shared" si="16"/>
        <v/>
      </c>
      <c r="L142" s="38" t="str">
        <f t="shared" ca="1" si="13"/>
        <v/>
      </c>
      <c r="M142" s="32" t="str">
        <f t="array" ref="M142">IF(OR(WEEKDAY($A142,2)=7,WEEKDAY($A142,2)=6,A142=Férié,$J$2&gt;I142),"",IFERROR(INDEX(Tableau1[],MATCH(1,('2017'!A142&gt;=Tableau1[[DATE DEBUT ]])*(Tableau1[DATE FIN]&gt;='2017'!A142),0),1),""))</f>
        <v/>
      </c>
      <c r="N142" s="6"/>
    </row>
    <row r="143" spans="1:14" ht="16.2">
      <c r="A143" s="40">
        <f t="shared" si="17"/>
        <v>43241</v>
      </c>
      <c r="B143" s="45"/>
      <c r="C143" s="45"/>
      <c r="D143" s="42">
        <f t="shared" si="14"/>
        <v>0</v>
      </c>
      <c r="E143" s="45"/>
      <c r="F143" s="45"/>
      <c r="G143" s="42">
        <f t="shared" si="12"/>
        <v>0</v>
      </c>
      <c r="H143" s="43"/>
      <c r="I143" s="38">
        <f t="shared" si="15"/>
        <v>0</v>
      </c>
      <c r="J143" s="68" t="str">
        <f>IFERROR(VLOOKUP(M143,EMPLOI!A:P,2,0),"")</f>
        <v/>
      </c>
      <c r="K143" s="68" t="str">
        <f t="shared" si="16"/>
        <v/>
      </c>
      <c r="L143" s="38" t="str">
        <f t="shared" ca="1" si="13"/>
        <v/>
      </c>
      <c r="M143" s="32" t="str">
        <f t="array" ref="M143">IF(OR(WEEKDAY($A143,2)=7,WEEKDAY($A143,2)=6,A143=Férié,$J$2&gt;I143),"",IFERROR(INDEX(Tableau1[],MATCH(1,('2017'!A143&gt;=Tableau1[[DATE DEBUT ]])*(Tableau1[DATE FIN]&gt;='2017'!A143),0),1),""))</f>
        <v/>
      </c>
      <c r="N143" s="6"/>
    </row>
    <row r="144" spans="1:14" ht="16.2">
      <c r="A144" s="40">
        <f t="shared" si="17"/>
        <v>43242</v>
      </c>
      <c r="B144" s="44">
        <v>0.45833333333333331</v>
      </c>
      <c r="C144" s="44">
        <v>0.58333333333333337</v>
      </c>
      <c r="D144" s="42">
        <f t="shared" si="14"/>
        <v>0.12500000000000006</v>
      </c>
      <c r="E144" s="44">
        <v>0.60416666666666663</v>
      </c>
      <c r="F144" s="44">
        <v>0.79166666666666663</v>
      </c>
      <c r="G144" s="42">
        <f t="shared" si="12"/>
        <v>0.1875</v>
      </c>
      <c r="H144" s="43"/>
      <c r="I144" s="38">
        <f t="shared" si="15"/>
        <v>0.31250000000000006</v>
      </c>
      <c r="J144" s="68">
        <f>IFERROR(VLOOKUP(M144,EMPLOI!A:P,2,0),"")</f>
        <v>79.7</v>
      </c>
      <c r="K144" s="68">
        <f t="shared" si="16"/>
        <v>79.7</v>
      </c>
      <c r="L144" s="38" t="str">
        <f t="shared" ca="1" si="13"/>
        <v/>
      </c>
      <c r="M144" s="32">
        <f t="array" ref="M144">IF(OR(WEEKDAY($A144,2)=7,WEEKDAY($A144,2)=6,A144=Férié,$J$2&gt;I144),"",IFERROR(INDEX(Tableau1[],MATCH(1,('2017'!A144&gt;=Tableau1[[DATE DEBUT ]])*(Tableau1[DATE FIN]&gt;='2017'!A144),0),1),""))</f>
        <v>2</v>
      </c>
      <c r="N144" s="6"/>
    </row>
    <row r="145" spans="1:14" ht="16.2">
      <c r="A145" s="40">
        <f t="shared" si="17"/>
        <v>43243</v>
      </c>
      <c r="B145" s="44">
        <v>0.45833333333333331</v>
      </c>
      <c r="C145" s="44">
        <v>0.58333333333333337</v>
      </c>
      <c r="D145" s="42">
        <f t="shared" si="14"/>
        <v>0.12500000000000006</v>
      </c>
      <c r="E145" s="44">
        <v>0.60416666666666663</v>
      </c>
      <c r="F145" s="44">
        <v>0.79166666666666663</v>
      </c>
      <c r="G145" s="42">
        <f t="shared" si="12"/>
        <v>0.1875</v>
      </c>
      <c r="H145" s="43"/>
      <c r="I145" s="38">
        <f t="shared" si="15"/>
        <v>0.31250000000000006</v>
      </c>
      <c r="J145" s="68">
        <f>IFERROR(VLOOKUP(M145,EMPLOI!A:P,2,0),"")</f>
        <v>79.7</v>
      </c>
      <c r="K145" s="68">
        <f t="shared" si="16"/>
        <v>79.7</v>
      </c>
      <c r="L145" s="38" t="str">
        <f t="shared" ca="1" si="13"/>
        <v/>
      </c>
      <c r="M145" s="32">
        <f t="array" ref="M145">IF(OR(WEEKDAY($A145,2)=7,WEEKDAY($A145,2)=6,A145=Férié,$J$2&gt;I145),"",IFERROR(INDEX(Tableau1[],MATCH(1,('2017'!A145&gt;=Tableau1[[DATE DEBUT ]])*(Tableau1[DATE FIN]&gt;='2017'!A145),0),1),""))</f>
        <v>2</v>
      </c>
      <c r="N145" s="6"/>
    </row>
    <row r="146" spans="1:14" ht="16.2">
      <c r="A146" s="40">
        <f t="shared" si="17"/>
        <v>43244</v>
      </c>
      <c r="B146" s="44">
        <v>0.45833333333333331</v>
      </c>
      <c r="C146" s="44">
        <v>0.58333333333333337</v>
      </c>
      <c r="D146" s="42">
        <f t="shared" si="14"/>
        <v>0.12500000000000006</v>
      </c>
      <c r="E146" s="44">
        <v>0.60416666666666663</v>
      </c>
      <c r="F146" s="44">
        <v>0.73263888888888884</v>
      </c>
      <c r="G146" s="42">
        <f t="shared" si="12"/>
        <v>0.12847222222222221</v>
      </c>
      <c r="H146" s="43"/>
      <c r="I146" s="38">
        <f t="shared" si="15"/>
        <v>0.25347222222222227</v>
      </c>
      <c r="J146" s="68">
        <f>IFERROR(VLOOKUP(M146,EMPLOI!A:P,2,0),"")</f>
        <v>79.7</v>
      </c>
      <c r="K146" s="68">
        <f t="shared" si="16"/>
        <v>79.7</v>
      </c>
      <c r="L146" s="38" t="str">
        <f t="shared" ca="1" si="13"/>
        <v/>
      </c>
      <c r="M146" s="32">
        <f t="array" ref="M146">IF(OR(WEEKDAY($A146,2)=7,WEEKDAY($A146,2)=6,A146=Férié,$J$2&gt;I146),"",IFERROR(INDEX(Tableau1[],MATCH(1,('2017'!A146&gt;=Tableau1[[DATE DEBUT ]])*(Tableau1[DATE FIN]&gt;='2017'!A146),0),1),""))</f>
        <v>2</v>
      </c>
      <c r="N146" s="6"/>
    </row>
    <row r="147" spans="1:14" ht="16.2">
      <c r="A147" s="40">
        <f t="shared" si="17"/>
        <v>43245</v>
      </c>
      <c r="B147" s="45"/>
      <c r="C147" s="45"/>
      <c r="D147" s="42">
        <f t="shared" si="14"/>
        <v>0</v>
      </c>
      <c r="E147" s="45"/>
      <c r="F147" s="45"/>
      <c r="G147" s="42">
        <f t="shared" si="12"/>
        <v>0</v>
      </c>
      <c r="H147" s="43"/>
      <c r="I147" s="38">
        <f t="shared" si="15"/>
        <v>0</v>
      </c>
      <c r="J147" s="68" t="str">
        <f>IFERROR(VLOOKUP(M147,EMPLOI!A:P,2,0),"")</f>
        <v/>
      </c>
      <c r="K147" s="68" t="str">
        <f t="shared" si="16"/>
        <v/>
      </c>
      <c r="L147" s="38">
        <f t="shared" ca="1" si="13"/>
        <v>0.87847222222222232</v>
      </c>
      <c r="M147" s="32" t="str">
        <f t="array" ref="M147">IF(OR(WEEKDAY($A147,2)=7,WEEKDAY($A147,2)=6,A147=Férié,$J$2&gt;I147),"",IFERROR(INDEX(Tableau1[],MATCH(1,('2017'!A147&gt;=Tableau1[[DATE DEBUT ]])*(Tableau1[DATE FIN]&gt;='2017'!A147),0),1),""))</f>
        <v/>
      </c>
      <c r="N147" s="6"/>
    </row>
    <row r="148" spans="1:14" ht="16.2">
      <c r="A148" s="40">
        <f t="shared" si="17"/>
        <v>43246</v>
      </c>
      <c r="B148" s="44"/>
      <c r="C148" s="44"/>
      <c r="D148" s="42">
        <f t="shared" si="14"/>
        <v>0</v>
      </c>
      <c r="E148" s="45"/>
      <c r="F148" s="45"/>
      <c r="G148" s="42">
        <f t="shared" si="12"/>
        <v>0</v>
      </c>
      <c r="H148" s="43"/>
      <c r="I148" s="38">
        <f t="shared" si="15"/>
        <v>0</v>
      </c>
      <c r="J148" s="68" t="str">
        <f>IFERROR(VLOOKUP(M148,EMPLOI!A:P,2,0),"")</f>
        <v/>
      </c>
      <c r="K148" s="68" t="str">
        <f t="shared" si="16"/>
        <v/>
      </c>
      <c r="L148" s="38" t="str">
        <f t="shared" ca="1" si="13"/>
        <v/>
      </c>
      <c r="M148" s="32" t="str">
        <f t="array" ref="M148">IF(OR(WEEKDAY($A148,2)=7,WEEKDAY($A148,2)=6,A148=Férié,$J$2&gt;I148),"",IFERROR(INDEX(Tableau1[],MATCH(1,('2017'!A148&gt;=Tableau1[[DATE DEBUT ]])*(Tableau1[DATE FIN]&gt;='2017'!A148),0),1),""))</f>
        <v/>
      </c>
      <c r="N148" s="6"/>
    </row>
    <row r="149" spans="1:14" ht="16.2">
      <c r="A149" s="40">
        <f t="shared" si="17"/>
        <v>43247</v>
      </c>
      <c r="B149" s="45"/>
      <c r="C149" s="45"/>
      <c r="D149" s="42">
        <f t="shared" si="14"/>
        <v>0</v>
      </c>
      <c r="E149" s="45"/>
      <c r="F149" s="45"/>
      <c r="G149" s="42">
        <f t="shared" si="12"/>
        <v>0</v>
      </c>
      <c r="H149" s="43"/>
      <c r="I149" s="38">
        <f t="shared" si="15"/>
        <v>0</v>
      </c>
      <c r="J149" s="68" t="str">
        <f>IFERROR(VLOOKUP(M149,EMPLOI!A:P,2,0),"")</f>
        <v/>
      </c>
      <c r="K149" s="68" t="str">
        <f t="shared" si="16"/>
        <v/>
      </c>
      <c r="L149" s="38" t="str">
        <f t="shared" ca="1" si="13"/>
        <v/>
      </c>
      <c r="M149" s="32" t="str">
        <f t="array" ref="M149">IF(OR(WEEKDAY($A149,2)=7,WEEKDAY($A149,2)=6,A149=Férié,$J$2&gt;I149),"",IFERROR(INDEX(Tableau1[],MATCH(1,('2017'!A149&gt;=Tableau1[[DATE DEBUT ]])*(Tableau1[DATE FIN]&gt;='2017'!A149),0),1),""))</f>
        <v/>
      </c>
      <c r="N149" s="6"/>
    </row>
    <row r="150" spans="1:14" ht="16.2">
      <c r="A150" s="40">
        <f t="shared" si="17"/>
        <v>43248</v>
      </c>
      <c r="B150" s="45"/>
      <c r="C150" s="45"/>
      <c r="D150" s="42">
        <f t="shared" si="14"/>
        <v>0</v>
      </c>
      <c r="E150" s="45"/>
      <c r="F150" s="45"/>
      <c r="G150" s="42">
        <f t="shared" si="12"/>
        <v>0</v>
      </c>
      <c r="H150" s="43"/>
      <c r="I150" s="38">
        <f t="shared" si="15"/>
        <v>0</v>
      </c>
      <c r="J150" s="68" t="str">
        <f>IFERROR(VLOOKUP(M150,EMPLOI!A:P,2,0),"")</f>
        <v/>
      </c>
      <c r="K150" s="68" t="str">
        <f t="shared" si="16"/>
        <v/>
      </c>
      <c r="L150" s="38" t="str">
        <f t="shared" ca="1" si="13"/>
        <v/>
      </c>
      <c r="M150" s="32" t="str">
        <f t="array" ref="M150">IF(OR(WEEKDAY($A150,2)=7,WEEKDAY($A150,2)=6,A150=Férié,$J$2&gt;I150),"",IFERROR(INDEX(Tableau1[],MATCH(1,('2017'!A150&gt;=Tableau1[[DATE DEBUT ]])*(Tableau1[DATE FIN]&gt;='2017'!A150),0),1),""))</f>
        <v/>
      </c>
      <c r="N150" s="6"/>
    </row>
    <row r="151" spans="1:14" ht="16.2">
      <c r="A151" s="40">
        <f t="shared" si="17"/>
        <v>43249</v>
      </c>
      <c r="B151" s="44">
        <v>0.29166666666666669</v>
      </c>
      <c r="C151" s="44">
        <v>0.5</v>
      </c>
      <c r="D151" s="42">
        <f t="shared" si="14"/>
        <v>0.20833333333333331</v>
      </c>
      <c r="E151" s="44">
        <v>0.52083333333333337</v>
      </c>
      <c r="F151" s="44">
        <v>0.64583333333333337</v>
      </c>
      <c r="G151" s="42">
        <f t="shared" si="12"/>
        <v>0.125</v>
      </c>
      <c r="H151" s="43"/>
      <c r="I151" s="38">
        <f t="shared" si="15"/>
        <v>0.33333333333333331</v>
      </c>
      <c r="J151" s="68">
        <f>IFERROR(VLOOKUP(M151,EMPLOI!A:P,2,0),"")</f>
        <v>79.7</v>
      </c>
      <c r="K151" s="68">
        <f t="shared" si="16"/>
        <v>79.7</v>
      </c>
      <c r="L151" s="38" t="str">
        <f t="shared" ca="1" si="13"/>
        <v/>
      </c>
      <c r="M151" s="32">
        <f t="array" ref="M151">IF(OR(WEEKDAY($A151,2)=7,WEEKDAY($A151,2)=6,A151=Férié,$J$2&gt;I151),"",IFERROR(INDEX(Tableau1[],MATCH(1,('2017'!A151&gt;=Tableau1[[DATE DEBUT ]])*(Tableau1[DATE FIN]&gt;='2017'!A151),0),1),""))</f>
        <v>2</v>
      </c>
      <c r="N151" s="6"/>
    </row>
    <row r="152" spans="1:14" ht="16.2">
      <c r="A152" s="40">
        <f t="shared" si="17"/>
        <v>43250</v>
      </c>
      <c r="B152" s="44">
        <v>0.29166666666666669</v>
      </c>
      <c r="C152" s="44">
        <v>0.5</v>
      </c>
      <c r="D152" s="42">
        <f t="shared" si="14"/>
        <v>0.20833333333333331</v>
      </c>
      <c r="E152" s="44">
        <v>0.52083333333333337</v>
      </c>
      <c r="F152" s="44">
        <v>0.625</v>
      </c>
      <c r="G152" s="42">
        <f t="shared" si="12"/>
        <v>0.10416666666666663</v>
      </c>
      <c r="H152" s="43"/>
      <c r="I152" s="38">
        <f t="shared" si="15"/>
        <v>0.31249999999999994</v>
      </c>
      <c r="J152" s="68">
        <f>IFERROR(VLOOKUP(M152,EMPLOI!A:P,2,0),"")</f>
        <v>79.7</v>
      </c>
      <c r="K152" s="68">
        <f t="shared" si="16"/>
        <v>79.7</v>
      </c>
      <c r="L152" s="38" t="str">
        <f t="shared" ca="1" si="13"/>
        <v/>
      </c>
      <c r="M152" s="32">
        <f t="array" ref="M152">IF(OR(WEEKDAY($A152,2)=7,WEEKDAY($A152,2)=6,A152=Férié,$J$2&gt;I152),"",IFERROR(INDEX(Tableau1[],MATCH(1,('2017'!A152&gt;=Tableau1[[DATE DEBUT ]])*(Tableau1[DATE FIN]&gt;='2017'!A152),0),1),""))</f>
        <v>2</v>
      </c>
      <c r="N152" s="6"/>
    </row>
    <row r="153" spans="1:14" ht="16.2">
      <c r="A153" s="40">
        <f t="shared" si="17"/>
        <v>43251</v>
      </c>
      <c r="B153" s="44">
        <v>0.29166666666666669</v>
      </c>
      <c r="C153" s="44">
        <v>0.5</v>
      </c>
      <c r="D153" s="42">
        <f t="shared" si="14"/>
        <v>0.20833333333333331</v>
      </c>
      <c r="E153" s="44">
        <v>0.52083333333333337</v>
      </c>
      <c r="F153" s="44">
        <v>0.625</v>
      </c>
      <c r="G153" s="42">
        <f t="shared" si="12"/>
        <v>0.10416666666666663</v>
      </c>
      <c r="H153" s="43"/>
      <c r="I153" s="38">
        <f t="shared" si="15"/>
        <v>0.31249999999999994</v>
      </c>
      <c r="J153" s="68">
        <f>IFERROR(VLOOKUP(M153,EMPLOI!A:P,2,0),"")</f>
        <v>79.7</v>
      </c>
      <c r="K153" s="68">
        <f t="shared" si="16"/>
        <v>79.7</v>
      </c>
      <c r="L153" s="38" t="str">
        <f t="shared" ca="1" si="13"/>
        <v/>
      </c>
      <c r="M153" s="32">
        <f t="array" ref="M153">IF(OR(WEEKDAY($A153,2)=7,WEEKDAY($A153,2)=6,A153=Férié,$J$2&gt;I153),"",IFERROR(INDEX(Tableau1[],MATCH(1,('2017'!A153&gt;=Tableau1[[DATE DEBUT ]])*(Tableau1[DATE FIN]&gt;='2017'!A153),0),1),""))</f>
        <v>2</v>
      </c>
      <c r="N153" s="6"/>
    </row>
    <row r="154" spans="1:14" ht="16.2">
      <c r="A154" s="40">
        <f t="shared" si="17"/>
        <v>43252</v>
      </c>
      <c r="B154" s="44">
        <v>0.29166666666666669</v>
      </c>
      <c r="C154" s="44">
        <v>0.5</v>
      </c>
      <c r="D154" s="42">
        <f t="shared" si="14"/>
        <v>0.20833333333333331</v>
      </c>
      <c r="E154" s="44">
        <v>0.52083333333333337</v>
      </c>
      <c r="F154" s="44">
        <v>0.625</v>
      </c>
      <c r="G154" s="42">
        <f t="shared" si="12"/>
        <v>0.10416666666666663</v>
      </c>
      <c r="H154" s="43"/>
      <c r="I154" s="38">
        <f t="shared" si="15"/>
        <v>0.31249999999999994</v>
      </c>
      <c r="J154" s="68">
        <f>IFERROR(VLOOKUP(M154,EMPLOI!A:P,2,0),"")</f>
        <v>79.7</v>
      </c>
      <c r="K154" s="68">
        <f t="shared" si="16"/>
        <v>79.7</v>
      </c>
      <c r="L154" s="38">
        <f t="shared" ca="1" si="13"/>
        <v>1.2708333333333333</v>
      </c>
      <c r="M154" s="32">
        <f t="array" ref="M154">IF(OR(WEEKDAY($A154,2)=7,WEEKDAY($A154,2)=6,A154=Férié,$J$2&gt;I154),"",IFERROR(INDEX(Tableau1[],MATCH(1,('2017'!A154&gt;=Tableau1[[DATE DEBUT ]])*(Tableau1[DATE FIN]&gt;='2017'!A154),0),1),""))</f>
        <v>2</v>
      </c>
      <c r="N154" s="6"/>
    </row>
    <row r="155" spans="1:14" ht="16.2">
      <c r="A155" s="40">
        <f t="shared" si="17"/>
        <v>43253</v>
      </c>
      <c r="B155" s="44">
        <v>0.29166666666666669</v>
      </c>
      <c r="C155" s="44">
        <v>0.5</v>
      </c>
      <c r="D155" s="42">
        <f t="shared" si="14"/>
        <v>0.20833333333333331</v>
      </c>
      <c r="E155" s="44">
        <v>0.52083333333333337</v>
      </c>
      <c r="F155" s="44">
        <v>0.625</v>
      </c>
      <c r="G155" s="42">
        <f t="shared" si="12"/>
        <v>0.10416666666666663</v>
      </c>
      <c r="H155" s="43"/>
      <c r="I155" s="38">
        <f t="shared" si="15"/>
        <v>0.31249999999999994</v>
      </c>
      <c r="J155" s="68" t="str">
        <f>IFERROR(VLOOKUP(M155,EMPLOI!A:P,2,0),"")</f>
        <v/>
      </c>
      <c r="K155" s="68" t="str">
        <f t="shared" si="16"/>
        <v/>
      </c>
      <c r="L155" s="38" t="str">
        <f t="shared" ca="1" si="13"/>
        <v/>
      </c>
      <c r="M155" s="32" t="str">
        <f t="array" ref="M155">IF(OR(WEEKDAY($A155,2)=7,WEEKDAY($A155,2)=6,A155=Férié,$J$2&gt;I155),"",IFERROR(INDEX(Tableau1[],MATCH(1,('2017'!A155&gt;=Tableau1[[DATE DEBUT ]])*(Tableau1[DATE FIN]&gt;='2017'!A155),0),1),""))</f>
        <v/>
      </c>
      <c r="N155" s="6"/>
    </row>
    <row r="156" spans="1:14" ht="16.2">
      <c r="A156" s="40">
        <f t="shared" si="17"/>
        <v>43254</v>
      </c>
      <c r="B156" s="45"/>
      <c r="C156" s="45"/>
      <c r="D156" s="42">
        <f t="shared" si="14"/>
        <v>0</v>
      </c>
      <c r="E156" s="45"/>
      <c r="F156" s="45"/>
      <c r="G156" s="42">
        <f t="shared" si="12"/>
        <v>0</v>
      </c>
      <c r="H156" s="43"/>
      <c r="I156" s="38">
        <f t="shared" si="15"/>
        <v>0</v>
      </c>
      <c r="J156" s="68" t="str">
        <f>IFERROR(VLOOKUP(M156,EMPLOI!A:P,2,0),"")</f>
        <v/>
      </c>
      <c r="K156" s="68" t="str">
        <f t="shared" si="16"/>
        <v/>
      </c>
      <c r="L156" s="38" t="str">
        <f t="shared" ca="1" si="13"/>
        <v/>
      </c>
      <c r="M156" s="32" t="str">
        <f t="array" ref="M156">IF(OR(WEEKDAY($A156,2)=7,WEEKDAY($A156,2)=6,A156=Férié,$J$2&gt;I156),"",IFERROR(INDEX(Tableau1[],MATCH(1,('2017'!A156&gt;=Tableau1[[DATE DEBUT ]])*(Tableau1[DATE FIN]&gt;='2017'!A156),0),1),""))</f>
        <v/>
      </c>
      <c r="N156" s="6"/>
    </row>
    <row r="157" spans="1:14" ht="16.2">
      <c r="A157" s="40">
        <f t="shared" si="17"/>
        <v>43255</v>
      </c>
      <c r="B157" s="45"/>
      <c r="C157" s="45"/>
      <c r="D157" s="42">
        <f t="shared" si="14"/>
        <v>0</v>
      </c>
      <c r="E157" s="45"/>
      <c r="F157" s="45"/>
      <c r="G157" s="42">
        <f t="shared" si="12"/>
        <v>0</v>
      </c>
      <c r="H157" s="43"/>
      <c r="I157" s="38">
        <f t="shared" si="15"/>
        <v>0</v>
      </c>
      <c r="J157" s="68" t="str">
        <f>IFERROR(VLOOKUP(M157,EMPLOI!A:P,2,0),"")</f>
        <v/>
      </c>
      <c r="K157" s="68" t="str">
        <f t="shared" si="16"/>
        <v/>
      </c>
      <c r="L157" s="38" t="str">
        <f t="shared" ca="1" si="13"/>
        <v/>
      </c>
      <c r="M157" s="32" t="str">
        <f t="array" ref="M157">IF(OR(WEEKDAY($A157,2)=7,WEEKDAY($A157,2)=6,A157=Férié,$J$2&gt;I157),"",IFERROR(INDEX(Tableau1[],MATCH(1,('2017'!A157&gt;=Tableau1[[DATE DEBUT ]])*(Tableau1[DATE FIN]&gt;='2017'!A157),0),1),""))</f>
        <v/>
      </c>
      <c r="N157" s="6"/>
    </row>
    <row r="158" spans="1:14" ht="16.2">
      <c r="A158" s="40">
        <f t="shared" si="17"/>
        <v>43256</v>
      </c>
      <c r="B158" s="45"/>
      <c r="C158" s="45"/>
      <c r="D158" s="42">
        <f t="shared" si="14"/>
        <v>0</v>
      </c>
      <c r="E158" s="45"/>
      <c r="F158" s="45"/>
      <c r="G158" s="42">
        <f t="shared" si="12"/>
        <v>0</v>
      </c>
      <c r="H158" s="43"/>
      <c r="I158" s="38">
        <f t="shared" si="15"/>
        <v>0</v>
      </c>
      <c r="J158" s="68" t="str">
        <f>IFERROR(VLOOKUP(M158,EMPLOI!A:P,2,0),"")</f>
        <v/>
      </c>
      <c r="K158" s="68" t="str">
        <f t="shared" si="16"/>
        <v/>
      </c>
      <c r="L158" s="38" t="str">
        <f t="shared" ca="1" si="13"/>
        <v/>
      </c>
      <c r="M158" s="32" t="str">
        <f t="array" ref="M158">IF(OR(WEEKDAY($A158,2)=7,WEEKDAY($A158,2)=6,A158=Férié,$J$2&gt;I158),"",IFERROR(INDEX(Tableau1[],MATCH(1,('2017'!A158&gt;=Tableau1[[DATE DEBUT ]])*(Tableau1[DATE FIN]&gt;='2017'!A158),0),1),""))</f>
        <v/>
      </c>
      <c r="N158" s="6"/>
    </row>
    <row r="159" spans="1:14" ht="16.2">
      <c r="A159" s="40">
        <f t="shared" si="17"/>
        <v>43257</v>
      </c>
      <c r="B159" s="44">
        <v>0.29166666666666669</v>
      </c>
      <c r="C159" s="44">
        <v>0.5</v>
      </c>
      <c r="D159" s="42">
        <f t="shared" si="14"/>
        <v>0.20833333333333331</v>
      </c>
      <c r="E159" s="44">
        <v>0.52083333333333337</v>
      </c>
      <c r="F159" s="44">
        <v>0.625</v>
      </c>
      <c r="G159" s="42">
        <f t="shared" si="12"/>
        <v>0.10416666666666663</v>
      </c>
      <c r="H159" s="43"/>
      <c r="I159" s="38">
        <f t="shared" si="15"/>
        <v>0.31249999999999994</v>
      </c>
      <c r="J159" s="68">
        <f>IFERROR(VLOOKUP(M159,EMPLOI!A:P,2,0),"")</f>
        <v>79.7</v>
      </c>
      <c r="K159" s="68">
        <f t="shared" si="16"/>
        <v>79.7</v>
      </c>
      <c r="L159" s="38" t="str">
        <f t="shared" ca="1" si="13"/>
        <v/>
      </c>
      <c r="M159" s="32">
        <f t="array" ref="M159">IF(OR(WEEKDAY($A159,2)=7,WEEKDAY($A159,2)=6,A159=Férié,$J$2&gt;I159),"",IFERROR(INDEX(Tableau1[],MATCH(1,('2017'!A159&gt;=Tableau1[[DATE DEBUT ]])*(Tableau1[DATE FIN]&gt;='2017'!A159),0),1),""))</f>
        <v>2</v>
      </c>
      <c r="N159" s="6"/>
    </row>
    <row r="160" spans="1:14" ht="16.2">
      <c r="A160" s="40">
        <f t="shared" si="17"/>
        <v>43258</v>
      </c>
      <c r="B160" s="44">
        <v>0.29166666666666669</v>
      </c>
      <c r="C160" s="44">
        <v>0.5</v>
      </c>
      <c r="D160" s="42">
        <f t="shared" si="14"/>
        <v>0.20833333333333331</v>
      </c>
      <c r="E160" s="44">
        <v>0.52083333333333337</v>
      </c>
      <c r="F160" s="44">
        <v>0.63541666666666663</v>
      </c>
      <c r="G160" s="42">
        <f t="shared" si="12"/>
        <v>0.11458333333333326</v>
      </c>
      <c r="H160" s="43"/>
      <c r="I160" s="38">
        <f t="shared" si="15"/>
        <v>0.32291666666666657</v>
      </c>
      <c r="J160" s="68">
        <f>IFERROR(VLOOKUP(M160,EMPLOI!A:P,2,0),"")</f>
        <v>79.7</v>
      </c>
      <c r="K160" s="68">
        <f t="shared" si="16"/>
        <v>79.7</v>
      </c>
      <c r="L160" s="38" t="str">
        <f t="shared" ca="1" si="13"/>
        <v/>
      </c>
      <c r="M160" s="32">
        <f t="array" ref="M160">IF(OR(WEEKDAY($A160,2)=7,WEEKDAY($A160,2)=6,A160=Férié,$J$2&gt;I160),"",IFERROR(INDEX(Tableau1[],MATCH(1,('2017'!A160&gt;=Tableau1[[DATE DEBUT ]])*(Tableau1[DATE FIN]&gt;='2017'!A160),0),1),""))</f>
        <v>2</v>
      </c>
      <c r="N160" s="6"/>
    </row>
    <row r="161" spans="1:14" ht="16.2">
      <c r="A161" s="40">
        <f t="shared" si="17"/>
        <v>43259</v>
      </c>
      <c r="B161" s="44">
        <v>0.29166666666666669</v>
      </c>
      <c r="C161" s="44">
        <v>0.5</v>
      </c>
      <c r="D161" s="42">
        <f t="shared" si="14"/>
        <v>0.20833333333333331</v>
      </c>
      <c r="E161" s="44">
        <v>0.52083333333333337</v>
      </c>
      <c r="F161" s="44">
        <v>0.625</v>
      </c>
      <c r="G161" s="42">
        <f t="shared" si="12"/>
        <v>0.10416666666666663</v>
      </c>
      <c r="H161" s="43"/>
      <c r="I161" s="38">
        <f t="shared" si="15"/>
        <v>0.31249999999999994</v>
      </c>
      <c r="J161" s="68">
        <f>IFERROR(VLOOKUP(M161,EMPLOI!A:P,2,0),"")</f>
        <v>79.7</v>
      </c>
      <c r="K161" s="68">
        <f t="shared" si="16"/>
        <v>79.7</v>
      </c>
      <c r="L161" s="38">
        <f t="shared" ca="1" si="13"/>
        <v>0.94791666666666652</v>
      </c>
      <c r="M161" s="32">
        <f t="array" ref="M161">IF(OR(WEEKDAY($A161,2)=7,WEEKDAY($A161,2)=6,A161=Férié,$J$2&gt;I161),"",IFERROR(INDEX(Tableau1[],MATCH(1,('2017'!A161&gt;=Tableau1[[DATE DEBUT ]])*(Tableau1[DATE FIN]&gt;='2017'!A161),0),1),""))</f>
        <v>2</v>
      </c>
      <c r="N161" s="6"/>
    </row>
    <row r="162" spans="1:14" ht="16.2">
      <c r="A162" s="40">
        <f t="shared" si="17"/>
        <v>43260</v>
      </c>
      <c r="B162" s="44">
        <v>0.29166666666666669</v>
      </c>
      <c r="C162" s="44">
        <v>0.5</v>
      </c>
      <c r="D162" s="42">
        <f t="shared" si="14"/>
        <v>0.20833333333333331</v>
      </c>
      <c r="E162" s="44">
        <v>0.52083333333333337</v>
      </c>
      <c r="F162" s="44">
        <v>0.625</v>
      </c>
      <c r="G162" s="42">
        <f t="shared" si="12"/>
        <v>0.10416666666666663</v>
      </c>
      <c r="H162" s="43"/>
      <c r="I162" s="38">
        <f t="shared" si="15"/>
        <v>0.31249999999999994</v>
      </c>
      <c r="J162" s="68" t="str">
        <f>IFERROR(VLOOKUP(M162,EMPLOI!A:P,2,0),"")</f>
        <v/>
      </c>
      <c r="K162" s="68" t="str">
        <f t="shared" si="16"/>
        <v/>
      </c>
      <c r="L162" s="38" t="str">
        <f t="shared" ca="1" si="13"/>
        <v/>
      </c>
      <c r="M162" s="32" t="str">
        <f t="array" ref="M162">IF(OR(WEEKDAY($A162,2)=7,WEEKDAY($A162,2)=6,A162=Férié,$J$2&gt;I162),"",IFERROR(INDEX(Tableau1[],MATCH(1,('2017'!A162&gt;=Tableau1[[DATE DEBUT ]])*(Tableau1[DATE FIN]&gt;='2017'!A162),0),1),""))</f>
        <v/>
      </c>
      <c r="N162" s="6"/>
    </row>
    <row r="163" spans="1:14" ht="16.2">
      <c r="A163" s="40">
        <f t="shared" si="17"/>
        <v>43261</v>
      </c>
      <c r="B163" s="45"/>
      <c r="C163" s="45"/>
      <c r="D163" s="42">
        <f t="shared" si="14"/>
        <v>0</v>
      </c>
      <c r="E163" s="45"/>
      <c r="F163" s="45"/>
      <c r="G163" s="42">
        <f t="shared" si="12"/>
        <v>0</v>
      </c>
      <c r="H163" s="43"/>
      <c r="I163" s="38">
        <f t="shared" si="15"/>
        <v>0</v>
      </c>
      <c r="J163" s="68" t="str">
        <f>IFERROR(VLOOKUP(M163,EMPLOI!A:P,2,0),"")</f>
        <v/>
      </c>
      <c r="K163" s="68" t="str">
        <f t="shared" si="16"/>
        <v/>
      </c>
      <c r="L163" s="38" t="str">
        <f t="shared" ca="1" si="13"/>
        <v/>
      </c>
      <c r="M163" s="32" t="str">
        <f t="array" ref="M163">IF(OR(WEEKDAY($A163,2)=7,WEEKDAY($A163,2)=6,A163=Férié,$J$2&gt;I163),"",IFERROR(INDEX(Tableau1[],MATCH(1,('2017'!A163&gt;=Tableau1[[DATE DEBUT ]])*(Tableau1[DATE FIN]&gt;='2017'!A163),0),1),""))</f>
        <v/>
      </c>
      <c r="N163" s="6"/>
    </row>
    <row r="164" spans="1:14" ht="16.2">
      <c r="A164" s="40">
        <f t="shared" si="17"/>
        <v>43262</v>
      </c>
      <c r="B164" s="45"/>
      <c r="C164" s="45"/>
      <c r="D164" s="42">
        <f t="shared" si="14"/>
        <v>0</v>
      </c>
      <c r="E164" s="45"/>
      <c r="F164" s="45"/>
      <c r="G164" s="42">
        <f t="shared" si="12"/>
        <v>0</v>
      </c>
      <c r="H164" s="43"/>
      <c r="I164" s="38">
        <f t="shared" si="15"/>
        <v>0</v>
      </c>
      <c r="J164" s="68" t="str">
        <f>IFERROR(VLOOKUP(M164,EMPLOI!A:P,2,0),"")</f>
        <v/>
      </c>
      <c r="K164" s="68" t="str">
        <f t="shared" si="16"/>
        <v/>
      </c>
      <c r="L164" s="38" t="str">
        <f t="shared" ca="1" si="13"/>
        <v/>
      </c>
      <c r="M164" s="32" t="str">
        <f t="array" ref="M164">IF(OR(WEEKDAY($A164,2)=7,WEEKDAY($A164,2)=6,A164=Férié,$J$2&gt;I164),"",IFERROR(INDEX(Tableau1[],MATCH(1,('2017'!A164&gt;=Tableau1[[DATE DEBUT ]])*(Tableau1[DATE FIN]&gt;='2017'!A164),0),1),""))</f>
        <v/>
      </c>
      <c r="N164" s="6"/>
    </row>
    <row r="165" spans="1:14" ht="16.2">
      <c r="A165" s="40">
        <f t="shared" si="17"/>
        <v>43263</v>
      </c>
      <c r="B165" s="44">
        <v>0.45833333333333331</v>
      </c>
      <c r="C165" s="44">
        <v>0.5</v>
      </c>
      <c r="D165" s="42">
        <f t="shared" si="14"/>
        <v>4.1666666666666685E-2</v>
      </c>
      <c r="E165" s="44">
        <v>0.52083333333333337</v>
      </c>
      <c r="F165" s="44">
        <v>0.79166666666666663</v>
      </c>
      <c r="G165" s="42">
        <f t="shared" ref="G165:G228" si="18">MOD(F165-E165,1)</f>
        <v>0.27083333333333326</v>
      </c>
      <c r="H165" s="43"/>
      <c r="I165" s="38">
        <f t="shared" si="15"/>
        <v>0.31249999999999994</v>
      </c>
      <c r="J165" s="68">
        <f>IFERROR(VLOOKUP(M165,EMPLOI!A:P,2,0),"")</f>
        <v>79.7</v>
      </c>
      <c r="K165" s="68">
        <f t="shared" si="16"/>
        <v>79.7</v>
      </c>
      <c r="L165" s="38" t="str">
        <f t="shared" ca="1" si="13"/>
        <v/>
      </c>
      <c r="M165" s="32">
        <f t="array" ref="M165">IF(OR(WEEKDAY($A165,2)=7,WEEKDAY($A165,2)=6,A165=Férié,$J$2&gt;I165),"",IFERROR(INDEX(Tableau1[],MATCH(1,('2017'!A165&gt;=Tableau1[[DATE DEBUT ]])*(Tableau1[DATE FIN]&gt;='2017'!A165),0),1),""))</f>
        <v>2</v>
      </c>
      <c r="N165" s="6"/>
    </row>
    <row r="166" spans="1:14" ht="16.2">
      <c r="A166" s="40">
        <f t="shared" si="17"/>
        <v>43264</v>
      </c>
      <c r="B166" s="44">
        <v>0.45833333333333331</v>
      </c>
      <c r="C166" s="44">
        <v>0.5</v>
      </c>
      <c r="D166" s="42">
        <f t="shared" si="14"/>
        <v>4.1666666666666685E-2</v>
      </c>
      <c r="E166" s="44">
        <v>0.52083333333333337</v>
      </c>
      <c r="F166" s="44">
        <v>0.79166666666666663</v>
      </c>
      <c r="G166" s="42">
        <f t="shared" si="18"/>
        <v>0.27083333333333326</v>
      </c>
      <c r="H166" s="43"/>
      <c r="I166" s="38">
        <f t="shared" si="15"/>
        <v>0.31249999999999994</v>
      </c>
      <c r="J166" s="68">
        <f>IFERROR(VLOOKUP(M166,EMPLOI!A:P,2,0),"")</f>
        <v>79.7</v>
      </c>
      <c r="K166" s="68">
        <f t="shared" si="16"/>
        <v>79.7</v>
      </c>
      <c r="L166" s="38" t="str">
        <f t="shared" ca="1" si="13"/>
        <v/>
      </c>
      <c r="M166" s="32">
        <f t="array" ref="M166">IF(OR(WEEKDAY($A166,2)=7,WEEKDAY($A166,2)=6,A166=Férié,$J$2&gt;I166),"",IFERROR(INDEX(Tableau1[],MATCH(1,('2017'!A166&gt;=Tableau1[[DATE DEBUT ]])*(Tableau1[DATE FIN]&gt;='2017'!A166),0),1),""))</f>
        <v>2</v>
      </c>
      <c r="N166" s="6"/>
    </row>
    <row r="167" spans="1:14" ht="16.2">
      <c r="A167" s="40">
        <f t="shared" si="17"/>
        <v>43265</v>
      </c>
      <c r="B167" s="44">
        <v>0.45833333333333331</v>
      </c>
      <c r="C167" s="44">
        <v>0.5</v>
      </c>
      <c r="D167" s="42">
        <f t="shared" si="14"/>
        <v>4.1666666666666685E-2</v>
      </c>
      <c r="E167" s="44">
        <v>0.52083333333333337</v>
      </c>
      <c r="F167" s="44">
        <v>0.79166666666666663</v>
      </c>
      <c r="G167" s="42">
        <f t="shared" si="18"/>
        <v>0.27083333333333326</v>
      </c>
      <c r="H167" s="43"/>
      <c r="I167" s="38">
        <f t="shared" si="15"/>
        <v>0.31249999999999994</v>
      </c>
      <c r="J167" s="68">
        <f>IFERROR(VLOOKUP(M167,EMPLOI!A:P,2,0),"")</f>
        <v>79.7</v>
      </c>
      <c r="K167" s="68">
        <f t="shared" si="16"/>
        <v>79.7</v>
      </c>
      <c r="L167" s="38" t="str">
        <f t="shared" ca="1" si="13"/>
        <v/>
      </c>
      <c r="M167" s="32">
        <f t="array" ref="M167">IF(OR(WEEKDAY($A167,2)=7,WEEKDAY($A167,2)=6,A167=Férié,$J$2&gt;I167),"",IFERROR(INDEX(Tableau1[],MATCH(1,('2017'!A167&gt;=Tableau1[[DATE DEBUT ]])*(Tableau1[DATE FIN]&gt;='2017'!A167),0),1),""))</f>
        <v>2</v>
      </c>
      <c r="N167" s="6"/>
    </row>
    <row r="168" spans="1:14" ht="16.2">
      <c r="A168" s="40">
        <f t="shared" si="17"/>
        <v>43266</v>
      </c>
      <c r="B168" s="44">
        <v>0.45833333333333331</v>
      </c>
      <c r="C168" s="44">
        <v>0.5</v>
      </c>
      <c r="D168" s="42">
        <f t="shared" si="14"/>
        <v>4.1666666666666685E-2</v>
      </c>
      <c r="E168" s="44">
        <v>0.52083333333333337</v>
      </c>
      <c r="F168" s="44">
        <v>0.79166666666666663</v>
      </c>
      <c r="G168" s="42">
        <f t="shared" si="18"/>
        <v>0.27083333333333326</v>
      </c>
      <c r="H168" s="43"/>
      <c r="I168" s="38">
        <f t="shared" si="15"/>
        <v>0.31249999999999994</v>
      </c>
      <c r="J168" s="68">
        <f>IFERROR(VLOOKUP(M168,EMPLOI!A:P,2,0),"")</f>
        <v>79.7</v>
      </c>
      <c r="K168" s="68">
        <f t="shared" si="16"/>
        <v>79.7</v>
      </c>
      <c r="L168" s="38">
        <f t="shared" ca="1" si="13"/>
        <v>1.2499999999999998</v>
      </c>
      <c r="M168" s="32">
        <f t="array" ref="M168">IF(OR(WEEKDAY($A168,2)=7,WEEKDAY($A168,2)=6,A168=Férié,$J$2&gt;I168),"",IFERROR(INDEX(Tableau1[],MATCH(1,('2017'!A168&gt;=Tableau1[[DATE DEBUT ]])*(Tableau1[DATE FIN]&gt;='2017'!A168),0),1),""))</f>
        <v>2</v>
      </c>
      <c r="N168" s="6"/>
    </row>
    <row r="169" spans="1:14" ht="16.2">
      <c r="A169" s="40">
        <f t="shared" si="17"/>
        <v>43267</v>
      </c>
      <c r="B169" s="44">
        <v>0.45833333333333331</v>
      </c>
      <c r="C169" s="44">
        <v>0.5</v>
      </c>
      <c r="D169" s="42">
        <f t="shared" si="14"/>
        <v>4.1666666666666685E-2</v>
      </c>
      <c r="E169" s="44">
        <v>0.52083333333333337</v>
      </c>
      <c r="F169" s="44">
        <v>0.75</v>
      </c>
      <c r="G169" s="42">
        <f t="shared" si="18"/>
        <v>0.22916666666666663</v>
      </c>
      <c r="H169" s="43"/>
      <c r="I169" s="38">
        <f t="shared" si="15"/>
        <v>0.27083333333333331</v>
      </c>
      <c r="J169" s="68" t="str">
        <f>IFERROR(VLOOKUP(M169,EMPLOI!A:P,2,0),"")</f>
        <v/>
      </c>
      <c r="K169" s="68" t="str">
        <f t="shared" si="16"/>
        <v/>
      </c>
      <c r="L169" s="38" t="str">
        <f t="shared" ca="1" si="13"/>
        <v/>
      </c>
      <c r="M169" s="32" t="str">
        <f t="array" ref="M169">IF(OR(WEEKDAY($A169,2)=7,WEEKDAY($A169,2)=6,A169=Férié,$J$2&gt;I169),"",IFERROR(INDEX(Tableau1[],MATCH(1,('2017'!A169&gt;=Tableau1[[DATE DEBUT ]])*(Tableau1[DATE FIN]&gt;='2017'!A169),0),1),""))</f>
        <v/>
      </c>
      <c r="N169" s="6"/>
    </row>
    <row r="170" spans="1:14" ht="16.2">
      <c r="A170" s="40">
        <f t="shared" si="17"/>
        <v>43268</v>
      </c>
      <c r="B170" s="45"/>
      <c r="C170" s="45"/>
      <c r="D170" s="42">
        <f t="shared" si="14"/>
        <v>0</v>
      </c>
      <c r="E170" s="45"/>
      <c r="F170" s="45"/>
      <c r="G170" s="42">
        <f t="shared" si="18"/>
        <v>0</v>
      </c>
      <c r="H170" s="43"/>
      <c r="I170" s="38">
        <f t="shared" si="15"/>
        <v>0</v>
      </c>
      <c r="J170" s="68" t="str">
        <f>IFERROR(VLOOKUP(M170,EMPLOI!A:P,2,0),"")</f>
        <v/>
      </c>
      <c r="K170" s="68" t="str">
        <f t="shared" si="16"/>
        <v/>
      </c>
      <c r="L170" s="38" t="str">
        <f t="shared" ca="1" si="13"/>
        <v/>
      </c>
      <c r="M170" s="32" t="str">
        <f t="array" ref="M170">IF(OR(WEEKDAY($A170,2)=7,WEEKDAY($A170,2)=6,A170=Férié,$J$2&gt;I170),"",IFERROR(INDEX(Tableau1[],MATCH(1,('2017'!A170&gt;=Tableau1[[DATE DEBUT ]])*(Tableau1[DATE FIN]&gt;='2017'!A170),0),1),""))</f>
        <v/>
      </c>
      <c r="N170" s="6"/>
    </row>
    <row r="171" spans="1:14" ht="16.2">
      <c r="A171" s="40">
        <f t="shared" si="17"/>
        <v>43269</v>
      </c>
      <c r="B171" s="45"/>
      <c r="C171" s="45"/>
      <c r="D171" s="42">
        <f t="shared" si="14"/>
        <v>0</v>
      </c>
      <c r="E171" s="45"/>
      <c r="F171" s="45"/>
      <c r="G171" s="42">
        <f t="shared" si="18"/>
        <v>0</v>
      </c>
      <c r="H171" s="43"/>
      <c r="I171" s="38">
        <f t="shared" si="15"/>
        <v>0</v>
      </c>
      <c r="J171" s="68" t="str">
        <f>IFERROR(VLOOKUP(M171,EMPLOI!A:P,2,0),"")</f>
        <v/>
      </c>
      <c r="K171" s="68" t="str">
        <f t="shared" si="16"/>
        <v/>
      </c>
      <c r="L171" s="38" t="str">
        <f t="shared" ca="1" si="13"/>
        <v/>
      </c>
      <c r="M171" s="32" t="str">
        <f t="array" ref="M171">IF(OR(WEEKDAY($A171,2)=7,WEEKDAY($A171,2)=6,A171=Férié,$J$2&gt;I171),"",IFERROR(INDEX(Tableau1[],MATCH(1,('2017'!A171&gt;=Tableau1[[DATE DEBUT ]])*(Tableau1[DATE FIN]&gt;='2017'!A171),0),1),""))</f>
        <v/>
      </c>
      <c r="N171" s="6"/>
    </row>
    <row r="172" spans="1:14" ht="16.2">
      <c r="A172" s="40">
        <f t="shared" si="17"/>
        <v>43270</v>
      </c>
      <c r="B172" s="44">
        <v>0.45833333333333331</v>
      </c>
      <c r="C172" s="44">
        <v>0.5</v>
      </c>
      <c r="D172" s="42">
        <f t="shared" si="14"/>
        <v>4.1666666666666685E-2</v>
      </c>
      <c r="E172" s="44">
        <v>0.52083333333333337</v>
      </c>
      <c r="F172" s="44">
        <v>0.79166666666666663</v>
      </c>
      <c r="G172" s="42">
        <f t="shared" si="18"/>
        <v>0.27083333333333326</v>
      </c>
      <c r="H172" s="43"/>
      <c r="I172" s="38">
        <f t="shared" si="15"/>
        <v>0.31249999999999994</v>
      </c>
      <c r="J172" s="68">
        <f>IFERROR(VLOOKUP(M172,EMPLOI!A:P,2,0),"")</f>
        <v>79.7</v>
      </c>
      <c r="K172" s="68">
        <f t="shared" si="16"/>
        <v>79.7</v>
      </c>
      <c r="L172" s="38" t="str">
        <f t="shared" ca="1" si="13"/>
        <v/>
      </c>
      <c r="M172" s="32">
        <f t="array" ref="M172">IF(OR(WEEKDAY($A172,2)=7,WEEKDAY($A172,2)=6,A172=Férié,$J$2&gt;I172),"",IFERROR(INDEX(Tableau1[],MATCH(1,('2017'!A172&gt;=Tableau1[[DATE DEBUT ]])*(Tableau1[DATE FIN]&gt;='2017'!A172),0),1),""))</f>
        <v>2</v>
      </c>
      <c r="N172" s="6"/>
    </row>
    <row r="173" spans="1:14" ht="16.2">
      <c r="A173" s="40">
        <f t="shared" si="17"/>
        <v>43271</v>
      </c>
      <c r="B173" s="44">
        <v>0.45833333333333331</v>
      </c>
      <c r="C173" s="44">
        <v>0.5</v>
      </c>
      <c r="D173" s="42">
        <f t="shared" si="14"/>
        <v>4.1666666666666685E-2</v>
      </c>
      <c r="E173" s="44">
        <v>0.52083333333333337</v>
      </c>
      <c r="F173" s="44">
        <v>0.80208333333333337</v>
      </c>
      <c r="G173" s="42">
        <f t="shared" si="18"/>
        <v>0.28125</v>
      </c>
      <c r="H173" s="43"/>
      <c r="I173" s="38">
        <f t="shared" si="15"/>
        <v>0.32291666666666669</v>
      </c>
      <c r="J173" s="68">
        <f>IFERROR(VLOOKUP(M173,EMPLOI!A:P,2,0),"")</f>
        <v>79.7</v>
      </c>
      <c r="K173" s="68">
        <f t="shared" si="16"/>
        <v>79.7</v>
      </c>
      <c r="L173" s="38" t="str">
        <f t="shared" ca="1" si="13"/>
        <v/>
      </c>
      <c r="M173" s="32">
        <f t="array" ref="M173">IF(OR(WEEKDAY($A173,2)=7,WEEKDAY($A173,2)=6,A173=Férié,$J$2&gt;I173),"",IFERROR(INDEX(Tableau1[],MATCH(1,('2017'!A173&gt;=Tableau1[[DATE DEBUT ]])*(Tableau1[DATE FIN]&gt;='2017'!A173),0),1),""))</f>
        <v>2</v>
      </c>
      <c r="N173" s="6"/>
    </row>
    <row r="174" spans="1:14" ht="16.2">
      <c r="A174" s="40">
        <f t="shared" si="17"/>
        <v>43272</v>
      </c>
      <c r="B174" s="44">
        <v>0.45833333333333331</v>
      </c>
      <c r="C174" s="44">
        <v>0.5</v>
      </c>
      <c r="D174" s="42">
        <f t="shared" si="14"/>
        <v>4.1666666666666685E-2</v>
      </c>
      <c r="E174" s="44">
        <v>0.52083333333333337</v>
      </c>
      <c r="F174" s="44">
        <v>0.79166666666666663</v>
      </c>
      <c r="G174" s="42">
        <f t="shared" si="18"/>
        <v>0.27083333333333326</v>
      </c>
      <c r="H174" s="43"/>
      <c r="I174" s="38">
        <f t="shared" si="15"/>
        <v>0.31249999999999994</v>
      </c>
      <c r="J174" s="68">
        <f>IFERROR(VLOOKUP(M174,EMPLOI!A:P,2,0),"")</f>
        <v>79.7</v>
      </c>
      <c r="K174" s="68">
        <f t="shared" si="16"/>
        <v>79.7</v>
      </c>
      <c r="L174" s="38" t="str">
        <f t="shared" ca="1" si="13"/>
        <v/>
      </c>
      <c r="M174" s="32">
        <f t="array" ref="M174">IF(OR(WEEKDAY($A174,2)=7,WEEKDAY($A174,2)=6,A174=Férié,$J$2&gt;I174),"",IFERROR(INDEX(Tableau1[],MATCH(1,('2017'!A174&gt;=Tableau1[[DATE DEBUT ]])*(Tableau1[DATE FIN]&gt;='2017'!A174),0),1),""))</f>
        <v>2</v>
      </c>
      <c r="N174" s="6"/>
    </row>
    <row r="175" spans="1:14" ht="16.2">
      <c r="A175" s="40">
        <f t="shared" si="17"/>
        <v>43273</v>
      </c>
      <c r="B175" s="44">
        <v>0.45833333333333331</v>
      </c>
      <c r="C175" s="44">
        <v>0.5</v>
      </c>
      <c r="D175" s="42">
        <f t="shared" si="14"/>
        <v>4.1666666666666685E-2</v>
      </c>
      <c r="E175" s="44">
        <v>0.52083333333333337</v>
      </c>
      <c r="F175" s="44">
        <v>0.79166666666666663</v>
      </c>
      <c r="G175" s="42">
        <f t="shared" si="18"/>
        <v>0.27083333333333326</v>
      </c>
      <c r="H175" s="43"/>
      <c r="I175" s="38">
        <f t="shared" si="15"/>
        <v>0.31249999999999994</v>
      </c>
      <c r="J175" s="68">
        <f>IFERROR(VLOOKUP(M175,EMPLOI!A:P,2,0),"")</f>
        <v>79.7</v>
      </c>
      <c r="K175" s="68">
        <f t="shared" si="16"/>
        <v>79.7</v>
      </c>
      <c r="L175" s="38">
        <f t="shared" ca="1" si="13"/>
        <v>1.2604166666666665</v>
      </c>
      <c r="M175" s="32">
        <f t="array" ref="M175">IF(OR(WEEKDAY($A175,2)=7,WEEKDAY($A175,2)=6,A175=Férié,$J$2&gt;I175),"",IFERROR(INDEX(Tableau1[],MATCH(1,('2017'!A175&gt;=Tableau1[[DATE DEBUT ]])*(Tableau1[DATE FIN]&gt;='2017'!A175),0),1),""))</f>
        <v>2</v>
      </c>
      <c r="N175" s="6"/>
    </row>
    <row r="176" spans="1:14" ht="16.2">
      <c r="A176" s="40">
        <f t="shared" si="17"/>
        <v>43274</v>
      </c>
      <c r="B176" s="44">
        <v>0.41666666666666669</v>
      </c>
      <c r="C176" s="44">
        <v>0.5</v>
      </c>
      <c r="D176" s="42">
        <f t="shared" si="14"/>
        <v>8.3333333333333315E-2</v>
      </c>
      <c r="E176" s="44">
        <v>0.52083333333333337</v>
      </c>
      <c r="F176" s="44">
        <v>0.75</v>
      </c>
      <c r="G176" s="42">
        <f t="shared" si="18"/>
        <v>0.22916666666666663</v>
      </c>
      <c r="H176" s="43"/>
      <c r="I176" s="38">
        <f t="shared" si="15"/>
        <v>0.31249999999999994</v>
      </c>
      <c r="J176" s="68" t="str">
        <f>IFERROR(VLOOKUP(M176,EMPLOI!A:P,2,0),"")</f>
        <v/>
      </c>
      <c r="K176" s="68" t="str">
        <f t="shared" si="16"/>
        <v/>
      </c>
      <c r="L176" s="38" t="str">
        <f t="shared" ca="1" si="13"/>
        <v/>
      </c>
      <c r="M176" s="32" t="str">
        <f t="array" ref="M176">IF(OR(WEEKDAY($A176,2)=7,WEEKDAY($A176,2)=6,A176=Férié,$J$2&gt;I176),"",IFERROR(INDEX(Tableau1[],MATCH(1,('2017'!A176&gt;=Tableau1[[DATE DEBUT ]])*(Tableau1[DATE FIN]&gt;='2017'!A176),0),1),""))</f>
        <v/>
      </c>
      <c r="N176" s="6"/>
    </row>
    <row r="177" spans="1:14" ht="16.2">
      <c r="A177" s="40">
        <f t="shared" si="17"/>
        <v>43275</v>
      </c>
      <c r="B177" s="45"/>
      <c r="C177" s="45"/>
      <c r="D177" s="42">
        <f t="shared" si="14"/>
        <v>0</v>
      </c>
      <c r="E177" s="45"/>
      <c r="F177" s="45"/>
      <c r="G177" s="42">
        <f t="shared" si="18"/>
        <v>0</v>
      </c>
      <c r="H177" s="43"/>
      <c r="I177" s="38">
        <f t="shared" si="15"/>
        <v>0</v>
      </c>
      <c r="J177" s="68" t="str">
        <f>IFERROR(VLOOKUP(M177,EMPLOI!A:P,2,0),"")</f>
        <v/>
      </c>
      <c r="K177" s="68" t="str">
        <f t="shared" si="16"/>
        <v/>
      </c>
      <c r="L177" s="38" t="str">
        <f t="shared" ca="1" si="13"/>
        <v/>
      </c>
      <c r="M177" s="32" t="str">
        <f t="array" ref="M177">IF(OR(WEEKDAY($A177,2)=7,WEEKDAY($A177,2)=6,A177=Férié,$J$2&gt;I177),"",IFERROR(INDEX(Tableau1[],MATCH(1,('2017'!A177&gt;=Tableau1[[DATE DEBUT ]])*(Tableau1[DATE FIN]&gt;='2017'!A177),0),1),""))</f>
        <v/>
      </c>
      <c r="N177" s="6"/>
    </row>
    <row r="178" spans="1:14" ht="16.2">
      <c r="A178" s="40">
        <f t="shared" si="17"/>
        <v>43276</v>
      </c>
      <c r="B178" s="45"/>
      <c r="C178" s="45"/>
      <c r="D178" s="42">
        <f t="shared" si="14"/>
        <v>0</v>
      </c>
      <c r="E178" s="45"/>
      <c r="F178" s="45"/>
      <c r="G178" s="42">
        <f t="shared" si="18"/>
        <v>0</v>
      </c>
      <c r="H178" s="43"/>
      <c r="I178" s="38">
        <f t="shared" si="15"/>
        <v>0</v>
      </c>
      <c r="J178" s="68" t="str">
        <f>IFERROR(VLOOKUP(M178,EMPLOI!A:P,2,0),"")</f>
        <v/>
      </c>
      <c r="K178" s="68" t="str">
        <f t="shared" si="16"/>
        <v/>
      </c>
      <c r="L178" s="38" t="str">
        <f t="shared" ca="1" si="13"/>
        <v/>
      </c>
      <c r="M178" s="32" t="str">
        <f t="array" ref="M178">IF(OR(WEEKDAY($A178,2)=7,WEEKDAY($A178,2)=6,A178=Férié,$J$2&gt;I178),"",IFERROR(INDEX(Tableau1[],MATCH(1,('2017'!A178&gt;=Tableau1[[DATE DEBUT ]])*(Tableau1[DATE FIN]&gt;='2017'!A178),0),1),""))</f>
        <v/>
      </c>
      <c r="N178" s="6"/>
    </row>
    <row r="179" spans="1:14" ht="16.2">
      <c r="A179" s="40">
        <f t="shared" si="17"/>
        <v>43277</v>
      </c>
      <c r="B179" s="44">
        <v>0.29166666666666669</v>
      </c>
      <c r="C179" s="44">
        <v>0.5</v>
      </c>
      <c r="D179" s="42">
        <f t="shared" si="14"/>
        <v>0.20833333333333331</v>
      </c>
      <c r="E179" s="44">
        <v>0.52083333333333337</v>
      </c>
      <c r="F179" s="44">
        <v>0.625</v>
      </c>
      <c r="G179" s="42">
        <f t="shared" si="18"/>
        <v>0.10416666666666663</v>
      </c>
      <c r="H179" s="43"/>
      <c r="I179" s="38">
        <f t="shared" si="15"/>
        <v>0.31249999999999994</v>
      </c>
      <c r="J179" s="68">
        <f>IFERROR(VLOOKUP(M179,EMPLOI!A:P,2,0),"")</f>
        <v>79.7</v>
      </c>
      <c r="K179" s="68">
        <f t="shared" si="16"/>
        <v>79.7</v>
      </c>
      <c r="L179" s="38" t="str">
        <f t="shared" ca="1" si="13"/>
        <v/>
      </c>
      <c r="M179" s="32">
        <f t="array" ref="M179">IF(OR(WEEKDAY($A179,2)=7,WEEKDAY($A179,2)=6,A179=Férié,$J$2&gt;I179),"",IFERROR(INDEX(Tableau1[],MATCH(1,('2017'!A179&gt;=Tableau1[[DATE DEBUT ]])*(Tableau1[DATE FIN]&gt;='2017'!A179),0),1),""))</f>
        <v>2</v>
      </c>
      <c r="N179" s="6"/>
    </row>
    <row r="180" spans="1:14" ht="16.2">
      <c r="A180" s="40">
        <f t="shared" si="17"/>
        <v>43278</v>
      </c>
      <c r="B180" s="44">
        <v>0.29166666666666669</v>
      </c>
      <c r="C180" s="44">
        <v>0.5</v>
      </c>
      <c r="D180" s="42">
        <f t="shared" si="14"/>
        <v>0.20833333333333331</v>
      </c>
      <c r="E180" s="44">
        <v>0.52083333333333337</v>
      </c>
      <c r="F180" s="44">
        <v>0.625</v>
      </c>
      <c r="G180" s="42">
        <f t="shared" si="18"/>
        <v>0.10416666666666663</v>
      </c>
      <c r="H180" s="43"/>
      <c r="I180" s="38">
        <f t="shared" si="15"/>
        <v>0.31249999999999994</v>
      </c>
      <c r="J180" s="68">
        <f>IFERROR(VLOOKUP(M180,EMPLOI!A:P,2,0),"")</f>
        <v>79.7</v>
      </c>
      <c r="K180" s="68">
        <f t="shared" si="16"/>
        <v>79.7</v>
      </c>
      <c r="L180" s="38" t="str">
        <f t="shared" ca="1" si="13"/>
        <v/>
      </c>
      <c r="M180" s="32">
        <f t="array" ref="M180">IF(OR(WEEKDAY($A180,2)=7,WEEKDAY($A180,2)=6,A180=Férié,$J$2&gt;I180),"",IFERROR(INDEX(Tableau1[],MATCH(1,('2017'!A180&gt;=Tableau1[[DATE DEBUT ]])*(Tableau1[DATE FIN]&gt;='2017'!A180),0),1),""))</f>
        <v>2</v>
      </c>
      <c r="N180" s="6"/>
    </row>
    <row r="181" spans="1:14" ht="16.2">
      <c r="A181" s="40">
        <f t="shared" si="17"/>
        <v>43279</v>
      </c>
      <c r="B181" s="44">
        <v>0.29166666666666669</v>
      </c>
      <c r="C181" s="44">
        <v>0.5</v>
      </c>
      <c r="D181" s="42">
        <f t="shared" si="14"/>
        <v>0.20833333333333331</v>
      </c>
      <c r="E181" s="44">
        <v>0.52083333333333337</v>
      </c>
      <c r="F181" s="44">
        <v>0.625</v>
      </c>
      <c r="G181" s="42">
        <f t="shared" si="18"/>
        <v>0.10416666666666663</v>
      </c>
      <c r="H181" s="43"/>
      <c r="I181" s="38">
        <f t="shared" si="15"/>
        <v>0.31249999999999994</v>
      </c>
      <c r="J181" s="68">
        <f>IFERROR(VLOOKUP(M181,EMPLOI!A:P,2,0),"")</f>
        <v>79.7</v>
      </c>
      <c r="K181" s="68">
        <f t="shared" si="16"/>
        <v>79.7</v>
      </c>
      <c r="L181" s="38" t="str">
        <f t="shared" ca="1" si="13"/>
        <v/>
      </c>
      <c r="M181" s="32">
        <f t="array" ref="M181">IF(OR(WEEKDAY($A181,2)=7,WEEKDAY($A181,2)=6,A181=Férié,$J$2&gt;I181),"",IFERROR(INDEX(Tableau1[],MATCH(1,('2017'!A181&gt;=Tableau1[[DATE DEBUT ]])*(Tableau1[DATE FIN]&gt;='2017'!A181),0),1),""))</f>
        <v>2</v>
      </c>
      <c r="N181" s="6"/>
    </row>
    <row r="182" spans="1:14" ht="16.2">
      <c r="A182" s="40">
        <f t="shared" si="17"/>
        <v>43280</v>
      </c>
      <c r="B182" s="44">
        <v>0.29166666666666669</v>
      </c>
      <c r="C182" s="44">
        <v>0.5</v>
      </c>
      <c r="D182" s="42">
        <f t="shared" si="14"/>
        <v>0.20833333333333331</v>
      </c>
      <c r="E182" s="44">
        <v>0.52083333333333337</v>
      </c>
      <c r="F182" s="44">
        <v>0.625</v>
      </c>
      <c r="G182" s="42">
        <f t="shared" si="18"/>
        <v>0.10416666666666663</v>
      </c>
      <c r="H182" s="43"/>
      <c r="I182" s="38">
        <f t="shared" si="15"/>
        <v>0.31249999999999994</v>
      </c>
      <c r="J182" s="68">
        <f>IFERROR(VLOOKUP(M182,EMPLOI!A:P,2,0),"")</f>
        <v>79.7</v>
      </c>
      <c r="K182" s="68">
        <f t="shared" si="16"/>
        <v>79.7</v>
      </c>
      <c r="L182" s="38">
        <f t="shared" ca="1" si="13"/>
        <v>1.2499999999999998</v>
      </c>
      <c r="M182" s="32">
        <f t="array" ref="M182">IF(OR(WEEKDAY($A182,2)=7,WEEKDAY($A182,2)=6,A182=Férié,$J$2&gt;I182),"",IFERROR(INDEX(Tableau1[],MATCH(1,('2017'!A182&gt;=Tableau1[[DATE DEBUT ]])*(Tableau1[DATE FIN]&gt;='2017'!A182),0),1),""))</f>
        <v>2</v>
      </c>
      <c r="N182" s="6"/>
    </row>
    <row r="183" spans="1:14" ht="16.2">
      <c r="A183" s="40">
        <f t="shared" si="17"/>
        <v>43281</v>
      </c>
      <c r="B183" s="44">
        <v>0.29166666666666669</v>
      </c>
      <c r="C183" s="44">
        <v>0.5</v>
      </c>
      <c r="D183" s="42">
        <f t="shared" si="14"/>
        <v>0.20833333333333331</v>
      </c>
      <c r="E183" s="44">
        <v>0.52083333333333337</v>
      </c>
      <c r="F183" s="44">
        <v>0.625</v>
      </c>
      <c r="G183" s="42">
        <f t="shared" si="18"/>
        <v>0.10416666666666663</v>
      </c>
      <c r="H183" s="43"/>
      <c r="I183" s="38">
        <f t="shared" si="15"/>
        <v>0.31249999999999994</v>
      </c>
      <c r="J183" s="68" t="str">
        <f>IFERROR(VLOOKUP(M183,EMPLOI!A:P,2,0),"")</f>
        <v/>
      </c>
      <c r="K183" s="68" t="str">
        <f t="shared" si="16"/>
        <v/>
      </c>
      <c r="L183" s="38" t="str">
        <f t="shared" ca="1" si="13"/>
        <v/>
      </c>
      <c r="M183" s="32" t="str">
        <f t="array" ref="M183">IF(OR(WEEKDAY($A183,2)=7,WEEKDAY($A183,2)=6,A183=Férié,$J$2&gt;I183),"",IFERROR(INDEX(Tableau1[],MATCH(1,('2017'!A183&gt;=Tableau1[[DATE DEBUT ]])*(Tableau1[DATE FIN]&gt;='2017'!A183),0),1),""))</f>
        <v/>
      </c>
      <c r="N183" s="6"/>
    </row>
    <row r="184" spans="1:14" ht="16.2">
      <c r="A184" s="40">
        <f t="shared" si="17"/>
        <v>43282</v>
      </c>
      <c r="B184" s="44"/>
      <c r="C184" s="44"/>
      <c r="D184" s="42">
        <f t="shared" si="14"/>
        <v>0</v>
      </c>
      <c r="E184" s="45"/>
      <c r="F184" s="45"/>
      <c r="G184" s="42">
        <f t="shared" si="18"/>
        <v>0</v>
      </c>
      <c r="H184" s="43"/>
      <c r="I184" s="38">
        <f t="shared" si="15"/>
        <v>0</v>
      </c>
      <c r="J184" s="68" t="str">
        <f>IFERROR(VLOOKUP(M184,EMPLOI!A:P,2,0),"")</f>
        <v/>
      </c>
      <c r="K184" s="68" t="str">
        <f t="shared" si="16"/>
        <v/>
      </c>
      <c r="L184" s="38" t="str">
        <f t="shared" ca="1" si="13"/>
        <v/>
      </c>
      <c r="M184" s="32" t="str">
        <f t="array" ref="M184">IF(OR(WEEKDAY($A184,2)=7,WEEKDAY($A184,2)=6,A184=Férié,$J$2&gt;I184),"",IFERROR(INDEX(Tableau1[],MATCH(1,('2017'!A184&gt;=Tableau1[[DATE DEBUT ]])*(Tableau1[DATE FIN]&gt;='2017'!A184),0),1),""))</f>
        <v/>
      </c>
      <c r="N184" s="6"/>
    </row>
    <row r="185" spans="1:14" ht="16.2">
      <c r="A185" s="40">
        <f t="shared" si="17"/>
        <v>43283</v>
      </c>
      <c r="B185" s="44"/>
      <c r="C185" s="44"/>
      <c r="D185" s="42">
        <f t="shared" si="14"/>
        <v>0</v>
      </c>
      <c r="E185" s="45"/>
      <c r="F185" s="45"/>
      <c r="G185" s="42">
        <f t="shared" si="18"/>
        <v>0</v>
      </c>
      <c r="H185" s="43"/>
      <c r="I185" s="38">
        <f t="shared" si="15"/>
        <v>0</v>
      </c>
      <c r="J185" s="68" t="str">
        <f>IFERROR(VLOOKUP(M185,EMPLOI!A:P,2,0),"")</f>
        <v/>
      </c>
      <c r="K185" s="68" t="str">
        <f t="shared" si="16"/>
        <v/>
      </c>
      <c r="L185" s="38" t="str">
        <f t="shared" ca="1" si="13"/>
        <v/>
      </c>
      <c r="M185" s="32" t="str">
        <f t="array" ref="M185">IF(OR(WEEKDAY($A185,2)=7,WEEKDAY($A185,2)=6,A185=Férié,$J$2&gt;I185),"",IFERROR(INDEX(Tableau1[],MATCH(1,('2017'!A185&gt;=Tableau1[[DATE DEBUT ]])*(Tableau1[DATE FIN]&gt;='2017'!A185),0),1),""))</f>
        <v/>
      </c>
      <c r="N185" s="6"/>
    </row>
    <row r="186" spans="1:14" ht="16.2">
      <c r="A186" s="40">
        <f t="shared" si="17"/>
        <v>43284</v>
      </c>
      <c r="B186" s="44"/>
      <c r="C186" s="44"/>
      <c r="D186" s="42">
        <f t="shared" si="14"/>
        <v>0</v>
      </c>
      <c r="E186" s="44"/>
      <c r="F186" s="44"/>
      <c r="G186" s="42">
        <f t="shared" si="18"/>
        <v>0</v>
      </c>
      <c r="H186" s="43"/>
      <c r="I186" s="38">
        <f t="shared" si="15"/>
        <v>0</v>
      </c>
      <c r="J186" s="68" t="str">
        <f>IFERROR(VLOOKUP(M186,EMPLOI!A:P,2,0),"")</f>
        <v/>
      </c>
      <c r="K186" s="68" t="str">
        <f t="shared" si="16"/>
        <v/>
      </c>
      <c r="L186" s="38" t="str">
        <f t="shared" ca="1" si="13"/>
        <v/>
      </c>
      <c r="M186" s="32" t="str">
        <f t="array" ref="M186">IF(OR(WEEKDAY($A186,2)=7,WEEKDAY($A186,2)=6,A186=Férié,$J$2&gt;I186),"",IFERROR(INDEX(Tableau1[],MATCH(1,('2017'!A186&gt;=Tableau1[[DATE DEBUT ]])*(Tableau1[DATE FIN]&gt;='2017'!A186),0),1),""))</f>
        <v/>
      </c>
      <c r="N186" s="6"/>
    </row>
    <row r="187" spans="1:14" ht="16.2">
      <c r="A187" s="40">
        <f t="shared" si="17"/>
        <v>43285</v>
      </c>
      <c r="B187" s="45"/>
      <c r="C187" s="45"/>
      <c r="D187" s="42">
        <f t="shared" si="14"/>
        <v>0</v>
      </c>
      <c r="E187" s="45"/>
      <c r="F187" s="45"/>
      <c r="G187" s="42">
        <f t="shared" si="18"/>
        <v>0</v>
      </c>
      <c r="H187" s="43"/>
      <c r="I187" s="38">
        <f t="shared" si="15"/>
        <v>0</v>
      </c>
      <c r="J187" s="68" t="str">
        <f>IFERROR(VLOOKUP(M187,EMPLOI!A:P,2,0),"")</f>
        <v/>
      </c>
      <c r="K187" s="68" t="str">
        <f t="shared" si="16"/>
        <v/>
      </c>
      <c r="L187" s="38" t="str">
        <f t="shared" ca="1" si="13"/>
        <v/>
      </c>
      <c r="M187" s="32" t="str">
        <f t="array" ref="M187">IF(OR(WEEKDAY($A187,2)=7,WEEKDAY($A187,2)=6,A187=Férié,$J$2&gt;I187),"",IFERROR(INDEX(Tableau1[],MATCH(1,('2017'!A187&gt;=Tableau1[[DATE DEBUT ]])*(Tableau1[DATE FIN]&gt;='2017'!A187),0),1),""))</f>
        <v/>
      </c>
      <c r="N187" s="6"/>
    </row>
    <row r="188" spans="1:14" ht="16.2">
      <c r="A188" s="40">
        <f t="shared" si="17"/>
        <v>43286</v>
      </c>
      <c r="B188" s="44"/>
      <c r="C188" s="44"/>
      <c r="D188" s="42"/>
      <c r="E188" s="44"/>
      <c r="F188" s="44"/>
      <c r="G188" s="42">
        <f t="shared" si="18"/>
        <v>0</v>
      </c>
      <c r="H188" s="43"/>
      <c r="I188" s="38">
        <f t="shared" si="15"/>
        <v>0</v>
      </c>
      <c r="J188" s="68" t="str">
        <f>IFERROR(VLOOKUP(M188,EMPLOI!A:P,2,0),"")</f>
        <v/>
      </c>
      <c r="K188" s="68" t="str">
        <f t="shared" si="16"/>
        <v/>
      </c>
      <c r="L188" s="38" t="str">
        <f t="shared" ca="1" si="13"/>
        <v/>
      </c>
      <c r="M188" s="32" t="str">
        <f t="array" ref="M188">IF(OR(WEEKDAY($A188,2)=7,WEEKDAY($A188,2)=6,A188=Férié,$J$2&gt;I188),"",IFERROR(INDEX(Tableau1[],MATCH(1,('2017'!A188&gt;=Tableau1[[DATE DEBUT ]])*(Tableau1[DATE FIN]&gt;='2017'!A188),0),1),""))</f>
        <v/>
      </c>
      <c r="N188" s="6"/>
    </row>
    <row r="189" spans="1:14" ht="16.2">
      <c r="A189" s="40">
        <f t="shared" si="17"/>
        <v>43287</v>
      </c>
      <c r="B189" s="45"/>
      <c r="C189" s="45"/>
      <c r="D189" s="42">
        <f t="shared" ref="D189:D252" si="19">MOD(C189-B189,1)</f>
        <v>0</v>
      </c>
      <c r="E189" s="45"/>
      <c r="F189" s="45"/>
      <c r="G189" s="42">
        <f t="shared" si="18"/>
        <v>0</v>
      </c>
      <c r="H189" s="43"/>
      <c r="I189" s="38">
        <f t="shared" si="15"/>
        <v>0</v>
      </c>
      <c r="J189" s="68" t="str">
        <f>IFERROR(VLOOKUP(M189,EMPLOI!A:P,2,0),"")</f>
        <v/>
      </c>
      <c r="K189" s="68" t="str">
        <f t="shared" si="16"/>
        <v/>
      </c>
      <c r="L189" s="38">
        <f t="shared" ca="1" si="13"/>
        <v>0</v>
      </c>
      <c r="M189" s="32" t="str">
        <f t="array" ref="M189">IF(OR(WEEKDAY($A189,2)=7,WEEKDAY($A189,2)=6,A189=Férié,$J$2&gt;I189),"",IFERROR(INDEX(Tableau1[],MATCH(1,('2017'!A189&gt;=Tableau1[[DATE DEBUT ]])*(Tableau1[DATE FIN]&gt;='2017'!A189),0),1),""))</f>
        <v/>
      </c>
      <c r="N189" s="6"/>
    </row>
    <row r="190" spans="1:14" ht="16.2">
      <c r="A190" s="40">
        <f t="shared" si="17"/>
        <v>43288</v>
      </c>
      <c r="B190" s="45"/>
      <c r="C190" s="45"/>
      <c r="D190" s="42">
        <f t="shared" si="19"/>
        <v>0</v>
      </c>
      <c r="E190" s="45"/>
      <c r="F190" s="45"/>
      <c r="G190" s="42">
        <f t="shared" si="18"/>
        <v>0</v>
      </c>
      <c r="H190" s="43"/>
      <c r="I190" s="38">
        <f t="shared" si="15"/>
        <v>0</v>
      </c>
      <c r="J190" s="68" t="str">
        <f>IFERROR(VLOOKUP(M190,EMPLOI!A:P,2,0),"")</f>
        <v/>
      </c>
      <c r="K190" s="68" t="str">
        <f t="shared" si="16"/>
        <v/>
      </c>
      <c r="L190" s="38" t="str">
        <f t="shared" ca="1" si="13"/>
        <v/>
      </c>
      <c r="M190" s="32" t="str">
        <f t="array" ref="M190">IF(OR(WEEKDAY($A190,2)=7,WEEKDAY($A190,2)=6,A190=Férié,$J$2&gt;I190),"",IFERROR(INDEX(Tableau1[],MATCH(1,('2017'!A190&gt;=Tableau1[[DATE DEBUT ]])*(Tableau1[DATE FIN]&gt;='2017'!A190),0),1),""))</f>
        <v/>
      </c>
      <c r="N190" s="6"/>
    </row>
    <row r="191" spans="1:14" ht="16.2">
      <c r="A191" s="40">
        <f t="shared" si="17"/>
        <v>43289</v>
      </c>
      <c r="B191" s="45"/>
      <c r="C191" s="45"/>
      <c r="D191" s="42">
        <f t="shared" si="19"/>
        <v>0</v>
      </c>
      <c r="E191" s="45"/>
      <c r="F191" s="45"/>
      <c r="G191" s="42">
        <f t="shared" si="18"/>
        <v>0</v>
      </c>
      <c r="H191" s="43"/>
      <c r="I191" s="38">
        <f t="shared" si="15"/>
        <v>0</v>
      </c>
      <c r="J191" s="68" t="str">
        <f>IFERROR(VLOOKUP(M191,EMPLOI!A:P,2,0),"")</f>
        <v/>
      </c>
      <c r="K191" s="68" t="str">
        <f t="shared" si="16"/>
        <v/>
      </c>
      <c r="L191" s="38" t="str">
        <f t="shared" ca="1" si="13"/>
        <v/>
      </c>
      <c r="M191" s="32" t="str">
        <f t="array" ref="M191">IF(OR(WEEKDAY($A191,2)=7,WEEKDAY($A191,2)=6,A191=Férié,$J$2&gt;I191),"",IFERROR(INDEX(Tableau1[],MATCH(1,('2017'!A191&gt;=Tableau1[[DATE DEBUT ]])*(Tableau1[DATE FIN]&gt;='2017'!A191),0),1),""))</f>
        <v/>
      </c>
      <c r="N191" s="6"/>
    </row>
    <row r="192" spans="1:14" ht="16.2">
      <c r="A192" s="40">
        <f t="shared" si="17"/>
        <v>43290</v>
      </c>
      <c r="B192" s="45"/>
      <c r="C192" s="45"/>
      <c r="D192" s="42">
        <f t="shared" si="19"/>
        <v>0</v>
      </c>
      <c r="E192" s="45"/>
      <c r="F192" s="45"/>
      <c r="G192" s="42">
        <f t="shared" si="18"/>
        <v>0</v>
      </c>
      <c r="H192" s="43"/>
      <c r="I192" s="38">
        <f t="shared" si="15"/>
        <v>0</v>
      </c>
      <c r="J192" s="68" t="str">
        <f>IFERROR(VLOOKUP(M192,EMPLOI!A:P,2,0),"")</f>
        <v/>
      </c>
      <c r="K192" s="68" t="str">
        <f t="shared" si="16"/>
        <v/>
      </c>
      <c r="L192" s="38" t="str">
        <f t="shared" ca="1" si="13"/>
        <v/>
      </c>
      <c r="M192" s="32" t="str">
        <f t="array" ref="M192">IF(OR(WEEKDAY($A192,2)=7,WEEKDAY($A192,2)=6,A192=Férié,$J$2&gt;I192),"",IFERROR(INDEX(Tableau1[],MATCH(1,('2017'!A192&gt;=Tableau1[[DATE DEBUT ]])*(Tableau1[DATE FIN]&gt;='2017'!A192),0),1),""))</f>
        <v/>
      </c>
      <c r="N192" s="6"/>
    </row>
    <row r="193" spans="1:14" ht="16.2">
      <c r="A193" s="40">
        <f t="shared" si="17"/>
        <v>43291</v>
      </c>
      <c r="B193" s="45"/>
      <c r="C193" s="45"/>
      <c r="D193" s="42">
        <f t="shared" si="19"/>
        <v>0</v>
      </c>
      <c r="E193" s="45"/>
      <c r="F193" s="45"/>
      <c r="G193" s="42">
        <f t="shared" si="18"/>
        <v>0</v>
      </c>
      <c r="H193" s="43"/>
      <c r="I193" s="38">
        <f t="shared" si="15"/>
        <v>0</v>
      </c>
      <c r="J193" s="68" t="str">
        <f>IFERROR(VLOOKUP(M193,EMPLOI!A:P,2,0),"")</f>
        <v/>
      </c>
      <c r="K193" s="68" t="str">
        <f t="shared" si="16"/>
        <v/>
      </c>
      <c r="L193" s="38" t="str">
        <f t="shared" ca="1" si="13"/>
        <v/>
      </c>
      <c r="M193" s="32" t="str">
        <f t="array" ref="M193">IF(OR(WEEKDAY($A193,2)=7,WEEKDAY($A193,2)=6,A193=Férié,$J$2&gt;I193),"",IFERROR(INDEX(Tableau1[],MATCH(1,('2017'!A193&gt;=Tableau1[[DATE DEBUT ]])*(Tableau1[DATE FIN]&gt;='2017'!A193),0),1),""))</f>
        <v/>
      </c>
      <c r="N193" s="6"/>
    </row>
    <row r="194" spans="1:14" ht="16.2">
      <c r="A194" s="40">
        <f t="shared" si="17"/>
        <v>43292</v>
      </c>
      <c r="B194" s="45"/>
      <c r="C194" s="45"/>
      <c r="D194" s="42">
        <f t="shared" si="19"/>
        <v>0</v>
      </c>
      <c r="E194" s="45"/>
      <c r="F194" s="45"/>
      <c r="G194" s="42">
        <f t="shared" si="18"/>
        <v>0</v>
      </c>
      <c r="H194" s="43"/>
      <c r="I194" s="38">
        <f t="shared" si="15"/>
        <v>0</v>
      </c>
      <c r="J194" s="68" t="str">
        <f>IFERROR(VLOOKUP(M194,EMPLOI!A:P,2,0),"")</f>
        <v/>
      </c>
      <c r="K194" s="68" t="str">
        <f t="shared" si="16"/>
        <v/>
      </c>
      <c r="L194" s="38" t="str">
        <f t="shared" ca="1" si="13"/>
        <v/>
      </c>
      <c r="M194" s="32" t="str">
        <f t="array" ref="M194">IF(OR(WEEKDAY($A194,2)=7,WEEKDAY($A194,2)=6,A194=Férié,$J$2&gt;I194),"",IFERROR(INDEX(Tableau1[],MATCH(1,('2017'!A194&gt;=Tableau1[[DATE DEBUT ]])*(Tableau1[DATE FIN]&gt;='2017'!A194),0),1),""))</f>
        <v/>
      </c>
      <c r="N194" s="6"/>
    </row>
    <row r="195" spans="1:14" ht="16.2">
      <c r="A195" s="40">
        <f t="shared" si="17"/>
        <v>43293</v>
      </c>
      <c r="B195" s="45"/>
      <c r="C195" s="45"/>
      <c r="D195" s="42">
        <f t="shared" si="19"/>
        <v>0</v>
      </c>
      <c r="E195" s="45"/>
      <c r="F195" s="45"/>
      <c r="G195" s="42">
        <f t="shared" si="18"/>
        <v>0</v>
      </c>
      <c r="H195" s="43"/>
      <c r="I195" s="38">
        <f t="shared" si="15"/>
        <v>0</v>
      </c>
      <c r="J195" s="68" t="str">
        <f>IFERROR(VLOOKUP(M195,EMPLOI!A:P,2,0),"")</f>
        <v/>
      </c>
      <c r="K195" s="68" t="str">
        <f t="shared" si="16"/>
        <v/>
      </c>
      <c r="L195" s="38" t="str">
        <f t="shared" ref="L195:L258" ca="1" si="20">IF(WEEKDAY(A195)=6,SUM(OFFSET(A195,0,8,-6,1)),"")</f>
        <v/>
      </c>
      <c r="M195" s="32" t="str">
        <f t="array" ref="M195">IF(OR(WEEKDAY($A195,2)=7,WEEKDAY($A195,2)=6,A195=Férié,$J$2&gt;I195),"",IFERROR(INDEX(Tableau1[],MATCH(1,('2017'!A195&gt;=Tableau1[[DATE DEBUT ]])*(Tableau1[DATE FIN]&gt;='2017'!A195),0),1),""))</f>
        <v/>
      </c>
      <c r="N195" s="6"/>
    </row>
    <row r="196" spans="1:14" ht="16.2">
      <c r="A196" s="40">
        <f t="shared" si="17"/>
        <v>43294</v>
      </c>
      <c r="B196" s="45"/>
      <c r="C196" s="45"/>
      <c r="D196" s="42">
        <f t="shared" si="19"/>
        <v>0</v>
      </c>
      <c r="E196" s="45"/>
      <c r="F196" s="45"/>
      <c r="G196" s="42">
        <f t="shared" si="18"/>
        <v>0</v>
      </c>
      <c r="H196" s="43"/>
      <c r="I196" s="38">
        <f t="shared" si="15"/>
        <v>0</v>
      </c>
      <c r="J196" s="68" t="str">
        <f>IFERROR(VLOOKUP(M196,EMPLOI!A:P,2,0),"")</f>
        <v/>
      </c>
      <c r="K196" s="68" t="str">
        <f t="shared" si="16"/>
        <v/>
      </c>
      <c r="L196" s="38">
        <f t="shared" ca="1" si="20"/>
        <v>0</v>
      </c>
      <c r="M196" s="32" t="str">
        <f t="array" ref="M196">IF(OR(WEEKDAY($A196,2)=7,WEEKDAY($A196,2)=6,A196=Férié,$J$2&gt;I196),"",IFERROR(INDEX(Tableau1[],MATCH(1,('2017'!A196&gt;=Tableau1[[DATE DEBUT ]])*(Tableau1[DATE FIN]&gt;='2017'!A196),0),1),""))</f>
        <v/>
      </c>
      <c r="N196" s="6"/>
    </row>
    <row r="197" spans="1:14" ht="16.2">
      <c r="A197" s="40">
        <f t="shared" si="17"/>
        <v>43295</v>
      </c>
      <c r="B197" s="45"/>
      <c r="C197" s="45"/>
      <c r="D197" s="42">
        <f t="shared" si="19"/>
        <v>0</v>
      </c>
      <c r="E197" s="45"/>
      <c r="F197" s="45"/>
      <c r="G197" s="42">
        <f t="shared" si="18"/>
        <v>0</v>
      </c>
      <c r="H197" s="43"/>
      <c r="I197" s="38">
        <f t="shared" ref="I197:I260" si="21">SUM(D197+G197)</f>
        <v>0</v>
      </c>
      <c r="J197" s="68" t="str">
        <f>IFERROR(VLOOKUP(M197,EMPLOI!A:P,2,0),"")</f>
        <v/>
      </c>
      <c r="K197" s="68" t="str">
        <f t="shared" ref="K197:K260" si="22">IF(I197&gt;=$J$2,J197,"")</f>
        <v/>
      </c>
      <c r="L197" s="38" t="str">
        <f t="shared" ca="1" si="20"/>
        <v/>
      </c>
      <c r="M197" s="32" t="str">
        <f t="array" ref="M197">IF(OR(WEEKDAY($A197,2)=7,WEEKDAY($A197,2)=6,A197=Férié,$J$2&gt;I197),"",IFERROR(INDEX(Tableau1[],MATCH(1,('2017'!A197&gt;=Tableau1[[DATE DEBUT ]])*(Tableau1[DATE FIN]&gt;='2017'!A197),0),1),""))</f>
        <v/>
      </c>
      <c r="N197" s="6"/>
    </row>
    <row r="198" spans="1:14" ht="16.2">
      <c r="A198" s="40">
        <f t="shared" ref="A198:A261" si="23">A197+1</f>
        <v>43296</v>
      </c>
      <c r="B198" s="45"/>
      <c r="C198" s="45"/>
      <c r="D198" s="42">
        <f t="shared" si="19"/>
        <v>0</v>
      </c>
      <c r="E198" s="45"/>
      <c r="F198" s="45"/>
      <c r="G198" s="42">
        <f t="shared" si="18"/>
        <v>0</v>
      </c>
      <c r="H198" s="43"/>
      <c r="I198" s="38">
        <f t="shared" si="21"/>
        <v>0</v>
      </c>
      <c r="J198" s="68" t="str">
        <f>IFERROR(VLOOKUP(M198,EMPLOI!A:P,2,0),"")</f>
        <v/>
      </c>
      <c r="K198" s="68" t="str">
        <f t="shared" si="22"/>
        <v/>
      </c>
      <c r="L198" s="38" t="str">
        <f t="shared" ca="1" si="20"/>
        <v/>
      </c>
      <c r="M198" s="32" t="str">
        <f t="array" ref="M198">IF(OR(WEEKDAY($A198,2)=7,WEEKDAY($A198,2)=6,A198=Férié,$J$2&gt;I198),"",IFERROR(INDEX(Tableau1[],MATCH(1,('2017'!A198&gt;=Tableau1[[DATE DEBUT ]])*(Tableau1[DATE FIN]&gt;='2017'!A198),0),1),""))</f>
        <v/>
      </c>
      <c r="N198" s="6"/>
    </row>
    <row r="199" spans="1:14" ht="16.2">
      <c r="A199" s="40">
        <f t="shared" si="23"/>
        <v>43297</v>
      </c>
      <c r="B199" s="45"/>
      <c r="C199" s="45"/>
      <c r="D199" s="42">
        <f t="shared" si="19"/>
        <v>0</v>
      </c>
      <c r="E199" s="45"/>
      <c r="F199" s="45"/>
      <c r="G199" s="42">
        <f t="shared" si="18"/>
        <v>0</v>
      </c>
      <c r="H199" s="43"/>
      <c r="I199" s="38">
        <f t="shared" si="21"/>
        <v>0</v>
      </c>
      <c r="J199" s="68" t="str">
        <f>IFERROR(VLOOKUP(M199,EMPLOI!A:P,2,0),"")</f>
        <v/>
      </c>
      <c r="K199" s="68" t="str">
        <f t="shared" si="22"/>
        <v/>
      </c>
      <c r="L199" s="38" t="str">
        <f t="shared" ca="1" si="20"/>
        <v/>
      </c>
      <c r="M199" s="32" t="str">
        <f t="array" ref="M199">IF(OR(WEEKDAY($A199,2)=7,WEEKDAY($A199,2)=6,A199=Férié,$J$2&gt;I199),"",IFERROR(INDEX(Tableau1[],MATCH(1,('2017'!A199&gt;=Tableau1[[DATE DEBUT ]])*(Tableau1[DATE FIN]&gt;='2017'!A199),0),1),""))</f>
        <v/>
      </c>
      <c r="N199" s="6"/>
    </row>
    <row r="200" spans="1:14" ht="16.2">
      <c r="A200" s="40">
        <f t="shared" si="23"/>
        <v>43298</v>
      </c>
      <c r="B200" s="45"/>
      <c r="C200" s="45"/>
      <c r="D200" s="42">
        <f t="shared" si="19"/>
        <v>0</v>
      </c>
      <c r="E200" s="45"/>
      <c r="F200" s="45"/>
      <c r="G200" s="42">
        <f t="shared" si="18"/>
        <v>0</v>
      </c>
      <c r="H200" s="43"/>
      <c r="I200" s="38">
        <f t="shared" si="21"/>
        <v>0</v>
      </c>
      <c r="J200" s="68" t="str">
        <f>IFERROR(VLOOKUP(M200,EMPLOI!A:P,2,0),"")</f>
        <v/>
      </c>
      <c r="K200" s="68" t="str">
        <f t="shared" si="22"/>
        <v/>
      </c>
      <c r="L200" s="38" t="str">
        <f t="shared" ca="1" si="20"/>
        <v/>
      </c>
      <c r="M200" s="32" t="str">
        <f t="array" ref="M200">IF(OR(WEEKDAY($A200,2)=7,WEEKDAY($A200,2)=6,A200=Férié,$J$2&gt;I200),"",IFERROR(INDEX(Tableau1[],MATCH(1,('2017'!A200&gt;=Tableau1[[DATE DEBUT ]])*(Tableau1[DATE FIN]&gt;='2017'!A200),0),1),""))</f>
        <v/>
      </c>
      <c r="N200" s="6"/>
    </row>
    <row r="201" spans="1:14" ht="16.2">
      <c r="A201" s="40">
        <f t="shared" si="23"/>
        <v>43299</v>
      </c>
      <c r="B201" s="45"/>
      <c r="C201" s="45"/>
      <c r="D201" s="42">
        <f t="shared" si="19"/>
        <v>0</v>
      </c>
      <c r="E201" s="45"/>
      <c r="F201" s="45"/>
      <c r="G201" s="42">
        <f t="shared" si="18"/>
        <v>0</v>
      </c>
      <c r="H201" s="43"/>
      <c r="I201" s="38">
        <f t="shared" si="21"/>
        <v>0</v>
      </c>
      <c r="J201" s="68" t="str">
        <f>IFERROR(VLOOKUP(M201,EMPLOI!A:P,2,0),"")</f>
        <v/>
      </c>
      <c r="K201" s="68" t="str">
        <f t="shared" si="22"/>
        <v/>
      </c>
      <c r="L201" s="38" t="str">
        <f t="shared" ca="1" si="20"/>
        <v/>
      </c>
      <c r="M201" s="32" t="str">
        <f t="array" ref="M201">IF(OR(WEEKDAY($A201,2)=7,WEEKDAY($A201,2)=6,A201=Férié,$J$2&gt;I201),"",IFERROR(INDEX(Tableau1[],MATCH(1,('2017'!A201&gt;=Tableau1[[DATE DEBUT ]])*(Tableau1[DATE FIN]&gt;='2017'!A201),0),1),""))</f>
        <v/>
      </c>
      <c r="N201" s="6"/>
    </row>
    <row r="202" spans="1:14" ht="16.2">
      <c r="A202" s="40">
        <f t="shared" si="23"/>
        <v>43300</v>
      </c>
      <c r="B202" s="45"/>
      <c r="C202" s="45"/>
      <c r="D202" s="42">
        <f t="shared" si="19"/>
        <v>0</v>
      </c>
      <c r="E202" s="45"/>
      <c r="F202" s="45"/>
      <c r="G202" s="42">
        <f t="shared" si="18"/>
        <v>0</v>
      </c>
      <c r="H202" s="43"/>
      <c r="I202" s="38">
        <f t="shared" si="21"/>
        <v>0</v>
      </c>
      <c r="J202" s="68" t="str">
        <f>IFERROR(VLOOKUP(M202,EMPLOI!A:P,2,0),"")</f>
        <v/>
      </c>
      <c r="K202" s="68" t="str">
        <f t="shared" si="22"/>
        <v/>
      </c>
      <c r="L202" s="38" t="str">
        <f t="shared" ca="1" si="20"/>
        <v/>
      </c>
      <c r="M202" s="32" t="str">
        <f t="array" ref="M202">IF(OR(WEEKDAY($A202,2)=7,WEEKDAY($A202,2)=6,A202=Férié,$J$2&gt;I202),"",IFERROR(INDEX(Tableau1[],MATCH(1,('2017'!A202&gt;=Tableau1[[DATE DEBUT ]])*(Tableau1[DATE FIN]&gt;='2017'!A202),0),1),""))</f>
        <v/>
      </c>
      <c r="N202" s="6"/>
    </row>
    <row r="203" spans="1:14" ht="16.2">
      <c r="A203" s="40">
        <f t="shared" si="23"/>
        <v>43301</v>
      </c>
      <c r="B203" s="45"/>
      <c r="C203" s="45"/>
      <c r="D203" s="42">
        <f t="shared" si="19"/>
        <v>0</v>
      </c>
      <c r="E203" s="45"/>
      <c r="F203" s="45"/>
      <c r="G203" s="42">
        <f t="shared" si="18"/>
        <v>0</v>
      </c>
      <c r="H203" s="43"/>
      <c r="I203" s="38">
        <f t="shared" si="21"/>
        <v>0</v>
      </c>
      <c r="J203" s="68" t="str">
        <f>IFERROR(VLOOKUP(M203,EMPLOI!A:P,2,0),"")</f>
        <v/>
      </c>
      <c r="K203" s="68" t="str">
        <f t="shared" si="22"/>
        <v/>
      </c>
      <c r="L203" s="38">
        <f t="shared" ca="1" si="20"/>
        <v>0</v>
      </c>
      <c r="M203" s="32" t="str">
        <f t="array" ref="M203">IF(OR(WEEKDAY($A203,2)=7,WEEKDAY($A203,2)=6,A203=Férié,$J$2&gt;I203),"",IFERROR(INDEX(Tableau1[],MATCH(1,('2017'!A203&gt;=Tableau1[[DATE DEBUT ]])*(Tableau1[DATE FIN]&gt;='2017'!A203),0),1),""))</f>
        <v/>
      </c>
      <c r="N203" s="6"/>
    </row>
    <row r="204" spans="1:14" ht="16.2">
      <c r="A204" s="40">
        <f t="shared" si="23"/>
        <v>43302</v>
      </c>
      <c r="B204" s="45"/>
      <c r="C204" s="45"/>
      <c r="D204" s="42">
        <f t="shared" si="19"/>
        <v>0</v>
      </c>
      <c r="E204" s="45"/>
      <c r="F204" s="45"/>
      <c r="G204" s="42">
        <f t="shared" si="18"/>
        <v>0</v>
      </c>
      <c r="H204" s="43"/>
      <c r="I204" s="38">
        <f t="shared" si="21"/>
        <v>0</v>
      </c>
      <c r="J204" s="68" t="str">
        <f>IFERROR(VLOOKUP(M204,EMPLOI!A:P,2,0),"")</f>
        <v/>
      </c>
      <c r="K204" s="68" t="str">
        <f t="shared" si="22"/>
        <v/>
      </c>
      <c r="L204" s="38" t="str">
        <f t="shared" ca="1" si="20"/>
        <v/>
      </c>
      <c r="M204" s="32" t="str">
        <f t="array" ref="M204">IF(OR(WEEKDAY($A204,2)=7,WEEKDAY($A204,2)=6,A204=Férié,$J$2&gt;I204),"",IFERROR(INDEX(Tableau1[],MATCH(1,('2017'!A204&gt;=Tableau1[[DATE DEBUT ]])*(Tableau1[DATE FIN]&gt;='2017'!A204),0),1),""))</f>
        <v/>
      </c>
      <c r="N204" s="6"/>
    </row>
    <row r="205" spans="1:14" ht="16.2">
      <c r="A205" s="40">
        <f t="shared" si="23"/>
        <v>43303</v>
      </c>
      <c r="B205" s="45"/>
      <c r="C205" s="45"/>
      <c r="D205" s="42">
        <f t="shared" si="19"/>
        <v>0</v>
      </c>
      <c r="E205" s="45"/>
      <c r="F205" s="45"/>
      <c r="G205" s="42">
        <f t="shared" si="18"/>
        <v>0</v>
      </c>
      <c r="H205" s="43"/>
      <c r="I205" s="38">
        <f t="shared" si="21"/>
        <v>0</v>
      </c>
      <c r="J205" s="68" t="str">
        <f>IFERROR(VLOOKUP(M205,EMPLOI!A:P,2,0),"")</f>
        <v/>
      </c>
      <c r="K205" s="68" t="str">
        <f t="shared" si="22"/>
        <v/>
      </c>
      <c r="L205" s="38" t="str">
        <f t="shared" ca="1" si="20"/>
        <v/>
      </c>
      <c r="M205" s="32" t="str">
        <f t="array" ref="M205">IF(OR(WEEKDAY($A205,2)=7,WEEKDAY($A205,2)=6,A205=Férié,$J$2&gt;I205),"",IFERROR(INDEX(Tableau1[],MATCH(1,('2017'!A205&gt;=Tableau1[[DATE DEBUT ]])*(Tableau1[DATE FIN]&gt;='2017'!A205),0),1),""))</f>
        <v/>
      </c>
      <c r="N205" s="6"/>
    </row>
    <row r="206" spans="1:14" ht="16.2">
      <c r="A206" s="40">
        <f t="shared" si="23"/>
        <v>43304</v>
      </c>
      <c r="B206" s="45"/>
      <c r="C206" s="45"/>
      <c r="D206" s="42">
        <f t="shared" si="19"/>
        <v>0</v>
      </c>
      <c r="E206" s="45"/>
      <c r="F206" s="45"/>
      <c r="G206" s="42">
        <f t="shared" si="18"/>
        <v>0</v>
      </c>
      <c r="H206" s="43"/>
      <c r="I206" s="38">
        <f t="shared" si="21"/>
        <v>0</v>
      </c>
      <c r="J206" s="68" t="str">
        <f>IFERROR(VLOOKUP(M206,EMPLOI!A:P,2,0),"")</f>
        <v/>
      </c>
      <c r="K206" s="68" t="str">
        <f t="shared" si="22"/>
        <v/>
      </c>
      <c r="L206" s="38" t="str">
        <f t="shared" ca="1" si="20"/>
        <v/>
      </c>
      <c r="M206" s="32" t="str">
        <f t="array" ref="M206">IF(OR(WEEKDAY($A206,2)=7,WEEKDAY($A206,2)=6,A206=Férié,$J$2&gt;I206),"",IFERROR(INDEX(Tableau1[],MATCH(1,('2017'!A206&gt;=Tableau1[[DATE DEBUT ]])*(Tableau1[DATE FIN]&gt;='2017'!A206),0),1),""))</f>
        <v/>
      </c>
      <c r="N206" s="6"/>
    </row>
    <row r="207" spans="1:14" ht="16.2">
      <c r="A207" s="40">
        <f t="shared" si="23"/>
        <v>43305</v>
      </c>
      <c r="B207" s="45"/>
      <c r="C207" s="45"/>
      <c r="D207" s="42">
        <f t="shared" si="19"/>
        <v>0</v>
      </c>
      <c r="E207" s="45"/>
      <c r="F207" s="45"/>
      <c r="G207" s="42">
        <f t="shared" si="18"/>
        <v>0</v>
      </c>
      <c r="H207" s="43"/>
      <c r="I207" s="38">
        <f t="shared" si="21"/>
        <v>0</v>
      </c>
      <c r="J207" s="68" t="str">
        <f>IFERROR(VLOOKUP(M207,EMPLOI!A:P,2,0),"")</f>
        <v/>
      </c>
      <c r="K207" s="68" t="str">
        <f t="shared" si="22"/>
        <v/>
      </c>
      <c r="L207" s="38" t="str">
        <f t="shared" ca="1" si="20"/>
        <v/>
      </c>
      <c r="M207" s="32" t="str">
        <f t="array" ref="M207">IF(OR(WEEKDAY($A207,2)=7,WEEKDAY($A207,2)=6,A207=Férié,$J$2&gt;I207),"",IFERROR(INDEX(Tableau1[],MATCH(1,('2017'!A207&gt;=Tableau1[[DATE DEBUT ]])*(Tableau1[DATE FIN]&gt;='2017'!A207),0),1),""))</f>
        <v/>
      </c>
      <c r="N207" s="6"/>
    </row>
    <row r="208" spans="1:14" ht="16.2">
      <c r="A208" s="40">
        <f t="shared" si="23"/>
        <v>43306</v>
      </c>
      <c r="B208" s="45"/>
      <c r="C208" s="45"/>
      <c r="D208" s="42">
        <f t="shared" si="19"/>
        <v>0</v>
      </c>
      <c r="E208" s="45"/>
      <c r="F208" s="45"/>
      <c r="G208" s="42">
        <f t="shared" si="18"/>
        <v>0</v>
      </c>
      <c r="H208" s="43"/>
      <c r="I208" s="38">
        <f t="shared" si="21"/>
        <v>0</v>
      </c>
      <c r="J208" s="68" t="str">
        <f>IFERROR(VLOOKUP(M208,EMPLOI!A:P,2,0),"")</f>
        <v/>
      </c>
      <c r="K208" s="68" t="str">
        <f t="shared" si="22"/>
        <v/>
      </c>
      <c r="L208" s="38" t="str">
        <f t="shared" ca="1" si="20"/>
        <v/>
      </c>
      <c r="M208" s="32" t="str">
        <f t="array" ref="M208">IF(OR(WEEKDAY($A208,2)=7,WEEKDAY($A208,2)=6,A208=Férié,$J$2&gt;I208),"",IFERROR(INDEX(Tableau1[],MATCH(1,('2017'!A208&gt;=Tableau1[[DATE DEBUT ]])*(Tableau1[DATE FIN]&gt;='2017'!A208),0),1),""))</f>
        <v/>
      </c>
      <c r="N208" s="6"/>
    </row>
    <row r="209" spans="1:14" ht="16.2">
      <c r="A209" s="40">
        <f t="shared" si="23"/>
        <v>43307</v>
      </c>
      <c r="B209" s="45"/>
      <c r="C209" s="45"/>
      <c r="D209" s="42">
        <f t="shared" si="19"/>
        <v>0</v>
      </c>
      <c r="E209" s="45"/>
      <c r="F209" s="45"/>
      <c r="G209" s="42">
        <f t="shared" si="18"/>
        <v>0</v>
      </c>
      <c r="H209" s="43"/>
      <c r="I209" s="38">
        <f t="shared" si="21"/>
        <v>0</v>
      </c>
      <c r="J209" s="68" t="str">
        <f>IFERROR(VLOOKUP(M209,EMPLOI!A:P,2,0),"")</f>
        <v/>
      </c>
      <c r="K209" s="68" t="str">
        <f t="shared" si="22"/>
        <v/>
      </c>
      <c r="L209" s="38" t="str">
        <f t="shared" ca="1" si="20"/>
        <v/>
      </c>
      <c r="M209" s="32" t="str">
        <f t="array" ref="M209">IF(OR(WEEKDAY($A209,2)=7,WEEKDAY($A209,2)=6,A209=Férié,$J$2&gt;I209),"",IFERROR(INDEX(Tableau1[],MATCH(1,('2017'!A209&gt;=Tableau1[[DATE DEBUT ]])*(Tableau1[DATE FIN]&gt;='2017'!A209),0),1),""))</f>
        <v/>
      </c>
      <c r="N209" s="6"/>
    </row>
    <row r="210" spans="1:14" ht="16.2">
      <c r="A210" s="40">
        <f t="shared" si="23"/>
        <v>43308</v>
      </c>
      <c r="B210" s="45"/>
      <c r="C210" s="45"/>
      <c r="D210" s="42">
        <f t="shared" si="19"/>
        <v>0</v>
      </c>
      <c r="E210" s="45"/>
      <c r="F210" s="45"/>
      <c r="G210" s="42">
        <f t="shared" si="18"/>
        <v>0</v>
      </c>
      <c r="H210" s="43"/>
      <c r="I210" s="38">
        <f t="shared" si="21"/>
        <v>0</v>
      </c>
      <c r="J210" s="68" t="str">
        <f>IFERROR(VLOOKUP(M210,EMPLOI!A:P,2,0),"")</f>
        <v/>
      </c>
      <c r="K210" s="68" t="str">
        <f t="shared" si="22"/>
        <v/>
      </c>
      <c r="L210" s="38">
        <f t="shared" ca="1" si="20"/>
        <v>0</v>
      </c>
      <c r="M210" s="32" t="str">
        <f t="array" ref="M210">IF(OR(WEEKDAY($A210,2)=7,WEEKDAY($A210,2)=6,A210=Férié,$J$2&gt;I210),"",IFERROR(INDEX(Tableau1[],MATCH(1,('2017'!A210&gt;=Tableau1[[DATE DEBUT ]])*(Tableau1[DATE FIN]&gt;='2017'!A210),0),1),""))</f>
        <v/>
      </c>
      <c r="N210" s="6"/>
    </row>
    <row r="211" spans="1:14" ht="16.2">
      <c r="A211" s="40">
        <f t="shared" si="23"/>
        <v>43309</v>
      </c>
      <c r="B211" s="45"/>
      <c r="C211" s="45"/>
      <c r="D211" s="42">
        <f t="shared" si="19"/>
        <v>0</v>
      </c>
      <c r="E211" s="45"/>
      <c r="F211" s="45"/>
      <c r="G211" s="42">
        <f t="shared" si="18"/>
        <v>0</v>
      </c>
      <c r="H211" s="43"/>
      <c r="I211" s="38">
        <f t="shared" si="21"/>
        <v>0</v>
      </c>
      <c r="J211" s="68" t="str">
        <f>IFERROR(VLOOKUP(M211,EMPLOI!A:P,2,0),"")</f>
        <v/>
      </c>
      <c r="K211" s="68" t="str">
        <f t="shared" si="22"/>
        <v/>
      </c>
      <c r="L211" s="38" t="str">
        <f t="shared" ca="1" si="20"/>
        <v/>
      </c>
      <c r="M211" s="32" t="str">
        <f t="array" ref="M211">IF(OR(WEEKDAY($A211,2)=7,WEEKDAY($A211,2)=6,A211=Férié,$J$2&gt;I211),"",IFERROR(INDEX(Tableau1[],MATCH(1,('2017'!A211&gt;=Tableau1[[DATE DEBUT ]])*(Tableau1[DATE FIN]&gt;='2017'!A211),0),1),""))</f>
        <v/>
      </c>
      <c r="N211" s="6"/>
    </row>
    <row r="212" spans="1:14" ht="16.2">
      <c r="A212" s="40">
        <f t="shared" si="23"/>
        <v>43310</v>
      </c>
      <c r="B212" s="45"/>
      <c r="C212" s="45"/>
      <c r="D212" s="42">
        <f t="shared" si="19"/>
        <v>0</v>
      </c>
      <c r="E212" s="45"/>
      <c r="F212" s="45"/>
      <c r="G212" s="42">
        <f t="shared" si="18"/>
        <v>0</v>
      </c>
      <c r="H212" s="43"/>
      <c r="I212" s="38">
        <f t="shared" si="21"/>
        <v>0</v>
      </c>
      <c r="J212" s="68" t="str">
        <f>IFERROR(VLOOKUP(M212,EMPLOI!A:P,2,0),"")</f>
        <v/>
      </c>
      <c r="K212" s="68" t="str">
        <f t="shared" si="22"/>
        <v/>
      </c>
      <c r="L212" s="38" t="str">
        <f t="shared" ca="1" si="20"/>
        <v/>
      </c>
      <c r="M212" s="32" t="str">
        <f t="array" ref="M212">IF(OR(WEEKDAY($A212,2)=7,WEEKDAY($A212,2)=6,A212=Férié,$J$2&gt;I212),"",IFERROR(INDEX(Tableau1[],MATCH(1,('2017'!A212&gt;=Tableau1[[DATE DEBUT ]])*(Tableau1[DATE FIN]&gt;='2017'!A212),0),1),""))</f>
        <v/>
      </c>
      <c r="N212" s="6"/>
    </row>
    <row r="213" spans="1:14" ht="16.2">
      <c r="A213" s="40">
        <f t="shared" si="23"/>
        <v>43311</v>
      </c>
      <c r="B213" s="44"/>
      <c r="C213" s="44"/>
      <c r="D213" s="42">
        <f t="shared" si="19"/>
        <v>0</v>
      </c>
      <c r="E213" s="45"/>
      <c r="F213" s="45"/>
      <c r="G213" s="42">
        <f t="shared" si="18"/>
        <v>0</v>
      </c>
      <c r="H213" s="43"/>
      <c r="I213" s="38">
        <f t="shared" si="21"/>
        <v>0</v>
      </c>
      <c r="J213" s="68" t="str">
        <f>IFERROR(VLOOKUP(M213,EMPLOI!A:P,2,0),"")</f>
        <v/>
      </c>
      <c r="K213" s="68" t="str">
        <f t="shared" si="22"/>
        <v/>
      </c>
      <c r="L213" s="38" t="str">
        <f t="shared" ca="1" si="20"/>
        <v/>
      </c>
      <c r="M213" s="32" t="str">
        <f t="array" ref="M213">IF(OR(WEEKDAY($A213,2)=7,WEEKDAY($A213,2)=6,A213=Férié,$J$2&gt;I213),"",IFERROR(INDEX(Tableau1[],MATCH(1,('2017'!A213&gt;=Tableau1[[DATE DEBUT ]])*(Tableau1[DATE FIN]&gt;='2017'!A213),0),1),""))</f>
        <v/>
      </c>
      <c r="N213" s="6"/>
    </row>
    <row r="214" spans="1:14" ht="16.2">
      <c r="A214" s="40">
        <f t="shared" si="23"/>
        <v>43312</v>
      </c>
      <c r="B214" s="44"/>
      <c r="C214" s="44"/>
      <c r="D214" s="42">
        <f t="shared" si="19"/>
        <v>0</v>
      </c>
      <c r="E214" s="45"/>
      <c r="F214" s="45"/>
      <c r="G214" s="42">
        <f t="shared" si="18"/>
        <v>0</v>
      </c>
      <c r="H214" s="43"/>
      <c r="I214" s="38">
        <f t="shared" si="21"/>
        <v>0</v>
      </c>
      <c r="J214" s="68" t="str">
        <f>IFERROR(VLOOKUP(M214,EMPLOI!A:P,2,0),"")</f>
        <v/>
      </c>
      <c r="K214" s="68" t="str">
        <f t="shared" si="22"/>
        <v/>
      </c>
      <c r="L214" s="38" t="str">
        <f t="shared" ca="1" si="20"/>
        <v/>
      </c>
      <c r="M214" s="32" t="str">
        <f t="array" ref="M214">IF(OR(WEEKDAY($A214,2)=7,WEEKDAY($A214,2)=6,A214=Férié,$J$2&gt;I214),"",IFERROR(INDEX(Tableau1[],MATCH(1,('2017'!A214&gt;=Tableau1[[DATE DEBUT ]])*(Tableau1[DATE FIN]&gt;='2017'!A214),0),1),""))</f>
        <v/>
      </c>
      <c r="N214" s="6"/>
    </row>
    <row r="215" spans="1:14" ht="16.2">
      <c r="A215" s="40">
        <f t="shared" si="23"/>
        <v>43313</v>
      </c>
      <c r="B215" s="44"/>
      <c r="C215" s="44"/>
      <c r="D215" s="42">
        <f t="shared" si="19"/>
        <v>0</v>
      </c>
      <c r="E215" s="45"/>
      <c r="F215" s="45"/>
      <c r="G215" s="42">
        <f t="shared" si="18"/>
        <v>0</v>
      </c>
      <c r="H215" s="43"/>
      <c r="I215" s="38">
        <f t="shared" si="21"/>
        <v>0</v>
      </c>
      <c r="J215" s="68" t="str">
        <f>IFERROR(VLOOKUP(M215,EMPLOI!A:P,2,0),"")</f>
        <v/>
      </c>
      <c r="K215" s="68" t="str">
        <f t="shared" si="22"/>
        <v/>
      </c>
      <c r="L215" s="38" t="str">
        <f t="shared" ca="1" si="20"/>
        <v/>
      </c>
      <c r="M215" s="32" t="str">
        <f t="array" ref="M215">IF(OR(WEEKDAY($A215,2)=7,WEEKDAY($A215,2)=6,A215=Férié,$J$2&gt;I215),"",IFERROR(INDEX(Tableau1[],MATCH(1,('2017'!A215&gt;=Tableau1[[DATE DEBUT ]])*(Tableau1[DATE FIN]&gt;='2017'!A215),0),1),""))</f>
        <v/>
      </c>
      <c r="N215" s="6"/>
    </row>
    <row r="216" spans="1:14" ht="16.2">
      <c r="A216" s="40">
        <f t="shared" si="23"/>
        <v>43314</v>
      </c>
      <c r="B216" s="44"/>
      <c r="C216" s="44"/>
      <c r="D216" s="42">
        <f t="shared" si="19"/>
        <v>0</v>
      </c>
      <c r="E216" s="45"/>
      <c r="F216" s="45"/>
      <c r="G216" s="42">
        <f t="shared" si="18"/>
        <v>0</v>
      </c>
      <c r="H216" s="43"/>
      <c r="I216" s="38">
        <f t="shared" si="21"/>
        <v>0</v>
      </c>
      <c r="J216" s="68" t="str">
        <f>IFERROR(VLOOKUP(M216,EMPLOI!A:P,2,0),"")</f>
        <v/>
      </c>
      <c r="K216" s="68" t="str">
        <f t="shared" si="22"/>
        <v/>
      </c>
      <c r="L216" s="38" t="str">
        <f t="shared" ca="1" si="20"/>
        <v/>
      </c>
      <c r="M216" s="32" t="str">
        <f t="array" ref="M216">IF(OR(WEEKDAY($A216,2)=7,WEEKDAY($A216,2)=6,A216=Férié,$J$2&gt;I216),"",IFERROR(INDEX(Tableau1[],MATCH(1,('2017'!A216&gt;=Tableau1[[DATE DEBUT ]])*(Tableau1[DATE FIN]&gt;='2017'!A216),0),1),""))</f>
        <v/>
      </c>
      <c r="N216" s="6"/>
    </row>
    <row r="217" spans="1:14" ht="16.2">
      <c r="A217" s="40">
        <f t="shared" si="23"/>
        <v>43315</v>
      </c>
      <c r="B217" s="45"/>
      <c r="C217" s="45"/>
      <c r="D217" s="42">
        <f t="shared" si="19"/>
        <v>0</v>
      </c>
      <c r="E217" s="45"/>
      <c r="F217" s="45"/>
      <c r="G217" s="42">
        <f t="shared" si="18"/>
        <v>0</v>
      </c>
      <c r="H217" s="43"/>
      <c r="I217" s="38">
        <f t="shared" si="21"/>
        <v>0</v>
      </c>
      <c r="J217" s="68" t="str">
        <f>IFERROR(VLOOKUP(M217,EMPLOI!A:P,2,0),"")</f>
        <v/>
      </c>
      <c r="K217" s="68" t="str">
        <f t="shared" si="22"/>
        <v/>
      </c>
      <c r="L217" s="38">
        <f t="shared" ca="1" si="20"/>
        <v>0</v>
      </c>
      <c r="M217" s="32" t="str">
        <f t="array" ref="M217">IF(OR(WEEKDAY($A217,2)=7,WEEKDAY($A217,2)=6,A217=Férié,$J$2&gt;I217),"",IFERROR(INDEX(Tableau1[],MATCH(1,('2017'!A217&gt;=Tableau1[[DATE DEBUT ]])*(Tableau1[DATE FIN]&gt;='2017'!A217),0),1),""))</f>
        <v/>
      </c>
      <c r="N217" s="6"/>
    </row>
    <row r="218" spans="1:14" ht="16.2">
      <c r="A218" s="40">
        <f t="shared" si="23"/>
        <v>43316</v>
      </c>
      <c r="B218" s="45"/>
      <c r="C218" s="45"/>
      <c r="D218" s="42">
        <f t="shared" si="19"/>
        <v>0</v>
      </c>
      <c r="E218" s="45"/>
      <c r="F218" s="45"/>
      <c r="G218" s="42">
        <f t="shared" si="18"/>
        <v>0</v>
      </c>
      <c r="H218" s="43"/>
      <c r="I218" s="38">
        <f t="shared" si="21"/>
        <v>0</v>
      </c>
      <c r="J218" s="68" t="str">
        <f>IFERROR(VLOOKUP(M218,EMPLOI!A:P,2,0),"")</f>
        <v/>
      </c>
      <c r="K218" s="68" t="str">
        <f t="shared" si="22"/>
        <v/>
      </c>
      <c r="L218" s="38" t="str">
        <f t="shared" ca="1" si="20"/>
        <v/>
      </c>
      <c r="M218" s="32" t="str">
        <f t="array" ref="M218">IF(OR(WEEKDAY($A218,2)=7,WEEKDAY($A218,2)=6,A218=Férié,$J$2&gt;I218),"",IFERROR(INDEX(Tableau1[],MATCH(1,('2017'!A218&gt;=Tableau1[[DATE DEBUT ]])*(Tableau1[DATE FIN]&gt;='2017'!A218),0),1),""))</f>
        <v/>
      </c>
      <c r="N218" s="6"/>
    </row>
    <row r="219" spans="1:14" ht="16.2">
      <c r="A219" s="40">
        <f t="shared" si="23"/>
        <v>43317</v>
      </c>
      <c r="B219" s="45"/>
      <c r="C219" s="45"/>
      <c r="D219" s="42">
        <f t="shared" si="19"/>
        <v>0</v>
      </c>
      <c r="E219" s="45"/>
      <c r="F219" s="45"/>
      <c r="G219" s="42">
        <f t="shared" si="18"/>
        <v>0</v>
      </c>
      <c r="H219" s="43"/>
      <c r="I219" s="38">
        <f t="shared" si="21"/>
        <v>0</v>
      </c>
      <c r="J219" s="68" t="str">
        <f>IFERROR(VLOOKUP(M219,EMPLOI!A:P,2,0),"")</f>
        <v/>
      </c>
      <c r="K219" s="68" t="str">
        <f t="shared" si="22"/>
        <v/>
      </c>
      <c r="L219" s="38" t="str">
        <f t="shared" ca="1" si="20"/>
        <v/>
      </c>
      <c r="M219" s="32" t="str">
        <f t="array" ref="M219">IF(OR(WEEKDAY($A219,2)=7,WEEKDAY($A219,2)=6,A219=Férié,$J$2&gt;I219),"",IFERROR(INDEX(Tableau1[],MATCH(1,('2017'!A219&gt;=Tableau1[[DATE DEBUT ]])*(Tableau1[DATE FIN]&gt;='2017'!A219),0),1),""))</f>
        <v/>
      </c>
      <c r="N219" s="6"/>
    </row>
    <row r="220" spans="1:14" ht="16.2">
      <c r="A220" s="40">
        <f t="shared" si="23"/>
        <v>43318</v>
      </c>
      <c r="B220" s="45"/>
      <c r="C220" s="45"/>
      <c r="D220" s="42">
        <f t="shared" si="19"/>
        <v>0</v>
      </c>
      <c r="E220" s="45"/>
      <c r="F220" s="45"/>
      <c r="G220" s="42">
        <f t="shared" si="18"/>
        <v>0</v>
      </c>
      <c r="H220" s="43"/>
      <c r="I220" s="38">
        <f t="shared" si="21"/>
        <v>0</v>
      </c>
      <c r="J220" s="68" t="str">
        <f>IFERROR(VLOOKUP(M220,EMPLOI!A:P,2,0),"")</f>
        <v/>
      </c>
      <c r="K220" s="68" t="str">
        <f t="shared" si="22"/>
        <v/>
      </c>
      <c r="L220" s="38" t="str">
        <f t="shared" ca="1" si="20"/>
        <v/>
      </c>
      <c r="M220" s="32" t="str">
        <f t="array" ref="M220">IF(OR(WEEKDAY($A220,2)=7,WEEKDAY($A220,2)=6,A220=Férié,$J$2&gt;I220),"",IFERROR(INDEX(Tableau1[],MATCH(1,('2017'!A220&gt;=Tableau1[[DATE DEBUT ]])*(Tableau1[DATE FIN]&gt;='2017'!A220),0),1),""))</f>
        <v/>
      </c>
      <c r="N220" s="6"/>
    </row>
    <row r="221" spans="1:14" ht="16.2">
      <c r="A221" s="40">
        <f t="shared" si="23"/>
        <v>43319</v>
      </c>
      <c r="B221" s="45"/>
      <c r="C221" s="45"/>
      <c r="D221" s="42">
        <f t="shared" si="19"/>
        <v>0</v>
      </c>
      <c r="E221" s="45"/>
      <c r="F221" s="45"/>
      <c r="G221" s="42">
        <f t="shared" si="18"/>
        <v>0</v>
      </c>
      <c r="H221" s="43"/>
      <c r="I221" s="38">
        <f t="shared" si="21"/>
        <v>0</v>
      </c>
      <c r="J221" s="68" t="str">
        <f>IFERROR(VLOOKUP(M221,EMPLOI!A:P,2,0),"")</f>
        <v/>
      </c>
      <c r="K221" s="68" t="str">
        <f t="shared" si="22"/>
        <v/>
      </c>
      <c r="L221" s="38" t="str">
        <f t="shared" ca="1" si="20"/>
        <v/>
      </c>
      <c r="M221" s="32" t="str">
        <f t="array" ref="M221">IF(OR(WEEKDAY($A221,2)=7,WEEKDAY($A221,2)=6,A221=Férié,$J$2&gt;I221),"",IFERROR(INDEX(Tableau1[],MATCH(1,('2017'!A221&gt;=Tableau1[[DATE DEBUT ]])*(Tableau1[DATE FIN]&gt;='2017'!A221),0),1),""))</f>
        <v/>
      </c>
      <c r="N221" s="6"/>
    </row>
    <row r="222" spans="1:14" ht="16.2">
      <c r="A222" s="40">
        <f t="shared" si="23"/>
        <v>43320</v>
      </c>
      <c r="B222" s="45"/>
      <c r="C222" s="45"/>
      <c r="D222" s="42">
        <f t="shared" si="19"/>
        <v>0</v>
      </c>
      <c r="E222" s="45"/>
      <c r="F222" s="45"/>
      <c r="G222" s="42">
        <f t="shared" si="18"/>
        <v>0</v>
      </c>
      <c r="H222" s="43"/>
      <c r="I222" s="38">
        <f t="shared" si="21"/>
        <v>0</v>
      </c>
      <c r="J222" s="68" t="str">
        <f>IFERROR(VLOOKUP(M222,EMPLOI!A:P,2,0),"")</f>
        <v/>
      </c>
      <c r="K222" s="68" t="str">
        <f t="shared" si="22"/>
        <v/>
      </c>
      <c r="L222" s="38" t="str">
        <f t="shared" ca="1" si="20"/>
        <v/>
      </c>
      <c r="M222" s="32" t="str">
        <f t="array" ref="M222">IF(OR(WEEKDAY($A222,2)=7,WEEKDAY($A222,2)=6,A222=Férié,$J$2&gt;I222),"",IFERROR(INDEX(Tableau1[],MATCH(1,('2017'!A222&gt;=Tableau1[[DATE DEBUT ]])*(Tableau1[DATE FIN]&gt;='2017'!A222),0),1),""))</f>
        <v/>
      </c>
      <c r="N222" s="6"/>
    </row>
    <row r="223" spans="1:14" ht="16.2">
      <c r="A223" s="40">
        <f t="shared" si="23"/>
        <v>43321</v>
      </c>
      <c r="B223" s="45"/>
      <c r="C223" s="45"/>
      <c r="D223" s="42">
        <f t="shared" si="19"/>
        <v>0</v>
      </c>
      <c r="E223" s="45"/>
      <c r="F223" s="45"/>
      <c r="G223" s="42">
        <f t="shared" si="18"/>
        <v>0</v>
      </c>
      <c r="H223" s="43"/>
      <c r="I223" s="38">
        <f t="shared" si="21"/>
        <v>0</v>
      </c>
      <c r="J223" s="68" t="str">
        <f>IFERROR(VLOOKUP(M223,EMPLOI!A:P,2,0),"")</f>
        <v/>
      </c>
      <c r="K223" s="68" t="str">
        <f t="shared" si="22"/>
        <v/>
      </c>
      <c r="L223" s="38" t="str">
        <f t="shared" ca="1" si="20"/>
        <v/>
      </c>
      <c r="M223" s="32" t="str">
        <f t="array" ref="M223">IF(OR(WEEKDAY($A223,2)=7,WEEKDAY($A223,2)=6,A223=Férié,$J$2&gt;I223),"",IFERROR(INDEX(Tableau1[],MATCH(1,('2017'!A223&gt;=Tableau1[[DATE DEBUT ]])*(Tableau1[DATE FIN]&gt;='2017'!A223),0),1),""))</f>
        <v/>
      </c>
      <c r="N223" s="6"/>
    </row>
    <row r="224" spans="1:14" ht="16.2">
      <c r="A224" s="40">
        <f t="shared" si="23"/>
        <v>43322</v>
      </c>
      <c r="B224" s="45"/>
      <c r="C224" s="45"/>
      <c r="D224" s="42">
        <f t="shared" si="19"/>
        <v>0</v>
      </c>
      <c r="E224" s="45"/>
      <c r="F224" s="45"/>
      <c r="G224" s="42">
        <f t="shared" si="18"/>
        <v>0</v>
      </c>
      <c r="H224" s="43"/>
      <c r="I224" s="38">
        <f t="shared" si="21"/>
        <v>0</v>
      </c>
      <c r="J224" s="68" t="str">
        <f>IFERROR(VLOOKUP(M224,EMPLOI!A:P,2,0),"")</f>
        <v/>
      </c>
      <c r="K224" s="68" t="str">
        <f t="shared" si="22"/>
        <v/>
      </c>
      <c r="L224" s="38">
        <f t="shared" ca="1" si="20"/>
        <v>0</v>
      </c>
      <c r="M224" s="32" t="str">
        <f t="array" ref="M224">IF(OR(WEEKDAY($A224,2)=7,WEEKDAY($A224,2)=6,A224=Férié,$J$2&gt;I224),"",IFERROR(INDEX(Tableau1[],MATCH(1,('2017'!A224&gt;=Tableau1[[DATE DEBUT ]])*(Tableau1[DATE FIN]&gt;='2017'!A224),0),1),""))</f>
        <v/>
      </c>
      <c r="N224" s="6"/>
    </row>
    <row r="225" spans="1:14" ht="16.2">
      <c r="A225" s="40">
        <f t="shared" si="23"/>
        <v>43323</v>
      </c>
      <c r="B225" s="45"/>
      <c r="C225" s="45"/>
      <c r="D225" s="42">
        <f t="shared" si="19"/>
        <v>0</v>
      </c>
      <c r="E225" s="45"/>
      <c r="F225" s="45"/>
      <c r="G225" s="42">
        <f t="shared" si="18"/>
        <v>0</v>
      </c>
      <c r="H225" s="43"/>
      <c r="I225" s="38">
        <f t="shared" si="21"/>
        <v>0</v>
      </c>
      <c r="J225" s="68" t="str">
        <f>IFERROR(VLOOKUP(M225,EMPLOI!A:P,2,0),"")</f>
        <v/>
      </c>
      <c r="K225" s="68" t="str">
        <f t="shared" si="22"/>
        <v/>
      </c>
      <c r="L225" s="38" t="str">
        <f t="shared" ca="1" si="20"/>
        <v/>
      </c>
      <c r="M225" s="32" t="str">
        <f t="array" ref="M225">IF(OR(WEEKDAY($A225,2)=7,WEEKDAY($A225,2)=6,A225=Férié,$J$2&gt;I225),"",IFERROR(INDEX(Tableau1[],MATCH(1,('2017'!A225&gt;=Tableau1[[DATE DEBUT ]])*(Tableau1[DATE FIN]&gt;='2017'!A225),0),1),""))</f>
        <v/>
      </c>
      <c r="N225" s="6"/>
    </row>
    <row r="226" spans="1:14" ht="16.2">
      <c r="A226" s="40">
        <f t="shared" si="23"/>
        <v>43324</v>
      </c>
      <c r="B226" s="45"/>
      <c r="C226" s="45"/>
      <c r="D226" s="42">
        <f t="shared" si="19"/>
        <v>0</v>
      </c>
      <c r="E226" s="45"/>
      <c r="F226" s="45"/>
      <c r="G226" s="42">
        <f t="shared" si="18"/>
        <v>0</v>
      </c>
      <c r="H226" s="43"/>
      <c r="I226" s="38">
        <f t="shared" si="21"/>
        <v>0</v>
      </c>
      <c r="J226" s="68" t="str">
        <f>IFERROR(VLOOKUP(M226,EMPLOI!A:P,2,0),"")</f>
        <v/>
      </c>
      <c r="K226" s="68" t="str">
        <f t="shared" si="22"/>
        <v/>
      </c>
      <c r="L226" s="38" t="str">
        <f t="shared" ca="1" si="20"/>
        <v/>
      </c>
      <c r="M226" s="32" t="str">
        <f t="array" ref="M226">IF(OR(WEEKDAY($A226,2)=7,WEEKDAY($A226,2)=6,A226=Férié,$J$2&gt;I226),"",IFERROR(INDEX(Tableau1[],MATCH(1,('2017'!A226&gt;=Tableau1[[DATE DEBUT ]])*(Tableau1[DATE FIN]&gt;='2017'!A226),0),1),""))</f>
        <v/>
      </c>
      <c r="N226" s="6"/>
    </row>
    <row r="227" spans="1:14" ht="16.2">
      <c r="A227" s="40">
        <f t="shared" si="23"/>
        <v>43325</v>
      </c>
      <c r="B227" s="45"/>
      <c r="C227" s="45"/>
      <c r="D227" s="42">
        <f t="shared" si="19"/>
        <v>0</v>
      </c>
      <c r="E227" s="45"/>
      <c r="F227" s="45"/>
      <c r="G227" s="42">
        <f t="shared" si="18"/>
        <v>0</v>
      </c>
      <c r="H227" s="43"/>
      <c r="I227" s="38">
        <f t="shared" si="21"/>
        <v>0</v>
      </c>
      <c r="J227" s="68" t="str">
        <f>IFERROR(VLOOKUP(M227,EMPLOI!A:P,2,0),"")</f>
        <v/>
      </c>
      <c r="K227" s="68" t="str">
        <f t="shared" si="22"/>
        <v/>
      </c>
      <c r="L227" s="38" t="str">
        <f t="shared" ca="1" si="20"/>
        <v/>
      </c>
      <c r="M227" s="32" t="str">
        <f t="array" ref="M227">IF(OR(WEEKDAY($A227,2)=7,WEEKDAY($A227,2)=6,A227=Férié,$J$2&gt;I227),"",IFERROR(INDEX(Tableau1[],MATCH(1,('2017'!A227&gt;=Tableau1[[DATE DEBUT ]])*(Tableau1[DATE FIN]&gt;='2017'!A227),0),1),""))</f>
        <v/>
      </c>
      <c r="N227" s="6"/>
    </row>
    <row r="228" spans="1:14" ht="16.2">
      <c r="A228" s="40">
        <f t="shared" si="23"/>
        <v>43326</v>
      </c>
      <c r="B228" s="45"/>
      <c r="C228" s="45"/>
      <c r="D228" s="42">
        <f t="shared" si="19"/>
        <v>0</v>
      </c>
      <c r="E228" s="45"/>
      <c r="F228" s="45"/>
      <c r="G228" s="42">
        <f t="shared" si="18"/>
        <v>0</v>
      </c>
      <c r="H228" s="43"/>
      <c r="I228" s="38">
        <f t="shared" si="21"/>
        <v>0</v>
      </c>
      <c r="J228" s="68" t="str">
        <f>IFERROR(VLOOKUP(M228,EMPLOI!A:P,2,0),"")</f>
        <v/>
      </c>
      <c r="K228" s="68" t="str">
        <f t="shared" si="22"/>
        <v/>
      </c>
      <c r="L228" s="38" t="str">
        <f t="shared" ca="1" si="20"/>
        <v/>
      </c>
      <c r="M228" s="32" t="str">
        <f t="array" ref="M228">IF(OR(WEEKDAY($A228,2)=7,WEEKDAY($A228,2)=6,A228=Férié,$J$2&gt;I228),"",IFERROR(INDEX(Tableau1[],MATCH(1,('2017'!A228&gt;=Tableau1[[DATE DEBUT ]])*(Tableau1[DATE FIN]&gt;='2017'!A228),0),1),""))</f>
        <v/>
      </c>
      <c r="N228" s="6"/>
    </row>
    <row r="229" spans="1:14" ht="16.2">
      <c r="A229" s="40">
        <f t="shared" si="23"/>
        <v>43327</v>
      </c>
      <c r="B229" s="45"/>
      <c r="C229" s="45"/>
      <c r="D229" s="42">
        <f t="shared" si="19"/>
        <v>0</v>
      </c>
      <c r="E229" s="45"/>
      <c r="F229" s="45"/>
      <c r="G229" s="42">
        <f t="shared" ref="G229:G292" si="24">MOD(F229-E229,1)</f>
        <v>0</v>
      </c>
      <c r="H229" s="43"/>
      <c r="I229" s="38">
        <f t="shared" si="21"/>
        <v>0</v>
      </c>
      <c r="J229" s="68" t="str">
        <f>IFERROR(VLOOKUP(M229,EMPLOI!A:P,2,0),"")</f>
        <v/>
      </c>
      <c r="K229" s="68" t="str">
        <f t="shared" si="22"/>
        <v/>
      </c>
      <c r="L229" s="38" t="str">
        <f t="shared" ca="1" si="20"/>
        <v/>
      </c>
      <c r="M229" s="32" t="str">
        <f t="array" ref="M229">IF(OR(WEEKDAY($A229,2)=7,WEEKDAY($A229,2)=6,A229=Férié,$J$2&gt;I229),"",IFERROR(INDEX(Tableau1[],MATCH(1,('2017'!A229&gt;=Tableau1[[DATE DEBUT ]])*(Tableau1[DATE FIN]&gt;='2017'!A229),0),1),""))</f>
        <v/>
      </c>
      <c r="N229" s="6"/>
    </row>
    <row r="230" spans="1:14" ht="16.2">
      <c r="A230" s="40">
        <f t="shared" si="23"/>
        <v>43328</v>
      </c>
      <c r="B230" s="45"/>
      <c r="C230" s="45"/>
      <c r="D230" s="42">
        <f t="shared" si="19"/>
        <v>0</v>
      </c>
      <c r="E230" s="45"/>
      <c r="F230" s="45"/>
      <c r="G230" s="42">
        <f t="shared" si="24"/>
        <v>0</v>
      </c>
      <c r="H230" s="43"/>
      <c r="I230" s="38">
        <f t="shared" si="21"/>
        <v>0</v>
      </c>
      <c r="J230" s="68" t="str">
        <f>IFERROR(VLOOKUP(M230,EMPLOI!A:P,2,0),"")</f>
        <v/>
      </c>
      <c r="K230" s="68" t="str">
        <f t="shared" si="22"/>
        <v/>
      </c>
      <c r="L230" s="38" t="str">
        <f t="shared" ca="1" si="20"/>
        <v/>
      </c>
      <c r="M230" s="32" t="str">
        <f t="array" ref="M230">IF(OR(WEEKDAY($A230,2)=7,WEEKDAY($A230,2)=6,A230=Férié,$J$2&gt;I230),"",IFERROR(INDEX(Tableau1[],MATCH(1,('2017'!A230&gt;=Tableau1[[DATE DEBUT ]])*(Tableau1[DATE FIN]&gt;='2017'!A230),0),1),""))</f>
        <v/>
      </c>
      <c r="N230" s="6"/>
    </row>
    <row r="231" spans="1:14" ht="16.2">
      <c r="A231" s="40">
        <f t="shared" si="23"/>
        <v>43329</v>
      </c>
      <c r="B231" s="45"/>
      <c r="C231" s="45"/>
      <c r="D231" s="42">
        <f t="shared" si="19"/>
        <v>0</v>
      </c>
      <c r="E231" s="45"/>
      <c r="F231" s="45"/>
      <c r="G231" s="42">
        <f t="shared" si="24"/>
        <v>0</v>
      </c>
      <c r="H231" s="43"/>
      <c r="I231" s="38">
        <f t="shared" si="21"/>
        <v>0</v>
      </c>
      <c r="J231" s="68" t="str">
        <f>IFERROR(VLOOKUP(M231,EMPLOI!A:P,2,0),"")</f>
        <v/>
      </c>
      <c r="K231" s="68" t="str">
        <f t="shared" si="22"/>
        <v/>
      </c>
      <c r="L231" s="38">
        <f t="shared" ca="1" si="20"/>
        <v>0</v>
      </c>
      <c r="M231" s="32" t="str">
        <f t="array" ref="M231">IF(OR(WEEKDAY($A231,2)=7,WEEKDAY($A231,2)=6,A231=Férié,$J$2&gt;I231),"",IFERROR(INDEX(Tableau1[],MATCH(1,('2017'!A231&gt;=Tableau1[[DATE DEBUT ]])*(Tableau1[DATE FIN]&gt;='2017'!A231),0),1),""))</f>
        <v/>
      </c>
      <c r="N231" s="6"/>
    </row>
    <row r="232" spans="1:14" ht="16.2">
      <c r="A232" s="40">
        <f t="shared" si="23"/>
        <v>43330</v>
      </c>
      <c r="B232" s="45"/>
      <c r="C232" s="45"/>
      <c r="D232" s="42">
        <f t="shared" si="19"/>
        <v>0</v>
      </c>
      <c r="E232" s="45"/>
      <c r="F232" s="45"/>
      <c r="G232" s="42">
        <f t="shared" si="24"/>
        <v>0</v>
      </c>
      <c r="H232" s="43"/>
      <c r="I232" s="38">
        <f t="shared" si="21"/>
        <v>0</v>
      </c>
      <c r="J232" s="68" t="str">
        <f>IFERROR(VLOOKUP(M232,EMPLOI!A:P,2,0),"")</f>
        <v/>
      </c>
      <c r="K232" s="68" t="str">
        <f t="shared" si="22"/>
        <v/>
      </c>
      <c r="L232" s="38" t="str">
        <f t="shared" ca="1" si="20"/>
        <v/>
      </c>
      <c r="M232" s="32" t="str">
        <f t="array" ref="M232">IF(OR(WEEKDAY($A232,2)=7,WEEKDAY($A232,2)=6,A232=Férié,$J$2&gt;I232),"",IFERROR(INDEX(Tableau1[],MATCH(1,('2017'!A232&gt;=Tableau1[[DATE DEBUT ]])*(Tableau1[DATE FIN]&gt;='2017'!A232),0),1),""))</f>
        <v/>
      </c>
      <c r="N232" s="6"/>
    </row>
    <row r="233" spans="1:14" ht="16.2">
      <c r="A233" s="40">
        <f t="shared" si="23"/>
        <v>43331</v>
      </c>
      <c r="B233" s="45"/>
      <c r="C233" s="45"/>
      <c r="D233" s="42">
        <f t="shared" si="19"/>
        <v>0</v>
      </c>
      <c r="E233" s="45"/>
      <c r="F233" s="45"/>
      <c r="G233" s="42">
        <f t="shared" si="24"/>
        <v>0</v>
      </c>
      <c r="H233" s="43"/>
      <c r="I233" s="38">
        <f t="shared" si="21"/>
        <v>0</v>
      </c>
      <c r="J233" s="68" t="str">
        <f>IFERROR(VLOOKUP(M233,EMPLOI!A:P,2,0),"")</f>
        <v/>
      </c>
      <c r="K233" s="68" t="str">
        <f t="shared" si="22"/>
        <v/>
      </c>
      <c r="L233" s="38" t="str">
        <f t="shared" ca="1" si="20"/>
        <v/>
      </c>
      <c r="M233" s="32" t="str">
        <f t="array" ref="M233">IF(OR(WEEKDAY($A233,2)=7,WEEKDAY($A233,2)=6,A233=Férié,$J$2&gt;I233),"",IFERROR(INDEX(Tableau1[],MATCH(1,('2017'!A233&gt;=Tableau1[[DATE DEBUT ]])*(Tableau1[DATE FIN]&gt;='2017'!A233),0),1),""))</f>
        <v/>
      </c>
      <c r="N233" s="6"/>
    </row>
    <row r="234" spans="1:14" ht="16.2">
      <c r="A234" s="40">
        <f t="shared" si="23"/>
        <v>43332</v>
      </c>
      <c r="B234" s="45"/>
      <c r="C234" s="45"/>
      <c r="D234" s="42">
        <f t="shared" si="19"/>
        <v>0</v>
      </c>
      <c r="E234" s="45"/>
      <c r="F234" s="45"/>
      <c r="G234" s="42">
        <f t="shared" si="24"/>
        <v>0</v>
      </c>
      <c r="H234" s="43"/>
      <c r="I234" s="38">
        <f t="shared" si="21"/>
        <v>0</v>
      </c>
      <c r="J234" s="68" t="str">
        <f>IFERROR(VLOOKUP(M234,EMPLOI!A:P,2,0),"")</f>
        <v/>
      </c>
      <c r="K234" s="68" t="str">
        <f t="shared" si="22"/>
        <v/>
      </c>
      <c r="L234" s="38" t="str">
        <f t="shared" ca="1" si="20"/>
        <v/>
      </c>
      <c r="M234" s="32" t="str">
        <f t="array" ref="M234">IF(OR(WEEKDAY($A234,2)=7,WEEKDAY($A234,2)=6,A234=Férié,$J$2&gt;I234),"",IFERROR(INDEX(Tableau1[],MATCH(1,('2017'!A234&gt;=Tableau1[[DATE DEBUT ]])*(Tableau1[DATE FIN]&gt;='2017'!A234),0),1),""))</f>
        <v/>
      </c>
      <c r="N234" s="6"/>
    </row>
    <row r="235" spans="1:14" ht="16.2">
      <c r="A235" s="40">
        <f t="shared" si="23"/>
        <v>43333</v>
      </c>
      <c r="B235" s="45"/>
      <c r="C235" s="45"/>
      <c r="D235" s="42">
        <f t="shared" si="19"/>
        <v>0</v>
      </c>
      <c r="E235" s="45"/>
      <c r="F235" s="45"/>
      <c r="G235" s="42">
        <f t="shared" si="24"/>
        <v>0</v>
      </c>
      <c r="H235" s="43"/>
      <c r="I235" s="38">
        <f t="shared" si="21"/>
        <v>0</v>
      </c>
      <c r="J235" s="68" t="str">
        <f>IFERROR(VLOOKUP(M235,EMPLOI!A:P,2,0),"")</f>
        <v/>
      </c>
      <c r="K235" s="68" t="str">
        <f t="shared" si="22"/>
        <v/>
      </c>
      <c r="L235" s="38" t="str">
        <f t="shared" ca="1" si="20"/>
        <v/>
      </c>
      <c r="M235" s="32" t="str">
        <f t="array" ref="M235">IF(OR(WEEKDAY($A235,2)=7,WEEKDAY($A235,2)=6,A235=Férié,$J$2&gt;I235),"",IFERROR(INDEX(Tableau1[],MATCH(1,('2017'!A235&gt;=Tableau1[[DATE DEBUT ]])*(Tableau1[DATE FIN]&gt;='2017'!A235),0),1),""))</f>
        <v/>
      </c>
      <c r="N235" s="6"/>
    </row>
    <row r="236" spans="1:14" ht="16.2">
      <c r="A236" s="40">
        <f t="shared" si="23"/>
        <v>43334</v>
      </c>
      <c r="B236" s="45"/>
      <c r="C236" s="45"/>
      <c r="D236" s="42">
        <f t="shared" si="19"/>
        <v>0</v>
      </c>
      <c r="E236" s="45"/>
      <c r="F236" s="45"/>
      <c r="G236" s="42">
        <f t="shared" si="24"/>
        <v>0</v>
      </c>
      <c r="H236" s="43"/>
      <c r="I236" s="38">
        <f t="shared" si="21"/>
        <v>0</v>
      </c>
      <c r="J236" s="68" t="str">
        <f>IFERROR(VLOOKUP(M236,EMPLOI!A:P,2,0),"")</f>
        <v/>
      </c>
      <c r="K236" s="68" t="str">
        <f t="shared" si="22"/>
        <v/>
      </c>
      <c r="L236" s="38" t="str">
        <f t="shared" ca="1" si="20"/>
        <v/>
      </c>
      <c r="M236" s="32" t="str">
        <f t="array" ref="M236">IF(OR(WEEKDAY($A236,2)=7,WEEKDAY($A236,2)=6,A236=Férié,$J$2&gt;I236),"",IFERROR(INDEX(Tableau1[],MATCH(1,('2017'!A236&gt;=Tableau1[[DATE DEBUT ]])*(Tableau1[DATE FIN]&gt;='2017'!A236),0),1),""))</f>
        <v/>
      </c>
      <c r="N236" s="6"/>
    </row>
    <row r="237" spans="1:14" ht="16.2">
      <c r="A237" s="40">
        <f t="shared" si="23"/>
        <v>43335</v>
      </c>
      <c r="B237" s="45"/>
      <c r="C237" s="45"/>
      <c r="D237" s="42">
        <f t="shared" si="19"/>
        <v>0</v>
      </c>
      <c r="E237" s="45"/>
      <c r="F237" s="45"/>
      <c r="G237" s="42">
        <f t="shared" si="24"/>
        <v>0</v>
      </c>
      <c r="H237" s="43"/>
      <c r="I237" s="38">
        <f t="shared" si="21"/>
        <v>0</v>
      </c>
      <c r="J237" s="68" t="str">
        <f>IFERROR(VLOOKUP(M237,EMPLOI!A:P,2,0),"")</f>
        <v/>
      </c>
      <c r="K237" s="68" t="str">
        <f t="shared" si="22"/>
        <v/>
      </c>
      <c r="L237" s="38" t="str">
        <f t="shared" ca="1" si="20"/>
        <v/>
      </c>
      <c r="M237" s="32" t="str">
        <f t="array" ref="M237">IF(OR(WEEKDAY($A237,2)=7,WEEKDAY($A237,2)=6,A237=Férié,$J$2&gt;I237),"",IFERROR(INDEX(Tableau1[],MATCH(1,('2017'!A237&gt;=Tableau1[[DATE DEBUT ]])*(Tableau1[DATE FIN]&gt;='2017'!A237),0),1),""))</f>
        <v/>
      </c>
      <c r="N237" s="6"/>
    </row>
    <row r="238" spans="1:14" ht="16.2">
      <c r="A238" s="40">
        <f t="shared" si="23"/>
        <v>43336</v>
      </c>
      <c r="B238" s="45"/>
      <c r="C238" s="45"/>
      <c r="D238" s="42">
        <f t="shared" si="19"/>
        <v>0</v>
      </c>
      <c r="E238" s="45"/>
      <c r="F238" s="45"/>
      <c r="G238" s="42">
        <f t="shared" si="24"/>
        <v>0</v>
      </c>
      <c r="H238" s="43"/>
      <c r="I238" s="38">
        <f t="shared" si="21"/>
        <v>0</v>
      </c>
      <c r="J238" s="68" t="str">
        <f>IFERROR(VLOOKUP(M238,EMPLOI!A:P,2,0),"")</f>
        <v/>
      </c>
      <c r="K238" s="68" t="str">
        <f t="shared" si="22"/>
        <v/>
      </c>
      <c r="L238" s="38">
        <f t="shared" ca="1" si="20"/>
        <v>0</v>
      </c>
      <c r="M238" s="32" t="str">
        <f t="array" ref="M238">IF(OR(WEEKDAY($A238,2)=7,WEEKDAY($A238,2)=6,A238=Férié,$J$2&gt;I238),"",IFERROR(INDEX(Tableau1[],MATCH(1,('2017'!A238&gt;=Tableau1[[DATE DEBUT ]])*(Tableau1[DATE FIN]&gt;='2017'!A238),0),1),""))</f>
        <v/>
      </c>
      <c r="N238" s="6"/>
    </row>
    <row r="239" spans="1:14" ht="16.2">
      <c r="A239" s="40">
        <f t="shared" si="23"/>
        <v>43337</v>
      </c>
      <c r="B239" s="45"/>
      <c r="C239" s="45"/>
      <c r="D239" s="42">
        <f t="shared" si="19"/>
        <v>0</v>
      </c>
      <c r="E239" s="45"/>
      <c r="F239" s="45"/>
      <c r="G239" s="42">
        <f t="shared" si="24"/>
        <v>0</v>
      </c>
      <c r="H239" s="43"/>
      <c r="I239" s="38">
        <f t="shared" si="21"/>
        <v>0</v>
      </c>
      <c r="J239" s="68" t="str">
        <f>IFERROR(VLOOKUP(M239,EMPLOI!A:P,2,0),"")</f>
        <v/>
      </c>
      <c r="K239" s="68" t="str">
        <f t="shared" si="22"/>
        <v/>
      </c>
      <c r="L239" s="38" t="str">
        <f t="shared" ca="1" si="20"/>
        <v/>
      </c>
      <c r="M239" s="32" t="str">
        <f t="array" ref="M239">IF(OR(WEEKDAY($A239,2)=7,WEEKDAY($A239,2)=6,A239=Férié,$J$2&gt;I239),"",IFERROR(INDEX(Tableau1[],MATCH(1,('2017'!A239&gt;=Tableau1[[DATE DEBUT ]])*(Tableau1[DATE FIN]&gt;='2017'!A239),0),1),""))</f>
        <v/>
      </c>
      <c r="N239" s="6"/>
    </row>
    <row r="240" spans="1:14" ht="16.2">
      <c r="A240" s="40">
        <f t="shared" si="23"/>
        <v>43338</v>
      </c>
      <c r="B240" s="45"/>
      <c r="C240" s="45"/>
      <c r="D240" s="42">
        <f t="shared" si="19"/>
        <v>0</v>
      </c>
      <c r="E240" s="45"/>
      <c r="F240" s="45"/>
      <c r="G240" s="42">
        <f t="shared" si="24"/>
        <v>0</v>
      </c>
      <c r="H240" s="43"/>
      <c r="I240" s="38">
        <f t="shared" si="21"/>
        <v>0</v>
      </c>
      <c r="J240" s="68" t="str">
        <f>IFERROR(VLOOKUP(M240,EMPLOI!A:P,2,0),"")</f>
        <v/>
      </c>
      <c r="K240" s="68" t="str">
        <f t="shared" si="22"/>
        <v/>
      </c>
      <c r="L240" s="38" t="str">
        <f t="shared" ca="1" si="20"/>
        <v/>
      </c>
      <c r="M240" s="32" t="str">
        <f t="array" ref="M240">IF(OR(WEEKDAY($A240,2)=7,WEEKDAY($A240,2)=6,A240=Férié,$J$2&gt;I240),"",IFERROR(INDEX(Tableau1[],MATCH(1,('2017'!A240&gt;=Tableau1[[DATE DEBUT ]])*(Tableau1[DATE FIN]&gt;='2017'!A240),0),1),""))</f>
        <v/>
      </c>
      <c r="N240" s="6"/>
    </row>
    <row r="241" spans="1:14" ht="16.2">
      <c r="A241" s="40">
        <f t="shared" si="23"/>
        <v>43339</v>
      </c>
      <c r="B241" s="45"/>
      <c r="C241" s="45"/>
      <c r="D241" s="42">
        <f t="shared" si="19"/>
        <v>0</v>
      </c>
      <c r="E241" s="45"/>
      <c r="F241" s="45"/>
      <c r="G241" s="42">
        <f t="shared" si="24"/>
        <v>0</v>
      </c>
      <c r="H241" s="43"/>
      <c r="I241" s="38">
        <f t="shared" si="21"/>
        <v>0</v>
      </c>
      <c r="J241" s="68" t="str">
        <f>IFERROR(VLOOKUP(M241,EMPLOI!A:P,2,0),"")</f>
        <v/>
      </c>
      <c r="K241" s="68" t="str">
        <f t="shared" si="22"/>
        <v/>
      </c>
      <c r="L241" s="38" t="str">
        <f t="shared" ca="1" si="20"/>
        <v/>
      </c>
      <c r="M241" s="32" t="str">
        <f t="array" ref="M241">IF(OR(WEEKDAY($A241,2)=7,WEEKDAY($A241,2)=6,A241=Férié,$J$2&gt;I241),"",IFERROR(INDEX(Tableau1[],MATCH(1,('2017'!A241&gt;=Tableau1[[DATE DEBUT ]])*(Tableau1[DATE FIN]&gt;='2017'!A241),0),1),""))</f>
        <v/>
      </c>
      <c r="N241" s="6"/>
    </row>
    <row r="242" spans="1:14" ht="16.2">
      <c r="A242" s="40">
        <f t="shared" si="23"/>
        <v>43340</v>
      </c>
      <c r="B242" s="45"/>
      <c r="C242" s="45"/>
      <c r="D242" s="42">
        <f t="shared" si="19"/>
        <v>0</v>
      </c>
      <c r="E242" s="45"/>
      <c r="F242" s="45"/>
      <c r="G242" s="42">
        <f t="shared" si="24"/>
        <v>0</v>
      </c>
      <c r="H242" s="43"/>
      <c r="I242" s="38">
        <f t="shared" si="21"/>
        <v>0</v>
      </c>
      <c r="J242" s="68" t="str">
        <f>IFERROR(VLOOKUP(M242,EMPLOI!A:P,2,0),"")</f>
        <v/>
      </c>
      <c r="K242" s="68" t="str">
        <f t="shared" si="22"/>
        <v/>
      </c>
      <c r="L242" s="38" t="str">
        <f t="shared" ca="1" si="20"/>
        <v/>
      </c>
      <c r="M242" s="32" t="str">
        <f t="array" ref="M242">IF(OR(WEEKDAY($A242,2)=7,WEEKDAY($A242,2)=6,A242=Férié,$J$2&gt;I242),"",IFERROR(INDEX(Tableau1[],MATCH(1,('2017'!A242&gt;=Tableau1[[DATE DEBUT ]])*(Tableau1[DATE FIN]&gt;='2017'!A242),0),1),""))</f>
        <v/>
      </c>
      <c r="N242" s="6"/>
    </row>
    <row r="243" spans="1:14" ht="16.2">
      <c r="A243" s="40">
        <f t="shared" si="23"/>
        <v>43341</v>
      </c>
      <c r="B243" s="45"/>
      <c r="C243" s="45"/>
      <c r="D243" s="42">
        <f t="shared" si="19"/>
        <v>0</v>
      </c>
      <c r="E243" s="45"/>
      <c r="F243" s="45"/>
      <c r="G243" s="42">
        <f t="shared" si="24"/>
        <v>0</v>
      </c>
      <c r="H243" s="43"/>
      <c r="I243" s="38">
        <f t="shared" si="21"/>
        <v>0</v>
      </c>
      <c r="J243" s="68" t="str">
        <f>IFERROR(VLOOKUP(M243,EMPLOI!A:P,2,0),"")</f>
        <v/>
      </c>
      <c r="K243" s="68" t="str">
        <f t="shared" si="22"/>
        <v/>
      </c>
      <c r="L243" s="38" t="str">
        <f t="shared" ca="1" si="20"/>
        <v/>
      </c>
      <c r="M243" s="32" t="str">
        <f t="array" ref="M243">IF(OR(WEEKDAY($A243,2)=7,WEEKDAY($A243,2)=6,A243=Férié,$J$2&gt;I243),"",IFERROR(INDEX(Tableau1[],MATCH(1,('2017'!A243&gt;=Tableau1[[DATE DEBUT ]])*(Tableau1[DATE FIN]&gt;='2017'!A243),0),1),""))</f>
        <v/>
      </c>
      <c r="N243" s="6"/>
    </row>
    <row r="244" spans="1:14" ht="16.2">
      <c r="A244" s="40">
        <f t="shared" si="23"/>
        <v>43342</v>
      </c>
      <c r="B244" s="45"/>
      <c r="C244" s="45"/>
      <c r="D244" s="42">
        <f t="shared" si="19"/>
        <v>0</v>
      </c>
      <c r="E244" s="45"/>
      <c r="F244" s="45"/>
      <c r="G244" s="42">
        <f t="shared" si="24"/>
        <v>0</v>
      </c>
      <c r="H244" s="43"/>
      <c r="I244" s="38">
        <f t="shared" si="21"/>
        <v>0</v>
      </c>
      <c r="J244" s="68" t="str">
        <f>IFERROR(VLOOKUP(M244,EMPLOI!A:P,2,0),"")</f>
        <v/>
      </c>
      <c r="K244" s="68" t="str">
        <f t="shared" si="22"/>
        <v/>
      </c>
      <c r="L244" s="38" t="str">
        <f t="shared" ca="1" si="20"/>
        <v/>
      </c>
      <c r="M244" s="32" t="str">
        <f t="array" ref="M244">IF(OR(WEEKDAY($A244,2)=7,WEEKDAY($A244,2)=6,A244=Férié,$J$2&gt;I244),"",IFERROR(INDEX(Tableau1[],MATCH(1,('2017'!A244&gt;=Tableau1[[DATE DEBUT ]])*(Tableau1[DATE FIN]&gt;='2017'!A244),0),1),""))</f>
        <v/>
      </c>
      <c r="N244" s="6"/>
    </row>
    <row r="245" spans="1:14" ht="16.2">
      <c r="A245" s="40">
        <f t="shared" si="23"/>
        <v>43343</v>
      </c>
      <c r="B245" s="44"/>
      <c r="C245" s="44"/>
      <c r="D245" s="42">
        <f t="shared" si="19"/>
        <v>0</v>
      </c>
      <c r="E245" s="45"/>
      <c r="F245" s="45"/>
      <c r="G245" s="42">
        <f t="shared" si="24"/>
        <v>0</v>
      </c>
      <c r="H245" s="43"/>
      <c r="I245" s="38">
        <f t="shared" si="21"/>
        <v>0</v>
      </c>
      <c r="J245" s="68" t="str">
        <f>IFERROR(VLOOKUP(M245,EMPLOI!A:P,2,0),"")</f>
        <v/>
      </c>
      <c r="K245" s="68" t="str">
        <f t="shared" si="22"/>
        <v/>
      </c>
      <c r="L245" s="38">
        <f t="shared" ca="1" si="20"/>
        <v>0</v>
      </c>
      <c r="M245" s="32" t="str">
        <f t="array" ref="M245">IF(OR(WEEKDAY($A245,2)=7,WEEKDAY($A245,2)=6,A245=Férié,$J$2&gt;I245),"",IFERROR(INDEX(Tableau1[],MATCH(1,('2017'!A245&gt;=Tableau1[[DATE DEBUT ]])*(Tableau1[DATE FIN]&gt;='2017'!A245),0),1),""))</f>
        <v/>
      </c>
      <c r="N245" s="6"/>
    </row>
    <row r="246" spans="1:14" ht="16.2">
      <c r="A246" s="40">
        <f t="shared" si="23"/>
        <v>43344</v>
      </c>
      <c r="B246" s="44"/>
      <c r="C246" s="44"/>
      <c r="D246" s="42">
        <f t="shared" si="19"/>
        <v>0</v>
      </c>
      <c r="E246" s="45"/>
      <c r="F246" s="45"/>
      <c r="G246" s="42">
        <f t="shared" si="24"/>
        <v>0</v>
      </c>
      <c r="H246" s="43"/>
      <c r="I246" s="38">
        <f t="shared" si="21"/>
        <v>0</v>
      </c>
      <c r="J246" s="68" t="str">
        <f>IFERROR(VLOOKUP(M246,EMPLOI!A:P,2,0),"")</f>
        <v/>
      </c>
      <c r="K246" s="68" t="str">
        <f t="shared" si="22"/>
        <v/>
      </c>
      <c r="L246" s="38" t="str">
        <f t="shared" ca="1" si="20"/>
        <v/>
      </c>
      <c r="M246" s="32" t="str">
        <f t="array" ref="M246">IF(OR(WEEKDAY($A246,2)=7,WEEKDAY($A246,2)=6,A246=Férié,$J$2&gt;I246),"",IFERROR(INDEX(Tableau1[],MATCH(1,('2017'!A246&gt;=Tableau1[[DATE DEBUT ]])*(Tableau1[DATE FIN]&gt;='2017'!A246),0),1),""))</f>
        <v/>
      </c>
      <c r="N246" s="6"/>
    </row>
    <row r="247" spans="1:14" ht="16.2">
      <c r="A247" s="40">
        <f t="shared" si="23"/>
        <v>43345</v>
      </c>
      <c r="B247" s="44"/>
      <c r="C247" s="44"/>
      <c r="D247" s="42">
        <f t="shared" si="19"/>
        <v>0</v>
      </c>
      <c r="E247" s="45"/>
      <c r="F247" s="45"/>
      <c r="G247" s="42">
        <f t="shared" si="24"/>
        <v>0</v>
      </c>
      <c r="H247" s="43"/>
      <c r="I247" s="38">
        <f t="shared" si="21"/>
        <v>0</v>
      </c>
      <c r="J247" s="68" t="str">
        <f>IFERROR(VLOOKUP(M247,EMPLOI!A:P,2,0),"")</f>
        <v/>
      </c>
      <c r="K247" s="68" t="str">
        <f t="shared" si="22"/>
        <v/>
      </c>
      <c r="L247" s="38" t="str">
        <f t="shared" ca="1" si="20"/>
        <v/>
      </c>
      <c r="M247" s="32" t="str">
        <f t="array" ref="M247">IF(OR(WEEKDAY($A247,2)=7,WEEKDAY($A247,2)=6,A247=Férié,$J$2&gt;I247),"",IFERROR(INDEX(Tableau1[],MATCH(1,('2017'!A247&gt;=Tableau1[[DATE DEBUT ]])*(Tableau1[DATE FIN]&gt;='2017'!A247),0),1),""))</f>
        <v/>
      </c>
      <c r="N247" s="6"/>
    </row>
    <row r="248" spans="1:14" ht="16.2">
      <c r="A248" s="40">
        <f t="shared" si="23"/>
        <v>43346</v>
      </c>
      <c r="B248" s="44"/>
      <c r="C248" s="44"/>
      <c r="D248" s="42">
        <f t="shared" si="19"/>
        <v>0</v>
      </c>
      <c r="E248" s="45"/>
      <c r="F248" s="45"/>
      <c r="G248" s="42">
        <f t="shared" si="24"/>
        <v>0</v>
      </c>
      <c r="H248" s="43"/>
      <c r="I248" s="38">
        <f t="shared" si="21"/>
        <v>0</v>
      </c>
      <c r="J248" s="68" t="str">
        <f>IFERROR(VLOOKUP(M248,EMPLOI!A:P,2,0),"")</f>
        <v/>
      </c>
      <c r="K248" s="68" t="str">
        <f t="shared" si="22"/>
        <v/>
      </c>
      <c r="L248" s="38" t="str">
        <f t="shared" ca="1" si="20"/>
        <v/>
      </c>
      <c r="M248" s="32" t="str">
        <f t="array" ref="M248">IF(OR(WEEKDAY($A248,2)=7,WEEKDAY($A248,2)=6,A248=Férié,$J$2&gt;I248),"",IFERROR(INDEX(Tableau1[],MATCH(1,('2017'!A248&gt;=Tableau1[[DATE DEBUT ]])*(Tableau1[DATE FIN]&gt;='2017'!A248),0),1),""))</f>
        <v/>
      </c>
      <c r="N248" s="6"/>
    </row>
    <row r="249" spans="1:14" ht="16.2">
      <c r="A249" s="40">
        <f t="shared" si="23"/>
        <v>43347</v>
      </c>
      <c r="B249" s="45"/>
      <c r="C249" s="45"/>
      <c r="D249" s="42">
        <f t="shared" si="19"/>
        <v>0</v>
      </c>
      <c r="E249" s="45"/>
      <c r="F249" s="45"/>
      <c r="G249" s="42">
        <f t="shared" si="24"/>
        <v>0</v>
      </c>
      <c r="H249" s="43"/>
      <c r="I249" s="38">
        <f t="shared" si="21"/>
        <v>0</v>
      </c>
      <c r="J249" s="68" t="str">
        <f>IFERROR(VLOOKUP(M249,EMPLOI!A:P,2,0),"")</f>
        <v/>
      </c>
      <c r="K249" s="68" t="str">
        <f t="shared" si="22"/>
        <v/>
      </c>
      <c r="L249" s="38" t="str">
        <f t="shared" ca="1" si="20"/>
        <v/>
      </c>
      <c r="M249" s="32" t="str">
        <f t="array" ref="M249">IF(OR(WEEKDAY($A249,2)=7,WEEKDAY($A249,2)=6,A249=Férié,$J$2&gt;I249),"",IFERROR(INDEX(Tableau1[],MATCH(1,('2017'!A249&gt;=Tableau1[[DATE DEBUT ]])*(Tableau1[DATE FIN]&gt;='2017'!A249),0),1),""))</f>
        <v/>
      </c>
      <c r="N249" s="6"/>
    </row>
    <row r="250" spans="1:14" ht="16.2">
      <c r="A250" s="40">
        <f t="shared" si="23"/>
        <v>43348</v>
      </c>
      <c r="B250" s="45"/>
      <c r="C250" s="45"/>
      <c r="D250" s="42">
        <f t="shared" si="19"/>
        <v>0</v>
      </c>
      <c r="E250" s="45"/>
      <c r="F250" s="45"/>
      <c r="G250" s="42">
        <f t="shared" si="24"/>
        <v>0</v>
      </c>
      <c r="H250" s="43"/>
      <c r="I250" s="38">
        <f t="shared" si="21"/>
        <v>0</v>
      </c>
      <c r="J250" s="68" t="str">
        <f>IFERROR(VLOOKUP(M250,EMPLOI!A:P,2,0),"")</f>
        <v/>
      </c>
      <c r="K250" s="68" t="str">
        <f t="shared" si="22"/>
        <v/>
      </c>
      <c r="L250" s="38" t="str">
        <f t="shared" ca="1" si="20"/>
        <v/>
      </c>
      <c r="M250" s="32" t="str">
        <f t="array" ref="M250">IF(OR(WEEKDAY($A250,2)=7,WEEKDAY($A250,2)=6,A250=Férié,$J$2&gt;I250),"",IFERROR(INDEX(Tableau1[],MATCH(1,('2017'!A250&gt;=Tableau1[[DATE DEBUT ]])*(Tableau1[DATE FIN]&gt;='2017'!A250),0),1),""))</f>
        <v/>
      </c>
      <c r="N250" s="6"/>
    </row>
    <row r="251" spans="1:14" ht="16.2">
      <c r="A251" s="40">
        <f t="shared" si="23"/>
        <v>43349</v>
      </c>
      <c r="B251" s="45"/>
      <c r="C251" s="45"/>
      <c r="D251" s="42">
        <f t="shared" si="19"/>
        <v>0</v>
      </c>
      <c r="E251" s="45"/>
      <c r="F251" s="45"/>
      <c r="G251" s="42">
        <f t="shared" si="24"/>
        <v>0</v>
      </c>
      <c r="H251" s="43"/>
      <c r="I251" s="38">
        <f t="shared" si="21"/>
        <v>0</v>
      </c>
      <c r="J251" s="68" t="str">
        <f>IFERROR(VLOOKUP(M251,EMPLOI!A:P,2,0),"")</f>
        <v/>
      </c>
      <c r="K251" s="68" t="str">
        <f t="shared" si="22"/>
        <v/>
      </c>
      <c r="L251" s="38" t="str">
        <f t="shared" ca="1" si="20"/>
        <v/>
      </c>
      <c r="M251" s="32" t="str">
        <f t="array" ref="M251">IF(OR(WEEKDAY($A251,2)=7,WEEKDAY($A251,2)=6,A251=Férié,$J$2&gt;I251),"",IFERROR(INDEX(Tableau1[],MATCH(1,('2017'!A251&gt;=Tableau1[[DATE DEBUT ]])*(Tableau1[DATE FIN]&gt;='2017'!A251),0),1),""))</f>
        <v/>
      </c>
      <c r="N251" s="6"/>
    </row>
    <row r="252" spans="1:14" ht="16.2">
      <c r="A252" s="40">
        <f t="shared" si="23"/>
        <v>43350</v>
      </c>
      <c r="B252" s="45"/>
      <c r="C252" s="45"/>
      <c r="D252" s="42">
        <f t="shared" si="19"/>
        <v>0</v>
      </c>
      <c r="E252" s="45"/>
      <c r="F252" s="45"/>
      <c r="G252" s="42">
        <f t="shared" si="24"/>
        <v>0</v>
      </c>
      <c r="H252" s="43"/>
      <c r="I252" s="38">
        <f t="shared" si="21"/>
        <v>0</v>
      </c>
      <c r="J252" s="68" t="str">
        <f>IFERROR(VLOOKUP(M252,EMPLOI!A:P,2,0),"")</f>
        <v/>
      </c>
      <c r="K252" s="68" t="str">
        <f t="shared" si="22"/>
        <v/>
      </c>
      <c r="L252" s="38">
        <f t="shared" ca="1" si="20"/>
        <v>0</v>
      </c>
      <c r="M252" s="32" t="str">
        <f t="array" ref="M252">IF(OR(WEEKDAY($A252,2)=7,WEEKDAY($A252,2)=6,A252=Férié,$J$2&gt;I252),"",IFERROR(INDEX(Tableau1[],MATCH(1,('2017'!A252&gt;=Tableau1[[DATE DEBUT ]])*(Tableau1[DATE FIN]&gt;='2017'!A252),0),1),""))</f>
        <v/>
      </c>
      <c r="N252" s="6"/>
    </row>
    <row r="253" spans="1:14" ht="16.2">
      <c r="A253" s="40">
        <f t="shared" si="23"/>
        <v>43351</v>
      </c>
      <c r="B253" s="45"/>
      <c r="C253" s="45"/>
      <c r="D253" s="42">
        <f t="shared" ref="D253:D316" si="25">MOD(C253-B253,1)</f>
        <v>0</v>
      </c>
      <c r="E253" s="45"/>
      <c r="F253" s="45"/>
      <c r="G253" s="42">
        <f t="shared" si="24"/>
        <v>0</v>
      </c>
      <c r="H253" s="43"/>
      <c r="I253" s="38">
        <f t="shared" si="21"/>
        <v>0</v>
      </c>
      <c r="J253" s="68" t="str">
        <f>IFERROR(VLOOKUP(M253,EMPLOI!A:P,2,0),"")</f>
        <v/>
      </c>
      <c r="K253" s="68" t="str">
        <f t="shared" si="22"/>
        <v/>
      </c>
      <c r="L253" s="38" t="str">
        <f t="shared" ca="1" si="20"/>
        <v/>
      </c>
      <c r="M253" s="32" t="str">
        <f t="array" ref="M253">IF(OR(WEEKDAY($A253,2)=7,WEEKDAY($A253,2)=6,A253=Férié,$J$2&gt;I253),"",IFERROR(INDEX(Tableau1[],MATCH(1,('2017'!A253&gt;=Tableau1[[DATE DEBUT ]])*(Tableau1[DATE FIN]&gt;='2017'!A253),0),1),""))</f>
        <v/>
      </c>
      <c r="N253" s="6"/>
    </row>
    <row r="254" spans="1:14" ht="16.2">
      <c r="A254" s="40">
        <f t="shared" si="23"/>
        <v>43352</v>
      </c>
      <c r="B254" s="45"/>
      <c r="C254" s="45"/>
      <c r="D254" s="42">
        <f t="shared" si="25"/>
        <v>0</v>
      </c>
      <c r="E254" s="45"/>
      <c r="F254" s="45"/>
      <c r="G254" s="42">
        <f t="shared" si="24"/>
        <v>0</v>
      </c>
      <c r="H254" s="43"/>
      <c r="I254" s="38">
        <f t="shared" si="21"/>
        <v>0</v>
      </c>
      <c r="J254" s="68" t="str">
        <f>IFERROR(VLOOKUP(M254,EMPLOI!A:P,2,0),"")</f>
        <v/>
      </c>
      <c r="K254" s="68" t="str">
        <f t="shared" si="22"/>
        <v/>
      </c>
      <c r="L254" s="38" t="str">
        <f t="shared" ca="1" si="20"/>
        <v/>
      </c>
      <c r="M254" s="32" t="str">
        <f t="array" ref="M254">IF(OR(WEEKDAY($A254,2)=7,WEEKDAY($A254,2)=6,A254=Férié,$J$2&gt;I254),"",IFERROR(INDEX(Tableau1[],MATCH(1,('2017'!A254&gt;=Tableau1[[DATE DEBUT ]])*(Tableau1[DATE FIN]&gt;='2017'!A254),0),1),""))</f>
        <v/>
      </c>
      <c r="N254" s="6"/>
    </row>
    <row r="255" spans="1:14" ht="16.2">
      <c r="A255" s="40">
        <f t="shared" si="23"/>
        <v>43353</v>
      </c>
      <c r="B255" s="45"/>
      <c r="C255" s="45"/>
      <c r="D255" s="42">
        <f t="shared" si="25"/>
        <v>0</v>
      </c>
      <c r="E255" s="45"/>
      <c r="F255" s="45"/>
      <c r="G255" s="42">
        <f t="shared" si="24"/>
        <v>0</v>
      </c>
      <c r="H255" s="43"/>
      <c r="I255" s="38">
        <f t="shared" si="21"/>
        <v>0</v>
      </c>
      <c r="J255" s="68" t="str">
        <f>IFERROR(VLOOKUP(M255,EMPLOI!A:P,2,0),"")</f>
        <v/>
      </c>
      <c r="K255" s="68" t="str">
        <f t="shared" si="22"/>
        <v/>
      </c>
      <c r="L255" s="38" t="str">
        <f t="shared" ca="1" si="20"/>
        <v/>
      </c>
      <c r="M255" s="32" t="str">
        <f t="array" ref="M255">IF(OR(WEEKDAY($A255,2)=7,WEEKDAY($A255,2)=6,A255=Férié,$J$2&gt;I255),"",IFERROR(INDEX(Tableau1[],MATCH(1,('2017'!A255&gt;=Tableau1[[DATE DEBUT ]])*(Tableau1[DATE FIN]&gt;='2017'!A255),0),1),""))</f>
        <v/>
      </c>
      <c r="N255" s="6"/>
    </row>
    <row r="256" spans="1:14" ht="16.2">
      <c r="A256" s="40">
        <f t="shared" si="23"/>
        <v>43354</v>
      </c>
      <c r="B256" s="45"/>
      <c r="C256" s="45"/>
      <c r="D256" s="42">
        <f t="shared" si="25"/>
        <v>0</v>
      </c>
      <c r="E256" s="45"/>
      <c r="F256" s="45"/>
      <c r="G256" s="42">
        <f t="shared" si="24"/>
        <v>0</v>
      </c>
      <c r="H256" s="43"/>
      <c r="I256" s="38">
        <f t="shared" si="21"/>
        <v>0</v>
      </c>
      <c r="J256" s="68" t="str">
        <f>IFERROR(VLOOKUP(M256,EMPLOI!A:P,2,0),"")</f>
        <v/>
      </c>
      <c r="K256" s="68" t="str">
        <f t="shared" si="22"/>
        <v/>
      </c>
      <c r="L256" s="38" t="str">
        <f t="shared" ca="1" si="20"/>
        <v/>
      </c>
      <c r="M256" s="32" t="str">
        <f t="array" ref="M256">IF(OR(WEEKDAY($A256,2)=7,WEEKDAY($A256,2)=6,A256=Férié,$J$2&gt;I256),"",IFERROR(INDEX(Tableau1[],MATCH(1,('2017'!A256&gt;=Tableau1[[DATE DEBUT ]])*(Tableau1[DATE FIN]&gt;='2017'!A256),0),1),""))</f>
        <v/>
      </c>
      <c r="N256" s="6"/>
    </row>
    <row r="257" spans="1:14" ht="16.2">
      <c r="A257" s="40">
        <f t="shared" si="23"/>
        <v>43355</v>
      </c>
      <c r="B257" s="45"/>
      <c r="C257" s="45"/>
      <c r="D257" s="42">
        <f t="shared" si="25"/>
        <v>0</v>
      </c>
      <c r="E257" s="45"/>
      <c r="F257" s="45"/>
      <c r="G257" s="42">
        <f t="shared" si="24"/>
        <v>0</v>
      </c>
      <c r="H257" s="43"/>
      <c r="I257" s="38">
        <f t="shared" si="21"/>
        <v>0</v>
      </c>
      <c r="J257" s="68" t="str">
        <f>IFERROR(VLOOKUP(M257,EMPLOI!A:P,2,0),"")</f>
        <v/>
      </c>
      <c r="K257" s="68" t="str">
        <f t="shared" si="22"/>
        <v/>
      </c>
      <c r="L257" s="38" t="str">
        <f t="shared" ca="1" si="20"/>
        <v/>
      </c>
      <c r="M257" s="32" t="str">
        <f t="array" ref="M257">IF(OR(WEEKDAY($A257,2)=7,WEEKDAY($A257,2)=6,A257=Férié,$J$2&gt;I257),"",IFERROR(INDEX(Tableau1[],MATCH(1,('2017'!A257&gt;=Tableau1[[DATE DEBUT ]])*(Tableau1[DATE FIN]&gt;='2017'!A257),0),1),""))</f>
        <v/>
      </c>
      <c r="N257" s="6"/>
    </row>
    <row r="258" spans="1:14" ht="16.2">
      <c r="A258" s="40">
        <f t="shared" si="23"/>
        <v>43356</v>
      </c>
      <c r="B258" s="45"/>
      <c r="C258" s="45"/>
      <c r="D258" s="42">
        <f t="shared" si="25"/>
        <v>0</v>
      </c>
      <c r="E258" s="45"/>
      <c r="F258" s="45"/>
      <c r="G258" s="42">
        <f t="shared" si="24"/>
        <v>0</v>
      </c>
      <c r="H258" s="43"/>
      <c r="I258" s="38">
        <f t="shared" si="21"/>
        <v>0</v>
      </c>
      <c r="J258" s="68" t="str">
        <f>IFERROR(VLOOKUP(M258,EMPLOI!A:P,2,0),"")</f>
        <v/>
      </c>
      <c r="K258" s="68" t="str">
        <f t="shared" si="22"/>
        <v/>
      </c>
      <c r="L258" s="38" t="str">
        <f t="shared" ca="1" si="20"/>
        <v/>
      </c>
      <c r="M258" s="32" t="str">
        <f t="array" ref="M258">IF(OR(WEEKDAY($A258,2)=7,WEEKDAY($A258,2)=6,A258=Férié,$J$2&gt;I258),"",IFERROR(INDEX(Tableau1[],MATCH(1,('2017'!A258&gt;=Tableau1[[DATE DEBUT ]])*(Tableau1[DATE FIN]&gt;='2017'!A258),0),1),""))</f>
        <v/>
      </c>
      <c r="N258" s="6"/>
    </row>
    <row r="259" spans="1:14" ht="16.2">
      <c r="A259" s="40">
        <f t="shared" si="23"/>
        <v>43357</v>
      </c>
      <c r="B259" s="45"/>
      <c r="C259" s="45"/>
      <c r="D259" s="42">
        <f t="shared" si="25"/>
        <v>0</v>
      </c>
      <c r="E259" s="45"/>
      <c r="F259" s="45"/>
      <c r="G259" s="42">
        <f t="shared" si="24"/>
        <v>0</v>
      </c>
      <c r="H259" s="43"/>
      <c r="I259" s="38">
        <f t="shared" si="21"/>
        <v>0</v>
      </c>
      <c r="J259" s="68" t="str">
        <f>IFERROR(VLOOKUP(M259,EMPLOI!A:P,2,0),"")</f>
        <v/>
      </c>
      <c r="K259" s="68" t="str">
        <f t="shared" si="22"/>
        <v/>
      </c>
      <c r="L259" s="38">
        <f t="shared" ref="L259:L322" ca="1" si="26">IF(WEEKDAY(A259)=6,SUM(OFFSET(A259,0,8,-6,1)),"")</f>
        <v>0</v>
      </c>
      <c r="M259" s="32" t="str">
        <f t="array" ref="M259">IF(OR(WEEKDAY($A259,2)=7,WEEKDAY($A259,2)=6,A259=Férié,$J$2&gt;I259),"",IFERROR(INDEX(Tableau1[],MATCH(1,('2017'!A259&gt;=Tableau1[[DATE DEBUT ]])*(Tableau1[DATE FIN]&gt;='2017'!A259),0),1),""))</f>
        <v/>
      </c>
      <c r="N259" s="6"/>
    </row>
    <row r="260" spans="1:14" ht="16.2">
      <c r="A260" s="40">
        <f t="shared" si="23"/>
        <v>43358</v>
      </c>
      <c r="B260" s="45"/>
      <c r="C260" s="45"/>
      <c r="D260" s="42">
        <f t="shared" si="25"/>
        <v>0</v>
      </c>
      <c r="E260" s="45"/>
      <c r="F260" s="45"/>
      <c r="G260" s="42">
        <f t="shared" si="24"/>
        <v>0</v>
      </c>
      <c r="H260" s="43"/>
      <c r="I260" s="38">
        <f t="shared" si="21"/>
        <v>0</v>
      </c>
      <c r="J260" s="68" t="str">
        <f>IFERROR(VLOOKUP(M260,EMPLOI!A:P,2,0),"")</f>
        <v/>
      </c>
      <c r="K260" s="68" t="str">
        <f t="shared" si="22"/>
        <v/>
      </c>
      <c r="L260" s="38" t="str">
        <f t="shared" ca="1" si="26"/>
        <v/>
      </c>
      <c r="M260" s="32" t="str">
        <f t="array" ref="M260">IF(OR(WEEKDAY($A260,2)=7,WEEKDAY($A260,2)=6,A260=Férié,$J$2&gt;I260),"",IFERROR(INDEX(Tableau1[],MATCH(1,('2017'!A260&gt;=Tableau1[[DATE DEBUT ]])*(Tableau1[DATE FIN]&gt;='2017'!A260),0),1),""))</f>
        <v/>
      </c>
      <c r="N260" s="6"/>
    </row>
    <row r="261" spans="1:14" ht="16.2">
      <c r="A261" s="40">
        <f t="shared" si="23"/>
        <v>43359</v>
      </c>
      <c r="B261" s="45"/>
      <c r="C261" s="45"/>
      <c r="D261" s="42">
        <f t="shared" si="25"/>
        <v>0</v>
      </c>
      <c r="E261" s="45"/>
      <c r="F261" s="45"/>
      <c r="G261" s="42">
        <f t="shared" si="24"/>
        <v>0</v>
      </c>
      <c r="H261" s="43"/>
      <c r="I261" s="38">
        <f t="shared" ref="I261:I324" si="27">SUM(D261+G261)</f>
        <v>0</v>
      </c>
      <c r="J261" s="68" t="str">
        <f>IFERROR(VLOOKUP(M261,EMPLOI!A:P,2,0),"")</f>
        <v/>
      </c>
      <c r="K261" s="68" t="str">
        <f t="shared" ref="K261:K324" si="28">IF(I261&gt;=$J$2,J261,"")</f>
        <v/>
      </c>
      <c r="L261" s="38" t="str">
        <f t="shared" ca="1" si="26"/>
        <v/>
      </c>
      <c r="M261" s="32" t="str">
        <f t="array" ref="M261">IF(OR(WEEKDAY($A261,2)=7,WEEKDAY($A261,2)=6,A261=Férié,$J$2&gt;I261),"",IFERROR(INDEX(Tableau1[],MATCH(1,('2017'!A261&gt;=Tableau1[[DATE DEBUT ]])*(Tableau1[DATE FIN]&gt;='2017'!A261),0),1),""))</f>
        <v/>
      </c>
      <c r="N261" s="6"/>
    </row>
    <row r="262" spans="1:14" ht="16.2">
      <c r="A262" s="40">
        <f t="shared" ref="A262:A325" si="29">A261+1</f>
        <v>43360</v>
      </c>
      <c r="B262" s="45"/>
      <c r="C262" s="45"/>
      <c r="D262" s="42">
        <f t="shared" si="25"/>
        <v>0</v>
      </c>
      <c r="E262" s="45"/>
      <c r="F262" s="45"/>
      <c r="G262" s="42">
        <f t="shared" si="24"/>
        <v>0</v>
      </c>
      <c r="H262" s="43"/>
      <c r="I262" s="38">
        <f t="shared" si="27"/>
        <v>0</v>
      </c>
      <c r="J262" s="68" t="str">
        <f>IFERROR(VLOOKUP(M262,EMPLOI!A:P,2,0),"")</f>
        <v/>
      </c>
      <c r="K262" s="68" t="str">
        <f t="shared" si="28"/>
        <v/>
      </c>
      <c r="L262" s="38" t="str">
        <f t="shared" ca="1" si="26"/>
        <v/>
      </c>
      <c r="M262" s="32" t="str">
        <f t="array" ref="M262">IF(OR(WEEKDAY($A262,2)=7,WEEKDAY($A262,2)=6,A262=Férié,$J$2&gt;I262),"",IFERROR(INDEX(Tableau1[],MATCH(1,('2017'!A262&gt;=Tableau1[[DATE DEBUT ]])*(Tableau1[DATE FIN]&gt;='2017'!A262),0),1),""))</f>
        <v/>
      </c>
      <c r="N262" s="6"/>
    </row>
    <row r="263" spans="1:14" ht="16.2">
      <c r="A263" s="40">
        <f t="shared" si="29"/>
        <v>43361</v>
      </c>
      <c r="B263" s="45"/>
      <c r="C263" s="45"/>
      <c r="D263" s="42">
        <f t="shared" si="25"/>
        <v>0</v>
      </c>
      <c r="E263" s="45"/>
      <c r="F263" s="45"/>
      <c r="G263" s="42">
        <f t="shared" si="24"/>
        <v>0</v>
      </c>
      <c r="H263" s="43"/>
      <c r="I263" s="38">
        <f t="shared" si="27"/>
        <v>0</v>
      </c>
      <c r="J263" s="68" t="str">
        <f>IFERROR(VLOOKUP(M263,EMPLOI!A:P,2,0),"")</f>
        <v/>
      </c>
      <c r="K263" s="68" t="str">
        <f t="shared" si="28"/>
        <v/>
      </c>
      <c r="L263" s="38" t="str">
        <f t="shared" ca="1" si="26"/>
        <v/>
      </c>
      <c r="M263" s="32" t="str">
        <f t="array" ref="M263">IF(OR(WEEKDAY($A263,2)=7,WEEKDAY($A263,2)=6,A263=Férié,$J$2&gt;I263),"",IFERROR(INDEX(Tableau1[],MATCH(1,('2017'!A263&gt;=Tableau1[[DATE DEBUT ]])*(Tableau1[DATE FIN]&gt;='2017'!A263),0),1),""))</f>
        <v/>
      </c>
      <c r="N263" s="6"/>
    </row>
    <row r="264" spans="1:14" ht="16.2">
      <c r="A264" s="40">
        <f t="shared" si="29"/>
        <v>43362</v>
      </c>
      <c r="B264" s="45"/>
      <c r="C264" s="45"/>
      <c r="D264" s="42">
        <f t="shared" si="25"/>
        <v>0</v>
      </c>
      <c r="E264" s="45"/>
      <c r="F264" s="45"/>
      <c r="G264" s="42">
        <f t="shared" si="24"/>
        <v>0</v>
      </c>
      <c r="H264" s="43"/>
      <c r="I264" s="38">
        <f t="shared" si="27"/>
        <v>0</v>
      </c>
      <c r="J264" s="68" t="str">
        <f>IFERROR(VLOOKUP(M264,EMPLOI!A:P,2,0),"")</f>
        <v/>
      </c>
      <c r="K264" s="68" t="str">
        <f t="shared" si="28"/>
        <v/>
      </c>
      <c r="L264" s="38" t="str">
        <f t="shared" ca="1" si="26"/>
        <v/>
      </c>
      <c r="M264" s="32" t="str">
        <f t="array" ref="M264">IF(OR(WEEKDAY($A264,2)=7,WEEKDAY($A264,2)=6,A264=Férié,$J$2&gt;I264),"",IFERROR(INDEX(Tableau1[],MATCH(1,('2017'!A264&gt;=Tableau1[[DATE DEBUT ]])*(Tableau1[DATE FIN]&gt;='2017'!A264),0),1),""))</f>
        <v/>
      </c>
      <c r="N264" s="6"/>
    </row>
    <row r="265" spans="1:14" ht="16.2">
      <c r="A265" s="40">
        <f t="shared" si="29"/>
        <v>43363</v>
      </c>
      <c r="B265" s="45"/>
      <c r="C265" s="45"/>
      <c r="D265" s="42">
        <f t="shared" si="25"/>
        <v>0</v>
      </c>
      <c r="E265" s="45"/>
      <c r="F265" s="45"/>
      <c r="G265" s="42">
        <f t="shared" si="24"/>
        <v>0</v>
      </c>
      <c r="H265" s="43"/>
      <c r="I265" s="38">
        <f t="shared" si="27"/>
        <v>0</v>
      </c>
      <c r="J265" s="68" t="str">
        <f>IFERROR(VLOOKUP(M265,EMPLOI!A:P,2,0),"")</f>
        <v/>
      </c>
      <c r="K265" s="68" t="str">
        <f t="shared" si="28"/>
        <v/>
      </c>
      <c r="L265" s="38" t="str">
        <f t="shared" ca="1" si="26"/>
        <v/>
      </c>
      <c r="M265" s="32" t="str">
        <f t="array" ref="M265">IF(OR(WEEKDAY($A265,2)=7,WEEKDAY($A265,2)=6,A265=Férié,$J$2&gt;I265),"",IFERROR(INDEX(Tableau1[],MATCH(1,('2017'!A265&gt;=Tableau1[[DATE DEBUT ]])*(Tableau1[DATE FIN]&gt;='2017'!A265),0),1),""))</f>
        <v/>
      </c>
      <c r="N265" s="6"/>
    </row>
    <row r="266" spans="1:14" ht="16.2">
      <c r="A266" s="40">
        <f t="shared" si="29"/>
        <v>43364</v>
      </c>
      <c r="B266" s="45"/>
      <c r="C266" s="45"/>
      <c r="D266" s="42">
        <f t="shared" si="25"/>
        <v>0</v>
      </c>
      <c r="E266" s="45"/>
      <c r="F266" s="45"/>
      <c r="G266" s="42">
        <f t="shared" si="24"/>
        <v>0</v>
      </c>
      <c r="H266" s="43"/>
      <c r="I266" s="38">
        <f t="shared" si="27"/>
        <v>0</v>
      </c>
      <c r="J266" s="68" t="str">
        <f>IFERROR(VLOOKUP(M266,EMPLOI!A:P,2,0),"")</f>
        <v/>
      </c>
      <c r="K266" s="68" t="str">
        <f t="shared" si="28"/>
        <v/>
      </c>
      <c r="L266" s="38">
        <f t="shared" ca="1" si="26"/>
        <v>0</v>
      </c>
      <c r="M266" s="32" t="str">
        <f t="array" ref="M266">IF(OR(WEEKDAY($A266,2)=7,WEEKDAY($A266,2)=6,A266=Férié,$J$2&gt;I266),"",IFERROR(INDEX(Tableau1[],MATCH(1,('2017'!A266&gt;=Tableau1[[DATE DEBUT ]])*(Tableau1[DATE FIN]&gt;='2017'!A266),0),1),""))</f>
        <v/>
      </c>
      <c r="N266" s="6"/>
    </row>
    <row r="267" spans="1:14" ht="16.2">
      <c r="A267" s="40">
        <f t="shared" si="29"/>
        <v>43365</v>
      </c>
      <c r="B267" s="45"/>
      <c r="C267" s="45"/>
      <c r="D267" s="42">
        <f t="shared" si="25"/>
        <v>0</v>
      </c>
      <c r="E267" s="45"/>
      <c r="F267" s="45"/>
      <c r="G267" s="42">
        <f t="shared" si="24"/>
        <v>0</v>
      </c>
      <c r="H267" s="43"/>
      <c r="I267" s="38">
        <f t="shared" si="27"/>
        <v>0</v>
      </c>
      <c r="J267" s="68" t="str">
        <f>IFERROR(VLOOKUP(M267,EMPLOI!A:P,2,0),"")</f>
        <v/>
      </c>
      <c r="K267" s="68" t="str">
        <f t="shared" si="28"/>
        <v/>
      </c>
      <c r="L267" s="38" t="str">
        <f t="shared" ca="1" si="26"/>
        <v/>
      </c>
      <c r="M267" s="32" t="str">
        <f t="array" ref="M267">IF(OR(WEEKDAY($A267,2)=7,WEEKDAY($A267,2)=6,A267=Férié,$J$2&gt;I267),"",IFERROR(INDEX(Tableau1[],MATCH(1,('2017'!A267&gt;=Tableau1[[DATE DEBUT ]])*(Tableau1[DATE FIN]&gt;='2017'!A267),0),1),""))</f>
        <v/>
      </c>
      <c r="N267" s="6"/>
    </row>
    <row r="268" spans="1:14" ht="16.2">
      <c r="A268" s="40">
        <f t="shared" si="29"/>
        <v>43366</v>
      </c>
      <c r="B268" s="45"/>
      <c r="C268" s="45"/>
      <c r="D268" s="42">
        <f t="shared" si="25"/>
        <v>0</v>
      </c>
      <c r="E268" s="45"/>
      <c r="F268" s="45"/>
      <c r="G268" s="42">
        <f t="shared" si="24"/>
        <v>0</v>
      </c>
      <c r="H268" s="43"/>
      <c r="I268" s="38">
        <f t="shared" si="27"/>
        <v>0</v>
      </c>
      <c r="J268" s="68" t="str">
        <f>IFERROR(VLOOKUP(M268,EMPLOI!A:P,2,0),"")</f>
        <v/>
      </c>
      <c r="K268" s="68" t="str">
        <f t="shared" si="28"/>
        <v/>
      </c>
      <c r="L268" s="38" t="str">
        <f t="shared" ca="1" si="26"/>
        <v/>
      </c>
      <c r="M268" s="32" t="str">
        <f t="array" ref="M268">IF(OR(WEEKDAY($A268,2)=7,WEEKDAY($A268,2)=6,A268=Férié,$J$2&gt;I268),"",IFERROR(INDEX(Tableau1[],MATCH(1,('2017'!A268&gt;=Tableau1[[DATE DEBUT ]])*(Tableau1[DATE FIN]&gt;='2017'!A268),0),1),""))</f>
        <v/>
      </c>
      <c r="N268" s="6"/>
    </row>
    <row r="269" spans="1:14" ht="16.2">
      <c r="A269" s="40">
        <f t="shared" si="29"/>
        <v>43367</v>
      </c>
      <c r="B269" s="45"/>
      <c r="C269" s="45"/>
      <c r="D269" s="42">
        <f t="shared" si="25"/>
        <v>0</v>
      </c>
      <c r="E269" s="45"/>
      <c r="F269" s="45"/>
      <c r="G269" s="42">
        <f t="shared" si="24"/>
        <v>0</v>
      </c>
      <c r="H269" s="43"/>
      <c r="I269" s="38">
        <f t="shared" si="27"/>
        <v>0</v>
      </c>
      <c r="J269" s="68" t="str">
        <f>IFERROR(VLOOKUP(M269,EMPLOI!A:P,2,0),"")</f>
        <v/>
      </c>
      <c r="K269" s="68" t="str">
        <f t="shared" si="28"/>
        <v/>
      </c>
      <c r="L269" s="38" t="str">
        <f t="shared" ca="1" si="26"/>
        <v/>
      </c>
      <c r="M269" s="32" t="str">
        <f t="array" ref="M269">IF(OR(WEEKDAY($A269,2)=7,WEEKDAY($A269,2)=6,A269=Férié,$J$2&gt;I269),"",IFERROR(INDEX(Tableau1[],MATCH(1,('2017'!A269&gt;=Tableau1[[DATE DEBUT ]])*(Tableau1[DATE FIN]&gt;='2017'!A269),0),1),""))</f>
        <v/>
      </c>
      <c r="N269" s="6"/>
    </row>
    <row r="270" spans="1:14" ht="16.2">
      <c r="A270" s="40">
        <f t="shared" si="29"/>
        <v>43368</v>
      </c>
      <c r="B270" s="45"/>
      <c r="C270" s="45"/>
      <c r="D270" s="42">
        <f t="shared" si="25"/>
        <v>0</v>
      </c>
      <c r="E270" s="45"/>
      <c r="F270" s="45"/>
      <c r="G270" s="42">
        <f t="shared" si="24"/>
        <v>0</v>
      </c>
      <c r="H270" s="43"/>
      <c r="I270" s="38">
        <f t="shared" si="27"/>
        <v>0</v>
      </c>
      <c r="J270" s="68" t="str">
        <f>IFERROR(VLOOKUP(M270,EMPLOI!A:P,2,0),"")</f>
        <v/>
      </c>
      <c r="K270" s="68" t="str">
        <f t="shared" si="28"/>
        <v/>
      </c>
      <c r="L270" s="38" t="str">
        <f t="shared" ca="1" si="26"/>
        <v/>
      </c>
      <c r="M270" s="32" t="str">
        <f t="array" ref="M270">IF(OR(WEEKDAY($A270,2)=7,WEEKDAY($A270,2)=6,A270=Férié,$J$2&gt;I270),"",IFERROR(INDEX(Tableau1[],MATCH(1,('2017'!A270&gt;=Tableau1[[DATE DEBUT ]])*(Tableau1[DATE FIN]&gt;='2017'!A270),0),1),""))</f>
        <v/>
      </c>
      <c r="N270" s="6"/>
    </row>
    <row r="271" spans="1:14" ht="16.2">
      <c r="A271" s="40">
        <f t="shared" si="29"/>
        <v>43369</v>
      </c>
      <c r="B271" s="45"/>
      <c r="C271" s="45"/>
      <c r="D271" s="42">
        <f t="shared" si="25"/>
        <v>0</v>
      </c>
      <c r="E271" s="45"/>
      <c r="F271" s="45"/>
      <c r="G271" s="42">
        <f t="shared" si="24"/>
        <v>0</v>
      </c>
      <c r="H271" s="43"/>
      <c r="I271" s="38">
        <f t="shared" si="27"/>
        <v>0</v>
      </c>
      <c r="J271" s="68" t="str">
        <f>IFERROR(VLOOKUP(M271,EMPLOI!A:P,2,0),"")</f>
        <v/>
      </c>
      <c r="K271" s="68" t="str">
        <f t="shared" si="28"/>
        <v/>
      </c>
      <c r="L271" s="38" t="str">
        <f t="shared" ca="1" si="26"/>
        <v/>
      </c>
      <c r="M271" s="32" t="str">
        <f t="array" ref="M271">IF(OR(WEEKDAY($A271,2)=7,WEEKDAY($A271,2)=6,A271=Férié,$J$2&gt;I271),"",IFERROR(INDEX(Tableau1[],MATCH(1,('2017'!A271&gt;=Tableau1[[DATE DEBUT ]])*(Tableau1[DATE FIN]&gt;='2017'!A271),0),1),""))</f>
        <v/>
      </c>
      <c r="N271" s="6"/>
    </row>
    <row r="272" spans="1:14" ht="16.2">
      <c r="A272" s="40">
        <f t="shared" si="29"/>
        <v>43370</v>
      </c>
      <c r="B272" s="45"/>
      <c r="C272" s="45"/>
      <c r="D272" s="42">
        <f t="shared" si="25"/>
        <v>0</v>
      </c>
      <c r="E272" s="45"/>
      <c r="F272" s="45"/>
      <c r="G272" s="42">
        <f t="shared" si="24"/>
        <v>0</v>
      </c>
      <c r="H272" s="43"/>
      <c r="I272" s="38">
        <f t="shared" si="27"/>
        <v>0</v>
      </c>
      <c r="J272" s="68" t="str">
        <f>IFERROR(VLOOKUP(M272,EMPLOI!A:P,2,0),"")</f>
        <v/>
      </c>
      <c r="K272" s="68" t="str">
        <f t="shared" si="28"/>
        <v/>
      </c>
      <c r="L272" s="38" t="str">
        <f t="shared" ca="1" si="26"/>
        <v/>
      </c>
      <c r="M272" s="32" t="str">
        <f t="array" ref="M272">IF(OR(WEEKDAY($A272,2)=7,WEEKDAY($A272,2)=6,A272=Férié,$J$2&gt;I272),"",IFERROR(INDEX(Tableau1[],MATCH(1,('2017'!A272&gt;=Tableau1[[DATE DEBUT ]])*(Tableau1[DATE FIN]&gt;='2017'!A272),0),1),""))</f>
        <v/>
      </c>
      <c r="N272" s="6"/>
    </row>
    <row r="273" spans="1:14" ht="16.2">
      <c r="A273" s="40">
        <f t="shared" si="29"/>
        <v>43371</v>
      </c>
      <c r="B273" s="45"/>
      <c r="C273" s="45"/>
      <c r="D273" s="42">
        <f t="shared" si="25"/>
        <v>0</v>
      </c>
      <c r="E273" s="45"/>
      <c r="F273" s="45"/>
      <c r="G273" s="42">
        <f t="shared" si="24"/>
        <v>0</v>
      </c>
      <c r="H273" s="43"/>
      <c r="I273" s="38">
        <f t="shared" si="27"/>
        <v>0</v>
      </c>
      <c r="J273" s="68" t="str">
        <f>IFERROR(VLOOKUP(M273,EMPLOI!A:P,2,0),"")</f>
        <v/>
      </c>
      <c r="K273" s="68" t="str">
        <f t="shared" si="28"/>
        <v/>
      </c>
      <c r="L273" s="38">
        <f t="shared" ca="1" si="26"/>
        <v>0</v>
      </c>
      <c r="M273" s="32" t="str">
        <f t="array" ref="M273">IF(OR(WEEKDAY($A273,2)=7,WEEKDAY($A273,2)=6,A273=Férié,$J$2&gt;I273),"",IFERROR(INDEX(Tableau1[],MATCH(1,('2017'!A273&gt;=Tableau1[[DATE DEBUT ]])*(Tableau1[DATE FIN]&gt;='2017'!A273),0),1),""))</f>
        <v/>
      </c>
      <c r="N273" s="6"/>
    </row>
    <row r="274" spans="1:14" ht="16.2">
      <c r="A274" s="40">
        <f t="shared" si="29"/>
        <v>43372</v>
      </c>
      <c r="B274" s="45"/>
      <c r="C274" s="45"/>
      <c r="D274" s="42">
        <f t="shared" si="25"/>
        <v>0</v>
      </c>
      <c r="E274" s="45"/>
      <c r="F274" s="45"/>
      <c r="G274" s="42">
        <f t="shared" si="24"/>
        <v>0</v>
      </c>
      <c r="H274" s="43"/>
      <c r="I274" s="38">
        <f t="shared" si="27"/>
        <v>0</v>
      </c>
      <c r="J274" s="68" t="str">
        <f>IFERROR(VLOOKUP(M274,EMPLOI!A:P,2,0),"")</f>
        <v/>
      </c>
      <c r="K274" s="68" t="str">
        <f t="shared" si="28"/>
        <v/>
      </c>
      <c r="L274" s="38" t="str">
        <f t="shared" ca="1" si="26"/>
        <v/>
      </c>
      <c r="M274" s="32" t="str">
        <f t="array" ref="M274">IF(OR(WEEKDAY($A274,2)=7,WEEKDAY($A274,2)=6,A274=Férié,$J$2&gt;I274),"",IFERROR(INDEX(Tableau1[],MATCH(1,('2017'!A274&gt;=Tableau1[[DATE DEBUT ]])*(Tableau1[DATE FIN]&gt;='2017'!A274),0),1),""))</f>
        <v/>
      </c>
      <c r="N274" s="6"/>
    </row>
    <row r="275" spans="1:14" ht="16.2">
      <c r="A275" s="40">
        <f t="shared" si="29"/>
        <v>43373</v>
      </c>
      <c r="B275" s="45"/>
      <c r="C275" s="45"/>
      <c r="D275" s="42">
        <f t="shared" si="25"/>
        <v>0</v>
      </c>
      <c r="E275" s="45"/>
      <c r="F275" s="45"/>
      <c r="G275" s="42">
        <f t="shared" si="24"/>
        <v>0</v>
      </c>
      <c r="H275" s="43"/>
      <c r="I275" s="38">
        <f t="shared" si="27"/>
        <v>0</v>
      </c>
      <c r="J275" s="68" t="str">
        <f>IFERROR(VLOOKUP(M275,EMPLOI!A:P,2,0),"")</f>
        <v/>
      </c>
      <c r="K275" s="68" t="str">
        <f t="shared" si="28"/>
        <v/>
      </c>
      <c r="L275" s="38" t="str">
        <f t="shared" ca="1" si="26"/>
        <v/>
      </c>
      <c r="M275" s="32" t="str">
        <f t="array" ref="M275">IF(OR(WEEKDAY($A275,2)=7,WEEKDAY($A275,2)=6,A275=Férié,$J$2&gt;I275),"",IFERROR(INDEX(Tableau1[],MATCH(1,('2017'!A275&gt;=Tableau1[[DATE DEBUT ]])*(Tableau1[DATE FIN]&gt;='2017'!A275),0),1),""))</f>
        <v/>
      </c>
      <c r="N275" s="6"/>
    </row>
    <row r="276" spans="1:14" ht="16.2">
      <c r="A276" s="40">
        <f t="shared" si="29"/>
        <v>43374</v>
      </c>
      <c r="B276" s="44"/>
      <c r="C276" s="44"/>
      <c r="D276" s="42">
        <f t="shared" si="25"/>
        <v>0</v>
      </c>
      <c r="E276" s="45"/>
      <c r="F276" s="45"/>
      <c r="G276" s="42">
        <f t="shared" si="24"/>
        <v>0</v>
      </c>
      <c r="H276" s="43"/>
      <c r="I276" s="38">
        <f t="shared" si="27"/>
        <v>0</v>
      </c>
      <c r="J276" s="68" t="str">
        <f>IFERROR(VLOOKUP(M276,EMPLOI!A:P,2,0),"")</f>
        <v/>
      </c>
      <c r="K276" s="68" t="str">
        <f t="shared" si="28"/>
        <v/>
      </c>
      <c r="L276" s="38" t="str">
        <f t="shared" ca="1" si="26"/>
        <v/>
      </c>
      <c r="M276" s="32" t="str">
        <f t="array" ref="M276">IF(OR(WEEKDAY($A276,2)=7,WEEKDAY($A276,2)=6,A276=Férié,$J$2&gt;I276),"",IFERROR(INDEX(Tableau1[],MATCH(1,('2017'!A276&gt;=Tableau1[[DATE DEBUT ]])*(Tableau1[DATE FIN]&gt;='2017'!A276),0),1),""))</f>
        <v/>
      </c>
      <c r="N276" s="6"/>
    </row>
    <row r="277" spans="1:14" ht="16.2">
      <c r="A277" s="40">
        <f t="shared" si="29"/>
        <v>43375</v>
      </c>
      <c r="B277" s="44"/>
      <c r="C277" s="44"/>
      <c r="D277" s="42">
        <f t="shared" si="25"/>
        <v>0</v>
      </c>
      <c r="E277" s="45"/>
      <c r="F277" s="45"/>
      <c r="G277" s="42">
        <f t="shared" si="24"/>
        <v>0</v>
      </c>
      <c r="H277" s="43"/>
      <c r="I277" s="38">
        <f t="shared" si="27"/>
        <v>0</v>
      </c>
      <c r="J277" s="68" t="str">
        <f>IFERROR(VLOOKUP(M277,EMPLOI!A:P,2,0),"")</f>
        <v/>
      </c>
      <c r="K277" s="68" t="str">
        <f t="shared" si="28"/>
        <v/>
      </c>
      <c r="L277" s="38" t="str">
        <f t="shared" ca="1" si="26"/>
        <v/>
      </c>
      <c r="M277" s="32" t="str">
        <f t="array" ref="M277">IF(OR(WEEKDAY($A277,2)=7,WEEKDAY($A277,2)=6,A277=Férié,$J$2&gt;I277),"",IFERROR(INDEX(Tableau1[],MATCH(1,('2017'!A277&gt;=Tableau1[[DATE DEBUT ]])*(Tableau1[DATE FIN]&gt;='2017'!A277),0),1),""))</f>
        <v/>
      </c>
      <c r="N277" s="6"/>
    </row>
    <row r="278" spans="1:14" ht="16.2">
      <c r="A278" s="40">
        <f t="shared" si="29"/>
        <v>43376</v>
      </c>
      <c r="B278" s="44"/>
      <c r="C278" s="44"/>
      <c r="D278" s="42">
        <f t="shared" si="25"/>
        <v>0</v>
      </c>
      <c r="E278" s="45"/>
      <c r="F278" s="45"/>
      <c r="G278" s="42">
        <f t="shared" si="24"/>
        <v>0</v>
      </c>
      <c r="H278" s="43"/>
      <c r="I278" s="38">
        <f t="shared" si="27"/>
        <v>0</v>
      </c>
      <c r="J278" s="68" t="str">
        <f>IFERROR(VLOOKUP(M278,EMPLOI!A:P,2,0),"")</f>
        <v/>
      </c>
      <c r="K278" s="68" t="str">
        <f t="shared" si="28"/>
        <v/>
      </c>
      <c r="L278" s="38" t="str">
        <f t="shared" ca="1" si="26"/>
        <v/>
      </c>
      <c r="M278" s="32" t="str">
        <f t="array" ref="M278">IF(OR(WEEKDAY($A278,2)=7,WEEKDAY($A278,2)=6,A278=Férié,$J$2&gt;I278),"",IFERROR(INDEX(Tableau1[],MATCH(1,('2017'!A278&gt;=Tableau1[[DATE DEBUT ]])*(Tableau1[DATE FIN]&gt;='2017'!A278),0),1),""))</f>
        <v/>
      </c>
      <c r="N278" s="6"/>
    </row>
    <row r="279" spans="1:14" ht="16.2">
      <c r="A279" s="40">
        <f t="shared" si="29"/>
        <v>43377</v>
      </c>
      <c r="B279" s="44"/>
      <c r="C279" s="44"/>
      <c r="D279" s="42">
        <f t="shared" si="25"/>
        <v>0</v>
      </c>
      <c r="E279" s="45"/>
      <c r="F279" s="45"/>
      <c r="G279" s="42">
        <f t="shared" si="24"/>
        <v>0</v>
      </c>
      <c r="H279" s="43"/>
      <c r="I279" s="38">
        <f t="shared" si="27"/>
        <v>0</v>
      </c>
      <c r="J279" s="68" t="str">
        <f>IFERROR(VLOOKUP(M279,EMPLOI!A:P,2,0),"")</f>
        <v/>
      </c>
      <c r="K279" s="68" t="str">
        <f t="shared" si="28"/>
        <v/>
      </c>
      <c r="L279" s="38" t="str">
        <f t="shared" ca="1" si="26"/>
        <v/>
      </c>
      <c r="M279" s="32" t="str">
        <f t="array" ref="M279">IF(OR(WEEKDAY($A279,2)=7,WEEKDAY($A279,2)=6,A279=Férié,$J$2&gt;I279),"",IFERROR(INDEX(Tableau1[],MATCH(1,('2017'!A279&gt;=Tableau1[[DATE DEBUT ]])*(Tableau1[DATE FIN]&gt;='2017'!A279),0),1),""))</f>
        <v/>
      </c>
      <c r="N279" s="6"/>
    </row>
    <row r="280" spans="1:14" ht="16.2">
      <c r="A280" s="40">
        <f t="shared" si="29"/>
        <v>43378</v>
      </c>
      <c r="B280" s="45"/>
      <c r="C280" s="45"/>
      <c r="D280" s="42">
        <f t="shared" si="25"/>
        <v>0</v>
      </c>
      <c r="E280" s="45"/>
      <c r="F280" s="45"/>
      <c r="G280" s="42">
        <f t="shared" si="24"/>
        <v>0</v>
      </c>
      <c r="H280" s="43"/>
      <c r="I280" s="38">
        <f t="shared" si="27"/>
        <v>0</v>
      </c>
      <c r="J280" s="68" t="str">
        <f>IFERROR(VLOOKUP(M280,EMPLOI!A:P,2,0),"")</f>
        <v/>
      </c>
      <c r="K280" s="68" t="str">
        <f t="shared" si="28"/>
        <v/>
      </c>
      <c r="L280" s="38">
        <f t="shared" ca="1" si="26"/>
        <v>0</v>
      </c>
      <c r="M280" s="32" t="str">
        <f t="array" ref="M280">IF(OR(WEEKDAY($A280,2)=7,WEEKDAY($A280,2)=6,A280=Férié,$J$2&gt;I280),"",IFERROR(INDEX(Tableau1[],MATCH(1,('2017'!A280&gt;=Tableau1[[DATE DEBUT ]])*(Tableau1[DATE FIN]&gt;='2017'!A280),0),1),""))</f>
        <v/>
      </c>
      <c r="N280" s="6"/>
    </row>
    <row r="281" spans="1:14" ht="16.2">
      <c r="A281" s="40">
        <f t="shared" si="29"/>
        <v>43379</v>
      </c>
      <c r="B281" s="45"/>
      <c r="C281" s="45"/>
      <c r="D281" s="42">
        <f t="shared" si="25"/>
        <v>0</v>
      </c>
      <c r="E281" s="45"/>
      <c r="F281" s="45"/>
      <c r="G281" s="42">
        <f t="shared" si="24"/>
        <v>0</v>
      </c>
      <c r="H281" s="43"/>
      <c r="I281" s="38">
        <f t="shared" si="27"/>
        <v>0</v>
      </c>
      <c r="J281" s="68" t="str">
        <f>IFERROR(VLOOKUP(M281,EMPLOI!A:P,2,0),"")</f>
        <v/>
      </c>
      <c r="K281" s="68" t="str">
        <f t="shared" si="28"/>
        <v/>
      </c>
      <c r="L281" s="38" t="str">
        <f t="shared" ca="1" si="26"/>
        <v/>
      </c>
      <c r="M281" s="32" t="str">
        <f t="array" ref="M281">IF(OR(WEEKDAY($A281,2)=7,WEEKDAY($A281,2)=6,A281=Férié,$J$2&gt;I281),"",IFERROR(INDEX(Tableau1[],MATCH(1,('2017'!A281&gt;=Tableau1[[DATE DEBUT ]])*(Tableau1[DATE FIN]&gt;='2017'!A281),0),1),""))</f>
        <v/>
      </c>
      <c r="N281" s="6"/>
    </row>
    <row r="282" spans="1:14" ht="16.2">
      <c r="A282" s="40">
        <f t="shared" si="29"/>
        <v>43380</v>
      </c>
      <c r="B282" s="45"/>
      <c r="C282" s="45"/>
      <c r="D282" s="42">
        <f t="shared" si="25"/>
        <v>0</v>
      </c>
      <c r="E282" s="45"/>
      <c r="F282" s="45"/>
      <c r="G282" s="42">
        <f t="shared" si="24"/>
        <v>0</v>
      </c>
      <c r="H282" s="43"/>
      <c r="I282" s="38">
        <f t="shared" si="27"/>
        <v>0</v>
      </c>
      <c r="J282" s="68" t="str">
        <f>IFERROR(VLOOKUP(M282,EMPLOI!A:P,2,0),"")</f>
        <v/>
      </c>
      <c r="K282" s="68" t="str">
        <f t="shared" si="28"/>
        <v/>
      </c>
      <c r="L282" s="38" t="str">
        <f t="shared" ca="1" si="26"/>
        <v/>
      </c>
      <c r="M282" s="32" t="str">
        <f t="array" ref="M282">IF(OR(WEEKDAY($A282,2)=7,WEEKDAY($A282,2)=6,A282=Férié,$J$2&gt;I282),"",IFERROR(INDEX(Tableau1[],MATCH(1,('2017'!A282&gt;=Tableau1[[DATE DEBUT ]])*(Tableau1[DATE FIN]&gt;='2017'!A282),0),1),""))</f>
        <v/>
      </c>
      <c r="N282" s="6"/>
    </row>
    <row r="283" spans="1:14" ht="16.2">
      <c r="A283" s="40">
        <f t="shared" si="29"/>
        <v>43381</v>
      </c>
      <c r="B283" s="45"/>
      <c r="C283" s="45"/>
      <c r="D283" s="42">
        <f t="shared" si="25"/>
        <v>0</v>
      </c>
      <c r="E283" s="45"/>
      <c r="F283" s="45"/>
      <c r="G283" s="42">
        <f t="shared" si="24"/>
        <v>0</v>
      </c>
      <c r="H283" s="43"/>
      <c r="I283" s="38">
        <f t="shared" si="27"/>
        <v>0</v>
      </c>
      <c r="J283" s="68" t="str">
        <f>IFERROR(VLOOKUP(M283,EMPLOI!A:P,2,0),"")</f>
        <v/>
      </c>
      <c r="K283" s="68" t="str">
        <f t="shared" si="28"/>
        <v/>
      </c>
      <c r="L283" s="38" t="str">
        <f t="shared" ca="1" si="26"/>
        <v/>
      </c>
      <c r="M283" s="32" t="str">
        <f t="array" ref="M283">IF(OR(WEEKDAY($A283,2)=7,WEEKDAY($A283,2)=6,A283=Férié,$J$2&gt;I283),"",IFERROR(INDEX(Tableau1[],MATCH(1,('2017'!A283&gt;=Tableau1[[DATE DEBUT ]])*(Tableau1[DATE FIN]&gt;='2017'!A283),0),1),""))</f>
        <v/>
      </c>
      <c r="N283" s="6"/>
    </row>
    <row r="284" spans="1:14" ht="16.2">
      <c r="A284" s="40">
        <f t="shared" si="29"/>
        <v>43382</v>
      </c>
      <c r="B284" s="45"/>
      <c r="C284" s="45"/>
      <c r="D284" s="42">
        <f t="shared" si="25"/>
        <v>0</v>
      </c>
      <c r="E284" s="45"/>
      <c r="F284" s="45"/>
      <c r="G284" s="42">
        <f t="shared" si="24"/>
        <v>0</v>
      </c>
      <c r="H284" s="43"/>
      <c r="I284" s="38">
        <f t="shared" si="27"/>
        <v>0</v>
      </c>
      <c r="J284" s="68" t="str">
        <f>IFERROR(VLOOKUP(M284,EMPLOI!A:P,2,0),"")</f>
        <v/>
      </c>
      <c r="K284" s="68" t="str">
        <f t="shared" si="28"/>
        <v/>
      </c>
      <c r="L284" s="38" t="str">
        <f t="shared" ca="1" si="26"/>
        <v/>
      </c>
      <c r="M284" s="32" t="str">
        <f t="array" ref="M284">IF(OR(WEEKDAY($A284,2)=7,WEEKDAY($A284,2)=6,A284=Férié,$J$2&gt;I284),"",IFERROR(INDEX(Tableau1[],MATCH(1,('2017'!A284&gt;=Tableau1[[DATE DEBUT ]])*(Tableau1[DATE FIN]&gt;='2017'!A284),0),1),""))</f>
        <v/>
      </c>
      <c r="N284" s="6"/>
    </row>
    <row r="285" spans="1:14" ht="16.2">
      <c r="A285" s="40">
        <f t="shared" si="29"/>
        <v>43383</v>
      </c>
      <c r="B285" s="45"/>
      <c r="C285" s="45"/>
      <c r="D285" s="42">
        <f t="shared" si="25"/>
        <v>0</v>
      </c>
      <c r="E285" s="45"/>
      <c r="F285" s="45"/>
      <c r="G285" s="42">
        <f t="shared" si="24"/>
        <v>0</v>
      </c>
      <c r="H285" s="43"/>
      <c r="I285" s="38">
        <f t="shared" si="27"/>
        <v>0</v>
      </c>
      <c r="J285" s="68" t="str">
        <f>IFERROR(VLOOKUP(M285,EMPLOI!A:P,2,0),"")</f>
        <v/>
      </c>
      <c r="K285" s="68" t="str">
        <f t="shared" si="28"/>
        <v/>
      </c>
      <c r="L285" s="38" t="str">
        <f t="shared" ca="1" si="26"/>
        <v/>
      </c>
      <c r="M285" s="32" t="str">
        <f t="array" ref="M285">IF(OR(WEEKDAY($A285,2)=7,WEEKDAY($A285,2)=6,A285=Férié,$J$2&gt;I285),"",IFERROR(INDEX(Tableau1[],MATCH(1,('2017'!A285&gt;=Tableau1[[DATE DEBUT ]])*(Tableau1[DATE FIN]&gt;='2017'!A285),0),1),""))</f>
        <v/>
      </c>
      <c r="N285" s="6"/>
    </row>
    <row r="286" spans="1:14" ht="16.2">
      <c r="A286" s="40">
        <f t="shared" si="29"/>
        <v>43384</v>
      </c>
      <c r="B286" s="45"/>
      <c r="C286" s="45"/>
      <c r="D286" s="42">
        <f t="shared" si="25"/>
        <v>0</v>
      </c>
      <c r="E286" s="45"/>
      <c r="F286" s="45"/>
      <c r="G286" s="42">
        <f t="shared" si="24"/>
        <v>0</v>
      </c>
      <c r="H286" s="43"/>
      <c r="I286" s="38">
        <f t="shared" si="27"/>
        <v>0</v>
      </c>
      <c r="J286" s="68" t="str">
        <f>IFERROR(VLOOKUP(M286,EMPLOI!A:P,2,0),"")</f>
        <v/>
      </c>
      <c r="K286" s="68" t="str">
        <f t="shared" si="28"/>
        <v/>
      </c>
      <c r="L286" s="38" t="str">
        <f t="shared" ca="1" si="26"/>
        <v/>
      </c>
      <c r="M286" s="32" t="str">
        <f t="array" ref="M286">IF(OR(WEEKDAY($A286,2)=7,WEEKDAY($A286,2)=6,A286=Férié,$J$2&gt;I286),"",IFERROR(INDEX(Tableau1[],MATCH(1,('2017'!A286&gt;=Tableau1[[DATE DEBUT ]])*(Tableau1[DATE FIN]&gt;='2017'!A286),0),1),""))</f>
        <v/>
      </c>
      <c r="N286" s="6"/>
    </row>
    <row r="287" spans="1:14" ht="16.2">
      <c r="A287" s="40">
        <f t="shared" si="29"/>
        <v>43385</v>
      </c>
      <c r="B287" s="45"/>
      <c r="C287" s="45"/>
      <c r="D287" s="42">
        <f t="shared" si="25"/>
        <v>0</v>
      </c>
      <c r="E287" s="45"/>
      <c r="F287" s="45"/>
      <c r="G287" s="42">
        <f t="shared" si="24"/>
        <v>0</v>
      </c>
      <c r="H287" s="43"/>
      <c r="I287" s="38">
        <f t="shared" si="27"/>
        <v>0</v>
      </c>
      <c r="J287" s="68" t="str">
        <f>IFERROR(VLOOKUP(M287,EMPLOI!A:P,2,0),"")</f>
        <v/>
      </c>
      <c r="K287" s="68" t="str">
        <f t="shared" si="28"/>
        <v/>
      </c>
      <c r="L287" s="38">
        <f t="shared" ca="1" si="26"/>
        <v>0</v>
      </c>
      <c r="M287" s="32" t="str">
        <f t="array" ref="M287">IF(OR(WEEKDAY($A287,2)=7,WEEKDAY($A287,2)=6,A287=Férié,$J$2&gt;I287),"",IFERROR(INDEX(Tableau1[],MATCH(1,('2017'!A287&gt;=Tableau1[[DATE DEBUT ]])*(Tableau1[DATE FIN]&gt;='2017'!A287),0),1),""))</f>
        <v/>
      </c>
      <c r="N287" s="6"/>
    </row>
    <row r="288" spans="1:14" ht="16.2">
      <c r="A288" s="40">
        <f t="shared" si="29"/>
        <v>43386</v>
      </c>
      <c r="B288" s="45"/>
      <c r="C288" s="45"/>
      <c r="D288" s="42">
        <f t="shared" si="25"/>
        <v>0</v>
      </c>
      <c r="E288" s="45"/>
      <c r="F288" s="45"/>
      <c r="G288" s="42">
        <f t="shared" si="24"/>
        <v>0</v>
      </c>
      <c r="H288" s="43"/>
      <c r="I288" s="38">
        <f t="shared" si="27"/>
        <v>0</v>
      </c>
      <c r="J288" s="68" t="str">
        <f>IFERROR(VLOOKUP(M288,EMPLOI!A:P,2,0),"")</f>
        <v/>
      </c>
      <c r="K288" s="68" t="str">
        <f t="shared" si="28"/>
        <v/>
      </c>
      <c r="L288" s="38" t="str">
        <f t="shared" ca="1" si="26"/>
        <v/>
      </c>
      <c r="M288" s="32" t="str">
        <f t="array" ref="M288">IF(OR(WEEKDAY($A288,2)=7,WEEKDAY($A288,2)=6,A288=Férié,$J$2&gt;I288),"",IFERROR(INDEX(Tableau1[],MATCH(1,('2017'!A288&gt;=Tableau1[[DATE DEBUT ]])*(Tableau1[DATE FIN]&gt;='2017'!A288),0),1),""))</f>
        <v/>
      </c>
      <c r="N288" s="6"/>
    </row>
    <row r="289" spans="1:14" ht="16.2">
      <c r="A289" s="40">
        <f t="shared" si="29"/>
        <v>43387</v>
      </c>
      <c r="B289" s="45"/>
      <c r="C289" s="45"/>
      <c r="D289" s="42">
        <f t="shared" si="25"/>
        <v>0</v>
      </c>
      <c r="E289" s="45"/>
      <c r="F289" s="45"/>
      <c r="G289" s="42">
        <f t="shared" si="24"/>
        <v>0</v>
      </c>
      <c r="H289" s="43"/>
      <c r="I289" s="38">
        <f t="shared" si="27"/>
        <v>0</v>
      </c>
      <c r="J289" s="68" t="str">
        <f>IFERROR(VLOOKUP(M289,EMPLOI!A:P,2,0),"")</f>
        <v/>
      </c>
      <c r="K289" s="68" t="str">
        <f t="shared" si="28"/>
        <v/>
      </c>
      <c r="L289" s="38" t="str">
        <f t="shared" ca="1" si="26"/>
        <v/>
      </c>
      <c r="M289" s="32" t="str">
        <f t="array" ref="M289">IF(OR(WEEKDAY($A289,2)=7,WEEKDAY($A289,2)=6,A289=Férié,$J$2&gt;I289),"",IFERROR(INDEX(Tableau1[],MATCH(1,('2017'!A289&gt;=Tableau1[[DATE DEBUT ]])*(Tableau1[DATE FIN]&gt;='2017'!A289),0),1),""))</f>
        <v/>
      </c>
      <c r="N289" s="6"/>
    </row>
    <row r="290" spans="1:14" ht="16.2">
      <c r="A290" s="40">
        <f t="shared" si="29"/>
        <v>43388</v>
      </c>
      <c r="B290" s="45"/>
      <c r="C290" s="45"/>
      <c r="D290" s="42">
        <f t="shared" si="25"/>
        <v>0</v>
      </c>
      <c r="E290" s="45"/>
      <c r="F290" s="45"/>
      <c r="G290" s="42">
        <f t="shared" si="24"/>
        <v>0</v>
      </c>
      <c r="H290" s="43"/>
      <c r="I290" s="38">
        <f t="shared" si="27"/>
        <v>0</v>
      </c>
      <c r="J290" s="68" t="str">
        <f>IFERROR(VLOOKUP(M290,EMPLOI!A:P,2,0),"")</f>
        <v/>
      </c>
      <c r="K290" s="68" t="str">
        <f t="shared" si="28"/>
        <v/>
      </c>
      <c r="L290" s="38" t="str">
        <f t="shared" ca="1" si="26"/>
        <v/>
      </c>
      <c r="M290" s="32" t="str">
        <f t="array" ref="M290">IF(OR(WEEKDAY($A290,2)=7,WEEKDAY($A290,2)=6,A290=Férié,$J$2&gt;I290),"",IFERROR(INDEX(Tableau1[],MATCH(1,('2017'!A290&gt;=Tableau1[[DATE DEBUT ]])*(Tableau1[DATE FIN]&gt;='2017'!A290),0),1),""))</f>
        <v/>
      </c>
      <c r="N290" s="6"/>
    </row>
    <row r="291" spans="1:14" ht="16.2">
      <c r="A291" s="40">
        <f t="shared" si="29"/>
        <v>43389</v>
      </c>
      <c r="B291" s="45"/>
      <c r="C291" s="45"/>
      <c r="D291" s="42">
        <f t="shared" si="25"/>
        <v>0</v>
      </c>
      <c r="E291" s="45"/>
      <c r="F291" s="45"/>
      <c r="G291" s="42">
        <f t="shared" si="24"/>
        <v>0</v>
      </c>
      <c r="H291" s="43"/>
      <c r="I291" s="38">
        <f t="shared" si="27"/>
        <v>0</v>
      </c>
      <c r="J291" s="68" t="str">
        <f>IFERROR(VLOOKUP(M291,EMPLOI!A:P,2,0),"")</f>
        <v/>
      </c>
      <c r="K291" s="68" t="str">
        <f t="shared" si="28"/>
        <v/>
      </c>
      <c r="L291" s="38" t="str">
        <f t="shared" ca="1" si="26"/>
        <v/>
      </c>
      <c r="M291" s="32" t="str">
        <f t="array" ref="M291">IF(OR(WEEKDAY($A291,2)=7,WEEKDAY($A291,2)=6,A291=Férié,$J$2&gt;I291),"",IFERROR(INDEX(Tableau1[],MATCH(1,('2017'!A291&gt;=Tableau1[[DATE DEBUT ]])*(Tableau1[DATE FIN]&gt;='2017'!A291),0),1),""))</f>
        <v/>
      </c>
      <c r="N291" s="6"/>
    </row>
    <row r="292" spans="1:14" ht="16.2">
      <c r="A292" s="40">
        <f t="shared" si="29"/>
        <v>43390</v>
      </c>
      <c r="B292" s="45"/>
      <c r="C292" s="45"/>
      <c r="D292" s="42">
        <f t="shared" si="25"/>
        <v>0</v>
      </c>
      <c r="E292" s="45"/>
      <c r="F292" s="45"/>
      <c r="G292" s="42">
        <f t="shared" si="24"/>
        <v>0</v>
      </c>
      <c r="H292" s="43"/>
      <c r="I292" s="38">
        <f t="shared" si="27"/>
        <v>0</v>
      </c>
      <c r="J292" s="68" t="str">
        <f>IFERROR(VLOOKUP(M292,EMPLOI!A:P,2,0),"")</f>
        <v/>
      </c>
      <c r="K292" s="68" t="str">
        <f t="shared" si="28"/>
        <v/>
      </c>
      <c r="L292" s="38" t="str">
        <f t="shared" ca="1" si="26"/>
        <v/>
      </c>
      <c r="M292" s="32" t="str">
        <f t="array" ref="M292">IF(OR(WEEKDAY($A292,2)=7,WEEKDAY($A292,2)=6,A292=Férié,$J$2&gt;I292),"",IFERROR(INDEX(Tableau1[],MATCH(1,('2017'!A292&gt;=Tableau1[[DATE DEBUT ]])*(Tableau1[DATE FIN]&gt;='2017'!A292),0),1),""))</f>
        <v/>
      </c>
      <c r="N292" s="6"/>
    </row>
    <row r="293" spans="1:14" ht="16.2">
      <c r="A293" s="40">
        <f t="shared" si="29"/>
        <v>43391</v>
      </c>
      <c r="B293" s="45"/>
      <c r="C293" s="45"/>
      <c r="D293" s="42">
        <f t="shared" si="25"/>
        <v>0</v>
      </c>
      <c r="E293" s="45"/>
      <c r="F293" s="45"/>
      <c r="G293" s="42">
        <f t="shared" ref="G293:G356" si="30">MOD(F293-E293,1)</f>
        <v>0</v>
      </c>
      <c r="H293" s="43"/>
      <c r="I293" s="38">
        <f t="shared" si="27"/>
        <v>0</v>
      </c>
      <c r="J293" s="68" t="str">
        <f>IFERROR(VLOOKUP(M293,EMPLOI!A:P,2,0),"")</f>
        <v/>
      </c>
      <c r="K293" s="68" t="str">
        <f t="shared" si="28"/>
        <v/>
      </c>
      <c r="L293" s="38" t="str">
        <f t="shared" ca="1" si="26"/>
        <v/>
      </c>
      <c r="M293" s="32" t="str">
        <f t="array" ref="M293">IF(OR(WEEKDAY($A293,2)=7,WEEKDAY($A293,2)=6,A293=Férié,$J$2&gt;I293),"",IFERROR(INDEX(Tableau1[],MATCH(1,('2017'!A293&gt;=Tableau1[[DATE DEBUT ]])*(Tableau1[DATE FIN]&gt;='2017'!A293),0),1),""))</f>
        <v/>
      </c>
      <c r="N293" s="6"/>
    </row>
    <row r="294" spans="1:14" ht="16.2">
      <c r="A294" s="40">
        <f t="shared" si="29"/>
        <v>43392</v>
      </c>
      <c r="B294" s="45"/>
      <c r="C294" s="45"/>
      <c r="D294" s="42">
        <f t="shared" si="25"/>
        <v>0</v>
      </c>
      <c r="E294" s="45"/>
      <c r="F294" s="45"/>
      <c r="G294" s="42">
        <f t="shared" si="30"/>
        <v>0</v>
      </c>
      <c r="H294" s="43"/>
      <c r="I294" s="38">
        <f t="shared" si="27"/>
        <v>0</v>
      </c>
      <c r="J294" s="68" t="str">
        <f>IFERROR(VLOOKUP(M294,EMPLOI!A:P,2,0),"")</f>
        <v/>
      </c>
      <c r="K294" s="68" t="str">
        <f t="shared" si="28"/>
        <v/>
      </c>
      <c r="L294" s="38">
        <f t="shared" ca="1" si="26"/>
        <v>0</v>
      </c>
      <c r="M294" s="32" t="str">
        <f t="array" ref="M294">IF(OR(WEEKDAY($A294,2)=7,WEEKDAY($A294,2)=6,A294=Férié,$J$2&gt;I294),"",IFERROR(INDEX(Tableau1[],MATCH(1,('2017'!A294&gt;=Tableau1[[DATE DEBUT ]])*(Tableau1[DATE FIN]&gt;='2017'!A294),0),1),""))</f>
        <v/>
      </c>
      <c r="N294" s="6"/>
    </row>
    <row r="295" spans="1:14" ht="16.2">
      <c r="A295" s="40">
        <f t="shared" si="29"/>
        <v>43393</v>
      </c>
      <c r="B295" s="45"/>
      <c r="C295" s="45"/>
      <c r="D295" s="42">
        <f t="shared" si="25"/>
        <v>0</v>
      </c>
      <c r="E295" s="45"/>
      <c r="F295" s="45"/>
      <c r="G295" s="42">
        <f t="shared" si="30"/>
        <v>0</v>
      </c>
      <c r="H295" s="43"/>
      <c r="I295" s="38">
        <f t="shared" si="27"/>
        <v>0</v>
      </c>
      <c r="J295" s="68" t="str">
        <f>IFERROR(VLOOKUP(M295,EMPLOI!A:P,2,0),"")</f>
        <v/>
      </c>
      <c r="K295" s="68" t="str">
        <f t="shared" si="28"/>
        <v/>
      </c>
      <c r="L295" s="38" t="str">
        <f t="shared" ca="1" si="26"/>
        <v/>
      </c>
      <c r="M295" s="32" t="str">
        <f t="array" ref="M295">IF(OR(WEEKDAY($A295,2)=7,WEEKDAY($A295,2)=6,A295=Férié,$J$2&gt;I295),"",IFERROR(INDEX(Tableau1[],MATCH(1,('2017'!A295&gt;=Tableau1[[DATE DEBUT ]])*(Tableau1[DATE FIN]&gt;='2017'!A295),0),1),""))</f>
        <v/>
      </c>
      <c r="N295" s="6"/>
    </row>
    <row r="296" spans="1:14" ht="16.2">
      <c r="A296" s="40">
        <f t="shared" si="29"/>
        <v>43394</v>
      </c>
      <c r="B296" s="45"/>
      <c r="C296" s="45"/>
      <c r="D296" s="42">
        <f t="shared" si="25"/>
        <v>0</v>
      </c>
      <c r="E296" s="45"/>
      <c r="F296" s="45"/>
      <c r="G296" s="42">
        <f t="shared" si="30"/>
        <v>0</v>
      </c>
      <c r="H296" s="43"/>
      <c r="I296" s="38">
        <f t="shared" si="27"/>
        <v>0</v>
      </c>
      <c r="J296" s="68" t="str">
        <f>IFERROR(VLOOKUP(M296,EMPLOI!A:P,2,0),"")</f>
        <v/>
      </c>
      <c r="K296" s="68" t="str">
        <f t="shared" si="28"/>
        <v/>
      </c>
      <c r="L296" s="38" t="str">
        <f t="shared" ca="1" si="26"/>
        <v/>
      </c>
      <c r="M296" s="32" t="str">
        <f t="array" ref="M296">IF(OR(WEEKDAY($A296,2)=7,WEEKDAY($A296,2)=6,A296=Férié,$J$2&gt;I296),"",IFERROR(INDEX(Tableau1[],MATCH(1,('2017'!A296&gt;=Tableau1[[DATE DEBUT ]])*(Tableau1[DATE FIN]&gt;='2017'!A296),0),1),""))</f>
        <v/>
      </c>
      <c r="N296" s="6"/>
    </row>
    <row r="297" spans="1:14" ht="16.2">
      <c r="A297" s="40">
        <f t="shared" si="29"/>
        <v>43395</v>
      </c>
      <c r="B297" s="45"/>
      <c r="C297" s="45"/>
      <c r="D297" s="42">
        <f t="shared" si="25"/>
        <v>0</v>
      </c>
      <c r="E297" s="45"/>
      <c r="F297" s="45"/>
      <c r="G297" s="42">
        <f t="shared" si="30"/>
        <v>0</v>
      </c>
      <c r="H297" s="43"/>
      <c r="I297" s="38">
        <f t="shared" si="27"/>
        <v>0</v>
      </c>
      <c r="J297" s="68" t="str">
        <f>IFERROR(VLOOKUP(M297,EMPLOI!A:P,2,0),"")</f>
        <v/>
      </c>
      <c r="K297" s="68" t="str">
        <f t="shared" si="28"/>
        <v/>
      </c>
      <c r="L297" s="38" t="str">
        <f t="shared" ca="1" si="26"/>
        <v/>
      </c>
      <c r="M297" s="32" t="str">
        <f t="array" ref="M297">IF(OR(WEEKDAY($A297,2)=7,WEEKDAY($A297,2)=6,A297=Férié,$J$2&gt;I297),"",IFERROR(INDEX(Tableau1[],MATCH(1,('2017'!A297&gt;=Tableau1[[DATE DEBUT ]])*(Tableau1[DATE FIN]&gt;='2017'!A297),0),1),""))</f>
        <v/>
      </c>
      <c r="N297" s="6"/>
    </row>
    <row r="298" spans="1:14" ht="16.2">
      <c r="A298" s="40">
        <f t="shared" si="29"/>
        <v>43396</v>
      </c>
      <c r="B298" s="45"/>
      <c r="C298" s="45"/>
      <c r="D298" s="42">
        <f t="shared" si="25"/>
        <v>0</v>
      </c>
      <c r="E298" s="45"/>
      <c r="F298" s="45"/>
      <c r="G298" s="42">
        <f t="shared" si="30"/>
        <v>0</v>
      </c>
      <c r="H298" s="43"/>
      <c r="I298" s="38">
        <f t="shared" si="27"/>
        <v>0</v>
      </c>
      <c r="J298" s="68" t="str">
        <f>IFERROR(VLOOKUP(M298,EMPLOI!A:P,2,0),"")</f>
        <v/>
      </c>
      <c r="K298" s="68" t="str">
        <f t="shared" si="28"/>
        <v/>
      </c>
      <c r="L298" s="38" t="str">
        <f t="shared" ca="1" si="26"/>
        <v/>
      </c>
      <c r="M298" s="32" t="str">
        <f t="array" ref="M298">IF(OR(WEEKDAY($A298,2)=7,WEEKDAY($A298,2)=6,A298=Férié,$J$2&gt;I298),"",IFERROR(INDEX(Tableau1[],MATCH(1,('2017'!A298&gt;=Tableau1[[DATE DEBUT ]])*(Tableau1[DATE FIN]&gt;='2017'!A298),0),1),""))</f>
        <v/>
      </c>
      <c r="N298" s="6"/>
    </row>
    <row r="299" spans="1:14" ht="16.2">
      <c r="A299" s="40">
        <f t="shared" si="29"/>
        <v>43397</v>
      </c>
      <c r="B299" s="45"/>
      <c r="C299" s="45"/>
      <c r="D299" s="42">
        <f t="shared" si="25"/>
        <v>0</v>
      </c>
      <c r="E299" s="45"/>
      <c r="F299" s="45"/>
      <c r="G299" s="42">
        <f t="shared" si="30"/>
        <v>0</v>
      </c>
      <c r="H299" s="43"/>
      <c r="I299" s="38">
        <f t="shared" si="27"/>
        <v>0</v>
      </c>
      <c r="J299" s="68" t="str">
        <f>IFERROR(VLOOKUP(M299,EMPLOI!A:P,2,0),"")</f>
        <v/>
      </c>
      <c r="K299" s="68" t="str">
        <f t="shared" si="28"/>
        <v/>
      </c>
      <c r="L299" s="38" t="str">
        <f t="shared" ca="1" si="26"/>
        <v/>
      </c>
      <c r="M299" s="32" t="str">
        <f t="array" ref="M299">IF(OR(WEEKDAY($A299,2)=7,WEEKDAY($A299,2)=6,A299=Férié,$J$2&gt;I299),"",IFERROR(INDEX(Tableau1[],MATCH(1,('2017'!A299&gt;=Tableau1[[DATE DEBUT ]])*(Tableau1[DATE FIN]&gt;='2017'!A299),0),1),""))</f>
        <v/>
      </c>
      <c r="N299" s="6"/>
    </row>
    <row r="300" spans="1:14" ht="16.2">
      <c r="A300" s="40">
        <f t="shared" si="29"/>
        <v>43398</v>
      </c>
      <c r="B300" s="45"/>
      <c r="C300" s="45"/>
      <c r="D300" s="42">
        <f t="shared" si="25"/>
        <v>0</v>
      </c>
      <c r="E300" s="45"/>
      <c r="F300" s="45"/>
      <c r="G300" s="42">
        <f t="shared" si="30"/>
        <v>0</v>
      </c>
      <c r="H300" s="43"/>
      <c r="I300" s="38">
        <f t="shared" si="27"/>
        <v>0</v>
      </c>
      <c r="J300" s="68" t="str">
        <f>IFERROR(VLOOKUP(M300,EMPLOI!A:P,2,0),"")</f>
        <v/>
      </c>
      <c r="K300" s="68" t="str">
        <f t="shared" si="28"/>
        <v/>
      </c>
      <c r="L300" s="38" t="str">
        <f t="shared" ca="1" si="26"/>
        <v/>
      </c>
      <c r="M300" s="32" t="str">
        <f t="array" ref="M300">IF(OR(WEEKDAY($A300,2)=7,WEEKDAY($A300,2)=6,A300=Férié,$J$2&gt;I300),"",IFERROR(INDEX(Tableau1[],MATCH(1,('2017'!A300&gt;=Tableau1[[DATE DEBUT ]])*(Tableau1[DATE FIN]&gt;='2017'!A300),0),1),""))</f>
        <v/>
      </c>
      <c r="N300" s="6"/>
    </row>
    <row r="301" spans="1:14" ht="16.2">
      <c r="A301" s="40">
        <f t="shared" si="29"/>
        <v>43399</v>
      </c>
      <c r="B301" s="45"/>
      <c r="C301" s="45"/>
      <c r="D301" s="42">
        <f t="shared" si="25"/>
        <v>0</v>
      </c>
      <c r="E301" s="45"/>
      <c r="F301" s="45"/>
      <c r="G301" s="42">
        <f t="shared" si="30"/>
        <v>0</v>
      </c>
      <c r="H301" s="43"/>
      <c r="I301" s="38">
        <f t="shared" si="27"/>
        <v>0</v>
      </c>
      <c r="J301" s="68" t="str">
        <f>IFERROR(VLOOKUP(M301,EMPLOI!A:P,2,0),"")</f>
        <v/>
      </c>
      <c r="K301" s="68" t="str">
        <f t="shared" si="28"/>
        <v/>
      </c>
      <c r="L301" s="38">
        <f t="shared" ca="1" si="26"/>
        <v>0</v>
      </c>
      <c r="M301" s="32" t="str">
        <f t="array" ref="M301">IF(OR(WEEKDAY($A301,2)=7,WEEKDAY($A301,2)=6,A301=Férié,$J$2&gt;I301),"",IFERROR(INDEX(Tableau1[],MATCH(1,('2017'!A301&gt;=Tableau1[[DATE DEBUT ]])*(Tableau1[DATE FIN]&gt;='2017'!A301),0),1),""))</f>
        <v/>
      </c>
      <c r="N301" s="6"/>
    </row>
    <row r="302" spans="1:14" ht="16.2">
      <c r="A302" s="40">
        <f t="shared" si="29"/>
        <v>43400</v>
      </c>
      <c r="B302" s="45"/>
      <c r="C302" s="45"/>
      <c r="D302" s="42">
        <f t="shared" si="25"/>
        <v>0</v>
      </c>
      <c r="E302" s="45"/>
      <c r="F302" s="45"/>
      <c r="G302" s="42">
        <f t="shared" si="30"/>
        <v>0</v>
      </c>
      <c r="H302" s="43"/>
      <c r="I302" s="38">
        <f t="shared" si="27"/>
        <v>0</v>
      </c>
      <c r="J302" s="68" t="str">
        <f>IFERROR(VLOOKUP(M302,EMPLOI!A:P,2,0),"")</f>
        <v/>
      </c>
      <c r="K302" s="68" t="str">
        <f t="shared" si="28"/>
        <v/>
      </c>
      <c r="L302" s="38" t="str">
        <f t="shared" ca="1" si="26"/>
        <v/>
      </c>
      <c r="M302" s="32" t="str">
        <f t="array" ref="M302">IF(OR(WEEKDAY($A302,2)=7,WEEKDAY($A302,2)=6,A302=Férié,$J$2&gt;I302),"",IFERROR(INDEX(Tableau1[],MATCH(1,('2017'!A302&gt;=Tableau1[[DATE DEBUT ]])*(Tableau1[DATE FIN]&gt;='2017'!A302),0),1),""))</f>
        <v/>
      </c>
      <c r="N302" s="6"/>
    </row>
    <row r="303" spans="1:14" ht="16.2">
      <c r="A303" s="40">
        <f t="shared" si="29"/>
        <v>43401</v>
      </c>
      <c r="B303" s="45"/>
      <c r="C303" s="45"/>
      <c r="D303" s="42">
        <f t="shared" si="25"/>
        <v>0</v>
      </c>
      <c r="E303" s="45"/>
      <c r="F303" s="45"/>
      <c r="G303" s="42">
        <f t="shared" si="30"/>
        <v>0</v>
      </c>
      <c r="H303" s="43"/>
      <c r="I303" s="38">
        <f t="shared" si="27"/>
        <v>0</v>
      </c>
      <c r="J303" s="68" t="str">
        <f>IFERROR(VLOOKUP(M303,EMPLOI!A:P,2,0),"")</f>
        <v/>
      </c>
      <c r="K303" s="68" t="str">
        <f t="shared" si="28"/>
        <v/>
      </c>
      <c r="L303" s="38" t="str">
        <f t="shared" ca="1" si="26"/>
        <v/>
      </c>
      <c r="M303" s="32" t="str">
        <f t="array" ref="M303">IF(OR(WEEKDAY($A303,2)=7,WEEKDAY($A303,2)=6,A303=Férié,$J$2&gt;I303),"",IFERROR(INDEX(Tableau1[],MATCH(1,('2017'!A303&gt;=Tableau1[[DATE DEBUT ]])*(Tableau1[DATE FIN]&gt;='2017'!A303),0),1),""))</f>
        <v/>
      </c>
      <c r="N303" s="6"/>
    </row>
    <row r="304" spans="1:14" ht="16.2">
      <c r="A304" s="40">
        <f t="shared" si="29"/>
        <v>43402</v>
      </c>
      <c r="B304" s="45"/>
      <c r="C304" s="45"/>
      <c r="D304" s="42">
        <f t="shared" si="25"/>
        <v>0</v>
      </c>
      <c r="E304" s="45"/>
      <c r="F304" s="45"/>
      <c r="G304" s="42">
        <f t="shared" si="30"/>
        <v>0</v>
      </c>
      <c r="H304" s="43"/>
      <c r="I304" s="38">
        <f t="shared" si="27"/>
        <v>0</v>
      </c>
      <c r="J304" s="68" t="str">
        <f>IFERROR(VLOOKUP(M304,EMPLOI!A:P,2,0),"")</f>
        <v/>
      </c>
      <c r="K304" s="68" t="str">
        <f t="shared" si="28"/>
        <v/>
      </c>
      <c r="L304" s="38" t="str">
        <f t="shared" ca="1" si="26"/>
        <v/>
      </c>
      <c r="M304" s="32" t="str">
        <f t="array" ref="M304">IF(OR(WEEKDAY($A304,2)=7,WEEKDAY($A304,2)=6,A304=Férié,$J$2&gt;I304),"",IFERROR(INDEX(Tableau1[],MATCH(1,('2017'!A304&gt;=Tableau1[[DATE DEBUT ]])*(Tableau1[DATE FIN]&gt;='2017'!A304),0),1),""))</f>
        <v/>
      </c>
      <c r="N304" s="6"/>
    </row>
    <row r="305" spans="1:14" ht="16.2">
      <c r="A305" s="40">
        <f t="shared" si="29"/>
        <v>43403</v>
      </c>
      <c r="B305" s="45"/>
      <c r="C305" s="45"/>
      <c r="D305" s="42">
        <f t="shared" si="25"/>
        <v>0</v>
      </c>
      <c r="E305" s="45"/>
      <c r="F305" s="45"/>
      <c r="G305" s="42">
        <f t="shared" si="30"/>
        <v>0</v>
      </c>
      <c r="H305" s="43"/>
      <c r="I305" s="38">
        <f t="shared" si="27"/>
        <v>0</v>
      </c>
      <c r="J305" s="68" t="str">
        <f>IFERROR(VLOOKUP(M305,EMPLOI!A:P,2,0),"")</f>
        <v/>
      </c>
      <c r="K305" s="68" t="str">
        <f t="shared" si="28"/>
        <v/>
      </c>
      <c r="L305" s="38" t="str">
        <f t="shared" ca="1" si="26"/>
        <v/>
      </c>
      <c r="M305" s="32" t="str">
        <f t="array" ref="M305">IF(OR(WEEKDAY($A305,2)=7,WEEKDAY($A305,2)=6,A305=Férié,$J$2&gt;I305),"",IFERROR(INDEX(Tableau1[],MATCH(1,('2017'!A305&gt;=Tableau1[[DATE DEBUT ]])*(Tableau1[DATE FIN]&gt;='2017'!A305),0),1),""))</f>
        <v/>
      </c>
      <c r="N305" s="6"/>
    </row>
    <row r="306" spans="1:14" ht="16.2">
      <c r="A306" s="40">
        <f t="shared" si="29"/>
        <v>43404</v>
      </c>
      <c r="B306" s="44"/>
      <c r="C306" s="44"/>
      <c r="D306" s="42">
        <f t="shared" si="25"/>
        <v>0</v>
      </c>
      <c r="E306" s="45"/>
      <c r="F306" s="45"/>
      <c r="G306" s="42">
        <f t="shared" si="30"/>
        <v>0</v>
      </c>
      <c r="H306" s="43"/>
      <c r="I306" s="38">
        <f t="shared" si="27"/>
        <v>0</v>
      </c>
      <c r="J306" s="68" t="str">
        <f>IFERROR(VLOOKUP(M306,EMPLOI!A:P,2,0),"")</f>
        <v/>
      </c>
      <c r="K306" s="68" t="str">
        <f t="shared" si="28"/>
        <v/>
      </c>
      <c r="L306" s="38" t="str">
        <f t="shared" ca="1" si="26"/>
        <v/>
      </c>
      <c r="M306" s="32" t="str">
        <f t="array" ref="M306">IF(OR(WEEKDAY($A306,2)=7,WEEKDAY($A306,2)=6,A306=Férié,$J$2&gt;I306),"",IFERROR(INDEX(Tableau1[],MATCH(1,('2017'!A306&gt;=Tableau1[[DATE DEBUT ]])*(Tableau1[DATE FIN]&gt;='2017'!A306),0),1),""))</f>
        <v/>
      </c>
      <c r="N306" s="6"/>
    </row>
    <row r="307" spans="1:14" ht="16.2">
      <c r="A307" s="40">
        <f t="shared" si="29"/>
        <v>43405</v>
      </c>
      <c r="B307" s="44"/>
      <c r="C307" s="44"/>
      <c r="D307" s="42">
        <f t="shared" si="25"/>
        <v>0</v>
      </c>
      <c r="E307" s="45"/>
      <c r="F307" s="45"/>
      <c r="G307" s="42">
        <f t="shared" si="30"/>
        <v>0</v>
      </c>
      <c r="H307" s="43"/>
      <c r="I307" s="38">
        <f t="shared" si="27"/>
        <v>0</v>
      </c>
      <c r="J307" s="68" t="str">
        <f>IFERROR(VLOOKUP(M307,EMPLOI!A:P,2,0),"")</f>
        <v/>
      </c>
      <c r="K307" s="68" t="str">
        <f t="shared" si="28"/>
        <v/>
      </c>
      <c r="L307" s="38" t="str">
        <f t="shared" ca="1" si="26"/>
        <v/>
      </c>
      <c r="M307" s="32" t="str">
        <f t="array" ref="M307">IF(OR(WEEKDAY($A307,2)=7,WEEKDAY($A307,2)=6,A307=Férié,$J$2&gt;I307),"",IFERROR(INDEX(Tableau1[],MATCH(1,('2017'!A307&gt;=Tableau1[[DATE DEBUT ]])*(Tableau1[DATE FIN]&gt;='2017'!A307),0),1),""))</f>
        <v/>
      </c>
      <c r="N307" s="6"/>
    </row>
    <row r="308" spans="1:14" ht="16.2">
      <c r="A308" s="40">
        <f t="shared" si="29"/>
        <v>43406</v>
      </c>
      <c r="B308" s="44"/>
      <c r="C308" s="44"/>
      <c r="D308" s="42">
        <f t="shared" si="25"/>
        <v>0</v>
      </c>
      <c r="E308" s="45"/>
      <c r="F308" s="45"/>
      <c r="G308" s="42">
        <f t="shared" si="30"/>
        <v>0</v>
      </c>
      <c r="H308" s="43"/>
      <c r="I308" s="38">
        <f t="shared" si="27"/>
        <v>0</v>
      </c>
      <c r="J308" s="68" t="str">
        <f>IFERROR(VLOOKUP(M308,EMPLOI!A:P,2,0),"")</f>
        <v/>
      </c>
      <c r="K308" s="68" t="str">
        <f t="shared" si="28"/>
        <v/>
      </c>
      <c r="L308" s="38">
        <f t="shared" ca="1" si="26"/>
        <v>0</v>
      </c>
      <c r="M308" s="32" t="str">
        <f t="array" ref="M308">IF(OR(WEEKDAY($A308,2)=7,WEEKDAY($A308,2)=6,A308=Férié,$J$2&gt;I308),"",IFERROR(INDEX(Tableau1[],MATCH(1,('2017'!A308&gt;=Tableau1[[DATE DEBUT ]])*(Tableau1[DATE FIN]&gt;='2017'!A308),0),1),""))</f>
        <v/>
      </c>
      <c r="N308" s="6"/>
    </row>
    <row r="309" spans="1:14" ht="16.2">
      <c r="A309" s="40">
        <f t="shared" si="29"/>
        <v>43407</v>
      </c>
      <c r="B309" s="44"/>
      <c r="C309" s="44"/>
      <c r="D309" s="42">
        <f t="shared" si="25"/>
        <v>0</v>
      </c>
      <c r="E309" s="45"/>
      <c r="F309" s="45"/>
      <c r="G309" s="42">
        <f t="shared" si="30"/>
        <v>0</v>
      </c>
      <c r="H309" s="43"/>
      <c r="I309" s="38">
        <f t="shared" si="27"/>
        <v>0</v>
      </c>
      <c r="J309" s="68" t="str">
        <f>IFERROR(VLOOKUP(M309,EMPLOI!A:P,2,0),"")</f>
        <v/>
      </c>
      <c r="K309" s="68" t="str">
        <f t="shared" si="28"/>
        <v/>
      </c>
      <c r="L309" s="38" t="str">
        <f t="shared" ca="1" si="26"/>
        <v/>
      </c>
      <c r="M309" s="32" t="str">
        <f t="array" ref="M309">IF(OR(WEEKDAY($A309,2)=7,WEEKDAY($A309,2)=6,A309=Férié,$J$2&gt;I309),"",IFERROR(INDEX(Tableau1[],MATCH(1,('2017'!A309&gt;=Tableau1[[DATE DEBUT ]])*(Tableau1[DATE FIN]&gt;='2017'!A309),0),1),""))</f>
        <v/>
      </c>
      <c r="N309" s="6"/>
    </row>
    <row r="310" spans="1:14" ht="16.2">
      <c r="A310" s="40">
        <f t="shared" si="29"/>
        <v>43408</v>
      </c>
      <c r="B310" s="45"/>
      <c r="C310" s="45"/>
      <c r="D310" s="42">
        <f t="shared" si="25"/>
        <v>0</v>
      </c>
      <c r="E310" s="45"/>
      <c r="F310" s="45"/>
      <c r="G310" s="42">
        <f t="shared" si="30"/>
        <v>0</v>
      </c>
      <c r="H310" s="43"/>
      <c r="I310" s="38">
        <f t="shared" si="27"/>
        <v>0</v>
      </c>
      <c r="J310" s="68" t="str">
        <f>IFERROR(VLOOKUP(M310,EMPLOI!A:P,2,0),"")</f>
        <v/>
      </c>
      <c r="K310" s="68" t="str">
        <f t="shared" si="28"/>
        <v/>
      </c>
      <c r="L310" s="38" t="str">
        <f t="shared" ca="1" si="26"/>
        <v/>
      </c>
      <c r="M310" s="32" t="str">
        <f t="array" ref="M310">IF(OR(WEEKDAY($A310,2)=7,WEEKDAY($A310,2)=6,A310=Férié,$J$2&gt;I310),"",IFERROR(INDEX(Tableau1[],MATCH(1,('2017'!A310&gt;=Tableau1[[DATE DEBUT ]])*(Tableau1[DATE FIN]&gt;='2017'!A310),0),1),""))</f>
        <v/>
      </c>
      <c r="N310" s="6"/>
    </row>
    <row r="311" spans="1:14" ht="16.2">
      <c r="A311" s="40">
        <f t="shared" si="29"/>
        <v>43409</v>
      </c>
      <c r="B311" s="45"/>
      <c r="C311" s="45"/>
      <c r="D311" s="42">
        <f t="shared" si="25"/>
        <v>0</v>
      </c>
      <c r="E311" s="45"/>
      <c r="F311" s="45"/>
      <c r="G311" s="42">
        <f t="shared" si="30"/>
        <v>0</v>
      </c>
      <c r="H311" s="43"/>
      <c r="I311" s="38">
        <f t="shared" si="27"/>
        <v>0</v>
      </c>
      <c r="J311" s="68" t="str">
        <f>IFERROR(VLOOKUP(M311,EMPLOI!A:P,2,0),"")</f>
        <v/>
      </c>
      <c r="K311" s="68" t="str">
        <f t="shared" si="28"/>
        <v/>
      </c>
      <c r="L311" s="38" t="str">
        <f t="shared" ca="1" si="26"/>
        <v/>
      </c>
      <c r="M311" s="32" t="str">
        <f t="array" ref="M311">IF(OR(WEEKDAY($A311,2)=7,WEEKDAY($A311,2)=6,A311=Férié,$J$2&gt;I311),"",IFERROR(INDEX(Tableau1[],MATCH(1,('2017'!A311&gt;=Tableau1[[DATE DEBUT ]])*(Tableau1[DATE FIN]&gt;='2017'!A311),0),1),""))</f>
        <v/>
      </c>
      <c r="N311" s="6"/>
    </row>
    <row r="312" spans="1:14" ht="16.2">
      <c r="A312" s="40">
        <f t="shared" si="29"/>
        <v>43410</v>
      </c>
      <c r="B312" s="45"/>
      <c r="C312" s="45"/>
      <c r="D312" s="42">
        <f t="shared" si="25"/>
        <v>0</v>
      </c>
      <c r="E312" s="45"/>
      <c r="F312" s="45"/>
      <c r="G312" s="42">
        <f t="shared" si="30"/>
        <v>0</v>
      </c>
      <c r="H312" s="43"/>
      <c r="I312" s="38">
        <f t="shared" si="27"/>
        <v>0</v>
      </c>
      <c r="J312" s="68" t="str">
        <f>IFERROR(VLOOKUP(M312,EMPLOI!A:P,2,0),"")</f>
        <v/>
      </c>
      <c r="K312" s="68" t="str">
        <f t="shared" si="28"/>
        <v/>
      </c>
      <c r="L312" s="38" t="str">
        <f t="shared" ca="1" si="26"/>
        <v/>
      </c>
      <c r="M312" s="32" t="str">
        <f t="array" ref="M312">IF(OR(WEEKDAY($A312,2)=7,WEEKDAY($A312,2)=6,A312=Férié,$J$2&gt;I312),"",IFERROR(INDEX(Tableau1[],MATCH(1,('2017'!A312&gt;=Tableau1[[DATE DEBUT ]])*(Tableau1[DATE FIN]&gt;='2017'!A312),0),1),""))</f>
        <v/>
      </c>
      <c r="N312" s="6"/>
    </row>
    <row r="313" spans="1:14" ht="16.2">
      <c r="A313" s="40">
        <f t="shared" si="29"/>
        <v>43411</v>
      </c>
      <c r="B313" s="45"/>
      <c r="C313" s="45"/>
      <c r="D313" s="42">
        <f t="shared" si="25"/>
        <v>0</v>
      </c>
      <c r="E313" s="45"/>
      <c r="F313" s="45"/>
      <c r="G313" s="42">
        <f t="shared" si="30"/>
        <v>0</v>
      </c>
      <c r="H313" s="43"/>
      <c r="I313" s="38">
        <f t="shared" si="27"/>
        <v>0</v>
      </c>
      <c r="J313" s="68" t="str">
        <f>IFERROR(VLOOKUP(M313,EMPLOI!A:P,2,0),"")</f>
        <v/>
      </c>
      <c r="K313" s="68" t="str">
        <f t="shared" si="28"/>
        <v/>
      </c>
      <c r="L313" s="38" t="str">
        <f t="shared" ca="1" si="26"/>
        <v/>
      </c>
      <c r="M313" s="32" t="str">
        <f t="array" ref="M313">IF(OR(WEEKDAY($A313,2)=7,WEEKDAY($A313,2)=6,A313=Férié,$J$2&gt;I313),"",IFERROR(INDEX(Tableau1[],MATCH(1,('2017'!A313&gt;=Tableau1[[DATE DEBUT ]])*(Tableau1[DATE FIN]&gt;='2017'!A313),0),1),""))</f>
        <v/>
      </c>
      <c r="N313" s="6"/>
    </row>
    <row r="314" spans="1:14" ht="16.2">
      <c r="A314" s="40">
        <f t="shared" si="29"/>
        <v>43412</v>
      </c>
      <c r="B314" s="45"/>
      <c r="C314" s="45"/>
      <c r="D314" s="42">
        <f t="shared" si="25"/>
        <v>0</v>
      </c>
      <c r="E314" s="45"/>
      <c r="F314" s="45"/>
      <c r="G314" s="42">
        <f t="shared" si="30"/>
        <v>0</v>
      </c>
      <c r="H314" s="43"/>
      <c r="I314" s="38">
        <f t="shared" si="27"/>
        <v>0</v>
      </c>
      <c r="J314" s="68" t="str">
        <f>IFERROR(VLOOKUP(M314,EMPLOI!A:P,2,0),"")</f>
        <v/>
      </c>
      <c r="K314" s="68" t="str">
        <f t="shared" si="28"/>
        <v/>
      </c>
      <c r="L314" s="38" t="str">
        <f t="shared" ca="1" si="26"/>
        <v/>
      </c>
      <c r="M314" s="32" t="str">
        <f t="array" ref="M314">IF(OR(WEEKDAY($A314,2)=7,WEEKDAY($A314,2)=6,A314=Férié,$J$2&gt;I314),"",IFERROR(INDEX(Tableau1[],MATCH(1,('2017'!A314&gt;=Tableau1[[DATE DEBUT ]])*(Tableau1[DATE FIN]&gt;='2017'!A314),0),1),""))</f>
        <v/>
      </c>
      <c r="N314" s="6"/>
    </row>
    <row r="315" spans="1:14" ht="16.2">
      <c r="A315" s="40">
        <f t="shared" si="29"/>
        <v>43413</v>
      </c>
      <c r="B315" s="45"/>
      <c r="C315" s="45"/>
      <c r="D315" s="42">
        <f t="shared" si="25"/>
        <v>0</v>
      </c>
      <c r="E315" s="45"/>
      <c r="F315" s="45"/>
      <c r="G315" s="42">
        <f t="shared" si="30"/>
        <v>0</v>
      </c>
      <c r="H315" s="43"/>
      <c r="I315" s="38">
        <f t="shared" si="27"/>
        <v>0</v>
      </c>
      <c r="J315" s="68" t="str">
        <f>IFERROR(VLOOKUP(M315,EMPLOI!A:P,2,0),"")</f>
        <v/>
      </c>
      <c r="K315" s="68" t="str">
        <f t="shared" si="28"/>
        <v/>
      </c>
      <c r="L315" s="38">
        <f t="shared" ca="1" si="26"/>
        <v>0</v>
      </c>
      <c r="M315" s="32" t="str">
        <f t="array" ref="M315">IF(OR(WEEKDAY($A315,2)=7,WEEKDAY($A315,2)=6,A315=Férié,$J$2&gt;I315),"",IFERROR(INDEX(Tableau1[],MATCH(1,('2017'!A315&gt;=Tableau1[[DATE DEBUT ]])*(Tableau1[DATE FIN]&gt;='2017'!A315),0),1),""))</f>
        <v/>
      </c>
      <c r="N315" s="6"/>
    </row>
    <row r="316" spans="1:14" ht="16.2">
      <c r="A316" s="40">
        <f t="shared" si="29"/>
        <v>43414</v>
      </c>
      <c r="B316" s="45"/>
      <c r="C316" s="45"/>
      <c r="D316" s="42">
        <f t="shared" si="25"/>
        <v>0</v>
      </c>
      <c r="E316" s="45"/>
      <c r="F316" s="45"/>
      <c r="G316" s="42">
        <f t="shared" si="30"/>
        <v>0</v>
      </c>
      <c r="H316" s="43"/>
      <c r="I316" s="38">
        <f t="shared" si="27"/>
        <v>0</v>
      </c>
      <c r="J316" s="68" t="str">
        <f>IFERROR(VLOOKUP(M316,EMPLOI!A:P,2,0),"")</f>
        <v/>
      </c>
      <c r="K316" s="68" t="str">
        <f t="shared" si="28"/>
        <v/>
      </c>
      <c r="L316" s="38" t="str">
        <f t="shared" ca="1" si="26"/>
        <v/>
      </c>
      <c r="M316" s="32" t="str">
        <f t="array" ref="M316">IF(OR(WEEKDAY($A316,2)=7,WEEKDAY($A316,2)=6,A316=Férié,$J$2&gt;I316),"",IFERROR(INDEX(Tableau1[],MATCH(1,('2017'!A316&gt;=Tableau1[[DATE DEBUT ]])*(Tableau1[DATE FIN]&gt;='2017'!A316),0),1),""))</f>
        <v/>
      </c>
      <c r="N316" s="6"/>
    </row>
    <row r="317" spans="1:14" ht="16.2">
      <c r="A317" s="40">
        <f t="shared" si="29"/>
        <v>43415</v>
      </c>
      <c r="B317" s="45"/>
      <c r="C317" s="45"/>
      <c r="D317" s="42">
        <f t="shared" ref="D317:D368" si="31">MOD(C317-B317,1)</f>
        <v>0</v>
      </c>
      <c r="E317" s="45"/>
      <c r="F317" s="45"/>
      <c r="G317" s="42">
        <f t="shared" si="30"/>
        <v>0</v>
      </c>
      <c r="H317" s="43"/>
      <c r="I317" s="38">
        <f t="shared" si="27"/>
        <v>0</v>
      </c>
      <c r="J317" s="68" t="str">
        <f>IFERROR(VLOOKUP(M317,EMPLOI!A:P,2,0),"")</f>
        <v/>
      </c>
      <c r="K317" s="68" t="str">
        <f t="shared" si="28"/>
        <v/>
      </c>
      <c r="L317" s="38" t="str">
        <f t="shared" ca="1" si="26"/>
        <v/>
      </c>
      <c r="M317" s="32" t="str">
        <f t="array" ref="M317">IF(OR(WEEKDAY($A317,2)=7,WEEKDAY($A317,2)=6,A317=Férié,$J$2&gt;I317),"",IFERROR(INDEX(Tableau1[],MATCH(1,('2017'!A317&gt;=Tableau1[[DATE DEBUT ]])*(Tableau1[DATE FIN]&gt;='2017'!A317),0),1),""))</f>
        <v/>
      </c>
      <c r="N317" s="6"/>
    </row>
    <row r="318" spans="1:14" ht="16.2">
      <c r="A318" s="40">
        <f t="shared" si="29"/>
        <v>43416</v>
      </c>
      <c r="B318" s="45"/>
      <c r="C318" s="45"/>
      <c r="D318" s="42">
        <f t="shared" si="31"/>
        <v>0</v>
      </c>
      <c r="E318" s="45"/>
      <c r="F318" s="45"/>
      <c r="G318" s="42">
        <f t="shared" si="30"/>
        <v>0</v>
      </c>
      <c r="H318" s="43"/>
      <c r="I318" s="38">
        <f t="shared" si="27"/>
        <v>0</v>
      </c>
      <c r="J318" s="68" t="str">
        <f>IFERROR(VLOOKUP(M318,EMPLOI!A:P,2,0),"")</f>
        <v/>
      </c>
      <c r="K318" s="68" t="str">
        <f t="shared" si="28"/>
        <v/>
      </c>
      <c r="L318" s="38" t="str">
        <f t="shared" ca="1" si="26"/>
        <v/>
      </c>
      <c r="M318" s="32" t="str">
        <f t="array" ref="M318">IF(OR(WEEKDAY($A318,2)=7,WEEKDAY($A318,2)=6,A318=Férié,$J$2&gt;I318),"",IFERROR(INDEX(Tableau1[],MATCH(1,('2017'!A318&gt;=Tableau1[[DATE DEBUT ]])*(Tableau1[DATE FIN]&gt;='2017'!A318),0),1),""))</f>
        <v/>
      </c>
      <c r="N318" s="6"/>
    </row>
    <row r="319" spans="1:14" ht="16.2">
      <c r="A319" s="40">
        <f t="shared" si="29"/>
        <v>43417</v>
      </c>
      <c r="B319" s="45"/>
      <c r="C319" s="45"/>
      <c r="D319" s="42">
        <f t="shared" si="31"/>
        <v>0</v>
      </c>
      <c r="E319" s="45"/>
      <c r="F319" s="45"/>
      <c r="G319" s="42">
        <f t="shared" si="30"/>
        <v>0</v>
      </c>
      <c r="H319" s="43"/>
      <c r="I319" s="38">
        <f t="shared" si="27"/>
        <v>0</v>
      </c>
      <c r="J319" s="68" t="str">
        <f>IFERROR(VLOOKUP(M319,EMPLOI!A:P,2,0),"")</f>
        <v/>
      </c>
      <c r="K319" s="68" t="str">
        <f t="shared" si="28"/>
        <v/>
      </c>
      <c r="L319" s="38" t="str">
        <f t="shared" ca="1" si="26"/>
        <v/>
      </c>
      <c r="M319" s="32" t="str">
        <f t="array" ref="M319">IF(OR(WEEKDAY($A319,2)=7,WEEKDAY($A319,2)=6,A319=Férié,$J$2&gt;I319),"",IFERROR(INDEX(Tableau1[],MATCH(1,('2017'!A319&gt;=Tableau1[[DATE DEBUT ]])*(Tableau1[DATE FIN]&gt;='2017'!A319),0),1),""))</f>
        <v/>
      </c>
      <c r="N319" s="6"/>
    </row>
    <row r="320" spans="1:14" ht="16.2">
      <c r="A320" s="40">
        <f t="shared" si="29"/>
        <v>43418</v>
      </c>
      <c r="B320" s="45"/>
      <c r="C320" s="45"/>
      <c r="D320" s="42">
        <f t="shared" si="31"/>
        <v>0</v>
      </c>
      <c r="E320" s="45"/>
      <c r="F320" s="45"/>
      <c r="G320" s="42">
        <f t="shared" si="30"/>
        <v>0</v>
      </c>
      <c r="H320" s="43"/>
      <c r="I320" s="38">
        <f t="shared" si="27"/>
        <v>0</v>
      </c>
      <c r="J320" s="68" t="str">
        <f>IFERROR(VLOOKUP(M320,EMPLOI!A:P,2,0),"")</f>
        <v/>
      </c>
      <c r="K320" s="68" t="str">
        <f t="shared" si="28"/>
        <v/>
      </c>
      <c r="L320" s="38" t="str">
        <f t="shared" ca="1" si="26"/>
        <v/>
      </c>
      <c r="M320" s="32" t="str">
        <f t="array" ref="M320">IF(OR(WEEKDAY($A320,2)=7,WEEKDAY($A320,2)=6,A320=Férié,$J$2&gt;I320),"",IFERROR(INDEX(Tableau1[],MATCH(1,('2017'!A320&gt;=Tableau1[[DATE DEBUT ]])*(Tableau1[DATE FIN]&gt;='2017'!A320),0),1),""))</f>
        <v/>
      </c>
      <c r="N320" s="6"/>
    </row>
    <row r="321" spans="1:14" ht="16.2">
      <c r="A321" s="40">
        <f t="shared" si="29"/>
        <v>43419</v>
      </c>
      <c r="B321" s="45"/>
      <c r="C321" s="45"/>
      <c r="D321" s="42">
        <f t="shared" si="31"/>
        <v>0</v>
      </c>
      <c r="E321" s="45"/>
      <c r="F321" s="45"/>
      <c r="G321" s="42">
        <f t="shared" si="30"/>
        <v>0</v>
      </c>
      <c r="H321" s="43"/>
      <c r="I321" s="38">
        <f t="shared" si="27"/>
        <v>0</v>
      </c>
      <c r="J321" s="68" t="str">
        <f>IFERROR(VLOOKUP(M321,EMPLOI!A:P,2,0),"")</f>
        <v/>
      </c>
      <c r="K321" s="68" t="str">
        <f t="shared" si="28"/>
        <v/>
      </c>
      <c r="L321" s="38" t="str">
        <f t="shared" ca="1" si="26"/>
        <v/>
      </c>
      <c r="M321" s="32" t="str">
        <f t="array" ref="M321">IF(OR(WEEKDAY($A321,2)=7,WEEKDAY($A321,2)=6,A321=Férié,$J$2&gt;I321),"",IFERROR(INDEX(Tableau1[],MATCH(1,('2017'!A321&gt;=Tableau1[[DATE DEBUT ]])*(Tableau1[DATE FIN]&gt;='2017'!A321),0),1),""))</f>
        <v/>
      </c>
      <c r="N321" s="6"/>
    </row>
    <row r="322" spans="1:14" ht="16.2">
      <c r="A322" s="40">
        <f t="shared" si="29"/>
        <v>43420</v>
      </c>
      <c r="B322" s="45"/>
      <c r="C322" s="45"/>
      <c r="D322" s="42">
        <f t="shared" si="31"/>
        <v>0</v>
      </c>
      <c r="E322" s="45"/>
      <c r="F322" s="45"/>
      <c r="G322" s="42">
        <f t="shared" si="30"/>
        <v>0</v>
      </c>
      <c r="H322" s="43"/>
      <c r="I322" s="38">
        <f t="shared" si="27"/>
        <v>0</v>
      </c>
      <c r="J322" s="68" t="str">
        <f>IFERROR(VLOOKUP(M322,EMPLOI!A:P,2,0),"")</f>
        <v/>
      </c>
      <c r="K322" s="68" t="str">
        <f t="shared" si="28"/>
        <v/>
      </c>
      <c r="L322" s="38">
        <f t="shared" ca="1" si="26"/>
        <v>0</v>
      </c>
      <c r="M322" s="32" t="str">
        <f t="array" ref="M322">IF(OR(WEEKDAY($A322,2)=7,WEEKDAY($A322,2)=6,A322=Férié,$J$2&gt;I322),"",IFERROR(INDEX(Tableau1[],MATCH(1,('2017'!A322&gt;=Tableau1[[DATE DEBUT ]])*(Tableau1[DATE FIN]&gt;='2017'!A322),0),1),""))</f>
        <v/>
      </c>
      <c r="N322" s="6"/>
    </row>
    <row r="323" spans="1:14" ht="16.2">
      <c r="A323" s="40">
        <f t="shared" si="29"/>
        <v>43421</v>
      </c>
      <c r="B323" s="45"/>
      <c r="C323" s="45"/>
      <c r="D323" s="42">
        <f t="shared" si="31"/>
        <v>0</v>
      </c>
      <c r="E323" s="45"/>
      <c r="F323" s="45"/>
      <c r="G323" s="42">
        <f t="shared" si="30"/>
        <v>0</v>
      </c>
      <c r="H323" s="43"/>
      <c r="I323" s="38">
        <f t="shared" si="27"/>
        <v>0</v>
      </c>
      <c r="J323" s="68" t="str">
        <f>IFERROR(VLOOKUP(M323,EMPLOI!A:P,2,0),"")</f>
        <v/>
      </c>
      <c r="K323" s="68" t="str">
        <f t="shared" si="28"/>
        <v/>
      </c>
      <c r="L323" s="38" t="str">
        <f t="shared" ref="L323:L368" ca="1" si="32">IF(WEEKDAY(A323)=6,SUM(OFFSET(A323,0,8,-6,1)),"")</f>
        <v/>
      </c>
      <c r="M323" s="32" t="str">
        <f t="array" ref="M323">IF(OR(WEEKDAY($A323,2)=7,WEEKDAY($A323,2)=6,A323=Férié,$J$2&gt;I323),"",IFERROR(INDEX(Tableau1[],MATCH(1,('2017'!A323&gt;=Tableau1[[DATE DEBUT ]])*(Tableau1[DATE FIN]&gt;='2017'!A323),0),1),""))</f>
        <v/>
      </c>
      <c r="N323" s="6"/>
    </row>
    <row r="324" spans="1:14" ht="16.2">
      <c r="A324" s="40">
        <f t="shared" si="29"/>
        <v>43422</v>
      </c>
      <c r="B324" s="45"/>
      <c r="C324" s="45"/>
      <c r="D324" s="42">
        <f t="shared" si="31"/>
        <v>0</v>
      </c>
      <c r="E324" s="45"/>
      <c r="F324" s="45"/>
      <c r="G324" s="42">
        <f t="shared" si="30"/>
        <v>0</v>
      </c>
      <c r="H324" s="43"/>
      <c r="I324" s="38">
        <f t="shared" si="27"/>
        <v>0</v>
      </c>
      <c r="J324" s="68" t="str">
        <f>IFERROR(VLOOKUP(M324,EMPLOI!A:P,2,0),"")</f>
        <v/>
      </c>
      <c r="K324" s="68" t="str">
        <f t="shared" si="28"/>
        <v/>
      </c>
      <c r="L324" s="38" t="str">
        <f t="shared" ca="1" si="32"/>
        <v/>
      </c>
      <c r="M324" s="32" t="str">
        <f t="array" ref="M324">IF(OR(WEEKDAY($A324,2)=7,WEEKDAY($A324,2)=6,A324=Férié,$J$2&gt;I324),"",IFERROR(INDEX(Tableau1[],MATCH(1,('2017'!A324&gt;=Tableau1[[DATE DEBUT ]])*(Tableau1[DATE FIN]&gt;='2017'!A324),0),1),""))</f>
        <v/>
      </c>
      <c r="N324" s="6"/>
    </row>
    <row r="325" spans="1:14" ht="16.2">
      <c r="A325" s="40">
        <f t="shared" si="29"/>
        <v>43423</v>
      </c>
      <c r="B325" s="45"/>
      <c r="C325" s="45"/>
      <c r="D325" s="42">
        <f t="shared" si="31"/>
        <v>0</v>
      </c>
      <c r="E325" s="45"/>
      <c r="F325" s="45"/>
      <c r="G325" s="42">
        <f t="shared" si="30"/>
        <v>0</v>
      </c>
      <c r="H325" s="43"/>
      <c r="I325" s="38">
        <f t="shared" ref="I325:I368" si="33">SUM(D325+G325)</f>
        <v>0</v>
      </c>
      <c r="J325" s="68" t="str">
        <f>IFERROR(VLOOKUP(M325,EMPLOI!A:P,2,0),"")</f>
        <v/>
      </c>
      <c r="K325" s="68" t="str">
        <f t="shared" ref="K325:K368" si="34">IF(I325&gt;=$J$2,J325,"")</f>
        <v/>
      </c>
      <c r="L325" s="38" t="str">
        <f t="shared" ca="1" si="32"/>
        <v/>
      </c>
      <c r="M325" s="32" t="str">
        <f t="array" ref="M325">IF(OR(WEEKDAY($A325,2)=7,WEEKDAY($A325,2)=6,A325=Férié,$J$2&gt;I325),"",IFERROR(INDEX(Tableau1[],MATCH(1,('2017'!A325&gt;=Tableau1[[DATE DEBUT ]])*(Tableau1[DATE FIN]&gt;='2017'!A325),0),1),""))</f>
        <v/>
      </c>
      <c r="N325" s="6"/>
    </row>
    <row r="326" spans="1:14" ht="16.2">
      <c r="A326" s="40">
        <f t="shared" ref="A326:A368" si="35">A325+1</f>
        <v>43424</v>
      </c>
      <c r="B326" s="45"/>
      <c r="C326" s="45"/>
      <c r="D326" s="42">
        <f t="shared" si="31"/>
        <v>0</v>
      </c>
      <c r="E326" s="45"/>
      <c r="F326" s="45"/>
      <c r="G326" s="42">
        <f t="shared" si="30"/>
        <v>0</v>
      </c>
      <c r="H326" s="43"/>
      <c r="I326" s="38">
        <f t="shared" si="33"/>
        <v>0</v>
      </c>
      <c r="J326" s="68" t="str">
        <f>IFERROR(VLOOKUP(M326,EMPLOI!A:P,2,0),"")</f>
        <v/>
      </c>
      <c r="K326" s="68" t="str">
        <f t="shared" si="34"/>
        <v/>
      </c>
      <c r="L326" s="38" t="str">
        <f t="shared" ca="1" si="32"/>
        <v/>
      </c>
      <c r="M326" s="32" t="str">
        <f t="array" ref="M326">IF(OR(WEEKDAY($A326,2)=7,WEEKDAY($A326,2)=6,A326=Férié,$J$2&gt;I326),"",IFERROR(INDEX(Tableau1[],MATCH(1,('2017'!A326&gt;=Tableau1[[DATE DEBUT ]])*(Tableau1[DATE FIN]&gt;='2017'!A326),0),1),""))</f>
        <v/>
      </c>
      <c r="N326" s="6"/>
    </row>
    <row r="327" spans="1:14" ht="16.2">
      <c r="A327" s="40">
        <f t="shared" si="35"/>
        <v>43425</v>
      </c>
      <c r="B327" s="45"/>
      <c r="C327" s="45"/>
      <c r="D327" s="42">
        <f t="shared" si="31"/>
        <v>0</v>
      </c>
      <c r="E327" s="45"/>
      <c r="F327" s="45"/>
      <c r="G327" s="42">
        <f t="shared" si="30"/>
        <v>0</v>
      </c>
      <c r="H327" s="43"/>
      <c r="I327" s="38">
        <f t="shared" si="33"/>
        <v>0</v>
      </c>
      <c r="J327" s="68" t="str">
        <f>IFERROR(VLOOKUP(M327,EMPLOI!A:P,2,0),"")</f>
        <v/>
      </c>
      <c r="K327" s="68" t="str">
        <f t="shared" si="34"/>
        <v/>
      </c>
      <c r="L327" s="38" t="str">
        <f t="shared" ca="1" si="32"/>
        <v/>
      </c>
      <c r="M327" s="32" t="str">
        <f t="array" ref="M327">IF(OR(WEEKDAY($A327,2)=7,WEEKDAY($A327,2)=6,A327=Férié,$J$2&gt;I327),"",IFERROR(INDEX(Tableau1[],MATCH(1,('2017'!A327&gt;=Tableau1[[DATE DEBUT ]])*(Tableau1[DATE FIN]&gt;='2017'!A327),0),1),""))</f>
        <v/>
      </c>
      <c r="N327" s="6"/>
    </row>
    <row r="328" spans="1:14" ht="16.2">
      <c r="A328" s="40">
        <f t="shared" si="35"/>
        <v>43426</v>
      </c>
      <c r="B328" s="45"/>
      <c r="C328" s="45"/>
      <c r="D328" s="42">
        <f t="shared" si="31"/>
        <v>0</v>
      </c>
      <c r="E328" s="45"/>
      <c r="F328" s="45"/>
      <c r="G328" s="42">
        <f t="shared" si="30"/>
        <v>0</v>
      </c>
      <c r="H328" s="43"/>
      <c r="I328" s="38">
        <f t="shared" si="33"/>
        <v>0</v>
      </c>
      <c r="J328" s="68" t="str">
        <f>IFERROR(VLOOKUP(M328,EMPLOI!A:P,2,0),"")</f>
        <v/>
      </c>
      <c r="K328" s="68" t="str">
        <f t="shared" si="34"/>
        <v/>
      </c>
      <c r="L328" s="38" t="str">
        <f t="shared" ca="1" si="32"/>
        <v/>
      </c>
      <c r="M328" s="32" t="str">
        <f t="array" ref="M328">IF(OR(WEEKDAY($A328,2)=7,WEEKDAY($A328,2)=6,A328=Férié,$J$2&gt;I328),"",IFERROR(INDEX(Tableau1[],MATCH(1,('2017'!A328&gt;=Tableau1[[DATE DEBUT ]])*(Tableau1[DATE FIN]&gt;='2017'!A328),0),1),""))</f>
        <v/>
      </c>
      <c r="N328" s="6"/>
    </row>
    <row r="329" spans="1:14" ht="16.2">
      <c r="A329" s="40">
        <f t="shared" si="35"/>
        <v>43427</v>
      </c>
      <c r="B329" s="45"/>
      <c r="C329" s="45"/>
      <c r="D329" s="42">
        <f t="shared" si="31"/>
        <v>0</v>
      </c>
      <c r="E329" s="45"/>
      <c r="F329" s="45"/>
      <c r="G329" s="42">
        <f t="shared" si="30"/>
        <v>0</v>
      </c>
      <c r="H329" s="43"/>
      <c r="I329" s="38">
        <f t="shared" si="33"/>
        <v>0</v>
      </c>
      <c r="J329" s="68" t="str">
        <f>IFERROR(VLOOKUP(M329,EMPLOI!A:P,2,0),"")</f>
        <v/>
      </c>
      <c r="K329" s="68" t="str">
        <f t="shared" si="34"/>
        <v/>
      </c>
      <c r="L329" s="38">
        <f t="shared" ca="1" si="32"/>
        <v>0</v>
      </c>
      <c r="M329" s="32" t="str">
        <f t="array" ref="M329">IF(OR(WEEKDAY($A329,2)=7,WEEKDAY($A329,2)=6,A329=Férié,$J$2&gt;I329),"",IFERROR(INDEX(Tableau1[],MATCH(1,('2017'!A329&gt;=Tableau1[[DATE DEBUT ]])*(Tableau1[DATE FIN]&gt;='2017'!A329),0),1),""))</f>
        <v/>
      </c>
      <c r="N329" s="6"/>
    </row>
    <row r="330" spans="1:14" ht="16.2">
      <c r="A330" s="40">
        <f t="shared" si="35"/>
        <v>43428</v>
      </c>
      <c r="B330" s="45"/>
      <c r="C330" s="45"/>
      <c r="D330" s="42">
        <f t="shared" si="31"/>
        <v>0</v>
      </c>
      <c r="E330" s="45"/>
      <c r="F330" s="45"/>
      <c r="G330" s="42">
        <f t="shared" si="30"/>
        <v>0</v>
      </c>
      <c r="H330" s="43"/>
      <c r="I330" s="38">
        <f t="shared" si="33"/>
        <v>0</v>
      </c>
      <c r="J330" s="68" t="str">
        <f>IFERROR(VLOOKUP(M330,EMPLOI!A:P,2,0),"")</f>
        <v/>
      </c>
      <c r="K330" s="68" t="str">
        <f t="shared" si="34"/>
        <v/>
      </c>
      <c r="L330" s="38" t="str">
        <f t="shared" ca="1" si="32"/>
        <v/>
      </c>
      <c r="M330" s="32" t="str">
        <f t="array" ref="M330">IF(OR(WEEKDAY($A330,2)=7,WEEKDAY($A330,2)=6,A330=Férié,$J$2&gt;I330),"",IFERROR(INDEX(Tableau1[],MATCH(1,('2017'!A330&gt;=Tableau1[[DATE DEBUT ]])*(Tableau1[DATE FIN]&gt;='2017'!A330),0),1),""))</f>
        <v/>
      </c>
      <c r="N330" s="6"/>
    </row>
    <row r="331" spans="1:14" ht="16.2">
      <c r="A331" s="40">
        <f t="shared" si="35"/>
        <v>43429</v>
      </c>
      <c r="B331" s="45"/>
      <c r="C331" s="45"/>
      <c r="D331" s="42">
        <f t="shared" si="31"/>
        <v>0</v>
      </c>
      <c r="E331" s="45"/>
      <c r="F331" s="45"/>
      <c r="G331" s="42">
        <f t="shared" si="30"/>
        <v>0</v>
      </c>
      <c r="H331" s="43"/>
      <c r="I331" s="38">
        <f t="shared" si="33"/>
        <v>0</v>
      </c>
      <c r="J331" s="68" t="str">
        <f>IFERROR(VLOOKUP(M331,EMPLOI!A:P,2,0),"")</f>
        <v/>
      </c>
      <c r="K331" s="68" t="str">
        <f t="shared" si="34"/>
        <v/>
      </c>
      <c r="L331" s="38" t="str">
        <f t="shared" ca="1" si="32"/>
        <v/>
      </c>
      <c r="M331" s="32" t="str">
        <f t="array" ref="M331">IF(OR(WEEKDAY($A331,2)=7,WEEKDAY($A331,2)=6,A331=Férié,$J$2&gt;I331),"",IFERROR(INDEX(Tableau1[],MATCH(1,('2017'!A331&gt;=Tableau1[[DATE DEBUT ]])*(Tableau1[DATE FIN]&gt;='2017'!A331),0),1),""))</f>
        <v/>
      </c>
      <c r="N331" s="6"/>
    </row>
    <row r="332" spans="1:14" ht="16.2">
      <c r="A332" s="40">
        <f t="shared" si="35"/>
        <v>43430</v>
      </c>
      <c r="B332" s="45"/>
      <c r="C332" s="45"/>
      <c r="D332" s="42">
        <f t="shared" si="31"/>
        <v>0</v>
      </c>
      <c r="E332" s="45"/>
      <c r="F332" s="45"/>
      <c r="G332" s="42">
        <f t="shared" si="30"/>
        <v>0</v>
      </c>
      <c r="H332" s="43"/>
      <c r="I332" s="38">
        <f t="shared" si="33"/>
        <v>0</v>
      </c>
      <c r="J332" s="68" t="str">
        <f>IFERROR(VLOOKUP(M332,EMPLOI!A:P,2,0),"")</f>
        <v/>
      </c>
      <c r="K332" s="68" t="str">
        <f t="shared" si="34"/>
        <v/>
      </c>
      <c r="L332" s="38" t="str">
        <f t="shared" ca="1" si="32"/>
        <v/>
      </c>
      <c r="M332" s="32" t="str">
        <f t="array" ref="M332">IF(OR(WEEKDAY($A332,2)=7,WEEKDAY($A332,2)=6,A332=Férié,$J$2&gt;I332),"",IFERROR(INDEX(Tableau1[],MATCH(1,('2017'!A332&gt;=Tableau1[[DATE DEBUT ]])*(Tableau1[DATE FIN]&gt;='2017'!A332),0),1),""))</f>
        <v/>
      </c>
      <c r="N332" s="6"/>
    </row>
    <row r="333" spans="1:14" ht="16.2">
      <c r="A333" s="40">
        <f t="shared" si="35"/>
        <v>43431</v>
      </c>
      <c r="B333" s="45"/>
      <c r="C333" s="45"/>
      <c r="D333" s="42">
        <f t="shared" si="31"/>
        <v>0</v>
      </c>
      <c r="E333" s="45"/>
      <c r="F333" s="45"/>
      <c r="G333" s="42">
        <f t="shared" si="30"/>
        <v>0</v>
      </c>
      <c r="H333" s="43"/>
      <c r="I333" s="38">
        <f t="shared" si="33"/>
        <v>0</v>
      </c>
      <c r="J333" s="68" t="str">
        <f>IFERROR(VLOOKUP(M333,EMPLOI!A:P,2,0),"")</f>
        <v/>
      </c>
      <c r="K333" s="68" t="str">
        <f t="shared" si="34"/>
        <v/>
      </c>
      <c r="L333" s="38" t="str">
        <f t="shared" ca="1" si="32"/>
        <v/>
      </c>
      <c r="M333" s="32" t="str">
        <f t="array" ref="M333">IF(OR(WEEKDAY($A333,2)=7,WEEKDAY($A333,2)=6,A333=Férié,$J$2&gt;I333),"",IFERROR(INDEX(Tableau1[],MATCH(1,('2017'!A333&gt;=Tableau1[[DATE DEBUT ]])*(Tableau1[DATE FIN]&gt;='2017'!A333),0),1),""))</f>
        <v/>
      </c>
      <c r="N333" s="6"/>
    </row>
    <row r="334" spans="1:14" ht="16.2">
      <c r="A334" s="40">
        <f t="shared" si="35"/>
        <v>43432</v>
      </c>
      <c r="B334" s="45"/>
      <c r="C334" s="45"/>
      <c r="D334" s="42">
        <f t="shared" si="31"/>
        <v>0</v>
      </c>
      <c r="E334" s="45"/>
      <c r="F334" s="45"/>
      <c r="G334" s="42">
        <f t="shared" si="30"/>
        <v>0</v>
      </c>
      <c r="H334" s="43"/>
      <c r="I334" s="38">
        <f t="shared" si="33"/>
        <v>0</v>
      </c>
      <c r="J334" s="68" t="str">
        <f>IFERROR(VLOOKUP(M334,EMPLOI!A:P,2,0),"")</f>
        <v/>
      </c>
      <c r="K334" s="68" t="str">
        <f t="shared" si="34"/>
        <v/>
      </c>
      <c r="L334" s="38" t="str">
        <f t="shared" ca="1" si="32"/>
        <v/>
      </c>
      <c r="M334" s="32" t="str">
        <f t="array" ref="M334">IF(OR(WEEKDAY($A334,2)=7,WEEKDAY($A334,2)=6,A334=Férié,$J$2&gt;I334),"",IFERROR(INDEX(Tableau1[],MATCH(1,('2017'!A334&gt;=Tableau1[[DATE DEBUT ]])*(Tableau1[DATE FIN]&gt;='2017'!A334),0),1),""))</f>
        <v/>
      </c>
      <c r="N334" s="6"/>
    </row>
    <row r="335" spans="1:14" ht="16.2">
      <c r="A335" s="40">
        <f t="shared" si="35"/>
        <v>43433</v>
      </c>
      <c r="B335" s="45"/>
      <c r="C335" s="45"/>
      <c r="D335" s="42">
        <f t="shared" si="31"/>
        <v>0</v>
      </c>
      <c r="E335" s="45"/>
      <c r="F335" s="45"/>
      <c r="G335" s="42">
        <f t="shared" si="30"/>
        <v>0</v>
      </c>
      <c r="H335" s="43"/>
      <c r="I335" s="38">
        <f t="shared" si="33"/>
        <v>0</v>
      </c>
      <c r="J335" s="68" t="str">
        <f>IFERROR(VLOOKUP(M335,EMPLOI!A:P,2,0),"")</f>
        <v/>
      </c>
      <c r="K335" s="68" t="str">
        <f t="shared" si="34"/>
        <v/>
      </c>
      <c r="L335" s="38" t="str">
        <f t="shared" ca="1" si="32"/>
        <v/>
      </c>
      <c r="M335" s="32" t="str">
        <f t="array" ref="M335">IF(OR(WEEKDAY($A335,2)=7,WEEKDAY($A335,2)=6,A335=Férié,$J$2&gt;I335),"",IFERROR(INDEX(Tableau1[],MATCH(1,('2017'!A335&gt;=Tableau1[[DATE DEBUT ]])*(Tableau1[DATE FIN]&gt;='2017'!A335),0),1),""))</f>
        <v/>
      </c>
      <c r="N335" s="6"/>
    </row>
    <row r="336" spans="1:14" ht="16.2">
      <c r="A336" s="40">
        <f t="shared" si="35"/>
        <v>43434</v>
      </c>
      <c r="B336" s="44"/>
      <c r="C336" s="44"/>
      <c r="D336" s="42">
        <f t="shared" si="31"/>
        <v>0</v>
      </c>
      <c r="E336" s="45"/>
      <c r="F336" s="45"/>
      <c r="G336" s="42">
        <f t="shared" si="30"/>
        <v>0</v>
      </c>
      <c r="H336" s="43"/>
      <c r="I336" s="38">
        <f t="shared" si="33"/>
        <v>0</v>
      </c>
      <c r="J336" s="68" t="str">
        <f>IFERROR(VLOOKUP(M336,EMPLOI!A:P,2,0),"")</f>
        <v/>
      </c>
      <c r="K336" s="68" t="str">
        <f t="shared" si="34"/>
        <v/>
      </c>
      <c r="L336" s="38">
        <f t="shared" ca="1" si="32"/>
        <v>0</v>
      </c>
      <c r="M336" s="32" t="str">
        <f t="array" ref="M336">IF(OR(WEEKDAY($A336,2)=7,WEEKDAY($A336,2)=6,A336=Férié,$J$2&gt;I336),"",IFERROR(INDEX(Tableau1[],MATCH(1,('2017'!A336&gt;=Tableau1[[DATE DEBUT ]])*(Tableau1[DATE FIN]&gt;='2017'!A336),0),1),""))</f>
        <v/>
      </c>
      <c r="N336" s="6"/>
    </row>
    <row r="337" spans="1:14" ht="16.2">
      <c r="A337" s="40">
        <f t="shared" si="35"/>
        <v>43435</v>
      </c>
      <c r="B337" s="44"/>
      <c r="C337" s="44"/>
      <c r="D337" s="42">
        <f t="shared" si="31"/>
        <v>0</v>
      </c>
      <c r="E337" s="45"/>
      <c r="F337" s="45"/>
      <c r="G337" s="42">
        <f t="shared" si="30"/>
        <v>0</v>
      </c>
      <c r="H337" s="43"/>
      <c r="I337" s="38">
        <f t="shared" si="33"/>
        <v>0</v>
      </c>
      <c r="J337" s="68" t="str">
        <f>IFERROR(VLOOKUP(M337,EMPLOI!A:P,2,0),"")</f>
        <v/>
      </c>
      <c r="K337" s="68" t="str">
        <f t="shared" si="34"/>
        <v/>
      </c>
      <c r="L337" s="38" t="str">
        <f t="shared" ca="1" si="32"/>
        <v/>
      </c>
      <c r="M337" s="32" t="str">
        <f t="array" ref="M337">IF(OR(WEEKDAY($A337,2)=7,WEEKDAY($A337,2)=6,A337=Férié,$J$2&gt;I337),"",IFERROR(INDEX(Tableau1[],MATCH(1,('2017'!A337&gt;=Tableau1[[DATE DEBUT ]])*(Tableau1[DATE FIN]&gt;='2017'!A337),0),1),""))</f>
        <v/>
      </c>
      <c r="N337" s="6"/>
    </row>
    <row r="338" spans="1:14" ht="16.2">
      <c r="A338" s="40">
        <f t="shared" si="35"/>
        <v>43436</v>
      </c>
      <c r="B338" s="44"/>
      <c r="C338" s="44"/>
      <c r="D338" s="42">
        <f t="shared" si="31"/>
        <v>0</v>
      </c>
      <c r="E338" s="45"/>
      <c r="F338" s="45"/>
      <c r="G338" s="42">
        <f t="shared" si="30"/>
        <v>0</v>
      </c>
      <c r="H338" s="43"/>
      <c r="I338" s="38">
        <f t="shared" si="33"/>
        <v>0</v>
      </c>
      <c r="J338" s="68" t="str">
        <f>IFERROR(VLOOKUP(M338,EMPLOI!A:P,2,0),"")</f>
        <v/>
      </c>
      <c r="K338" s="68" t="str">
        <f t="shared" si="34"/>
        <v/>
      </c>
      <c r="L338" s="38" t="str">
        <f t="shared" ca="1" si="32"/>
        <v/>
      </c>
      <c r="M338" s="32" t="str">
        <f t="array" ref="M338">IF(OR(WEEKDAY($A338,2)=7,WEEKDAY($A338,2)=6,A338=Férié,$J$2&gt;I338),"",IFERROR(INDEX(Tableau1[],MATCH(1,('2017'!A338&gt;=Tableau1[[DATE DEBUT ]])*(Tableau1[DATE FIN]&gt;='2017'!A338),0),1),""))</f>
        <v/>
      </c>
      <c r="N338" s="6"/>
    </row>
    <row r="339" spans="1:14" ht="16.2">
      <c r="A339" s="40">
        <f t="shared" si="35"/>
        <v>43437</v>
      </c>
      <c r="B339" s="44"/>
      <c r="C339" s="44"/>
      <c r="D339" s="42">
        <f t="shared" si="31"/>
        <v>0</v>
      </c>
      <c r="E339" s="45"/>
      <c r="F339" s="45"/>
      <c r="G339" s="42">
        <f t="shared" si="30"/>
        <v>0</v>
      </c>
      <c r="H339" s="43"/>
      <c r="I339" s="38">
        <f t="shared" si="33"/>
        <v>0</v>
      </c>
      <c r="J339" s="68" t="str">
        <f>IFERROR(VLOOKUP(M339,EMPLOI!A:P,2,0),"")</f>
        <v/>
      </c>
      <c r="K339" s="68" t="str">
        <f t="shared" si="34"/>
        <v/>
      </c>
      <c r="L339" s="38" t="str">
        <f t="shared" ca="1" si="32"/>
        <v/>
      </c>
      <c r="M339" s="32" t="str">
        <f t="array" ref="M339">IF(OR(WEEKDAY($A339,2)=7,WEEKDAY($A339,2)=6,A339=Férié,$J$2&gt;I339),"",IFERROR(INDEX(Tableau1[],MATCH(1,('2017'!A339&gt;=Tableau1[[DATE DEBUT ]])*(Tableau1[DATE FIN]&gt;='2017'!A339),0),1),""))</f>
        <v/>
      </c>
      <c r="N339" s="6"/>
    </row>
    <row r="340" spans="1:14" ht="16.2">
      <c r="A340" s="40">
        <f t="shared" si="35"/>
        <v>43438</v>
      </c>
      <c r="B340" s="45"/>
      <c r="C340" s="45"/>
      <c r="D340" s="42">
        <f t="shared" si="31"/>
        <v>0</v>
      </c>
      <c r="E340" s="45"/>
      <c r="F340" s="45"/>
      <c r="G340" s="42">
        <f t="shared" si="30"/>
        <v>0</v>
      </c>
      <c r="H340" s="43"/>
      <c r="I340" s="38">
        <f t="shared" si="33"/>
        <v>0</v>
      </c>
      <c r="J340" s="68" t="str">
        <f>IFERROR(VLOOKUP(M340,EMPLOI!A:P,2,0),"")</f>
        <v/>
      </c>
      <c r="K340" s="68" t="str">
        <f t="shared" si="34"/>
        <v/>
      </c>
      <c r="L340" s="38" t="str">
        <f t="shared" ca="1" si="32"/>
        <v/>
      </c>
      <c r="M340" s="32" t="str">
        <f t="array" ref="M340">IF(OR(WEEKDAY($A340,2)=7,WEEKDAY($A340,2)=6,A340=Férié,$J$2&gt;I340),"",IFERROR(INDEX(Tableau1[],MATCH(1,('2017'!A340&gt;=Tableau1[[DATE DEBUT ]])*(Tableau1[DATE FIN]&gt;='2017'!A340),0),1),""))</f>
        <v/>
      </c>
      <c r="N340" s="6"/>
    </row>
    <row r="341" spans="1:14" ht="16.2">
      <c r="A341" s="40">
        <f t="shared" si="35"/>
        <v>43439</v>
      </c>
      <c r="B341" s="45"/>
      <c r="C341" s="45"/>
      <c r="D341" s="42">
        <f t="shared" si="31"/>
        <v>0</v>
      </c>
      <c r="E341" s="45"/>
      <c r="F341" s="45"/>
      <c r="G341" s="42">
        <f t="shared" si="30"/>
        <v>0</v>
      </c>
      <c r="H341" s="43"/>
      <c r="I341" s="38">
        <f t="shared" si="33"/>
        <v>0</v>
      </c>
      <c r="J341" s="68" t="str">
        <f>IFERROR(VLOOKUP(M341,EMPLOI!A:P,2,0),"")</f>
        <v/>
      </c>
      <c r="K341" s="68" t="str">
        <f t="shared" si="34"/>
        <v/>
      </c>
      <c r="L341" s="38" t="str">
        <f t="shared" ca="1" si="32"/>
        <v/>
      </c>
      <c r="M341" s="32" t="str">
        <f t="array" ref="M341">IF(OR(WEEKDAY($A341,2)=7,WEEKDAY($A341,2)=6,A341=Férié,$J$2&gt;I341),"",IFERROR(INDEX(Tableau1[],MATCH(1,('2017'!A341&gt;=Tableau1[[DATE DEBUT ]])*(Tableau1[DATE FIN]&gt;='2017'!A341),0),1),""))</f>
        <v/>
      </c>
      <c r="N341" s="6"/>
    </row>
    <row r="342" spans="1:14" ht="16.2">
      <c r="A342" s="40">
        <f t="shared" si="35"/>
        <v>43440</v>
      </c>
      <c r="B342" s="45"/>
      <c r="C342" s="45"/>
      <c r="D342" s="42">
        <f t="shared" si="31"/>
        <v>0</v>
      </c>
      <c r="E342" s="45"/>
      <c r="F342" s="45"/>
      <c r="G342" s="42">
        <f t="shared" si="30"/>
        <v>0</v>
      </c>
      <c r="H342" s="43"/>
      <c r="I342" s="38">
        <f t="shared" si="33"/>
        <v>0</v>
      </c>
      <c r="J342" s="68" t="str">
        <f>IFERROR(VLOOKUP(M342,EMPLOI!A:P,2,0),"")</f>
        <v/>
      </c>
      <c r="K342" s="68" t="str">
        <f t="shared" si="34"/>
        <v/>
      </c>
      <c r="L342" s="38" t="str">
        <f t="shared" ca="1" si="32"/>
        <v/>
      </c>
      <c r="M342" s="32" t="str">
        <f t="array" ref="M342">IF(OR(WEEKDAY($A342,2)=7,WEEKDAY($A342,2)=6,A342=Férié,$J$2&gt;I342),"",IFERROR(INDEX(Tableau1[],MATCH(1,('2017'!A342&gt;=Tableau1[[DATE DEBUT ]])*(Tableau1[DATE FIN]&gt;='2017'!A342),0),1),""))</f>
        <v/>
      </c>
      <c r="N342" s="6"/>
    </row>
    <row r="343" spans="1:14" ht="16.2">
      <c r="A343" s="40">
        <f t="shared" si="35"/>
        <v>43441</v>
      </c>
      <c r="B343" s="45"/>
      <c r="C343" s="45"/>
      <c r="D343" s="42">
        <f t="shared" si="31"/>
        <v>0</v>
      </c>
      <c r="E343" s="45"/>
      <c r="F343" s="45"/>
      <c r="G343" s="42">
        <f t="shared" si="30"/>
        <v>0</v>
      </c>
      <c r="H343" s="43"/>
      <c r="I343" s="38">
        <f t="shared" si="33"/>
        <v>0</v>
      </c>
      <c r="J343" s="68" t="str">
        <f>IFERROR(VLOOKUP(M343,EMPLOI!A:P,2,0),"")</f>
        <v/>
      </c>
      <c r="K343" s="68" t="str">
        <f t="shared" si="34"/>
        <v/>
      </c>
      <c r="L343" s="38">
        <f t="shared" ca="1" si="32"/>
        <v>0</v>
      </c>
      <c r="M343" s="32" t="str">
        <f t="array" ref="M343">IF(OR(WEEKDAY($A343,2)=7,WEEKDAY($A343,2)=6,A343=Férié,$J$2&gt;I343),"",IFERROR(INDEX(Tableau1[],MATCH(1,('2017'!A343&gt;=Tableau1[[DATE DEBUT ]])*(Tableau1[DATE FIN]&gt;='2017'!A343),0),1),""))</f>
        <v/>
      </c>
      <c r="N343" s="6"/>
    </row>
    <row r="344" spans="1:14" ht="16.2">
      <c r="A344" s="40">
        <f t="shared" si="35"/>
        <v>43442</v>
      </c>
      <c r="B344" s="45"/>
      <c r="C344" s="45"/>
      <c r="D344" s="42">
        <f t="shared" si="31"/>
        <v>0</v>
      </c>
      <c r="E344" s="45"/>
      <c r="F344" s="45"/>
      <c r="G344" s="42">
        <f t="shared" si="30"/>
        <v>0</v>
      </c>
      <c r="H344" s="43"/>
      <c r="I344" s="38">
        <f t="shared" si="33"/>
        <v>0</v>
      </c>
      <c r="J344" s="68" t="str">
        <f>IFERROR(VLOOKUP(M344,EMPLOI!A:P,2,0),"")</f>
        <v/>
      </c>
      <c r="K344" s="68" t="str">
        <f t="shared" si="34"/>
        <v/>
      </c>
      <c r="L344" s="38" t="str">
        <f t="shared" ca="1" si="32"/>
        <v/>
      </c>
      <c r="M344" s="32" t="str">
        <f t="array" ref="M344">IF(OR(WEEKDAY($A344,2)=7,WEEKDAY($A344,2)=6,A344=Férié,$J$2&gt;I344),"",IFERROR(INDEX(Tableau1[],MATCH(1,('2017'!A344&gt;=Tableau1[[DATE DEBUT ]])*(Tableau1[DATE FIN]&gt;='2017'!A344),0),1),""))</f>
        <v/>
      </c>
      <c r="N344" s="6"/>
    </row>
    <row r="345" spans="1:14" ht="16.2">
      <c r="A345" s="40">
        <f t="shared" si="35"/>
        <v>43443</v>
      </c>
      <c r="B345" s="45"/>
      <c r="C345" s="45"/>
      <c r="D345" s="42">
        <f t="shared" si="31"/>
        <v>0</v>
      </c>
      <c r="E345" s="45"/>
      <c r="F345" s="45"/>
      <c r="G345" s="42">
        <f t="shared" si="30"/>
        <v>0</v>
      </c>
      <c r="H345" s="43"/>
      <c r="I345" s="38">
        <f t="shared" si="33"/>
        <v>0</v>
      </c>
      <c r="J345" s="68" t="str">
        <f>IFERROR(VLOOKUP(M345,EMPLOI!A:P,2,0),"")</f>
        <v/>
      </c>
      <c r="K345" s="68" t="str">
        <f t="shared" si="34"/>
        <v/>
      </c>
      <c r="L345" s="38" t="str">
        <f t="shared" ca="1" si="32"/>
        <v/>
      </c>
      <c r="M345" s="32" t="str">
        <f t="array" ref="M345">IF(OR(WEEKDAY($A345,2)=7,WEEKDAY($A345,2)=6,A345=Férié,$J$2&gt;I345),"",IFERROR(INDEX(Tableau1[],MATCH(1,('2017'!A345&gt;=Tableau1[[DATE DEBUT ]])*(Tableau1[DATE FIN]&gt;='2017'!A345),0),1),""))</f>
        <v/>
      </c>
      <c r="N345" s="6"/>
    </row>
    <row r="346" spans="1:14" ht="16.2">
      <c r="A346" s="40">
        <f t="shared" si="35"/>
        <v>43444</v>
      </c>
      <c r="B346" s="45"/>
      <c r="C346" s="45"/>
      <c r="D346" s="42">
        <f t="shared" si="31"/>
        <v>0</v>
      </c>
      <c r="E346" s="45"/>
      <c r="F346" s="45"/>
      <c r="G346" s="42">
        <f t="shared" si="30"/>
        <v>0</v>
      </c>
      <c r="H346" s="43"/>
      <c r="I346" s="38">
        <f t="shared" si="33"/>
        <v>0</v>
      </c>
      <c r="J346" s="68" t="str">
        <f>IFERROR(VLOOKUP(M346,EMPLOI!A:P,2,0),"")</f>
        <v/>
      </c>
      <c r="K346" s="68" t="str">
        <f t="shared" si="34"/>
        <v/>
      </c>
      <c r="L346" s="38" t="str">
        <f t="shared" ca="1" si="32"/>
        <v/>
      </c>
      <c r="M346" s="32" t="str">
        <f t="array" ref="M346">IF(OR(WEEKDAY($A346,2)=7,WEEKDAY($A346,2)=6,A346=Férié,$J$2&gt;I346),"",IFERROR(INDEX(Tableau1[],MATCH(1,('2017'!A346&gt;=Tableau1[[DATE DEBUT ]])*(Tableau1[DATE FIN]&gt;='2017'!A346),0),1),""))</f>
        <v/>
      </c>
      <c r="N346" s="6"/>
    </row>
    <row r="347" spans="1:14" ht="16.2">
      <c r="A347" s="40">
        <f t="shared" si="35"/>
        <v>43445</v>
      </c>
      <c r="B347" s="45"/>
      <c r="C347" s="45"/>
      <c r="D347" s="42">
        <f t="shared" si="31"/>
        <v>0</v>
      </c>
      <c r="E347" s="45"/>
      <c r="F347" s="45"/>
      <c r="G347" s="42">
        <f t="shared" si="30"/>
        <v>0</v>
      </c>
      <c r="H347" s="43"/>
      <c r="I347" s="38">
        <f t="shared" si="33"/>
        <v>0</v>
      </c>
      <c r="J347" s="68" t="str">
        <f>IFERROR(VLOOKUP(M347,EMPLOI!A:P,2,0),"")</f>
        <v/>
      </c>
      <c r="K347" s="68" t="str">
        <f t="shared" si="34"/>
        <v/>
      </c>
      <c r="L347" s="38" t="str">
        <f t="shared" ca="1" si="32"/>
        <v/>
      </c>
      <c r="M347" s="32" t="str">
        <f t="array" ref="M347">IF(OR(WEEKDAY($A347,2)=7,WEEKDAY($A347,2)=6,A347=Férié,$J$2&gt;I347),"",IFERROR(INDEX(Tableau1[],MATCH(1,('2017'!A347&gt;=Tableau1[[DATE DEBUT ]])*(Tableau1[DATE FIN]&gt;='2017'!A347),0),1),""))</f>
        <v/>
      </c>
      <c r="N347" s="6"/>
    </row>
    <row r="348" spans="1:14" ht="16.2">
      <c r="A348" s="40">
        <f t="shared" si="35"/>
        <v>43446</v>
      </c>
      <c r="B348" s="45"/>
      <c r="C348" s="45"/>
      <c r="D348" s="42">
        <f t="shared" si="31"/>
        <v>0</v>
      </c>
      <c r="E348" s="45"/>
      <c r="F348" s="45"/>
      <c r="G348" s="42">
        <f t="shared" si="30"/>
        <v>0</v>
      </c>
      <c r="H348" s="43"/>
      <c r="I348" s="38">
        <f t="shared" si="33"/>
        <v>0</v>
      </c>
      <c r="J348" s="68" t="str">
        <f>IFERROR(VLOOKUP(M348,EMPLOI!A:P,2,0),"")</f>
        <v/>
      </c>
      <c r="K348" s="68" t="str">
        <f t="shared" si="34"/>
        <v/>
      </c>
      <c r="L348" s="38" t="str">
        <f t="shared" ca="1" si="32"/>
        <v/>
      </c>
      <c r="M348" s="32" t="str">
        <f t="array" ref="M348">IF(OR(WEEKDAY($A348,2)=7,WEEKDAY($A348,2)=6,A348=Férié,$J$2&gt;I348),"",IFERROR(INDEX(Tableau1[],MATCH(1,('2017'!A348&gt;=Tableau1[[DATE DEBUT ]])*(Tableau1[DATE FIN]&gt;='2017'!A348),0),1),""))</f>
        <v/>
      </c>
      <c r="N348" s="6"/>
    </row>
    <row r="349" spans="1:14" ht="16.2">
      <c r="A349" s="40">
        <f t="shared" si="35"/>
        <v>43447</v>
      </c>
      <c r="B349" s="45"/>
      <c r="C349" s="45"/>
      <c r="D349" s="42">
        <f t="shared" si="31"/>
        <v>0</v>
      </c>
      <c r="E349" s="45"/>
      <c r="F349" s="45"/>
      <c r="G349" s="42">
        <f t="shared" si="30"/>
        <v>0</v>
      </c>
      <c r="H349" s="43"/>
      <c r="I349" s="38">
        <f t="shared" si="33"/>
        <v>0</v>
      </c>
      <c r="J349" s="68" t="str">
        <f>IFERROR(VLOOKUP(M349,EMPLOI!A:P,2,0),"")</f>
        <v/>
      </c>
      <c r="K349" s="68" t="str">
        <f t="shared" si="34"/>
        <v/>
      </c>
      <c r="L349" s="38" t="str">
        <f t="shared" ca="1" si="32"/>
        <v/>
      </c>
      <c r="M349" s="32" t="str">
        <f t="array" ref="M349">IF(OR(WEEKDAY($A349,2)=7,WEEKDAY($A349,2)=6,A349=Férié,$J$2&gt;I349),"",IFERROR(INDEX(Tableau1[],MATCH(1,('2017'!A349&gt;=Tableau1[[DATE DEBUT ]])*(Tableau1[DATE FIN]&gt;='2017'!A349),0),1),""))</f>
        <v/>
      </c>
      <c r="N349" s="6"/>
    </row>
    <row r="350" spans="1:14" ht="16.2">
      <c r="A350" s="40">
        <f t="shared" si="35"/>
        <v>43448</v>
      </c>
      <c r="B350" s="45"/>
      <c r="C350" s="45"/>
      <c r="D350" s="42">
        <f t="shared" si="31"/>
        <v>0</v>
      </c>
      <c r="E350" s="45"/>
      <c r="F350" s="45"/>
      <c r="G350" s="42">
        <f t="shared" si="30"/>
        <v>0</v>
      </c>
      <c r="H350" s="43"/>
      <c r="I350" s="38">
        <f t="shared" si="33"/>
        <v>0</v>
      </c>
      <c r="J350" s="68" t="str">
        <f>IFERROR(VLOOKUP(M350,EMPLOI!A:P,2,0),"")</f>
        <v/>
      </c>
      <c r="K350" s="68" t="str">
        <f t="shared" si="34"/>
        <v/>
      </c>
      <c r="L350" s="38">
        <f t="shared" ca="1" si="32"/>
        <v>0</v>
      </c>
      <c r="M350" s="32" t="str">
        <f t="array" ref="M350">IF(OR(WEEKDAY($A350,2)=7,WEEKDAY($A350,2)=6,A350=Férié,$J$2&gt;I350),"",IFERROR(INDEX(Tableau1[],MATCH(1,('2017'!A350&gt;=Tableau1[[DATE DEBUT ]])*(Tableau1[DATE FIN]&gt;='2017'!A350),0),1),""))</f>
        <v/>
      </c>
      <c r="N350" s="6"/>
    </row>
    <row r="351" spans="1:14" ht="16.2">
      <c r="A351" s="40">
        <f t="shared" si="35"/>
        <v>43449</v>
      </c>
      <c r="B351" s="45"/>
      <c r="C351" s="45"/>
      <c r="D351" s="42">
        <f t="shared" si="31"/>
        <v>0</v>
      </c>
      <c r="E351" s="45"/>
      <c r="F351" s="45"/>
      <c r="G351" s="42">
        <f t="shared" si="30"/>
        <v>0</v>
      </c>
      <c r="H351" s="43"/>
      <c r="I351" s="38">
        <f t="shared" si="33"/>
        <v>0</v>
      </c>
      <c r="J351" s="68" t="str">
        <f>IFERROR(VLOOKUP(M351,EMPLOI!A:P,2,0),"")</f>
        <v/>
      </c>
      <c r="K351" s="68" t="str">
        <f t="shared" si="34"/>
        <v/>
      </c>
      <c r="L351" s="38" t="str">
        <f t="shared" ca="1" si="32"/>
        <v/>
      </c>
      <c r="M351" s="32" t="str">
        <f t="array" ref="M351">IF(OR(WEEKDAY($A351,2)=7,WEEKDAY($A351,2)=6,A351=Férié,$J$2&gt;I351),"",IFERROR(INDEX(Tableau1[],MATCH(1,('2017'!A351&gt;=Tableau1[[DATE DEBUT ]])*(Tableau1[DATE FIN]&gt;='2017'!A351),0),1),""))</f>
        <v/>
      </c>
      <c r="N351" s="6"/>
    </row>
    <row r="352" spans="1:14" ht="16.2">
      <c r="A352" s="40">
        <f t="shared" si="35"/>
        <v>43450</v>
      </c>
      <c r="B352" s="45"/>
      <c r="C352" s="45"/>
      <c r="D352" s="42">
        <f t="shared" si="31"/>
        <v>0</v>
      </c>
      <c r="E352" s="45"/>
      <c r="F352" s="45"/>
      <c r="G352" s="42">
        <f t="shared" si="30"/>
        <v>0</v>
      </c>
      <c r="H352" s="43"/>
      <c r="I352" s="38">
        <f t="shared" si="33"/>
        <v>0</v>
      </c>
      <c r="J352" s="68" t="str">
        <f>IFERROR(VLOOKUP(M352,EMPLOI!A:P,2,0),"")</f>
        <v/>
      </c>
      <c r="K352" s="68" t="str">
        <f t="shared" si="34"/>
        <v/>
      </c>
      <c r="L352" s="38" t="str">
        <f t="shared" ca="1" si="32"/>
        <v/>
      </c>
      <c r="M352" s="32" t="str">
        <f t="array" ref="M352">IF(OR(WEEKDAY($A352,2)=7,WEEKDAY($A352,2)=6,A352=Férié,$J$2&gt;I352),"",IFERROR(INDEX(Tableau1[],MATCH(1,('2017'!A352&gt;=Tableau1[[DATE DEBUT ]])*(Tableau1[DATE FIN]&gt;='2017'!A352),0),1),""))</f>
        <v/>
      </c>
      <c r="N352" s="6"/>
    </row>
    <row r="353" spans="1:14" ht="16.2">
      <c r="A353" s="40">
        <f t="shared" si="35"/>
        <v>43451</v>
      </c>
      <c r="B353" s="45"/>
      <c r="C353" s="45"/>
      <c r="D353" s="42">
        <f t="shared" si="31"/>
        <v>0</v>
      </c>
      <c r="E353" s="45"/>
      <c r="F353" s="45"/>
      <c r="G353" s="42">
        <f t="shared" si="30"/>
        <v>0</v>
      </c>
      <c r="H353" s="43"/>
      <c r="I353" s="38">
        <f t="shared" si="33"/>
        <v>0</v>
      </c>
      <c r="J353" s="68" t="str">
        <f>IFERROR(VLOOKUP(M353,EMPLOI!A:P,2,0),"")</f>
        <v/>
      </c>
      <c r="K353" s="68" t="str">
        <f t="shared" si="34"/>
        <v/>
      </c>
      <c r="L353" s="38" t="str">
        <f t="shared" ca="1" si="32"/>
        <v/>
      </c>
      <c r="M353" s="32" t="str">
        <f t="array" ref="M353">IF(OR(WEEKDAY($A353,2)=7,WEEKDAY($A353,2)=6,A353=Férié,$J$2&gt;I353),"",IFERROR(INDEX(Tableau1[],MATCH(1,('2017'!A353&gt;=Tableau1[[DATE DEBUT ]])*(Tableau1[DATE FIN]&gt;='2017'!A353),0),1),""))</f>
        <v/>
      </c>
      <c r="N353" s="6"/>
    </row>
    <row r="354" spans="1:14" ht="16.2">
      <c r="A354" s="40">
        <f t="shared" si="35"/>
        <v>43452</v>
      </c>
      <c r="B354" s="45"/>
      <c r="C354" s="45"/>
      <c r="D354" s="42">
        <f t="shared" si="31"/>
        <v>0</v>
      </c>
      <c r="E354" s="45"/>
      <c r="F354" s="45"/>
      <c r="G354" s="42">
        <f t="shared" si="30"/>
        <v>0</v>
      </c>
      <c r="H354" s="43"/>
      <c r="I354" s="38">
        <f t="shared" si="33"/>
        <v>0</v>
      </c>
      <c r="J354" s="68" t="str">
        <f>IFERROR(VLOOKUP(M354,EMPLOI!A:P,2,0),"")</f>
        <v/>
      </c>
      <c r="K354" s="68" t="str">
        <f t="shared" si="34"/>
        <v/>
      </c>
      <c r="L354" s="38" t="str">
        <f t="shared" ca="1" si="32"/>
        <v/>
      </c>
      <c r="M354" s="32" t="str">
        <f t="array" ref="M354">IF(OR(WEEKDAY($A354,2)=7,WEEKDAY($A354,2)=6,A354=Férié,$J$2&gt;I354),"",IFERROR(INDEX(Tableau1[],MATCH(1,('2017'!A354&gt;=Tableau1[[DATE DEBUT ]])*(Tableau1[DATE FIN]&gt;='2017'!A354),0),1),""))</f>
        <v/>
      </c>
      <c r="N354" s="6"/>
    </row>
    <row r="355" spans="1:14" ht="16.2">
      <c r="A355" s="40">
        <f t="shared" si="35"/>
        <v>43453</v>
      </c>
      <c r="B355" s="45"/>
      <c r="C355" s="45"/>
      <c r="D355" s="42">
        <f t="shared" si="31"/>
        <v>0</v>
      </c>
      <c r="E355" s="45"/>
      <c r="F355" s="45"/>
      <c r="G355" s="42">
        <f t="shared" si="30"/>
        <v>0</v>
      </c>
      <c r="H355" s="43"/>
      <c r="I355" s="38">
        <f t="shared" si="33"/>
        <v>0</v>
      </c>
      <c r="J355" s="68" t="str">
        <f>IFERROR(VLOOKUP(M355,EMPLOI!A:P,2,0),"")</f>
        <v/>
      </c>
      <c r="K355" s="68" t="str">
        <f t="shared" si="34"/>
        <v/>
      </c>
      <c r="L355" s="38" t="str">
        <f t="shared" ca="1" si="32"/>
        <v/>
      </c>
      <c r="M355" s="32" t="str">
        <f t="array" ref="M355">IF(OR(WEEKDAY($A355,2)=7,WEEKDAY($A355,2)=6,A355=Férié,$J$2&gt;I355),"",IFERROR(INDEX(Tableau1[],MATCH(1,('2017'!A355&gt;=Tableau1[[DATE DEBUT ]])*(Tableau1[DATE FIN]&gt;='2017'!A355),0),1),""))</f>
        <v/>
      </c>
      <c r="N355" s="6"/>
    </row>
    <row r="356" spans="1:14" ht="16.2">
      <c r="A356" s="40">
        <f t="shared" si="35"/>
        <v>43454</v>
      </c>
      <c r="B356" s="45"/>
      <c r="C356" s="45"/>
      <c r="D356" s="42">
        <f t="shared" si="31"/>
        <v>0</v>
      </c>
      <c r="E356" s="45"/>
      <c r="F356" s="45"/>
      <c r="G356" s="42">
        <f t="shared" si="30"/>
        <v>0</v>
      </c>
      <c r="H356" s="43"/>
      <c r="I356" s="38">
        <f t="shared" si="33"/>
        <v>0</v>
      </c>
      <c r="J356" s="68" t="str">
        <f>IFERROR(VLOOKUP(M356,EMPLOI!A:P,2,0),"")</f>
        <v/>
      </c>
      <c r="K356" s="68" t="str">
        <f t="shared" si="34"/>
        <v/>
      </c>
      <c r="L356" s="38" t="str">
        <f t="shared" ca="1" si="32"/>
        <v/>
      </c>
      <c r="M356" s="32" t="str">
        <f t="array" ref="M356">IF(OR(WEEKDAY($A356,2)=7,WEEKDAY($A356,2)=6,A356=Férié,$J$2&gt;I356),"",IFERROR(INDEX(Tableau1[],MATCH(1,('2017'!A356&gt;=Tableau1[[DATE DEBUT ]])*(Tableau1[DATE FIN]&gt;='2017'!A356),0),1),""))</f>
        <v/>
      </c>
      <c r="N356" s="6"/>
    </row>
    <row r="357" spans="1:14" ht="16.2">
      <c r="A357" s="40">
        <f t="shared" si="35"/>
        <v>43455</v>
      </c>
      <c r="B357" s="45"/>
      <c r="C357" s="45"/>
      <c r="D357" s="42">
        <f t="shared" si="31"/>
        <v>0</v>
      </c>
      <c r="E357" s="45"/>
      <c r="F357" s="45"/>
      <c r="G357" s="42">
        <f t="shared" ref="G357:G368" si="36">MOD(F357-E357,1)</f>
        <v>0</v>
      </c>
      <c r="H357" s="43"/>
      <c r="I357" s="38">
        <f t="shared" si="33"/>
        <v>0</v>
      </c>
      <c r="J357" s="68" t="str">
        <f>IFERROR(VLOOKUP(M357,EMPLOI!A:P,2,0),"")</f>
        <v/>
      </c>
      <c r="K357" s="68" t="str">
        <f t="shared" si="34"/>
        <v/>
      </c>
      <c r="L357" s="38">
        <f t="shared" ca="1" si="32"/>
        <v>0</v>
      </c>
      <c r="M357" s="32" t="str">
        <f t="array" ref="M357">IF(OR(WEEKDAY($A357,2)=7,WEEKDAY($A357,2)=6,A357=Férié,$J$2&gt;I357),"",IFERROR(INDEX(Tableau1[],MATCH(1,('2017'!A357&gt;=Tableau1[[DATE DEBUT ]])*(Tableau1[DATE FIN]&gt;='2017'!A357),0),1),""))</f>
        <v/>
      </c>
      <c r="N357" s="6"/>
    </row>
    <row r="358" spans="1:14" ht="16.2">
      <c r="A358" s="40">
        <f t="shared" si="35"/>
        <v>43456</v>
      </c>
      <c r="B358" s="45"/>
      <c r="C358" s="45"/>
      <c r="D358" s="42">
        <f t="shared" si="31"/>
        <v>0</v>
      </c>
      <c r="E358" s="45"/>
      <c r="F358" s="45"/>
      <c r="G358" s="42">
        <f t="shared" si="36"/>
        <v>0</v>
      </c>
      <c r="H358" s="43"/>
      <c r="I358" s="38">
        <f t="shared" si="33"/>
        <v>0</v>
      </c>
      <c r="J358" s="68" t="str">
        <f>IFERROR(VLOOKUP(M358,EMPLOI!A:P,2,0),"")</f>
        <v/>
      </c>
      <c r="K358" s="68" t="str">
        <f t="shared" si="34"/>
        <v/>
      </c>
      <c r="L358" s="38" t="str">
        <f t="shared" ca="1" si="32"/>
        <v/>
      </c>
      <c r="M358" s="32" t="str">
        <f t="array" ref="M358">IF(OR(WEEKDAY($A358,2)=7,WEEKDAY($A358,2)=6,A358=Férié,$J$2&gt;I358),"",IFERROR(INDEX(Tableau1[],MATCH(1,('2017'!A358&gt;=Tableau1[[DATE DEBUT ]])*(Tableau1[DATE FIN]&gt;='2017'!A358),0),1),""))</f>
        <v/>
      </c>
      <c r="N358" s="6"/>
    </row>
    <row r="359" spans="1:14" ht="16.2">
      <c r="A359" s="40">
        <f t="shared" si="35"/>
        <v>43457</v>
      </c>
      <c r="B359" s="45"/>
      <c r="C359" s="45"/>
      <c r="D359" s="42">
        <f t="shared" si="31"/>
        <v>0</v>
      </c>
      <c r="E359" s="45"/>
      <c r="F359" s="45"/>
      <c r="G359" s="42">
        <f t="shared" si="36"/>
        <v>0</v>
      </c>
      <c r="H359" s="43"/>
      <c r="I359" s="38">
        <f t="shared" si="33"/>
        <v>0</v>
      </c>
      <c r="J359" s="68" t="str">
        <f>IFERROR(VLOOKUP(M359,EMPLOI!A:P,2,0),"")</f>
        <v/>
      </c>
      <c r="K359" s="68" t="str">
        <f t="shared" si="34"/>
        <v/>
      </c>
      <c r="L359" s="38" t="str">
        <f t="shared" ca="1" si="32"/>
        <v/>
      </c>
      <c r="M359" s="32" t="str">
        <f t="array" ref="M359">IF(OR(WEEKDAY($A359,2)=7,WEEKDAY($A359,2)=6,A359=Férié,$J$2&gt;I359),"",IFERROR(INDEX(Tableau1[],MATCH(1,('2017'!A359&gt;=Tableau1[[DATE DEBUT ]])*(Tableau1[DATE FIN]&gt;='2017'!A359),0),1),""))</f>
        <v/>
      </c>
      <c r="N359" s="6"/>
    </row>
    <row r="360" spans="1:14" ht="16.2">
      <c r="A360" s="40">
        <f t="shared" si="35"/>
        <v>43458</v>
      </c>
      <c r="B360" s="45"/>
      <c r="C360" s="45"/>
      <c r="D360" s="42">
        <f t="shared" si="31"/>
        <v>0</v>
      </c>
      <c r="E360" s="45"/>
      <c r="F360" s="45"/>
      <c r="G360" s="42">
        <f t="shared" si="36"/>
        <v>0</v>
      </c>
      <c r="H360" s="43"/>
      <c r="I360" s="38">
        <f t="shared" si="33"/>
        <v>0</v>
      </c>
      <c r="J360" s="68" t="str">
        <f>IFERROR(VLOOKUP(M360,EMPLOI!A:P,2,0),"")</f>
        <v/>
      </c>
      <c r="K360" s="68" t="str">
        <f t="shared" si="34"/>
        <v/>
      </c>
      <c r="L360" s="38" t="str">
        <f t="shared" ca="1" si="32"/>
        <v/>
      </c>
      <c r="M360" s="32" t="str">
        <f t="array" ref="M360">IF(OR(WEEKDAY($A360,2)=7,WEEKDAY($A360,2)=6,A360=Férié,$J$2&gt;I360),"",IFERROR(INDEX(Tableau1[],MATCH(1,('2017'!A360&gt;=Tableau1[[DATE DEBUT ]])*(Tableau1[DATE FIN]&gt;='2017'!A360),0),1),""))</f>
        <v/>
      </c>
      <c r="N360" s="6"/>
    </row>
    <row r="361" spans="1:14" ht="16.2">
      <c r="A361" s="40">
        <f t="shared" si="35"/>
        <v>43459</v>
      </c>
      <c r="B361" s="45"/>
      <c r="C361" s="45"/>
      <c r="D361" s="42">
        <f t="shared" si="31"/>
        <v>0</v>
      </c>
      <c r="E361" s="45"/>
      <c r="F361" s="45"/>
      <c r="G361" s="42">
        <f t="shared" si="36"/>
        <v>0</v>
      </c>
      <c r="H361" s="43"/>
      <c r="I361" s="38">
        <f t="shared" si="33"/>
        <v>0</v>
      </c>
      <c r="J361" s="68" t="str">
        <f>IFERROR(VLOOKUP(M361,EMPLOI!A:P,2,0),"")</f>
        <v/>
      </c>
      <c r="K361" s="68" t="str">
        <f t="shared" si="34"/>
        <v/>
      </c>
      <c r="L361" s="38" t="str">
        <f t="shared" ca="1" si="32"/>
        <v/>
      </c>
      <c r="M361" s="32" t="str">
        <f t="array" ref="M361">IF(OR(WEEKDAY($A361,2)=7,WEEKDAY($A361,2)=6,A361=Férié,$J$2&gt;I361),"",IFERROR(INDEX(Tableau1[],MATCH(1,('2017'!A361&gt;=Tableau1[[DATE DEBUT ]])*(Tableau1[DATE FIN]&gt;='2017'!A361),0),1),""))</f>
        <v/>
      </c>
      <c r="N361" s="6"/>
    </row>
    <row r="362" spans="1:14" ht="16.2">
      <c r="A362" s="40">
        <f t="shared" si="35"/>
        <v>43460</v>
      </c>
      <c r="B362" s="45"/>
      <c r="C362" s="45"/>
      <c r="D362" s="42">
        <f t="shared" si="31"/>
        <v>0</v>
      </c>
      <c r="E362" s="45"/>
      <c r="F362" s="45"/>
      <c r="G362" s="42">
        <f t="shared" si="36"/>
        <v>0</v>
      </c>
      <c r="H362" s="43"/>
      <c r="I362" s="38">
        <f t="shared" si="33"/>
        <v>0</v>
      </c>
      <c r="J362" s="68" t="str">
        <f>IFERROR(VLOOKUP(M362,EMPLOI!A:P,2,0),"")</f>
        <v/>
      </c>
      <c r="K362" s="68" t="str">
        <f t="shared" si="34"/>
        <v/>
      </c>
      <c r="L362" s="38" t="str">
        <f t="shared" ca="1" si="32"/>
        <v/>
      </c>
      <c r="M362" s="32" t="str">
        <f t="array" ref="M362">IF(OR(WEEKDAY($A362,2)=7,WEEKDAY($A362,2)=6,A362=Férié,$J$2&gt;I362),"",IFERROR(INDEX(Tableau1[],MATCH(1,('2017'!A362&gt;=Tableau1[[DATE DEBUT ]])*(Tableau1[DATE FIN]&gt;='2017'!A362),0),1),""))</f>
        <v/>
      </c>
      <c r="N362" s="6"/>
    </row>
    <row r="363" spans="1:14" ht="16.2">
      <c r="A363" s="40">
        <f t="shared" si="35"/>
        <v>43461</v>
      </c>
      <c r="B363" s="45"/>
      <c r="C363" s="45"/>
      <c r="D363" s="42">
        <f t="shared" si="31"/>
        <v>0</v>
      </c>
      <c r="E363" s="45"/>
      <c r="F363" s="45"/>
      <c r="G363" s="42">
        <f t="shared" si="36"/>
        <v>0</v>
      </c>
      <c r="H363" s="43"/>
      <c r="I363" s="38">
        <f t="shared" si="33"/>
        <v>0</v>
      </c>
      <c r="J363" s="68" t="str">
        <f>IFERROR(VLOOKUP(M363,EMPLOI!A:P,2,0),"")</f>
        <v/>
      </c>
      <c r="K363" s="68" t="str">
        <f t="shared" si="34"/>
        <v/>
      </c>
      <c r="L363" s="38" t="str">
        <f t="shared" ca="1" si="32"/>
        <v/>
      </c>
      <c r="M363" s="32" t="str">
        <f t="array" ref="M363">IF(OR(WEEKDAY($A363,2)=7,WEEKDAY($A363,2)=6,A363=Férié,$J$2&gt;I363),"",IFERROR(INDEX(Tableau1[],MATCH(1,('2017'!A363&gt;=Tableau1[[DATE DEBUT ]])*(Tableau1[DATE FIN]&gt;='2017'!A363),0),1),""))</f>
        <v/>
      </c>
      <c r="N363" s="6"/>
    </row>
    <row r="364" spans="1:14" ht="16.2">
      <c r="A364" s="40">
        <f t="shared" si="35"/>
        <v>43462</v>
      </c>
      <c r="B364" s="45"/>
      <c r="C364" s="45"/>
      <c r="D364" s="42">
        <f t="shared" si="31"/>
        <v>0</v>
      </c>
      <c r="E364" s="45"/>
      <c r="F364" s="45"/>
      <c r="G364" s="42">
        <f t="shared" si="36"/>
        <v>0</v>
      </c>
      <c r="H364" s="43"/>
      <c r="I364" s="38">
        <f t="shared" si="33"/>
        <v>0</v>
      </c>
      <c r="J364" s="68" t="str">
        <f>IFERROR(VLOOKUP(M364,EMPLOI!A:P,2,0),"")</f>
        <v/>
      </c>
      <c r="K364" s="68" t="str">
        <f t="shared" si="34"/>
        <v/>
      </c>
      <c r="L364" s="38">
        <f t="shared" ca="1" si="32"/>
        <v>0</v>
      </c>
      <c r="M364" s="32" t="str">
        <f t="array" ref="M364">IF(OR(WEEKDAY($A364,2)=7,WEEKDAY($A364,2)=6,A364=Férié,$J$2&gt;I364),"",IFERROR(INDEX(Tableau1[],MATCH(1,('2017'!A364&gt;=Tableau1[[DATE DEBUT ]])*(Tableau1[DATE FIN]&gt;='2017'!A364),0),1),""))</f>
        <v/>
      </c>
      <c r="N364" s="6"/>
    </row>
    <row r="365" spans="1:14" ht="16.2">
      <c r="A365" s="40">
        <f t="shared" si="35"/>
        <v>43463</v>
      </c>
      <c r="B365" s="44"/>
      <c r="C365" s="44"/>
      <c r="D365" s="42">
        <f t="shared" si="31"/>
        <v>0</v>
      </c>
      <c r="E365" s="45"/>
      <c r="F365" s="45"/>
      <c r="G365" s="42">
        <f t="shared" si="36"/>
        <v>0</v>
      </c>
      <c r="H365" s="43"/>
      <c r="I365" s="38">
        <f t="shared" si="33"/>
        <v>0</v>
      </c>
      <c r="J365" s="68" t="str">
        <f>IFERROR(VLOOKUP(M365,EMPLOI!A:P,2,0),"")</f>
        <v/>
      </c>
      <c r="K365" s="68" t="str">
        <f t="shared" si="34"/>
        <v/>
      </c>
      <c r="L365" s="38" t="str">
        <f t="shared" ca="1" si="32"/>
        <v/>
      </c>
      <c r="M365" s="32" t="str">
        <f t="array" ref="M365">IF(OR(WEEKDAY($A365,2)=7,WEEKDAY($A365,2)=6,A365=Férié,$J$2&gt;I365),"",IFERROR(INDEX(Tableau1[],MATCH(1,('2017'!A365&gt;=Tableau1[[DATE DEBUT ]])*(Tableau1[DATE FIN]&gt;='2017'!A365),0),1),""))</f>
        <v/>
      </c>
      <c r="N365" s="6"/>
    </row>
    <row r="366" spans="1:14" ht="16.2">
      <c r="A366" s="40">
        <f t="shared" si="35"/>
        <v>43464</v>
      </c>
      <c r="B366" s="44"/>
      <c r="C366" s="44"/>
      <c r="D366" s="42">
        <f t="shared" si="31"/>
        <v>0</v>
      </c>
      <c r="E366" s="45"/>
      <c r="F366" s="45"/>
      <c r="G366" s="42">
        <f t="shared" si="36"/>
        <v>0</v>
      </c>
      <c r="H366" s="43"/>
      <c r="I366" s="38">
        <f t="shared" si="33"/>
        <v>0</v>
      </c>
      <c r="J366" s="68" t="str">
        <f>IFERROR(VLOOKUP(M366,EMPLOI!A:P,2,0),"")</f>
        <v/>
      </c>
      <c r="K366" s="68" t="str">
        <f t="shared" si="34"/>
        <v/>
      </c>
      <c r="L366" s="38" t="str">
        <f t="shared" ca="1" si="32"/>
        <v/>
      </c>
      <c r="M366" s="32" t="str">
        <f t="array" ref="M366">IF(OR(WEEKDAY($A366,2)=7,WEEKDAY($A366,2)=6,A366=Férié,$J$2&gt;I366),"",IFERROR(INDEX(Tableau1[],MATCH(1,('2017'!A366&gt;=Tableau1[[DATE DEBUT ]])*(Tableau1[DATE FIN]&gt;='2017'!A366),0),1),""))</f>
        <v/>
      </c>
      <c r="N366" s="6"/>
    </row>
    <row r="367" spans="1:14" ht="16.2">
      <c r="A367" s="40">
        <f t="shared" si="35"/>
        <v>43465</v>
      </c>
      <c r="B367" s="44"/>
      <c r="C367" s="44"/>
      <c r="D367" s="42">
        <f t="shared" si="31"/>
        <v>0</v>
      </c>
      <c r="E367" s="45"/>
      <c r="F367" s="45"/>
      <c r="G367" s="42">
        <f t="shared" si="36"/>
        <v>0</v>
      </c>
      <c r="H367" s="43"/>
      <c r="I367" s="38">
        <f t="shared" si="33"/>
        <v>0</v>
      </c>
      <c r="J367" s="68" t="str">
        <f>IFERROR(VLOOKUP(M367,EMPLOI!A:P,2,0),"")</f>
        <v/>
      </c>
      <c r="K367" s="68" t="str">
        <f t="shared" si="34"/>
        <v/>
      </c>
      <c r="L367" s="38" t="str">
        <f t="shared" ca="1" si="32"/>
        <v/>
      </c>
      <c r="M367" s="32" t="str">
        <f t="array" ref="M367">IF(OR(WEEKDAY($A367,2)=7,WEEKDAY($A367,2)=6,A367=Férié,$J$2&gt;I367),"",IFERROR(INDEX(Tableau1[],MATCH(1,('2017'!A367&gt;=Tableau1[[DATE DEBUT ]])*(Tableau1[DATE FIN]&gt;='2017'!A367),0),1),""))</f>
        <v/>
      </c>
      <c r="N367" s="6"/>
    </row>
    <row r="368" spans="1:14" ht="16.2">
      <c r="A368" s="40">
        <f t="shared" si="35"/>
        <v>43466</v>
      </c>
      <c r="B368" s="44"/>
      <c r="C368" s="44"/>
      <c r="D368" s="42">
        <f t="shared" si="31"/>
        <v>0</v>
      </c>
      <c r="E368" s="45"/>
      <c r="F368" s="45"/>
      <c r="G368" s="42">
        <f t="shared" si="36"/>
        <v>0</v>
      </c>
      <c r="H368" s="43"/>
      <c r="I368" s="38">
        <f t="shared" si="33"/>
        <v>0</v>
      </c>
      <c r="J368" s="68" t="str">
        <f>IFERROR(VLOOKUP(M368,EMPLOI!A:P,2,0),"")</f>
        <v/>
      </c>
      <c r="K368" s="68" t="str">
        <f t="shared" si="34"/>
        <v/>
      </c>
      <c r="L368" s="38" t="str">
        <f t="shared" ca="1" si="32"/>
        <v/>
      </c>
      <c r="M368" s="32" t="str">
        <f t="array" ref="M368">IF(OR(WEEKDAY($A368,2)=7,WEEKDAY($A368,2)=6,A368=Férié,$J$2&gt;I368),"",IFERROR(INDEX(Tableau1[],MATCH(1,('2017'!A368&gt;=Tableau1[[DATE DEBUT ]])*(Tableau1[DATE FIN]&gt;='2017'!A368),0),1),""))</f>
        <v/>
      </c>
      <c r="N368" s="6"/>
    </row>
    <row r="369" spans="12:12">
      <c r="L369" s="71"/>
    </row>
  </sheetData>
  <mergeCells count="2">
    <mergeCell ref="Q2:R2"/>
    <mergeCell ref="Q3:R3"/>
  </mergeCells>
  <conditionalFormatting sqref="A3:P368">
    <cfRule type="expression" dxfId="52" priority="5">
      <formula>COUNTIF($R$4:$R$16,$A3)&gt;0</formula>
    </cfRule>
    <cfRule type="expression" dxfId="45" priority="6">
      <formula>COUNTIF($R$18:$R$22,$A3)&gt;0</formula>
    </cfRule>
    <cfRule type="expression" dxfId="51" priority="7">
      <formula>WEEKDAY($A3,2)=7</formula>
    </cfRule>
    <cfRule type="expression" dxfId="50" priority="8">
      <formula>WEEKDAY($A3,2)=6</formula>
    </cfRule>
  </conditionalFormatting>
  <conditionalFormatting sqref="J96:K96 K268 J95 J273:J274">
    <cfRule type="expression" dxfId="49" priority="1">
      <formula>COUNTIF(Férié,$A95)&gt;0</formula>
    </cfRule>
    <cfRule type="expression" dxfId="48" priority="2">
      <formula>COUNTIF(Fêtes,$A95)&gt;0</formula>
    </cfRule>
    <cfRule type="expression" dxfId="47" priority="3">
      <formula>WEEKDAY($A95,2)=7</formula>
    </cfRule>
    <cfRule type="expression" dxfId="46" priority="4">
      <formula>WEEKDAY($A95,2)=6</formula>
    </cfRule>
  </conditionalFormatting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O10"/>
  <sheetViews>
    <sheetView zoomScaleNormal="100" workbookViewId="0">
      <selection activeCell="E3" sqref="E3"/>
    </sheetView>
  </sheetViews>
  <sheetFormatPr baseColWidth="10" defaultRowHeight="15.6"/>
  <cols>
    <col min="1" max="1" width="21.6328125" style="58" customWidth="1"/>
    <col min="3" max="4" width="21.6328125" customWidth="1"/>
    <col min="5" max="5" width="9.90625" style="76" customWidth="1"/>
    <col min="6" max="6" width="9.81640625" customWidth="1"/>
    <col min="7" max="7" width="9.26953125" style="55" customWidth="1"/>
    <col min="8" max="8" width="5.6328125" style="55" customWidth="1"/>
    <col min="9" max="9" width="15.6328125" style="58" customWidth="1"/>
    <col min="10" max="10" width="10" style="57" customWidth="1"/>
    <col min="11" max="11" width="9.08984375" style="58" customWidth="1"/>
    <col min="12" max="12" width="6.7265625" style="57" customWidth="1"/>
    <col min="13" max="13" width="15.54296875" style="59" customWidth="1"/>
    <col min="14" max="14" width="11.90625" style="59" customWidth="1"/>
    <col min="15" max="15" width="10" style="59" customWidth="1"/>
    <col min="16" max="16" width="11.08984375" style="58" customWidth="1"/>
    <col min="17" max="262" width="10.90625" style="58"/>
    <col min="263" max="263" width="25.36328125" style="58" customWidth="1"/>
    <col min="264" max="264" width="12.26953125" style="58" customWidth="1"/>
    <col min="265" max="265" width="9.81640625" style="58" customWidth="1"/>
    <col min="266" max="266" width="6.1796875" style="58" customWidth="1"/>
    <col min="267" max="267" width="10.90625" style="58"/>
    <col min="268" max="268" width="15.90625" style="58" customWidth="1"/>
    <col min="269" max="269" width="15.08984375" style="58" bestFit="1" customWidth="1"/>
    <col min="270" max="270" width="11.453125" style="58" customWidth="1"/>
    <col min="271" max="271" width="10.90625" style="58"/>
    <col min="272" max="272" width="11.08984375" style="58" customWidth="1"/>
    <col min="273" max="518" width="10.90625" style="58"/>
    <col min="519" max="519" width="25.36328125" style="58" customWidth="1"/>
    <col min="520" max="520" width="12.26953125" style="58" customWidth="1"/>
    <col min="521" max="521" width="9.81640625" style="58" customWidth="1"/>
    <col min="522" max="522" width="6.1796875" style="58" customWidth="1"/>
    <col min="523" max="523" width="10.90625" style="58"/>
    <col min="524" max="524" width="15.90625" style="58" customWidth="1"/>
    <col min="525" max="525" width="15.08984375" style="58" bestFit="1" customWidth="1"/>
    <col min="526" max="526" width="11.453125" style="58" customWidth="1"/>
    <col min="527" max="527" width="10.90625" style="58"/>
    <col min="528" max="528" width="11.08984375" style="58" customWidth="1"/>
    <col min="529" max="774" width="10.90625" style="58"/>
    <col min="775" max="775" width="25.36328125" style="58" customWidth="1"/>
    <col min="776" max="776" width="12.26953125" style="58" customWidth="1"/>
    <col min="777" max="777" width="9.81640625" style="58" customWidth="1"/>
    <col min="778" max="778" width="6.1796875" style="58" customWidth="1"/>
    <col min="779" max="779" width="10.90625" style="58"/>
    <col min="780" max="780" width="15.90625" style="58" customWidth="1"/>
    <col min="781" max="781" width="15.08984375" style="58" bestFit="1" customWidth="1"/>
    <col min="782" max="782" width="11.453125" style="58" customWidth="1"/>
    <col min="783" max="783" width="10.90625" style="58"/>
    <col min="784" max="784" width="11.08984375" style="58" customWidth="1"/>
    <col min="785" max="1030" width="10.90625" style="58"/>
    <col min="1031" max="1031" width="25.36328125" style="58" customWidth="1"/>
    <col min="1032" max="1032" width="12.26953125" style="58" customWidth="1"/>
    <col min="1033" max="1033" width="9.81640625" style="58" customWidth="1"/>
    <col min="1034" max="1034" width="6.1796875" style="58" customWidth="1"/>
    <col min="1035" max="1035" width="10.90625" style="58"/>
    <col min="1036" max="1036" width="15.90625" style="58" customWidth="1"/>
    <col min="1037" max="1037" width="15.08984375" style="58" bestFit="1" customWidth="1"/>
    <col min="1038" max="1038" width="11.453125" style="58" customWidth="1"/>
    <col min="1039" max="1039" width="10.90625" style="58"/>
    <col min="1040" max="1040" width="11.08984375" style="58" customWidth="1"/>
    <col min="1041" max="1286" width="10.90625" style="58"/>
    <col min="1287" max="1287" width="25.36328125" style="58" customWidth="1"/>
    <col min="1288" max="1288" width="12.26953125" style="58" customWidth="1"/>
    <col min="1289" max="1289" width="9.81640625" style="58" customWidth="1"/>
    <col min="1290" max="1290" width="6.1796875" style="58" customWidth="1"/>
    <col min="1291" max="1291" width="10.90625" style="58"/>
    <col min="1292" max="1292" width="15.90625" style="58" customWidth="1"/>
    <col min="1293" max="1293" width="15.08984375" style="58" bestFit="1" customWidth="1"/>
    <col min="1294" max="1294" width="11.453125" style="58" customWidth="1"/>
    <col min="1295" max="1295" width="10.90625" style="58"/>
    <col min="1296" max="1296" width="11.08984375" style="58" customWidth="1"/>
    <col min="1297" max="1542" width="10.90625" style="58"/>
    <col min="1543" max="1543" width="25.36328125" style="58" customWidth="1"/>
    <col min="1544" max="1544" width="12.26953125" style="58" customWidth="1"/>
    <col min="1545" max="1545" width="9.81640625" style="58" customWidth="1"/>
    <col min="1546" max="1546" width="6.1796875" style="58" customWidth="1"/>
    <col min="1547" max="1547" width="10.90625" style="58"/>
    <col min="1548" max="1548" width="15.90625" style="58" customWidth="1"/>
    <col min="1549" max="1549" width="15.08984375" style="58" bestFit="1" customWidth="1"/>
    <col min="1550" max="1550" width="11.453125" style="58" customWidth="1"/>
    <col min="1551" max="1551" width="10.90625" style="58"/>
    <col min="1552" max="1552" width="11.08984375" style="58" customWidth="1"/>
    <col min="1553" max="1798" width="10.90625" style="58"/>
    <col min="1799" max="1799" width="25.36328125" style="58" customWidth="1"/>
    <col min="1800" max="1800" width="12.26953125" style="58" customWidth="1"/>
    <col min="1801" max="1801" width="9.81640625" style="58" customWidth="1"/>
    <col min="1802" max="1802" width="6.1796875" style="58" customWidth="1"/>
    <col min="1803" max="1803" width="10.90625" style="58"/>
    <col min="1804" max="1804" width="15.90625" style="58" customWidth="1"/>
    <col min="1805" max="1805" width="15.08984375" style="58" bestFit="1" customWidth="1"/>
    <col min="1806" max="1806" width="11.453125" style="58" customWidth="1"/>
    <col min="1807" max="1807" width="10.90625" style="58"/>
    <col min="1808" max="1808" width="11.08984375" style="58" customWidth="1"/>
    <col min="1809" max="2054" width="10.90625" style="58"/>
    <col min="2055" max="2055" width="25.36328125" style="58" customWidth="1"/>
    <col min="2056" max="2056" width="12.26953125" style="58" customWidth="1"/>
    <col min="2057" max="2057" width="9.81640625" style="58" customWidth="1"/>
    <col min="2058" max="2058" width="6.1796875" style="58" customWidth="1"/>
    <col min="2059" max="2059" width="10.90625" style="58"/>
    <col min="2060" max="2060" width="15.90625" style="58" customWidth="1"/>
    <col min="2061" max="2061" width="15.08984375" style="58" bestFit="1" customWidth="1"/>
    <col min="2062" max="2062" width="11.453125" style="58" customWidth="1"/>
    <col min="2063" max="2063" width="10.90625" style="58"/>
    <col min="2064" max="2064" width="11.08984375" style="58" customWidth="1"/>
    <col min="2065" max="2310" width="10.90625" style="58"/>
    <col min="2311" max="2311" width="25.36328125" style="58" customWidth="1"/>
    <col min="2312" max="2312" width="12.26953125" style="58" customWidth="1"/>
    <col min="2313" max="2313" width="9.81640625" style="58" customWidth="1"/>
    <col min="2314" max="2314" width="6.1796875" style="58" customWidth="1"/>
    <col min="2315" max="2315" width="10.90625" style="58"/>
    <col min="2316" max="2316" width="15.90625" style="58" customWidth="1"/>
    <col min="2317" max="2317" width="15.08984375" style="58" bestFit="1" customWidth="1"/>
    <col min="2318" max="2318" width="11.453125" style="58" customWidth="1"/>
    <col min="2319" max="2319" width="10.90625" style="58"/>
    <col min="2320" max="2320" width="11.08984375" style="58" customWidth="1"/>
    <col min="2321" max="2566" width="10.90625" style="58"/>
    <col min="2567" max="2567" width="25.36328125" style="58" customWidth="1"/>
    <col min="2568" max="2568" width="12.26953125" style="58" customWidth="1"/>
    <col min="2569" max="2569" width="9.81640625" style="58" customWidth="1"/>
    <col min="2570" max="2570" width="6.1796875" style="58" customWidth="1"/>
    <col min="2571" max="2571" width="10.90625" style="58"/>
    <col min="2572" max="2572" width="15.90625" style="58" customWidth="1"/>
    <col min="2573" max="2573" width="15.08984375" style="58" bestFit="1" customWidth="1"/>
    <col min="2574" max="2574" width="11.453125" style="58" customWidth="1"/>
    <col min="2575" max="2575" width="10.90625" style="58"/>
    <col min="2576" max="2576" width="11.08984375" style="58" customWidth="1"/>
    <col min="2577" max="2822" width="10.90625" style="58"/>
    <col min="2823" max="2823" width="25.36328125" style="58" customWidth="1"/>
    <col min="2824" max="2824" width="12.26953125" style="58" customWidth="1"/>
    <col min="2825" max="2825" width="9.81640625" style="58" customWidth="1"/>
    <col min="2826" max="2826" width="6.1796875" style="58" customWidth="1"/>
    <col min="2827" max="2827" width="10.90625" style="58"/>
    <col min="2828" max="2828" width="15.90625" style="58" customWidth="1"/>
    <col min="2829" max="2829" width="15.08984375" style="58" bestFit="1" customWidth="1"/>
    <col min="2830" max="2830" width="11.453125" style="58" customWidth="1"/>
    <col min="2831" max="2831" width="10.90625" style="58"/>
    <col min="2832" max="2832" width="11.08984375" style="58" customWidth="1"/>
    <col min="2833" max="3078" width="10.90625" style="58"/>
    <col min="3079" max="3079" width="25.36328125" style="58" customWidth="1"/>
    <col min="3080" max="3080" width="12.26953125" style="58" customWidth="1"/>
    <col min="3081" max="3081" width="9.81640625" style="58" customWidth="1"/>
    <col min="3082" max="3082" width="6.1796875" style="58" customWidth="1"/>
    <col min="3083" max="3083" width="10.90625" style="58"/>
    <col min="3084" max="3084" width="15.90625" style="58" customWidth="1"/>
    <col min="3085" max="3085" width="15.08984375" style="58" bestFit="1" customWidth="1"/>
    <col min="3086" max="3086" width="11.453125" style="58" customWidth="1"/>
    <col min="3087" max="3087" width="10.90625" style="58"/>
    <col min="3088" max="3088" width="11.08984375" style="58" customWidth="1"/>
    <col min="3089" max="3334" width="10.90625" style="58"/>
    <col min="3335" max="3335" width="25.36328125" style="58" customWidth="1"/>
    <col min="3336" max="3336" width="12.26953125" style="58" customWidth="1"/>
    <col min="3337" max="3337" width="9.81640625" style="58" customWidth="1"/>
    <col min="3338" max="3338" width="6.1796875" style="58" customWidth="1"/>
    <col min="3339" max="3339" width="10.90625" style="58"/>
    <col min="3340" max="3340" width="15.90625" style="58" customWidth="1"/>
    <col min="3341" max="3341" width="15.08984375" style="58" bestFit="1" customWidth="1"/>
    <col min="3342" max="3342" width="11.453125" style="58" customWidth="1"/>
    <col min="3343" max="3343" width="10.90625" style="58"/>
    <col min="3344" max="3344" width="11.08984375" style="58" customWidth="1"/>
    <col min="3345" max="3590" width="10.90625" style="58"/>
    <col min="3591" max="3591" width="25.36328125" style="58" customWidth="1"/>
    <col min="3592" max="3592" width="12.26953125" style="58" customWidth="1"/>
    <col min="3593" max="3593" width="9.81640625" style="58" customWidth="1"/>
    <col min="3594" max="3594" width="6.1796875" style="58" customWidth="1"/>
    <col min="3595" max="3595" width="10.90625" style="58"/>
    <col min="3596" max="3596" width="15.90625" style="58" customWidth="1"/>
    <col min="3597" max="3597" width="15.08984375" style="58" bestFit="1" customWidth="1"/>
    <col min="3598" max="3598" width="11.453125" style="58" customWidth="1"/>
    <col min="3599" max="3599" width="10.90625" style="58"/>
    <col min="3600" max="3600" width="11.08984375" style="58" customWidth="1"/>
    <col min="3601" max="3846" width="10.90625" style="58"/>
    <col min="3847" max="3847" width="25.36328125" style="58" customWidth="1"/>
    <col min="3848" max="3848" width="12.26953125" style="58" customWidth="1"/>
    <col min="3849" max="3849" width="9.81640625" style="58" customWidth="1"/>
    <col min="3850" max="3850" width="6.1796875" style="58" customWidth="1"/>
    <col min="3851" max="3851" width="10.90625" style="58"/>
    <col min="3852" max="3852" width="15.90625" style="58" customWidth="1"/>
    <col min="3853" max="3853" width="15.08984375" style="58" bestFit="1" customWidth="1"/>
    <col min="3854" max="3854" width="11.453125" style="58" customWidth="1"/>
    <col min="3855" max="3855" width="10.90625" style="58"/>
    <col min="3856" max="3856" width="11.08984375" style="58" customWidth="1"/>
    <col min="3857" max="4102" width="10.90625" style="58"/>
    <col min="4103" max="4103" width="25.36328125" style="58" customWidth="1"/>
    <col min="4104" max="4104" width="12.26953125" style="58" customWidth="1"/>
    <col min="4105" max="4105" width="9.81640625" style="58" customWidth="1"/>
    <col min="4106" max="4106" width="6.1796875" style="58" customWidth="1"/>
    <col min="4107" max="4107" width="10.90625" style="58"/>
    <col min="4108" max="4108" width="15.90625" style="58" customWidth="1"/>
    <col min="4109" max="4109" width="15.08984375" style="58" bestFit="1" customWidth="1"/>
    <col min="4110" max="4110" width="11.453125" style="58" customWidth="1"/>
    <col min="4111" max="4111" width="10.90625" style="58"/>
    <col min="4112" max="4112" width="11.08984375" style="58" customWidth="1"/>
    <col min="4113" max="4358" width="10.90625" style="58"/>
    <col min="4359" max="4359" width="25.36328125" style="58" customWidth="1"/>
    <col min="4360" max="4360" width="12.26953125" style="58" customWidth="1"/>
    <col min="4361" max="4361" width="9.81640625" style="58" customWidth="1"/>
    <col min="4362" max="4362" width="6.1796875" style="58" customWidth="1"/>
    <col min="4363" max="4363" width="10.90625" style="58"/>
    <col min="4364" max="4364" width="15.90625" style="58" customWidth="1"/>
    <col min="4365" max="4365" width="15.08984375" style="58" bestFit="1" customWidth="1"/>
    <col min="4366" max="4366" width="11.453125" style="58" customWidth="1"/>
    <col min="4367" max="4367" width="10.90625" style="58"/>
    <col min="4368" max="4368" width="11.08984375" style="58" customWidth="1"/>
    <col min="4369" max="4614" width="10.90625" style="58"/>
    <col min="4615" max="4615" width="25.36328125" style="58" customWidth="1"/>
    <col min="4616" max="4616" width="12.26953125" style="58" customWidth="1"/>
    <col min="4617" max="4617" width="9.81640625" style="58" customWidth="1"/>
    <col min="4618" max="4618" width="6.1796875" style="58" customWidth="1"/>
    <col min="4619" max="4619" width="10.90625" style="58"/>
    <col min="4620" max="4620" width="15.90625" style="58" customWidth="1"/>
    <col min="4621" max="4621" width="15.08984375" style="58" bestFit="1" customWidth="1"/>
    <col min="4622" max="4622" width="11.453125" style="58" customWidth="1"/>
    <col min="4623" max="4623" width="10.90625" style="58"/>
    <col min="4624" max="4624" width="11.08984375" style="58" customWidth="1"/>
    <col min="4625" max="4870" width="10.90625" style="58"/>
    <col min="4871" max="4871" width="25.36328125" style="58" customWidth="1"/>
    <col min="4872" max="4872" width="12.26953125" style="58" customWidth="1"/>
    <col min="4873" max="4873" width="9.81640625" style="58" customWidth="1"/>
    <col min="4874" max="4874" width="6.1796875" style="58" customWidth="1"/>
    <col min="4875" max="4875" width="10.90625" style="58"/>
    <col min="4876" max="4876" width="15.90625" style="58" customWidth="1"/>
    <col min="4877" max="4877" width="15.08984375" style="58" bestFit="1" customWidth="1"/>
    <col min="4878" max="4878" width="11.453125" style="58" customWidth="1"/>
    <col min="4879" max="4879" width="10.90625" style="58"/>
    <col min="4880" max="4880" width="11.08984375" style="58" customWidth="1"/>
    <col min="4881" max="5126" width="10.90625" style="58"/>
    <col min="5127" max="5127" width="25.36328125" style="58" customWidth="1"/>
    <col min="5128" max="5128" width="12.26953125" style="58" customWidth="1"/>
    <col min="5129" max="5129" width="9.81640625" style="58" customWidth="1"/>
    <col min="5130" max="5130" width="6.1796875" style="58" customWidth="1"/>
    <col min="5131" max="5131" width="10.90625" style="58"/>
    <col min="5132" max="5132" width="15.90625" style="58" customWidth="1"/>
    <col min="5133" max="5133" width="15.08984375" style="58" bestFit="1" customWidth="1"/>
    <col min="5134" max="5134" width="11.453125" style="58" customWidth="1"/>
    <col min="5135" max="5135" width="10.90625" style="58"/>
    <col min="5136" max="5136" width="11.08984375" style="58" customWidth="1"/>
    <col min="5137" max="5382" width="10.90625" style="58"/>
    <col min="5383" max="5383" width="25.36328125" style="58" customWidth="1"/>
    <col min="5384" max="5384" width="12.26953125" style="58" customWidth="1"/>
    <col min="5385" max="5385" width="9.81640625" style="58" customWidth="1"/>
    <col min="5386" max="5386" width="6.1796875" style="58" customWidth="1"/>
    <col min="5387" max="5387" width="10.90625" style="58"/>
    <col min="5388" max="5388" width="15.90625" style="58" customWidth="1"/>
    <col min="5389" max="5389" width="15.08984375" style="58" bestFit="1" customWidth="1"/>
    <col min="5390" max="5390" width="11.453125" style="58" customWidth="1"/>
    <col min="5391" max="5391" width="10.90625" style="58"/>
    <col min="5392" max="5392" width="11.08984375" style="58" customWidth="1"/>
    <col min="5393" max="5638" width="10.90625" style="58"/>
    <col min="5639" max="5639" width="25.36328125" style="58" customWidth="1"/>
    <col min="5640" max="5640" width="12.26953125" style="58" customWidth="1"/>
    <col min="5641" max="5641" width="9.81640625" style="58" customWidth="1"/>
    <col min="5642" max="5642" width="6.1796875" style="58" customWidth="1"/>
    <col min="5643" max="5643" width="10.90625" style="58"/>
    <col min="5644" max="5644" width="15.90625" style="58" customWidth="1"/>
    <col min="5645" max="5645" width="15.08984375" style="58" bestFit="1" customWidth="1"/>
    <col min="5646" max="5646" width="11.453125" style="58" customWidth="1"/>
    <col min="5647" max="5647" width="10.90625" style="58"/>
    <col min="5648" max="5648" width="11.08984375" style="58" customWidth="1"/>
    <col min="5649" max="5894" width="10.90625" style="58"/>
    <col min="5895" max="5895" width="25.36328125" style="58" customWidth="1"/>
    <col min="5896" max="5896" width="12.26953125" style="58" customWidth="1"/>
    <col min="5897" max="5897" width="9.81640625" style="58" customWidth="1"/>
    <col min="5898" max="5898" width="6.1796875" style="58" customWidth="1"/>
    <col min="5899" max="5899" width="10.90625" style="58"/>
    <col min="5900" max="5900" width="15.90625" style="58" customWidth="1"/>
    <col min="5901" max="5901" width="15.08984375" style="58" bestFit="1" customWidth="1"/>
    <col min="5902" max="5902" width="11.453125" style="58" customWidth="1"/>
    <col min="5903" max="5903" width="10.90625" style="58"/>
    <col min="5904" max="5904" width="11.08984375" style="58" customWidth="1"/>
    <col min="5905" max="6150" width="10.90625" style="58"/>
    <col min="6151" max="6151" width="25.36328125" style="58" customWidth="1"/>
    <col min="6152" max="6152" width="12.26953125" style="58" customWidth="1"/>
    <col min="6153" max="6153" width="9.81640625" style="58" customWidth="1"/>
    <col min="6154" max="6154" width="6.1796875" style="58" customWidth="1"/>
    <col min="6155" max="6155" width="10.90625" style="58"/>
    <col min="6156" max="6156" width="15.90625" style="58" customWidth="1"/>
    <col min="6157" max="6157" width="15.08984375" style="58" bestFit="1" customWidth="1"/>
    <col min="6158" max="6158" width="11.453125" style="58" customWidth="1"/>
    <col min="6159" max="6159" width="10.90625" style="58"/>
    <col min="6160" max="6160" width="11.08984375" style="58" customWidth="1"/>
    <col min="6161" max="6406" width="10.90625" style="58"/>
    <col min="6407" max="6407" width="25.36328125" style="58" customWidth="1"/>
    <col min="6408" max="6408" width="12.26953125" style="58" customWidth="1"/>
    <col min="6409" max="6409" width="9.81640625" style="58" customWidth="1"/>
    <col min="6410" max="6410" width="6.1796875" style="58" customWidth="1"/>
    <col min="6411" max="6411" width="10.90625" style="58"/>
    <col min="6412" max="6412" width="15.90625" style="58" customWidth="1"/>
    <col min="6413" max="6413" width="15.08984375" style="58" bestFit="1" customWidth="1"/>
    <col min="6414" max="6414" width="11.453125" style="58" customWidth="1"/>
    <col min="6415" max="6415" width="10.90625" style="58"/>
    <col min="6416" max="6416" width="11.08984375" style="58" customWidth="1"/>
    <col min="6417" max="6662" width="10.90625" style="58"/>
    <col min="6663" max="6663" width="25.36328125" style="58" customWidth="1"/>
    <col min="6664" max="6664" width="12.26953125" style="58" customWidth="1"/>
    <col min="6665" max="6665" width="9.81640625" style="58" customWidth="1"/>
    <col min="6666" max="6666" width="6.1796875" style="58" customWidth="1"/>
    <col min="6667" max="6667" width="10.90625" style="58"/>
    <col min="6668" max="6668" width="15.90625" style="58" customWidth="1"/>
    <col min="6669" max="6669" width="15.08984375" style="58" bestFit="1" customWidth="1"/>
    <col min="6670" max="6670" width="11.453125" style="58" customWidth="1"/>
    <col min="6671" max="6671" width="10.90625" style="58"/>
    <col min="6672" max="6672" width="11.08984375" style="58" customWidth="1"/>
    <col min="6673" max="6918" width="10.90625" style="58"/>
    <col min="6919" max="6919" width="25.36328125" style="58" customWidth="1"/>
    <col min="6920" max="6920" width="12.26953125" style="58" customWidth="1"/>
    <col min="6921" max="6921" width="9.81640625" style="58" customWidth="1"/>
    <col min="6922" max="6922" width="6.1796875" style="58" customWidth="1"/>
    <col min="6923" max="6923" width="10.90625" style="58"/>
    <col min="6924" max="6924" width="15.90625" style="58" customWidth="1"/>
    <col min="6925" max="6925" width="15.08984375" style="58" bestFit="1" customWidth="1"/>
    <col min="6926" max="6926" width="11.453125" style="58" customWidth="1"/>
    <col min="6927" max="6927" width="10.90625" style="58"/>
    <col min="6928" max="6928" width="11.08984375" style="58" customWidth="1"/>
    <col min="6929" max="7174" width="10.90625" style="58"/>
    <col min="7175" max="7175" width="25.36328125" style="58" customWidth="1"/>
    <col min="7176" max="7176" width="12.26953125" style="58" customWidth="1"/>
    <col min="7177" max="7177" width="9.81640625" style="58" customWidth="1"/>
    <col min="7178" max="7178" width="6.1796875" style="58" customWidth="1"/>
    <col min="7179" max="7179" width="10.90625" style="58"/>
    <col min="7180" max="7180" width="15.90625" style="58" customWidth="1"/>
    <col min="7181" max="7181" width="15.08984375" style="58" bestFit="1" customWidth="1"/>
    <col min="7182" max="7182" width="11.453125" style="58" customWidth="1"/>
    <col min="7183" max="7183" width="10.90625" style="58"/>
    <col min="7184" max="7184" width="11.08984375" style="58" customWidth="1"/>
    <col min="7185" max="7430" width="10.90625" style="58"/>
    <col min="7431" max="7431" width="25.36328125" style="58" customWidth="1"/>
    <col min="7432" max="7432" width="12.26953125" style="58" customWidth="1"/>
    <col min="7433" max="7433" width="9.81640625" style="58" customWidth="1"/>
    <col min="7434" max="7434" width="6.1796875" style="58" customWidth="1"/>
    <col min="7435" max="7435" width="10.90625" style="58"/>
    <col min="7436" max="7436" width="15.90625" style="58" customWidth="1"/>
    <col min="7437" max="7437" width="15.08984375" style="58" bestFit="1" customWidth="1"/>
    <col min="7438" max="7438" width="11.453125" style="58" customWidth="1"/>
    <col min="7439" max="7439" width="10.90625" style="58"/>
    <col min="7440" max="7440" width="11.08984375" style="58" customWidth="1"/>
    <col min="7441" max="7686" width="10.90625" style="58"/>
    <col min="7687" max="7687" width="25.36328125" style="58" customWidth="1"/>
    <col min="7688" max="7688" width="12.26953125" style="58" customWidth="1"/>
    <col min="7689" max="7689" width="9.81640625" style="58" customWidth="1"/>
    <col min="7690" max="7690" width="6.1796875" style="58" customWidth="1"/>
    <col min="7691" max="7691" width="10.90625" style="58"/>
    <col min="7692" max="7692" width="15.90625" style="58" customWidth="1"/>
    <col min="7693" max="7693" width="15.08984375" style="58" bestFit="1" customWidth="1"/>
    <col min="7694" max="7694" width="11.453125" style="58" customWidth="1"/>
    <col min="7695" max="7695" width="10.90625" style="58"/>
    <col min="7696" max="7696" width="11.08984375" style="58" customWidth="1"/>
    <col min="7697" max="7942" width="10.90625" style="58"/>
    <col min="7943" max="7943" width="25.36328125" style="58" customWidth="1"/>
    <col min="7944" max="7944" width="12.26953125" style="58" customWidth="1"/>
    <col min="7945" max="7945" width="9.81640625" style="58" customWidth="1"/>
    <col min="7946" max="7946" width="6.1796875" style="58" customWidth="1"/>
    <col min="7947" max="7947" width="10.90625" style="58"/>
    <col min="7948" max="7948" width="15.90625" style="58" customWidth="1"/>
    <col min="7949" max="7949" width="15.08984375" style="58" bestFit="1" customWidth="1"/>
    <col min="7950" max="7950" width="11.453125" style="58" customWidth="1"/>
    <col min="7951" max="7951" width="10.90625" style="58"/>
    <col min="7952" max="7952" width="11.08984375" style="58" customWidth="1"/>
    <col min="7953" max="8198" width="10.90625" style="58"/>
    <col min="8199" max="8199" width="25.36328125" style="58" customWidth="1"/>
    <col min="8200" max="8200" width="12.26953125" style="58" customWidth="1"/>
    <col min="8201" max="8201" width="9.81640625" style="58" customWidth="1"/>
    <col min="8202" max="8202" width="6.1796875" style="58" customWidth="1"/>
    <col min="8203" max="8203" width="10.90625" style="58"/>
    <col min="8204" max="8204" width="15.90625" style="58" customWidth="1"/>
    <col min="8205" max="8205" width="15.08984375" style="58" bestFit="1" customWidth="1"/>
    <col min="8206" max="8206" width="11.453125" style="58" customWidth="1"/>
    <col min="8207" max="8207" width="10.90625" style="58"/>
    <col min="8208" max="8208" width="11.08984375" style="58" customWidth="1"/>
    <col min="8209" max="8454" width="10.90625" style="58"/>
    <col min="8455" max="8455" width="25.36328125" style="58" customWidth="1"/>
    <col min="8456" max="8456" width="12.26953125" style="58" customWidth="1"/>
    <col min="8457" max="8457" width="9.81640625" style="58" customWidth="1"/>
    <col min="8458" max="8458" width="6.1796875" style="58" customWidth="1"/>
    <col min="8459" max="8459" width="10.90625" style="58"/>
    <col min="8460" max="8460" width="15.90625" style="58" customWidth="1"/>
    <col min="8461" max="8461" width="15.08984375" style="58" bestFit="1" customWidth="1"/>
    <col min="8462" max="8462" width="11.453125" style="58" customWidth="1"/>
    <col min="8463" max="8463" width="10.90625" style="58"/>
    <col min="8464" max="8464" width="11.08984375" style="58" customWidth="1"/>
    <col min="8465" max="8710" width="10.90625" style="58"/>
    <col min="8711" max="8711" width="25.36328125" style="58" customWidth="1"/>
    <col min="8712" max="8712" width="12.26953125" style="58" customWidth="1"/>
    <col min="8713" max="8713" width="9.81640625" style="58" customWidth="1"/>
    <col min="8714" max="8714" width="6.1796875" style="58" customWidth="1"/>
    <col min="8715" max="8715" width="10.90625" style="58"/>
    <col min="8716" max="8716" width="15.90625" style="58" customWidth="1"/>
    <col min="8717" max="8717" width="15.08984375" style="58" bestFit="1" customWidth="1"/>
    <col min="8718" max="8718" width="11.453125" style="58" customWidth="1"/>
    <col min="8719" max="8719" width="10.90625" style="58"/>
    <col min="8720" max="8720" width="11.08984375" style="58" customWidth="1"/>
    <col min="8721" max="8966" width="10.90625" style="58"/>
    <col min="8967" max="8967" width="25.36328125" style="58" customWidth="1"/>
    <col min="8968" max="8968" width="12.26953125" style="58" customWidth="1"/>
    <col min="8969" max="8969" width="9.81640625" style="58" customWidth="1"/>
    <col min="8970" max="8970" width="6.1796875" style="58" customWidth="1"/>
    <col min="8971" max="8971" width="10.90625" style="58"/>
    <col min="8972" max="8972" width="15.90625" style="58" customWidth="1"/>
    <col min="8973" max="8973" width="15.08984375" style="58" bestFit="1" customWidth="1"/>
    <col min="8974" max="8974" width="11.453125" style="58" customWidth="1"/>
    <col min="8975" max="8975" width="10.90625" style="58"/>
    <col min="8976" max="8976" width="11.08984375" style="58" customWidth="1"/>
    <col min="8977" max="9222" width="10.90625" style="58"/>
    <col min="9223" max="9223" width="25.36328125" style="58" customWidth="1"/>
    <col min="9224" max="9224" width="12.26953125" style="58" customWidth="1"/>
    <col min="9225" max="9225" width="9.81640625" style="58" customWidth="1"/>
    <col min="9226" max="9226" width="6.1796875" style="58" customWidth="1"/>
    <col min="9227" max="9227" width="10.90625" style="58"/>
    <col min="9228" max="9228" width="15.90625" style="58" customWidth="1"/>
    <col min="9229" max="9229" width="15.08984375" style="58" bestFit="1" customWidth="1"/>
    <col min="9230" max="9230" width="11.453125" style="58" customWidth="1"/>
    <col min="9231" max="9231" width="10.90625" style="58"/>
    <col min="9232" max="9232" width="11.08984375" style="58" customWidth="1"/>
    <col min="9233" max="9478" width="10.90625" style="58"/>
    <col min="9479" max="9479" width="25.36328125" style="58" customWidth="1"/>
    <col min="9480" max="9480" width="12.26953125" style="58" customWidth="1"/>
    <col min="9481" max="9481" width="9.81640625" style="58" customWidth="1"/>
    <col min="9482" max="9482" width="6.1796875" style="58" customWidth="1"/>
    <col min="9483" max="9483" width="10.90625" style="58"/>
    <col min="9484" max="9484" width="15.90625" style="58" customWidth="1"/>
    <col min="9485" max="9485" width="15.08984375" style="58" bestFit="1" customWidth="1"/>
    <col min="9486" max="9486" width="11.453125" style="58" customWidth="1"/>
    <col min="9487" max="9487" width="10.90625" style="58"/>
    <col min="9488" max="9488" width="11.08984375" style="58" customWidth="1"/>
    <col min="9489" max="9734" width="10.90625" style="58"/>
    <col min="9735" max="9735" width="25.36328125" style="58" customWidth="1"/>
    <col min="9736" max="9736" width="12.26953125" style="58" customWidth="1"/>
    <col min="9737" max="9737" width="9.81640625" style="58" customWidth="1"/>
    <col min="9738" max="9738" width="6.1796875" style="58" customWidth="1"/>
    <col min="9739" max="9739" width="10.90625" style="58"/>
    <col min="9740" max="9740" width="15.90625" style="58" customWidth="1"/>
    <col min="9741" max="9741" width="15.08984375" style="58" bestFit="1" customWidth="1"/>
    <col min="9742" max="9742" width="11.453125" style="58" customWidth="1"/>
    <col min="9743" max="9743" width="10.90625" style="58"/>
    <col min="9744" max="9744" width="11.08984375" style="58" customWidth="1"/>
    <col min="9745" max="9990" width="10.90625" style="58"/>
    <col min="9991" max="9991" width="25.36328125" style="58" customWidth="1"/>
    <col min="9992" max="9992" width="12.26953125" style="58" customWidth="1"/>
    <col min="9993" max="9993" width="9.81640625" style="58" customWidth="1"/>
    <col min="9994" max="9994" width="6.1796875" style="58" customWidth="1"/>
    <col min="9995" max="9995" width="10.90625" style="58"/>
    <col min="9996" max="9996" width="15.90625" style="58" customWidth="1"/>
    <col min="9997" max="9997" width="15.08984375" style="58" bestFit="1" customWidth="1"/>
    <col min="9998" max="9998" width="11.453125" style="58" customWidth="1"/>
    <col min="9999" max="9999" width="10.90625" style="58"/>
    <col min="10000" max="10000" width="11.08984375" style="58" customWidth="1"/>
    <col min="10001" max="10246" width="10.90625" style="58"/>
    <col min="10247" max="10247" width="25.36328125" style="58" customWidth="1"/>
    <col min="10248" max="10248" width="12.26953125" style="58" customWidth="1"/>
    <col min="10249" max="10249" width="9.81640625" style="58" customWidth="1"/>
    <col min="10250" max="10250" width="6.1796875" style="58" customWidth="1"/>
    <col min="10251" max="10251" width="10.90625" style="58"/>
    <col min="10252" max="10252" width="15.90625" style="58" customWidth="1"/>
    <col min="10253" max="10253" width="15.08984375" style="58" bestFit="1" customWidth="1"/>
    <col min="10254" max="10254" width="11.453125" style="58" customWidth="1"/>
    <col min="10255" max="10255" width="10.90625" style="58"/>
    <col min="10256" max="10256" width="11.08984375" style="58" customWidth="1"/>
    <col min="10257" max="10502" width="10.90625" style="58"/>
    <col min="10503" max="10503" width="25.36328125" style="58" customWidth="1"/>
    <col min="10504" max="10504" width="12.26953125" style="58" customWidth="1"/>
    <col min="10505" max="10505" width="9.81640625" style="58" customWidth="1"/>
    <col min="10506" max="10506" width="6.1796875" style="58" customWidth="1"/>
    <col min="10507" max="10507" width="10.90625" style="58"/>
    <col min="10508" max="10508" width="15.90625" style="58" customWidth="1"/>
    <col min="10509" max="10509" width="15.08984375" style="58" bestFit="1" customWidth="1"/>
    <col min="10510" max="10510" width="11.453125" style="58" customWidth="1"/>
    <col min="10511" max="10511" width="10.90625" style="58"/>
    <col min="10512" max="10512" width="11.08984375" style="58" customWidth="1"/>
    <col min="10513" max="10758" width="10.90625" style="58"/>
    <col min="10759" max="10759" width="25.36328125" style="58" customWidth="1"/>
    <col min="10760" max="10760" width="12.26953125" style="58" customWidth="1"/>
    <col min="10761" max="10761" width="9.81640625" style="58" customWidth="1"/>
    <col min="10762" max="10762" width="6.1796875" style="58" customWidth="1"/>
    <col min="10763" max="10763" width="10.90625" style="58"/>
    <col min="10764" max="10764" width="15.90625" style="58" customWidth="1"/>
    <col min="10765" max="10765" width="15.08984375" style="58" bestFit="1" customWidth="1"/>
    <col min="10766" max="10766" width="11.453125" style="58" customWidth="1"/>
    <col min="10767" max="10767" width="10.90625" style="58"/>
    <col min="10768" max="10768" width="11.08984375" style="58" customWidth="1"/>
    <col min="10769" max="11014" width="10.90625" style="58"/>
    <col min="11015" max="11015" width="25.36328125" style="58" customWidth="1"/>
    <col min="11016" max="11016" width="12.26953125" style="58" customWidth="1"/>
    <col min="11017" max="11017" width="9.81640625" style="58" customWidth="1"/>
    <col min="11018" max="11018" width="6.1796875" style="58" customWidth="1"/>
    <col min="11019" max="11019" width="10.90625" style="58"/>
    <col min="11020" max="11020" width="15.90625" style="58" customWidth="1"/>
    <col min="11021" max="11021" width="15.08984375" style="58" bestFit="1" customWidth="1"/>
    <col min="11022" max="11022" width="11.453125" style="58" customWidth="1"/>
    <col min="11023" max="11023" width="10.90625" style="58"/>
    <col min="11024" max="11024" width="11.08984375" style="58" customWidth="1"/>
    <col min="11025" max="11270" width="10.90625" style="58"/>
    <col min="11271" max="11271" width="25.36328125" style="58" customWidth="1"/>
    <col min="11272" max="11272" width="12.26953125" style="58" customWidth="1"/>
    <col min="11273" max="11273" width="9.81640625" style="58" customWidth="1"/>
    <col min="11274" max="11274" width="6.1796875" style="58" customWidth="1"/>
    <col min="11275" max="11275" width="10.90625" style="58"/>
    <col min="11276" max="11276" width="15.90625" style="58" customWidth="1"/>
    <col min="11277" max="11277" width="15.08984375" style="58" bestFit="1" customWidth="1"/>
    <col min="11278" max="11278" width="11.453125" style="58" customWidth="1"/>
    <col min="11279" max="11279" width="10.90625" style="58"/>
    <col min="11280" max="11280" width="11.08984375" style="58" customWidth="1"/>
    <col min="11281" max="11526" width="10.90625" style="58"/>
    <col min="11527" max="11527" width="25.36328125" style="58" customWidth="1"/>
    <col min="11528" max="11528" width="12.26953125" style="58" customWidth="1"/>
    <col min="11529" max="11529" width="9.81640625" style="58" customWidth="1"/>
    <col min="11530" max="11530" width="6.1796875" style="58" customWidth="1"/>
    <col min="11531" max="11531" width="10.90625" style="58"/>
    <col min="11532" max="11532" width="15.90625" style="58" customWidth="1"/>
    <col min="11533" max="11533" width="15.08984375" style="58" bestFit="1" customWidth="1"/>
    <col min="11534" max="11534" width="11.453125" style="58" customWidth="1"/>
    <col min="11535" max="11535" width="10.90625" style="58"/>
    <col min="11536" max="11536" width="11.08984375" style="58" customWidth="1"/>
    <col min="11537" max="11782" width="10.90625" style="58"/>
    <col min="11783" max="11783" width="25.36328125" style="58" customWidth="1"/>
    <col min="11784" max="11784" width="12.26953125" style="58" customWidth="1"/>
    <col min="11785" max="11785" width="9.81640625" style="58" customWidth="1"/>
    <col min="11786" max="11786" width="6.1796875" style="58" customWidth="1"/>
    <col min="11787" max="11787" width="10.90625" style="58"/>
    <col min="11788" max="11788" width="15.90625" style="58" customWidth="1"/>
    <col min="11789" max="11789" width="15.08984375" style="58" bestFit="1" customWidth="1"/>
    <col min="11790" max="11790" width="11.453125" style="58" customWidth="1"/>
    <col min="11791" max="11791" width="10.90625" style="58"/>
    <col min="11792" max="11792" width="11.08984375" style="58" customWidth="1"/>
    <col min="11793" max="12038" width="10.90625" style="58"/>
    <col min="12039" max="12039" width="25.36328125" style="58" customWidth="1"/>
    <col min="12040" max="12040" width="12.26953125" style="58" customWidth="1"/>
    <col min="12041" max="12041" width="9.81640625" style="58" customWidth="1"/>
    <col min="12042" max="12042" width="6.1796875" style="58" customWidth="1"/>
    <col min="12043" max="12043" width="10.90625" style="58"/>
    <col min="12044" max="12044" width="15.90625" style="58" customWidth="1"/>
    <col min="12045" max="12045" width="15.08984375" style="58" bestFit="1" customWidth="1"/>
    <col min="12046" max="12046" width="11.453125" style="58" customWidth="1"/>
    <col min="12047" max="12047" width="10.90625" style="58"/>
    <col min="12048" max="12048" width="11.08984375" style="58" customWidth="1"/>
    <col min="12049" max="12294" width="10.90625" style="58"/>
    <col min="12295" max="12295" width="25.36328125" style="58" customWidth="1"/>
    <col min="12296" max="12296" width="12.26953125" style="58" customWidth="1"/>
    <col min="12297" max="12297" width="9.81640625" style="58" customWidth="1"/>
    <col min="12298" max="12298" width="6.1796875" style="58" customWidth="1"/>
    <col min="12299" max="12299" width="10.90625" style="58"/>
    <col min="12300" max="12300" width="15.90625" style="58" customWidth="1"/>
    <col min="12301" max="12301" width="15.08984375" style="58" bestFit="1" customWidth="1"/>
    <col min="12302" max="12302" width="11.453125" style="58" customWidth="1"/>
    <col min="12303" max="12303" width="10.90625" style="58"/>
    <col min="12304" max="12304" width="11.08984375" style="58" customWidth="1"/>
    <col min="12305" max="12550" width="10.90625" style="58"/>
    <col min="12551" max="12551" width="25.36328125" style="58" customWidth="1"/>
    <col min="12552" max="12552" width="12.26953125" style="58" customWidth="1"/>
    <col min="12553" max="12553" width="9.81640625" style="58" customWidth="1"/>
    <col min="12554" max="12554" width="6.1796875" style="58" customWidth="1"/>
    <col min="12555" max="12555" width="10.90625" style="58"/>
    <col min="12556" max="12556" width="15.90625" style="58" customWidth="1"/>
    <col min="12557" max="12557" width="15.08984375" style="58" bestFit="1" customWidth="1"/>
    <col min="12558" max="12558" width="11.453125" style="58" customWidth="1"/>
    <col min="12559" max="12559" width="10.90625" style="58"/>
    <col min="12560" max="12560" width="11.08984375" style="58" customWidth="1"/>
    <col min="12561" max="12806" width="10.90625" style="58"/>
    <col min="12807" max="12807" width="25.36328125" style="58" customWidth="1"/>
    <col min="12808" max="12808" width="12.26953125" style="58" customWidth="1"/>
    <col min="12809" max="12809" width="9.81640625" style="58" customWidth="1"/>
    <col min="12810" max="12810" width="6.1796875" style="58" customWidth="1"/>
    <col min="12811" max="12811" width="10.90625" style="58"/>
    <col min="12812" max="12812" width="15.90625" style="58" customWidth="1"/>
    <col min="12813" max="12813" width="15.08984375" style="58" bestFit="1" customWidth="1"/>
    <col min="12814" max="12814" width="11.453125" style="58" customWidth="1"/>
    <col min="12815" max="12815" width="10.90625" style="58"/>
    <col min="12816" max="12816" width="11.08984375" style="58" customWidth="1"/>
    <col min="12817" max="13062" width="10.90625" style="58"/>
    <col min="13063" max="13063" width="25.36328125" style="58" customWidth="1"/>
    <col min="13064" max="13064" width="12.26953125" style="58" customWidth="1"/>
    <col min="13065" max="13065" width="9.81640625" style="58" customWidth="1"/>
    <col min="13066" max="13066" width="6.1796875" style="58" customWidth="1"/>
    <col min="13067" max="13067" width="10.90625" style="58"/>
    <col min="13068" max="13068" width="15.90625" style="58" customWidth="1"/>
    <col min="13069" max="13069" width="15.08984375" style="58" bestFit="1" customWidth="1"/>
    <col min="13070" max="13070" width="11.453125" style="58" customWidth="1"/>
    <col min="13071" max="13071" width="10.90625" style="58"/>
    <col min="13072" max="13072" width="11.08984375" style="58" customWidth="1"/>
    <col min="13073" max="13318" width="10.90625" style="58"/>
    <col min="13319" max="13319" width="25.36328125" style="58" customWidth="1"/>
    <col min="13320" max="13320" width="12.26953125" style="58" customWidth="1"/>
    <col min="13321" max="13321" width="9.81640625" style="58" customWidth="1"/>
    <col min="13322" max="13322" width="6.1796875" style="58" customWidth="1"/>
    <col min="13323" max="13323" width="10.90625" style="58"/>
    <col min="13324" max="13324" width="15.90625" style="58" customWidth="1"/>
    <col min="13325" max="13325" width="15.08984375" style="58" bestFit="1" customWidth="1"/>
    <col min="13326" max="13326" width="11.453125" style="58" customWidth="1"/>
    <col min="13327" max="13327" width="10.90625" style="58"/>
    <col min="13328" max="13328" width="11.08984375" style="58" customWidth="1"/>
    <col min="13329" max="13574" width="10.90625" style="58"/>
    <col min="13575" max="13575" width="25.36328125" style="58" customWidth="1"/>
    <col min="13576" max="13576" width="12.26953125" style="58" customWidth="1"/>
    <col min="13577" max="13577" width="9.81640625" style="58" customWidth="1"/>
    <col min="13578" max="13578" width="6.1796875" style="58" customWidth="1"/>
    <col min="13579" max="13579" width="10.90625" style="58"/>
    <col min="13580" max="13580" width="15.90625" style="58" customWidth="1"/>
    <col min="13581" max="13581" width="15.08984375" style="58" bestFit="1" customWidth="1"/>
    <col min="13582" max="13582" width="11.453125" style="58" customWidth="1"/>
    <col min="13583" max="13583" width="10.90625" style="58"/>
    <col min="13584" max="13584" width="11.08984375" style="58" customWidth="1"/>
    <col min="13585" max="13830" width="10.90625" style="58"/>
    <col min="13831" max="13831" width="25.36328125" style="58" customWidth="1"/>
    <col min="13832" max="13832" width="12.26953125" style="58" customWidth="1"/>
    <col min="13833" max="13833" width="9.81640625" style="58" customWidth="1"/>
    <col min="13834" max="13834" width="6.1796875" style="58" customWidth="1"/>
    <col min="13835" max="13835" width="10.90625" style="58"/>
    <col min="13836" max="13836" width="15.90625" style="58" customWidth="1"/>
    <col min="13837" max="13837" width="15.08984375" style="58" bestFit="1" customWidth="1"/>
    <col min="13838" max="13838" width="11.453125" style="58" customWidth="1"/>
    <col min="13839" max="13839" width="10.90625" style="58"/>
    <col min="13840" max="13840" width="11.08984375" style="58" customWidth="1"/>
    <col min="13841" max="14086" width="10.90625" style="58"/>
    <col min="14087" max="14087" width="25.36328125" style="58" customWidth="1"/>
    <col min="14088" max="14088" width="12.26953125" style="58" customWidth="1"/>
    <col min="14089" max="14089" width="9.81640625" style="58" customWidth="1"/>
    <col min="14090" max="14090" width="6.1796875" style="58" customWidth="1"/>
    <col min="14091" max="14091" width="10.90625" style="58"/>
    <col min="14092" max="14092" width="15.90625" style="58" customWidth="1"/>
    <col min="14093" max="14093" width="15.08984375" style="58" bestFit="1" customWidth="1"/>
    <col min="14094" max="14094" width="11.453125" style="58" customWidth="1"/>
    <col min="14095" max="14095" width="10.90625" style="58"/>
    <col min="14096" max="14096" width="11.08984375" style="58" customWidth="1"/>
    <col min="14097" max="14342" width="10.90625" style="58"/>
    <col min="14343" max="14343" width="25.36328125" style="58" customWidth="1"/>
    <col min="14344" max="14344" width="12.26953125" style="58" customWidth="1"/>
    <col min="14345" max="14345" width="9.81640625" style="58" customWidth="1"/>
    <col min="14346" max="14346" width="6.1796875" style="58" customWidth="1"/>
    <col min="14347" max="14347" width="10.90625" style="58"/>
    <col min="14348" max="14348" width="15.90625" style="58" customWidth="1"/>
    <col min="14349" max="14349" width="15.08984375" style="58" bestFit="1" customWidth="1"/>
    <col min="14350" max="14350" width="11.453125" style="58" customWidth="1"/>
    <col min="14351" max="14351" width="10.90625" style="58"/>
    <col min="14352" max="14352" width="11.08984375" style="58" customWidth="1"/>
    <col min="14353" max="14598" width="10.90625" style="58"/>
    <col min="14599" max="14599" width="25.36328125" style="58" customWidth="1"/>
    <col min="14600" max="14600" width="12.26953125" style="58" customWidth="1"/>
    <col min="14601" max="14601" width="9.81640625" style="58" customWidth="1"/>
    <col min="14602" max="14602" width="6.1796875" style="58" customWidth="1"/>
    <col min="14603" max="14603" width="10.90625" style="58"/>
    <col min="14604" max="14604" width="15.90625" style="58" customWidth="1"/>
    <col min="14605" max="14605" width="15.08984375" style="58" bestFit="1" customWidth="1"/>
    <col min="14606" max="14606" width="11.453125" style="58" customWidth="1"/>
    <col min="14607" max="14607" width="10.90625" style="58"/>
    <col min="14608" max="14608" width="11.08984375" style="58" customWidth="1"/>
    <col min="14609" max="14854" width="10.90625" style="58"/>
    <col min="14855" max="14855" width="25.36328125" style="58" customWidth="1"/>
    <col min="14856" max="14856" width="12.26953125" style="58" customWidth="1"/>
    <col min="14857" max="14857" width="9.81640625" style="58" customWidth="1"/>
    <col min="14858" max="14858" width="6.1796875" style="58" customWidth="1"/>
    <col min="14859" max="14859" width="10.90625" style="58"/>
    <col min="14860" max="14860" width="15.90625" style="58" customWidth="1"/>
    <col min="14861" max="14861" width="15.08984375" style="58" bestFit="1" customWidth="1"/>
    <col min="14862" max="14862" width="11.453125" style="58" customWidth="1"/>
    <col min="14863" max="14863" width="10.90625" style="58"/>
    <col min="14864" max="14864" width="11.08984375" style="58" customWidth="1"/>
    <col min="14865" max="15110" width="10.90625" style="58"/>
    <col min="15111" max="15111" width="25.36328125" style="58" customWidth="1"/>
    <col min="15112" max="15112" width="12.26953125" style="58" customWidth="1"/>
    <col min="15113" max="15113" width="9.81640625" style="58" customWidth="1"/>
    <col min="15114" max="15114" width="6.1796875" style="58" customWidth="1"/>
    <col min="15115" max="15115" width="10.90625" style="58"/>
    <col min="15116" max="15116" width="15.90625" style="58" customWidth="1"/>
    <col min="15117" max="15117" width="15.08984375" style="58" bestFit="1" customWidth="1"/>
    <col min="15118" max="15118" width="11.453125" style="58" customWidth="1"/>
    <col min="15119" max="15119" width="10.90625" style="58"/>
    <col min="15120" max="15120" width="11.08984375" style="58" customWidth="1"/>
    <col min="15121" max="15366" width="10.90625" style="58"/>
    <col min="15367" max="15367" width="25.36328125" style="58" customWidth="1"/>
    <col min="15368" max="15368" width="12.26953125" style="58" customWidth="1"/>
    <col min="15369" max="15369" width="9.81640625" style="58" customWidth="1"/>
    <col min="15370" max="15370" width="6.1796875" style="58" customWidth="1"/>
    <col min="15371" max="15371" width="10.90625" style="58"/>
    <col min="15372" max="15372" width="15.90625" style="58" customWidth="1"/>
    <col min="15373" max="15373" width="15.08984375" style="58" bestFit="1" customWidth="1"/>
    <col min="15374" max="15374" width="11.453125" style="58" customWidth="1"/>
    <col min="15375" max="15375" width="10.90625" style="58"/>
    <col min="15376" max="15376" width="11.08984375" style="58" customWidth="1"/>
    <col min="15377" max="15622" width="10.90625" style="58"/>
    <col min="15623" max="15623" width="25.36328125" style="58" customWidth="1"/>
    <col min="15624" max="15624" width="12.26953125" style="58" customWidth="1"/>
    <col min="15625" max="15625" width="9.81640625" style="58" customWidth="1"/>
    <col min="15626" max="15626" width="6.1796875" style="58" customWidth="1"/>
    <col min="15627" max="15627" width="10.90625" style="58"/>
    <col min="15628" max="15628" width="15.90625" style="58" customWidth="1"/>
    <col min="15629" max="15629" width="15.08984375" style="58" bestFit="1" customWidth="1"/>
    <col min="15630" max="15630" width="11.453125" style="58" customWidth="1"/>
    <col min="15631" max="15631" width="10.90625" style="58"/>
    <col min="15632" max="15632" width="11.08984375" style="58" customWidth="1"/>
    <col min="15633" max="15878" width="10.90625" style="58"/>
    <col min="15879" max="15879" width="25.36328125" style="58" customWidth="1"/>
    <col min="15880" max="15880" width="12.26953125" style="58" customWidth="1"/>
    <col min="15881" max="15881" width="9.81640625" style="58" customWidth="1"/>
    <col min="15882" max="15882" width="6.1796875" style="58" customWidth="1"/>
    <col min="15883" max="15883" width="10.90625" style="58"/>
    <col min="15884" max="15884" width="15.90625" style="58" customWidth="1"/>
    <col min="15885" max="15885" width="15.08984375" style="58" bestFit="1" customWidth="1"/>
    <col min="15886" max="15886" width="11.453125" style="58" customWidth="1"/>
    <col min="15887" max="15887" width="10.90625" style="58"/>
    <col min="15888" max="15888" width="11.08984375" style="58" customWidth="1"/>
    <col min="15889" max="16134" width="10.90625" style="58"/>
    <col min="16135" max="16135" width="25.36328125" style="58" customWidth="1"/>
    <col min="16136" max="16136" width="12.26953125" style="58" customWidth="1"/>
    <col min="16137" max="16137" width="9.81640625" style="58" customWidth="1"/>
    <col min="16138" max="16138" width="6.1796875" style="58" customWidth="1"/>
    <col min="16139" max="16139" width="10.90625" style="58"/>
    <col min="16140" max="16140" width="15.90625" style="58" customWidth="1"/>
    <col min="16141" max="16141" width="15.08984375" style="58" bestFit="1" customWidth="1"/>
    <col min="16142" max="16142" width="11.453125" style="58" customWidth="1"/>
    <col min="16143" max="16143" width="10.90625" style="58"/>
    <col min="16144" max="16144" width="11.08984375" style="58" customWidth="1"/>
    <col min="16145" max="16384" width="10.90625" style="58"/>
  </cols>
  <sheetData>
    <row r="1" spans="1:15" s="53" customFormat="1" ht="52.2" customHeight="1">
      <c r="A1" s="49" t="s">
        <v>45</v>
      </c>
      <c r="B1" s="49" t="s">
        <v>41</v>
      </c>
      <c r="C1" s="51" t="s">
        <v>48</v>
      </c>
      <c r="D1" s="51" t="s">
        <v>52</v>
      </c>
      <c r="E1" s="77" t="s">
        <v>53</v>
      </c>
      <c r="F1" s="52" t="s">
        <v>54</v>
      </c>
      <c r="G1" s="49" t="s">
        <v>60</v>
      </c>
      <c r="H1" s="52" t="s">
        <v>55</v>
      </c>
      <c r="I1" s="53" t="s">
        <v>49</v>
      </c>
      <c r="J1" s="50" t="s">
        <v>46</v>
      </c>
      <c r="K1" s="50" t="s">
        <v>47</v>
      </c>
      <c r="L1" s="50" t="s">
        <v>58</v>
      </c>
    </row>
    <row r="2" spans="1:15" ht="13.2" hidden="1" customHeight="1">
      <c r="A2" s="54"/>
      <c r="B2" s="64"/>
      <c r="C2" s="55"/>
      <c r="D2" s="55"/>
      <c r="E2" s="70">
        <f>SUMPRODUCT(('2017'!$L$3:$L$368=EMPLOI!A2)*('2017'!$A$3:$A$368&gt;=EMPLOI!C2)*('2017'!$A$3:$A$368&lt;=EMPLOI!$D2)*1)</f>
        <v>0</v>
      </c>
      <c r="F2" s="57">
        <f>SUMPRODUCT(('2017'!$A$3:$A$368&gt;=Tableau1[[#This Row],[DATE DEBUT ]])*('2017'!$A$3:$A$368&lt;=Tableau1[[#This Row],[DATE FIN]])*('2017'!$I$3:$I$368))</f>
        <v>0</v>
      </c>
      <c r="G2" s="67">
        <f>Tableau1[[#This Row],[Km]]*Tableau1[[#This Row],[NOMBRES
JOURS]]</f>
        <v>0</v>
      </c>
      <c r="H2" s="57"/>
      <c r="J2" s="59"/>
      <c r="K2" s="59"/>
      <c r="L2" s="59"/>
      <c r="M2" s="58"/>
      <c r="N2" s="58"/>
      <c r="O2" s="58"/>
    </row>
    <row r="3" spans="1:15" ht="13.2" customHeight="1">
      <c r="A3" s="54" t="s">
        <v>62</v>
      </c>
      <c r="B3" s="64">
        <v>999</v>
      </c>
      <c r="C3" s="55">
        <v>43101</v>
      </c>
      <c r="D3" s="55">
        <v>43130</v>
      </c>
      <c r="E3" s="70">
        <f>SUMPRODUCT(('2017'!$L$3:$L$368=EMPLOI!A3)*('2017'!$A$3:$A$368&gt;=EMPLOI!C3)*('2017'!$A$3:$A$368&lt;=EMPLOI!$D3)*1)</f>
        <v>0</v>
      </c>
      <c r="F3" s="57">
        <f>SUMPRODUCT(('2017'!$A$3:$A$368&gt;=Tableau1[[#This Row],[DATE DEBUT ]])*('2017'!$A$3:$A$368&lt;=Tableau1[[#This Row],[DATE FIN]])*('2017'!$I$3:$I$368))</f>
        <v>0</v>
      </c>
      <c r="G3" s="67">
        <f>Tableau1[[#This Row],[Km]]*Tableau1[[#This Row],[NOMBRES
JOURS]]</f>
        <v>0</v>
      </c>
      <c r="H3" s="57"/>
      <c r="J3" s="59"/>
      <c r="K3" s="59"/>
      <c r="L3" s="59"/>
      <c r="M3" s="58"/>
      <c r="N3" s="58"/>
      <c r="O3" s="58"/>
    </row>
    <row r="4" spans="1:15" ht="13.2">
      <c r="A4" s="58">
        <v>3</v>
      </c>
      <c r="B4" s="65">
        <v>79.400000000000006</v>
      </c>
      <c r="C4" s="55">
        <v>42926</v>
      </c>
      <c r="D4" s="55">
        <v>42931</v>
      </c>
      <c r="E4" s="76">
        <f>SUMPRODUCT(('2017'!$L$3:$L$368=EMPLOI!A4)*('2017'!$A$3:$A$368&gt;=EMPLOI!C4)*('2017'!$A$3:$A$368&lt;=EMPLOI!$D4)*1)</f>
        <v>2</v>
      </c>
      <c r="F4" s="57">
        <f>SUMPRODUCT(('2017'!$A$3:$A$368&gt;=Tableau1[[#This Row],[DATE DEBUT ]])*('2017'!$A$3:$A$368&lt;=Tableau1[[#This Row],[DATE FIN]])*('2017'!$I$3:$I$368))</f>
        <v>0.60763888888888884</v>
      </c>
      <c r="G4" s="66">
        <f>Tableau1[[#This Row],[Km]]*Tableau1[[#This Row],[NOMBRES
JOURS]]</f>
        <v>158.80000000000001</v>
      </c>
      <c r="H4" s="57" t="s">
        <v>57</v>
      </c>
      <c r="I4" s="58" t="s">
        <v>59</v>
      </c>
      <c r="J4" s="59">
        <v>9.76</v>
      </c>
      <c r="K4" s="59"/>
      <c r="L4" s="59">
        <f>1.5+6.4</f>
        <v>7.9</v>
      </c>
      <c r="M4" s="58"/>
      <c r="N4" s="58"/>
      <c r="O4" s="58"/>
    </row>
    <row r="5" spans="1:15" ht="13.2">
      <c r="A5" s="58">
        <v>2</v>
      </c>
      <c r="B5" s="65">
        <v>79.7</v>
      </c>
      <c r="C5" s="55">
        <v>42858</v>
      </c>
      <c r="D5" s="55">
        <v>42916</v>
      </c>
      <c r="E5" s="76">
        <f>SUMPRODUCT(('2017'!$L$3:$L$368=EMPLOI!A5)*('2017'!$A$3:$A$368&gt;=EMPLOI!C5)*('2017'!$A$3:$A$368&lt;=EMPLOI!$D5)*1)</f>
        <v>39</v>
      </c>
      <c r="F5" s="57">
        <f>SUMPRODUCT(('2017'!$A$3:$A$368&gt;=Tableau1[[#This Row],[DATE DEBUT ]])*('2017'!$A$3:$A$368&lt;=Tableau1[[#This Row],[DATE FIN]])*('2017'!$I$3:$I$368))</f>
        <v>12.170138888888889</v>
      </c>
      <c r="G5" s="66">
        <f>Tableau1[[#This Row],[Km]]*Tableau1[[#This Row],[NOMBRES
JOURS]]</f>
        <v>3108.3</v>
      </c>
      <c r="H5" s="57" t="s">
        <v>56</v>
      </c>
      <c r="I5" s="58" t="s">
        <v>59</v>
      </c>
      <c r="J5" s="59">
        <v>9.76</v>
      </c>
      <c r="K5" s="59">
        <v>0.81</v>
      </c>
      <c r="L5" s="59">
        <v>6.4</v>
      </c>
      <c r="M5" s="58"/>
      <c r="N5" s="58"/>
      <c r="O5" s="58"/>
    </row>
    <row r="6" spans="1:15" ht="13.2">
      <c r="A6" s="58">
        <v>1</v>
      </c>
      <c r="B6" s="65">
        <v>70.599999999999994</v>
      </c>
      <c r="C6" s="55">
        <v>42829</v>
      </c>
      <c r="D6" s="55">
        <v>42832</v>
      </c>
      <c r="E6" s="76">
        <f>SUMPRODUCT(('2017'!$L$3:$L$368=EMPLOI!A6)*('2017'!$A$3:$A$368&gt;=EMPLOI!C6)*('2017'!$A$3:$A$368&lt;=EMPLOI!$D6)*1)</f>
        <v>4</v>
      </c>
      <c r="F6" s="57">
        <f>SUMPRODUCT(('2017'!$A$3:$A$368&gt;=Tableau1[[#This Row],[DATE DEBUT ]])*('2017'!$A$3:$A$368&lt;=Tableau1[[#This Row],[DATE FIN]])*('2017'!$I$3:$I$368))</f>
        <v>1.1666666666666665</v>
      </c>
      <c r="G6" s="66">
        <f>Tableau1[[#This Row],[Km]]*Tableau1[[#This Row],[NOMBRES
JOURS]]</f>
        <v>282.39999999999998</v>
      </c>
      <c r="H6" s="57" t="s">
        <v>56</v>
      </c>
      <c r="I6" s="58" t="s">
        <v>59</v>
      </c>
      <c r="J6" s="59">
        <v>9.76</v>
      </c>
      <c r="K6" s="59"/>
      <c r="L6" s="59"/>
      <c r="M6" s="58"/>
      <c r="N6" s="58"/>
      <c r="O6" s="58"/>
    </row>
    <row r="8" spans="1:15">
      <c r="E8" s="78"/>
      <c r="I8" s="56"/>
    </row>
    <row r="9" spans="1:15">
      <c r="E9" s="78"/>
    </row>
    <row r="10" spans="1:15">
      <c r="A10" s="61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Année</vt:lpstr>
      <vt:lpstr>2017</vt:lpstr>
      <vt:lpstr>2018</vt:lpstr>
      <vt:lpstr>EMPLOI</vt:lpstr>
      <vt:lpstr>Férié</vt:lpstr>
      <vt:lpstr>Fêtes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cp:lastPrinted>2017-07-05T09:33:11Z</cp:lastPrinted>
  <dcterms:created xsi:type="dcterms:W3CDTF">2017-06-21T07:34:12Z</dcterms:created>
  <dcterms:modified xsi:type="dcterms:W3CDTF">2017-07-12T13:30:29Z</dcterms:modified>
</cp:coreProperties>
</file>