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0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1.xml" ContentType="application/vnd.openxmlformats-officedocument.drawing+xml"/>
  <Override PartName="/xl/tables/table3.xml" ContentType="application/vnd.openxmlformats-officedocument.spreadsheetml.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2.xml" ContentType="application/vnd.openxmlformats-officedocument.drawing+xml"/>
  <Override PartName="/xl/tables/table4.xml" ContentType="application/vnd.openxmlformats-officedocument.spreadsheetml.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13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remyb\Desktop\"/>
    </mc:Choice>
  </mc:AlternateContent>
  <xr:revisionPtr revIDLastSave="0" documentId="13_ncr:80001_{0FDBBAD0-CE0B-4B3C-9F36-7118261D8A97}" xr6:coauthVersionLast="36" xr6:coauthVersionMax="36" xr10:uidLastSave="{00000000-0000-0000-0000-000000000000}"/>
  <bookViews>
    <workbookView xWindow="0" yWindow="0" windowWidth="10800" windowHeight="6930" tabRatio="874" xr2:uid="{00000000-000D-0000-FFFF-FFFF00000000}"/>
  </bookViews>
  <sheets>
    <sheet name="TDB" sheetId="4" r:id="rId1"/>
    <sheet name="JAN 18" sheetId="10" state="hidden" r:id="rId2"/>
    <sheet name="FEV 18" sheetId="11" state="hidden" r:id="rId3"/>
    <sheet name="MARS 18" sheetId="12" state="hidden" r:id="rId4"/>
    <sheet name="AVRIL 18" sheetId="13" state="hidden" r:id="rId5"/>
    <sheet name="MAI 18" sheetId="14" state="hidden" r:id="rId6"/>
    <sheet name="JUIN 18" sheetId="15" state="hidden" r:id="rId7"/>
    <sheet name="JUIL 18" sheetId="16" state="hidden" r:id="rId8"/>
    <sheet name="AOUT 18" sheetId="17" state="hidden" r:id="rId9"/>
    <sheet name="SEPT 18" sheetId="2" r:id="rId10"/>
    <sheet name="OCT 18" sheetId="18" r:id="rId11"/>
    <sheet name="NOV 18" sheetId="19" r:id="rId12"/>
    <sheet name="DEC 18" sheetId="20" r:id="rId13"/>
    <sheet name="PAS TOUCHER" sheetId="3" r:id="rId14"/>
  </sheets>
  <definedNames>
    <definedName name="_xlcn.WorksheetConnection_CAISSEversion1.2.xlsmOCTO181" hidden="1">OCTO18[]</definedName>
    <definedName name="_xlcn.WorksheetConnection_CAISSEversion1.2.xlsmSEPTE181" hidden="1">SEPTE18[]</definedName>
    <definedName name="Employes">'PAS TOUCHER'!$A$2:$A$4</definedName>
    <definedName name="moyens_paiement">'PAS TOUCHER'!$B$2:$B$4</definedName>
  </definedNames>
  <calcPr calcId="179021"/>
  <pivotCaches>
    <pivotCache cacheId="0" r:id="rId15"/>
    <pivotCache cacheId="1" r:id="rId16"/>
    <pivotCache cacheId="2" r:id="rId17"/>
    <pivotCache cacheId="4" r:id="rId18"/>
    <pivotCache cacheId="9" r:id="rId19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OCTO18" name="OCTO18" connection="WorksheetConnection_CAISSE version 1.2.xlsm!OCTO18"/>
          <x15:modelTable id="SEPTE18" name="SEPTE18" connection="WorksheetConnection_CAISSE version 1.2.xlsm!SEPTE18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16" i="2" l="1"/>
  <c r="B10" i="4" l="1"/>
  <c r="B9" i="4"/>
  <c r="B8" i="4"/>
  <c r="B7" i="4"/>
  <c r="B6" i="4"/>
  <c r="B5" i="4"/>
  <c r="B5" i="17"/>
  <c r="C5" i="17"/>
  <c r="B6" i="17"/>
  <c r="D6" i="17"/>
  <c r="D7" i="17"/>
  <c r="E7" i="17" s="1"/>
  <c r="B8" i="17"/>
  <c r="E8" i="17" s="1"/>
  <c r="F8" i="17" s="1"/>
  <c r="D8" i="17"/>
  <c r="E9" i="17"/>
  <c r="F9" i="17"/>
  <c r="D10" i="17"/>
  <c r="E10" i="17" s="1"/>
  <c r="F10" i="17" s="1"/>
  <c r="E11" i="17"/>
  <c r="B12" i="17"/>
  <c r="D12" i="17"/>
  <c r="B13" i="17"/>
  <c r="D13" i="17"/>
  <c r="B14" i="17"/>
  <c r="D14" i="17"/>
  <c r="B15" i="17"/>
  <c r="E15" i="17" s="1"/>
  <c r="F15" i="17" s="1"/>
  <c r="D15" i="17"/>
  <c r="D16" i="17"/>
  <c r="E16" i="17" s="1"/>
  <c r="F16" i="17"/>
  <c r="D17" i="17"/>
  <c r="E17" i="17" s="1"/>
  <c r="F17" i="17" s="1"/>
  <c r="B18" i="17"/>
  <c r="D18" i="17"/>
  <c r="F19" i="17"/>
  <c r="B20" i="17"/>
  <c r="E20" i="17" s="1"/>
  <c r="D20" i="17"/>
  <c r="C21" i="17"/>
  <c r="D21" i="17"/>
  <c r="B22" i="17"/>
  <c r="D22" i="17"/>
  <c r="E23" i="17"/>
  <c r="F23" i="17"/>
  <c r="E24" i="17"/>
  <c r="E25" i="17"/>
  <c r="B26" i="17"/>
  <c r="D26" i="17"/>
  <c r="B27" i="17"/>
  <c r="D27" i="17"/>
  <c r="B28" i="17"/>
  <c r="D28" i="17"/>
  <c r="B29" i="17"/>
  <c r="D29" i="17"/>
  <c r="E30" i="17"/>
  <c r="F30" i="17"/>
  <c r="D31" i="17"/>
  <c r="E31" i="17" s="1"/>
  <c r="F31" i="17" s="1"/>
  <c r="B32" i="17"/>
  <c r="D32" i="17"/>
  <c r="E32" i="17" s="1"/>
  <c r="F32" i="17" s="1"/>
  <c r="B33" i="17"/>
  <c r="C33" i="17"/>
  <c r="B34" i="17"/>
  <c r="D34" i="17"/>
  <c r="E34" i="17" s="1"/>
  <c r="F34" i="17" s="1"/>
  <c r="B35" i="17"/>
  <c r="D35" i="17"/>
  <c r="D5" i="16"/>
  <c r="E5" i="16" s="1"/>
  <c r="F5" i="16" s="1"/>
  <c r="E6" i="16"/>
  <c r="F6" i="16" s="1"/>
  <c r="E7" i="16"/>
  <c r="E8" i="16"/>
  <c r="F8" i="16" s="1"/>
  <c r="B9" i="16"/>
  <c r="E9" i="16" s="1"/>
  <c r="F9" i="16" s="1"/>
  <c r="B10" i="16"/>
  <c r="D10" i="16"/>
  <c r="E11" i="16"/>
  <c r="F11" i="16" s="1"/>
  <c r="E12" i="16"/>
  <c r="E13" i="16"/>
  <c r="F13" i="16" s="1"/>
  <c r="B14" i="16"/>
  <c r="D14" i="16"/>
  <c r="B15" i="16"/>
  <c r="E15" i="16" s="1"/>
  <c r="F15" i="16" s="1"/>
  <c r="D15" i="16"/>
  <c r="B16" i="16"/>
  <c r="D16" i="16"/>
  <c r="E16" i="16" s="1"/>
  <c r="F16" i="16" s="1"/>
  <c r="E17" i="16"/>
  <c r="F17" i="16" s="1"/>
  <c r="D18" i="16"/>
  <c r="E18" i="16" s="1"/>
  <c r="F18" i="16" s="1"/>
  <c r="E19" i="16"/>
  <c r="F19" i="16" s="1"/>
  <c r="B20" i="16"/>
  <c r="D20" i="16"/>
  <c r="B21" i="16"/>
  <c r="E21" i="16" s="1"/>
  <c r="F21" i="16" s="1"/>
  <c r="B22" i="16"/>
  <c r="D22" i="16"/>
  <c r="B23" i="16"/>
  <c r="D23" i="16"/>
  <c r="E24" i="16"/>
  <c r="F24" i="16" s="1"/>
  <c r="D25" i="16"/>
  <c r="E25" i="16" s="1"/>
  <c r="F25" i="16" s="1"/>
  <c r="D26" i="16"/>
  <c r="E26" i="16" s="1"/>
  <c r="F26" i="16" s="1"/>
  <c r="E27" i="16"/>
  <c r="F27" i="16" s="1"/>
  <c r="B28" i="16"/>
  <c r="D28" i="16"/>
  <c r="B29" i="16"/>
  <c r="E29" i="16" s="1"/>
  <c r="F29" i="16" s="1"/>
  <c r="D29" i="16"/>
  <c r="D30" i="16"/>
  <c r="E30" i="16" s="1"/>
  <c r="F30" i="16" s="1"/>
  <c r="C31" i="16"/>
  <c r="E31" i="16" s="1"/>
  <c r="F31" i="16" s="1"/>
  <c r="E5" i="15"/>
  <c r="F5" i="15" s="1"/>
  <c r="D6" i="15"/>
  <c r="E6" i="15"/>
  <c r="F6" i="15" s="1"/>
  <c r="D7" i="15"/>
  <c r="E7" i="15" s="1"/>
  <c r="F7" i="15" s="1"/>
  <c r="E8" i="15"/>
  <c r="F8" i="15" s="1"/>
  <c r="B9" i="15"/>
  <c r="E9" i="15"/>
  <c r="B10" i="15"/>
  <c r="E10" i="15" s="1"/>
  <c r="F10" i="15" s="1"/>
  <c r="E11" i="15"/>
  <c r="F11" i="15" s="1"/>
  <c r="D12" i="15"/>
  <c r="E12" i="15" s="1"/>
  <c r="F12" i="15" s="1"/>
  <c r="D13" i="15"/>
  <c r="E13" i="15" s="1"/>
  <c r="F13" i="15" s="1"/>
  <c r="E14" i="15"/>
  <c r="E15" i="15"/>
  <c r="F15" i="15" s="1"/>
  <c r="B16" i="15"/>
  <c r="D16" i="15"/>
  <c r="E16" i="15" s="1"/>
  <c r="F16" i="15" s="1"/>
  <c r="B17" i="15"/>
  <c r="E17" i="15"/>
  <c r="F17" i="15" s="1"/>
  <c r="D18" i="15"/>
  <c r="E18" i="15" s="1"/>
  <c r="F18" i="15" s="1"/>
  <c r="D19" i="15"/>
  <c r="E19" i="15" s="1"/>
  <c r="F19" i="15" s="1"/>
  <c r="B21" i="15"/>
  <c r="E21" i="15" s="1"/>
  <c r="F21" i="15" s="1"/>
  <c r="D21" i="15"/>
  <c r="B22" i="15"/>
  <c r="E22" i="15" s="1"/>
  <c r="F22" i="15" s="1"/>
  <c r="D22" i="15"/>
  <c r="B23" i="15"/>
  <c r="E23" i="15" s="1"/>
  <c r="F23" i="15" s="1"/>
  <c r="D23" i="15"/>
  <c r="B24" i="15"/>
  <c r="E24" i="15" s="1"/>
  <c r="F24" i="15" s="1"/>
  <c r="D24" i="15"/>
  <c r="D25" i="15"/>
  <c r="E25" i="15" s="1"/>
  <c r="F25" i="15" s="1"/>
  <c r="E26" i="15"/>
  <c r="D27" i="15"/>
  <c r="E27" i="15" s="1"/>
  <c r="F27" i="15" s="1"/>
  <c r="D28" i="15"/>
  <c r="E28" i="15"/>
  <c r="F28" i="15" s="1"/>
  <c r="B29" i="15"/>
  <c r="D29" i="15"/>
  <c r="E29" i="15"/>
  <c r="F29" i="15" s="1"/>
  <c r="D30" i="15"/>
  <c r="E30" i="15" s="1"/>
  <c r="F30" i="15" s="1"/>
  <c r="D5" i="14"/>
  <c r="E5" i="14" s="1"/>
  <c r="B6" i="14"/>
  <c r="E6" i="14" s="1"/>
  <c r="F6" i="14" s="1"/>
  <c r="E7" i="14"/>
  <c r="E8" i="14"/>
  <c r="F8" i="14" s="1"/>
  <c r="B9" i="14"/>
  <c r="D9" i="14"/>
  <c r="E9" i="14"/>
  <c r="F9" i="14" s="1"/>
  <c r="D10" i="14"/>
  <c r="E10" i="14" s="1"/>
  <c r="F10" i="14" s="1"/>
  <c r="E11" i="14"/>
  <c r="F11" i="14" s="1"/>
  <c r="D12" i="14"/>
  <c r="E12" i="14"/>
  <c r="D13" i="14"/>
  <c r="E13" i="14" s="1"/>
  <c r="F13" i="14" s="1"/>
  <c r="E14" i="14"/>
  <c r="B15" i="14"/>
  <c r="E15" i="14" s="1"/>
  <c r="F15" i="14" s="1"/>
  <c r="C15" i="14"/>
  <c r="E16" i="14"/>
  <c r="D18" i="14"/>
  <c r="E18" i="14" s="1"/>
  <c r="F18" i="14" s="1"/>
  <c r="D19" i="14"/>
  <c r="F19" i="14" s="1"/>
  <c r="B20" i="14"/>
  <c r="E20" i="14" s="1"/>
  <c r="B21" i="14"/>
  <c r="E21" i="14" s="1"/>
  <c r="F21" i="14" s="1"/>
  <c r="E22" i="14"/>
  <c r="E23" i="14"/>
  <c r="D24" i="14"/>
  <c r="E24" i="14"/>
  <c r="E25" i="14"/>
  <c r="E26" i="14"/>
  <c r="F26" i="14"/>
  <c r="E27" i="14"/>
  <c r="F27" i="14"/>
  <c r="E28" i="14"/>
  <c r="F28" i="14"/>
  <c r="E29" i="14"/>
  <c r="F29" i="14"/>
  <c r="E30" i="14"/>
  <c r="F30" i="14"/>
  <c r="D5" i="13"/>
  <c r="E5" i="13" s="1"/>
  <c r="F31" i="13" s="1"/>
  <c r="B6" i="13"/>
  <c r="E6" i="13"/>
  <c r="E7" i="13"/>
  <c r="E8" i="13"/>
  <c r="E9" i="13"/>
  <c r="B10" i="13"/>
  <c r="E10" i="13" s="1"/>
  <c r="F10" i="13" s="1"/>
  <c r="E11" i="13"/>
  <c r="E12" i="13"/>
  <c r="E14" i="13"/>
  <c r="F14" i="13" s="1"/>
  <c r="D15" i="13"/>
  <c r="E15" i="13"/>
  <c r="E16" i="13"/>
  <c r="E17" i="13"/>
  <c r="B18" i="13"/>
  <c r="E18" i="13"/>
  <c r="F18" i="13" s="1"/>
  <c r="E19" i="13"/>
  <c r="B20" i="13"/>
  <c r="D20" i="13"/>
  <c r="E20" i="13" s="1"/>
  <c r="F20" i="13" s="1"/>
  <c r="B21" i="13"/>
  <c r="E21" i="13"/>
  <c r="D22" i="13"/>
  <c r="E22" i="13" s="1"/>
  <c r="F22" i="13" s="1"/>
  <c r="D23" i="13"/>
  <c r="E23" i="13" s="1"/>
  <c r="F23" i="13" s="1"/>
  <c r="D24" i="13"/>
  <c r="E24" i="13"/>
  <c r="F24" i="13" s="1"/>
  <c r="E25" i="13"/>
  <c r="E26" i="13"/>
  <c r="F26" i="13"/>
  <c r="E27" i="13"/>
  <c r="F27" i="13"/>
  <c r="E28" i="13"/>
  <c r="F28" i="13"/>
  <c r="E29" i="13"/>
  <c r="F29" i="13"/>
  <c r="E30" i="13"/>
  <c r="F30" i="13"/>
  <c r="E5" i="12"/>
  <c r="E6" i="12"/>
  <c r="D7" i="12"/>
  <c r="E7" i="12" s="1"/>
  <c r="D8" i="12"/>
  <c r="E8" i="12" s="1"/>
  <c r="F8" i="12" s="1"/>
  <c r="E9" i="12"/>
  <c r="B10" i="12"/>
  <c r="E10" i="12" s="1"/>
  <c r="B11" i="12"/>
  <c r="E11" i="12" s="1"/>
  <c r="B13" i="12"/>
  <c r="D13" i="12"/>
  <c r="F13" i="12"/>
  <c r="D14" i="12"/>
  <c r="E14" i="12" s="1"/>
  <c r="F14" i="12" s="1"/>
  <c r="B15" i="12"/>
  <c r="E15" i="12" s="1"/>
  <c r="E17" i="12"/>
  <c r="D18" i="12"/>
  <c r="E18" i="12"/>
  <c r="F18" i="12" s="1"/>
  <c r="E19" i="12"/>
  <c r="E20" i="12"/>
  <c r="C21" i="12"/>
  <c r="E21" i="12" s="1"/>
  <c r="F21" i="12" s="1"/>
  <c r="D21" i="12"/>
  <c r="E22" i="12"/>
  <c r="D23" i="12"/>
  <c r="E23" i="12" s="1"/>
  <c r="F23" i="12" s="1"/>
  <c r="D24" i="12"/>
  <c r="E24" i="12" s="1"/>
  <c r="F24" i="12" s="1"/>
  <c r="B25" i="12"/>
  <c r="E25" i="12"/>
  <c r="B26" i="12"/>
  <c r="E26" i="12" s="1"/>
  <c r="F26" i="12" s="1"/>
  <c r="D26" i="12"/>
  <c r="B27" i="12"/>
  <c r="E27" i="12" s="1"/>
  <c r="F27" i="12" s="1"/>
  <c r="E28" i="12"/>
  <c r="F28" i="12"/>
  <c r="E29" i="12"/>
  <c r="F29" i="12"/>
  <c r="E30" i="12"/>
  <c r="F30" i="12"/>
  <c r="D5" i="11"/>
  <c r="E6" i="11"/>
  <c r="F6" i="11" s="1"/>
  <c r="E7" i="11"/>
  <c r="E8" i="11"/>
  <c r="E9" i="11"/>
  <c r="B10" i="11"/>
  <c r="F10" i="11" s="1"/>
  <c r="E11" i="11"/>
  <c r="B12" i="11"/>
  <c r="E14" i="11"/>
  <c r="B15" i="11"/>
  <c r="D15" i="11"/>
  <c r="E15" i="11" s="1"/>
  <c r="B16" i="11"/>
  <c r="E16" i="11" s="1"/>
  <c r="E17" i="11"/>
  <c r="E18" i="11"/>
  <c r="E19" i="11"/>
  <c r="E20" i="11"/>
  <c r="I20" i="11"/>
  <c r="E21" i="11"/>
  <c r="E22" i="11"/>
  <c r="D24" i="11"/>
  <c r="E24" i="11"/>
  <c r="F24" i="11" s="1"/>
  <c r="E25" i="11"/>
  <c r="F25" i="11"/>
  <c r="E26" i="11"/>
  <c r="F26" i="11"/>
  <c r="E27" i="11"/>
  <c r="F27" i="11"/>
  <c r="E28" i="11"/>
  <c r="F28" i="11"/>
  <c r="E29" i="11"/>
  <c r="F29" i="11"/>
  <c r="E30" i="11"/>
  <c r="F30" i="11"/>
  <c r="E5" i="10"/>
  <c r="F5" i="10"/>
  <c r="E6" i="10"/>
  <c r="F6" i="10"/>
  <c r="E7" i="10"/>
  <c r="F7" i="10"/>
  <c r="E8" i="10"/>
  <c r="F8" i="10"/>
  <c r="E9" i="10"/>
  <c r="F9" i="10"/>
  <c r="E10" i="10"/>
  <c r="F10" i="10"/>
  <c r="E11" i="10"/>
  <c r="E12" i="10"/>
  <c r="E14" i="10"/>
  <c r="E15" i="10"/>
  <c r="C16" i="10"/>
  <c r="E16" i="10"/>
  <c r="F16" i="10"/>
  <c r="E17" i="10"/>
  <c r="F17" i="10"/>
  <c r="E18" i="10"/>
  <c r="B19" i="10"/>
  <c r="E19" i="10" s="1"/>
  <c r="E20" i="10"/>
  <c r="E21" i="10"/>
  <c r="D22" i="10"/>
  <c r="E22" i="10" s="1"/>
  <c r="E23" i="10"/>
  <c r="D24" i="10"/>
  <c r="E24" i="10" s="1"/>
  <c r="E25" i="10"/>
  <c r="F25" i="10"/>
  <c r="E26" i="10"/>
  <c r="F26" i="10"/>
  <c r="E27" i="10"/>
  <c r="F27" i="10"/>
  <c r="E28" i="10"/>
  <c r="F28" i="10"/>
  <c r="E29" i="10"/>
  <c r="F29" i="10"/>
  <c r="E30" i="10"/>
  <c r="F30" i="10"/>
  <c r="B16" i="4"/>
  <c r="B15" i="4"/>
  <c r="B14" i="4"/>
  <c r="B13" i="4"/>
  <c r="E5" i="17" l="1"/>
  <c r="F5" i="17" s="1"/>
  <c r="E27" i="17"/>
  <c r="E18" i="17"/>
  <c r="E14" i="17"/>
  <c r="E12" i="17"/>
  <c r="E6" i="17"/>
  <c r="F6" i="17" s="1"/>
  <c r="E13" i="17"/>
  <c r="E28" i="17"/>
  <c r="F28" i="17" s="1"/>
  <c r="E26" i="17"/>
  <c r="F26" i="17" s="1"/>
  <c r="E21" i="17"/>
  <c r="F21" i="17" s="1"/>
  <c r="E35" i="17"/>
  <c r="F35" i="17" s="1"/>
  <c r="E33" i="17"/>
  <c r="F33" i="17" s="1"/>
  <c r="E29" i="17"/>
  <c r="F29" i="17" s="1"/>
  <c r="E22" i="17"/>
  <c r="F22" i="17" s="1"/>
  <c r="E28" i="16"/>
  <c r="F28" i="16" s="1"/>
  <c r="E22" i="16"/>
  <c r="F22" i="16" s="1"/>
  <c r="E14" i="16"/>
  <c r="F14" i="16" s="1"/>
  <c r="E10" i="16"/>
  <c r="F10" i="16" s="1"/>
  <c r="E23" i="16"/>
  <c r="F23" i="16" s="1"/>
  <c r="F32" i="16" s="1"/>
  <c r="B11" i="4" s="1"/>
  <c r="E20" i="16"/>
  <c r="F20" i="16" s="1"/>
  <c r="F31" i="10"/>
  <c r="F31" i="12"/>
  <c r="F31" i="14"/>
  <c r="E10" i="11"/>
  <c r="F31" i="11" s="1"/>
  <c r="E19" i="14"/>
  <c r="F31" i="15"/>
  <c r="F36" i="17" l="1"/>
  <c r="B12" i="4" s="1"/>
  <c r="B17" i="4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6DF795-65E4-4F7D-B608-4DA3050F49CE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56F2682-B6A2-47F3-91FC-23B68BB55A62}" name="WorksheetConnection_CAISSE version 1.2.xlsm!OCTO18" type="102" refreshedVersion="6" minRefreshableVersion="5">
    <extLst>
      <ext xmlns:x15="http://schemas.microsoft.com/office/spreadsheetml/2010/11/main" uri="{DE250136-89BD-433C-8126-D09CA5730AF9}">
        <x15:connection id="OCTO18" autoDelete="1">
          <x15:rangePr sourceName="_xlcn.WorksheetConnection_CAISSEversion1.2.xlsmOCTO181"/>
        </x15:connection>
      </ext>
    </extLst>
  </connection>
  <connection id="3" xr16:uid="{EABBCC13-E424-4C33-A63F-2BB4377B6146}" name="WorksheetConnection_CAISSE version 1.2.xlsm!SEPTE18" type="102" refreshedVersion="6" minRefreshableVersion="5">
    <extLst>
      <ext xmlns:x15="http://schemas.microsoft.com/office/spreadsheetml/2010/11/main" uri="{DE250136-89BD-433C-8126-D09CA5730AF9}">
        <x15:connection id="SEPTE18">
          <x15:rangePr sourceName="_xlcn.WorksheetConnection_CAISSEversion1.2.xlsmSEPTE181"/>
        </x15:connection>
      </ext>
    </extLst>
  </connection>
</connections>
</file>

<file path=xl/sharedStrings.xml><?xml version="1.0" encoding="utf-8"?>
<sst xmlns="http://schemas.openxmlformats.org/spreadsheetml/2006/main" count="203" uniqueCount="46">
  <si>
    <t>EMILIE</t>
  </si>
  <si>
    <t>EMERIC</t>
  </si>
  <si>
    <t>THOMAS</t>
  </si>
  <si>
    <t>Chèques</t>
  </si>
  <si>
    <t>Espèces</t>
  </si>
  <si>
    <t>CB</t>
  </si>
  <si>
    <t>Total</t>
  </si>
  <si>
    <t>Date</t>
  </si>
  <si>
    <t>Employés</t>
  </si>
  <si>
    <t>Montant</t>
  </si>
  <si>
    <t>Moyens paiement</t>
  </si>
  <si>
    <t>SEPTEMBRE 2018</t>
  </si>
  <si>
    <t>(vide)</t>
  </si>
  <si>
    <t>Paiement</t>
  </si>
  <si>
    <t>CA du mois</t>
  </si>
  <si>
    <t>tableau de bord</t>
  </si>
  <si>
    <t>Chiffre d'affaire par mois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</si>
  <si>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</si>
  <si>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</si>
  <si>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</si>
  <si>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</si>
  <si>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</si>
  <si>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</si>
  <si>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</si>
  <si>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</si>
  <si>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</si>
  <si>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</si>
  <si>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</si>
  <si>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</si>
  <si>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TOTAL</t>
  </si>
  <si>
    <t>TOTAL DU MOIS</t>
  </si>
  <si>
    <t>Total Encaissé</t>
  </si>
  <si>
    <t>cb</t>
  </si>
  <si>
    <t>CAISSE JANVIER 2018</t>
  </si>
  <si>
    <t>CAISSE FÉVRIER 2018</t>
  </si>
  <si>
    <t>CAISSE MARS 2018</t>
  </si>
  <si>
    <t>CAISSE AVRIL 2018</t>
  </si>
  <si>
    <t>CAISSE MAI 2018</t>
  </si>
  <si>
    <t>CAISSE JUIN 2018</t>
  </si>
  <si>
    <t>caisse juillet 2018</t>
  </si>
  <si>
    <t xml:space="preserve">   </t>
  </si>
  <si>
    <t>CAISSE AOUT 2018</t>
  </si>
  <si>
    <t>OCTOBRE 2018</t>
  </si>
  <si>
    <t>NOVEMBRE 2018</t>
  </si>
  <si>
    <t>DECEMBRE 2018</t>
  </si>
  <si>
    <t>Heures mensuelles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</si>
</sst>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&quot; &quot;[$€-40C];[Red]&quot;-&quot;#,##0.00&quot; &quot;[$€-40C]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ubbleGum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0.14999847407452621"/>
        <bgColor rgb="FFDDDDDD"/>
      </patternFill>
    </fill>
    <fill>
      <patternFill patternType="solid">
        <fgColor theme="7" tint="0.79998168889431442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5" tint="0.39997558519241921"/>
        <bgColor rgb="FFFFFF00"/>
      </patternFill>
    </fill>
    <fill>
      <patternFill patternType="solid">
        <fgColor rgb="FFCC66FF"/>
        <bgColor rgb="FFFFFF00"/>
      </patternFill>
    </fill>
    <fill>
      <patternFill patternType="solid">
        <fgColor theme="7" tint="0.39997558519241921"/>
        <bgColor rgb="FFFFFF0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CC"/>
        <bgColor indexed="64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7" fillId="0" borderId="0"/>
    <xf numFmtId="44" fontId="7" fillId="0" borderId="0" applyFont="0" applyFill="0" applyBorder="0" applyAlignment="0" applyProtection="0"/>
  </cellStyleXfs>
  <cellXfs count="13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3" fillId="3" borderId="0" xfId="0" applyFont="1" applyFill="1"/>
    <xf numFmtId="49" fontId="4" fillId="2" borderId="0" xfId="0" applyNumberFormat="1" applyFont="1" applyFill="1" applyAlignment="1">
      <alignment horizontal="center" vertical="center"/>
    </xf>
    <xf numFmtId="0" fontId="3" fillId="2" borderId="0" xfId="0" applyFont="1" applyFill="1"/>
    <xf numFmtId="0" fontId="0" fillId="0" borderId="0" xfId="0" pivotButton="1"/>
    <xf numFmtId="0" fontId="0" fillId="0" borderId="0" xfId="0" applyAlignment="1">
      <alignment horizontal="left"/>
    </xf>
    <xf numFmtId="44" fontId="0" fillId="0" borderId="0" xfId="0" applyNumberFormat="1"/>
    <xf numFmtId="44" fontId="2" fillId="0" borderId="0" xfId="0" applyNumberFormat="1" applyFont="1"/>
    <xf numFmtId="0" fontId="2" fillId="0" borderId="0" xfId="0" applyFont="1"/>
    <xf numFmtId="16" fontId="2" fillId="0" borderId="0" xfId="0" applyNumberFormat="1" applyFont="1" applyAlignment="1">
      <alignment horizontal="left"/>
    </xf>
    <xf numFmtId="0" fontId="0" fillId="0" borderId="0" xfId="0" applyFill="1" applyProtection="1">
      <protection locked="0"/>
    </xf>
    <xf numFmtId="16" fontId="0" fillId="0" borderId="0" xfId="0" applyNumberFormat="1" applyFill="1" applyProtection="1">
      <protection locked="0"/>
    </xf>
    <xf numFmtId="44" fontId="0" fillId="0" borderId="0" xfId="1" applyFont="1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0" fillId="4" borderId="0" xfId="0" applyFill="1"/>
    <xf numFmtId="0" fontId="3" fillId="5" borderId="0" xfId="0" applyFont="1" applyFill="1"/>
    <xf numFmtId="0" fontId="3" fillId="4" borderId="0" xfId="0" applyFont="1" applyFill="1"/>
    <xf numFmtId="44" fontId="3" fillId="4" borderId="0" xfId="1" applyFont="1" applyFill="1"/>
    <xf numFmtId="0" fontId="6" fillId="5" borderId="0" xfId="0" applyFont="1" applyFill="1"/>
    <xf numFmtId="164" fontId="7" fillId="0" borderId="0" xfId="2"/>
    <xf numFmtId="164" fontId="7" fillId="4" borderId="0" xfId="2" applyFill="1"/>
    <xf numFmtId="164" fontId="8" fillId="0" borderId="1" xfId="2" applyNumberFormat="1" applyFont="1" applyBorder="1"/>
    <xf numFmtId="44" fontId="9" fillId="6" borderId="5" xfId="3" applyFont="1" applyFill="1" applyBorder="1" applyAlignment="1">
      <alignment horizontal="center" vertical="center"/>
    </xf>
    <xf numFmtId="44" fontId="9" fillId="6" borderId="6" xfId="3" applyFont="1" applyFill="1" applyBorder="1" applyAlignment="1">
      <alignment horizontal="center" vertical="center"/>
    </xf>
    <xf numFmtId="14" fontId="8" fillId="7" borderId="6" xfId="2" applyNumberFormat="1" applyFont="1" applyFill="1" applyBorder="1" applyAlignment="1">
      <alignment horizontal="center" vertical="center"/>
    </xf>
    <xf numFmtId="44" fontId="9" fillId="8" borderId="5" xfId="3" applyFont="1" applyFill="1" applyBorder="1" applyAlignment="1">
      <alignment horizontal="center" vertical="center"/>
    </xf>
    <xf numFmtId="14" fontId="8" fillId="9" borderId="5" xfId="2" applyNumberFormat="1" applyFont="1" applyFill="1" applyBorder="1" applyAlignment="1">
      <alignment horizontal="center" vertical="center"/>
    </xf>
    <xf numFmtId="14" fontId="8" fillId="7" borderId="5" xfId="2" applyNumberFormat="1" applyFont="1" applyFill="1" applyBorder="1" applyAlignment="1">
      <alignment horizontal="center" vertical="center"/>
    </xf>
    <xf numFmtId="44" fontId="9" fillId="0" borderId="5" xfId="3" applyFont="1" applyBorder="1" applyAlignment="1">
      <alignment horizontal="center" vertical="center"/>
    </xf>
    <xf numFmtId="14" fontId="8" fillId="10" borderId="5" xfId="2" applyNumberFormat="1" applyFont="1" applyFill="1" applyBorder="1" applyAlignment="1">
      <alignment horizontal="center" vertical="center"/>
    </xf>
    <xf numFmtId="164" fontId="10" fillId="11" borderId="5" xfId="2" applyFont="1" applyFill="1" applyBorder="1" applyAlignment="1">
      <alignment horizontal="center" vertical="center"/>
    </xf>
    <xf numFmtId="164" fontId="10" fillId="12" borderId="5" xfId="2" applyFont="1" applyFill="1" applyBorder="1" applyAlignment="1">
      <alignment horizontal="center" vertical="center"/>
    </xf>
    <xf numFmtId="164" fontId="10" fillId="13" borderId="5" xfId="2" applyFont="1" applyFill="1" applyBorder="1" applyAlignment="1">
      <alignment horizontal="center" vertical="center"/>
    </xf>
    <xf numFmtId="164" fontId="10" fillId="14" borderId="5" xfId="2" applyFont="1" applyFill="1" applyBorder="1" applyAlignment="1">
      <alignment horizontal="center" vertical="center"/>
    </xf>
    <xf numFmtId="164" fontId="10" fillId="15" borderId="5" xfId="2" applyFont="1" applyFill="1" applyBorder="1" applyAlignment="1">
      <alignment horizontal="center" vertical="center"/>
    </xf>
    <xf numFmtId="164" fontId="9" fillId="6" borderId="5" xfId="3" applyNumberFormat="1" applyFont="1" applyFill="1" applyBorder="1" applyAlignment="1">
      <alignment horizontal="center" vertical="center"/>
    </xf>
    <xf numFmtId="164" fontId="10" fillId="16" borderId="5" xfId="2" applyFont="1" applyFill="1" applyBorder="1" applyAlignment="1">
      <alignment horizontal="center" vertical="center"/>
    </xf>
    <xf numFmtId="44" fontId="9" fillId="8" borderId="6" xfId="3" applyFont="1" applyFill="1" applyBorder="1" applyAlignment="1">
      <alignment horizontal="center" vertical="center"/>
    </xf>
    <xf numFmtId="14" fontId="8" fillId="9" borderId="6" xfId="2" applyNumberFormat="1" applyFont="1" applyFill="1" applyBorder="1" applyAlignment="1">
      <alignment horizontal="center" vertical="center"/>
    </xf>
    <xf numFmtId="164" fontId="8" fillId="0" borderId="7" xfId="2" applyNumberFormat="1" applyFont="1" applyBorder="1"/>
    <xf numFmtId="44" fontId="9" fillId="6" borderId="11" xfId="3" applyFont="1" applyFill="1" applyBorder="1" applyAlignment="1">
      <alignment horizontal="center" vertical="center"/>
    </xf>
    <xf numFmtId="14" fontId="8" fillId="7" borderId="11" xfId="2" applyNumberFormat="1" applyFont="1" applyFill="1" applyBorder="1" applyAlignment="1">
      <alignment horizontal="center" vertical="center"/>
    </xf>
    <xf numFmtId="16" fontId="3" fillId="4" borderId="0" xfId="0" applyNumberFormat="1" applyFont="1" applyFill="1"/>
    <xf numFmtId="44" fontId="3" fillId="4" borderId="0" xfId="0" applyNumberFormat="1" applyFont="1" applyFill="1"/>
    <xf numFmtId="0" fontId="2" fillId="0" borderId="0" xfId="0" pivotButton="1" applyFont="1"/>
    <xf numFmtId="44" fontId="12" fillId="19" borderId="0" xfId="0" applyNumberFormat="1" applyFont="1" applyFill="1"/>
    <xf numFmtId="16" fontId="0" fillId="17" borderId="12" xfId="0" applyNumberFormat="1" applyFont="1" applyFill="1" applyBorder="1"/>
    <xf numFmtId="0" fontId="0" fillId="17" borderId="13" xfId="0" applyFont="1" applyFill="1" applyBorder="1"/>
    <xf numFmtId="44" fontId="0" fillId="17" borderId="14" xfId="1" applyNumberFormat="1" applyFont="1" applyFill="1" applyBorder="1"/>
    <xf numFmtId="16" fontId="0" fillId="18" borderId="12" xfId="0" applyNumberFormat="1" applyFont="1" applyFill="1" applyBorder="1"/>
    <xf numFmtId="0" fontId="0" fillId="18" borderId="13" xfId="0" applyFont="1" applyFill="1" applyBorder="1"/>
    <xf numFmtId="44" fontId="0" fillId="18" borderId="14" xfId="1" applyNumberFormat="1" applyFont="1" applyFill="1" applyBorder="1"/>
    <xf numFmtId="44" fontId="13" fillId="0" borderId="0" xfId="0" applyNumberFormat="1" applyFont="1"/>
    <xf numFmtId="0" fontId="0" fillId="20" borderId="13" xfId="0" applyFont="1" applyFill="1" applyBorder="1"/>
    <xf numFmtId="0" fontId="3" fillId="5" borderId="0" xfId="0" applyFont="1" applyFill="1" applyAlignment="1">
      <alignment vertical="center"/>
    </xf>
    <xf numFmtId="44" fontId="3" fillId="4" borderId="0" xfId="1" applyFont="1" applyFill="1" applyAlignment="1">
      <alignment vertical="center"/>
    </xf>
    <xf numFmtId="0" fontId="5" fillId="5" borderId="0" xfId="0" applyFont="1" applyFill="1" applyAlignment="1">
      <alignment vertical="center"/>
    </xf>
    <xf numFmtId="44" fontId="5" fillId="5" borderId="0" xfId="0" applyNumberFormat="1" applyFont="1" applyFill="1" applyAlignment="1">
      <alignment vertical="center"/>
    </xf>
    <xf numFmtId="0" fontId="3" fillId="21" borderId="0" xfId="0" applyFont="1" applyFill="1"/>
    <xf numFmtId="49" fontId="4" fillId="22" borderId="0" xfId="0" applyNumberFormat="1" applyFont="1" applyFill="1" applyAlignment="1">
      <alignment horizontal="center" vertical="center"/>
    </xf>
    <xf numFmtId="0" fontId="3" fillId="22" borderId="0" xfId="0" applyFont="1" applyFill="1"/>
    <xf numFmtId="0" fontId="0" fillId="22" borderId="0" xfId="0" applyFill="1"/>
    <xf numFmtId="0" fontId="0" fillId="22" borderId="0" xfId="0" applyFill="1" applyAlignment="1">
      <alignment horizontal="center"/>
    </xf>
    <xf numFmtId="16" fontId="0" fillId="0" borderId="12" xfId="0" applyNumberFormat="1" applyFont="1" applyFill="1" applyBorder="1"/>
    <xf numFmtId="0" fontId="0" fillId="0" borderId="13" xfId="0" applyFont="1" applyFill="1" applyBorder="1"/>
    <xf numFmtId="44" fontId="0" fillId="0" borderId="14" xfId="1" applyNumberFormat="1" applyFont="1" applyFill="1" applyBorder="1"/>
    <xf numFmtId="0" fontId="0" fillId="0" borderId="0" xfId="0" applyFill="1"/>
    <xf numFmtId="0" fontId="2" fillId="0" borderId="0" xfId="0" applyFont="1" applyFill="1"/>
    <xf numFmtId="16" fontId="2" fillId="0" borderId="0" xfId="0" applyNumberFormat="1" applyFont="1" applyFill="1" applyAlignment="1">
      <alignment horizontal="left"/>
    </xf>
    <xf numFmtId="44" fontId="2" fillId="0" borderId="0" xfId="0" applyNumberFormat="1" applyFont="1" applyFill="1"/>
    <xf numFmtId="44" fontId="12" fillId="0" borderId="0" xfId="0" applyNumberFormat="1" applyFont="1" applyFill="1"/>
    <xf numFmtId="0" fontId="0" fillId="0" borderId="0" xfId="0" applyFill="1" applyAlignment="1">
      <alignment horizontal="left"/>
    </xf>
    <xf numFmtId="44" fontId="0" fillId="0" borderId="0" xfId="0" applyNumberFormat="1" applyFill="1"/>
    <xf numFmtId="44" fontId="13" fillId="0" borderId="0" xfId="0" applyNumberFormat="1" applyFont="1" applyFill="1"/>
    <xf numFmtId="16" fontId="0" fillId="0" borderId="0" xfId="0" applyNumberFormat="1" applyFill="1" applyAlignment="1" applyProtection="1">
      <alignment horizontal="center"/>
      <protection locked="0"/>
    </xf>
    <xf numFmtId="44" fontId="0" fillId="0" borderId="0" xfId="1" applyFont="1" applyFill="1" applyAlignment="1" applyProtection="1">
      <alignment horizontal="center"/>
      <protection locked="0"/>
    </xf>
    <xf numFmtId="0" fontId="3" fillId="23" borderId="0" xfId="0" applyFont="1" applyFill="1"/>
    <xf numFmtId="49" fontId="4" fillId="24" borderId="0" xfId="0" applyNumberFormat="1" applyFont="1" applyFill="1" applyAlignment="1">
      <alignment horizontal="center" vertical="center"/>
    </xf>
    <xf numFmtId="0" fontId="3" fillId="24" borderId="0" xfId="0" applyFont="1" applyFill="1"/>
    <xf numFmtId="0" fontId="3" fillId="24" borderId="0" xfId="0" applyFont="1" applyFill="1" applyAlignment="1">
      <alignment horizontal="center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/>
    <xf numFmtId="0" fontId="5" fillId="0" borderId="0" xfId="0" applyFont="1" applyFill="1"/>
    <xf numFmtId="16" fontId="5" fillId="0" borderId="0" xfId="0" applyNumberFormat="1" applyFont="1" applyFill="1" applyAlignment="1">
      <alignment horizontal="left"/>
    </xf>
    <xf numFmtId="44" fontId="5" fillId="0" borderId="0" xfId="0" applyNumberFormat="1" applyFont="1" applyFill="1"/>
    <xf numFmtId="44" fontId="14" fillId="0" borderId="0" xfId="0" applyNumberFormat="1" applyFont="1" applyFill="1"/>
    <xf numFmtId="0" fontId="3" fillId="0" borderId="0" xfId="0" applyFont="1" applyFill="1" applyAlignment="1">
      <alignment horizontal="left"/>
    </xf>
    <xf numFmtId="44" fontId="3" fillId="0" borderId="0" xfId="0" applyNumberFormat="1" applyFont="1" applyFill="1"/>
    <xf numFmtId="44" fontId="15" fillId="0" borderId="0" xfId="0" applyNumberFormat="1" applyFont="1" applyFill="1"/>
    <xf numFmtId="0" fontId="3" fillId="25" borderId="0" xfId="0" applyFont="1" applyFill="1"/>
    <xf numFmtId="49" fontId="4" fillId="26" borderId="0" xfId="0" applyNumberFormat="1" applyFont="1" applyFill="1" applyAlignment="1">
      <alignment horizontal="center" vertical="center"/>
    </xf>
    <xf numFmtId="0" fontId="3" fillId="26" borderId="0" xfId="0" applyFont="1" applyFill="1"/>
    <xf numFmtId="0" fontId="3" fillId="26" borderId="0" xfId="0" applyFont="1" applyFill="1" applyAlignment="1">
      <alignment horizontal="center"/>
    </xf>
    <xf numFmtId="16" fontId="16" fillId="0" borderId="0" xfId="0" applyNumberFormat="1" applyFont="1" applyFill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center"/>
      <protection locked="0"/>
    </xf>
    <xf numFmtId="44" fontId="16" fillId="0" borderId="0" xfId="1" applyFont="1" applyFill="1" applyAlignment="1" applyProtection="1">
      <alignment horizontal="center"/>
      <protection locked="0"/>
    </xf>
    <xf numFmtId="16" fontId="16" fillId="0" borderId="12" xfId="0" applyNumberFormat="1" applyFont="1" applyFill="1" applyBorder="1"/>
    <xf numFmtId="0" fontId="16" fillId="0" borderId="13" xfId="0" applyFont="1" applyFill="1" applyBorder="1"/>
    <xf numFmtId="44" fontId="16" fillId="0" borderId="14" xfId="1" applyNumberFormat="1" applyFont="1" applyFill="1" applyBorder="1"/>
    <xf numFmtId="16" fontId="16" fillId="0" borderId="0" xfId="0" applyNumberFormat="1" applyFont="1" applyFill="1" applyProtection="1">
      <protection locked="0"/>
    </xf>
    <xf numFmtId="0" fontId="16" fillId="0" borderId="0" xfId="0" applyFont="1" applyFill="1" applyProtection="1">
      <protection locked="0"/>
    </xf>
    <xf numFmtId="44" fontId="16" fillId="0" borderId="0" xfId="1" applyFont="1" applyFill="1" applyProtection="1">
      <protection locked="0"/>
    </xf>
    <xf numFmtId="0" fontId="0" fillId="26" borderId="0" xfId="0" applyFill="1"/>
    <xf numFmtId="0" fontId="0" fillId="24" borderId="0" xfId="0" applyFill="1"/>
    <xf numFmtId="0" fontId="6" fillId="4" borderId="0" xfId="0" applyFont="1" applyFill="1"/>
    <xf numFmtId="0" fontId="5" fillId="4" borderId="0" xfId="0" applyFont="1" applyFill="1"/>
    <xf numFmtId="44" fontId="5" fillId="4" borderId="0" xfId="1" applyFont="1" applyFill="1"/>
    <xf numFmtId="49" fontId="4" fillId="5" borderId="0" xfId="0" applyNumberFormat="1" applyFont="1" applyFill="1" applyAlignment="1">
      <alignment horizontal="center" vertical="center"/>
    </xf>
    <xf numFmtId="164" fontId="8" fillId="0" borderId="4" xfId="2" applyFont="1" applyBorder="1" applyAlignment="1">
      <alignment horizontal="right"/>
    </xf>
    <xf numFmtId="164" fontId="8" fillId="0" borderId="3" xfId="2" applyFont="1" applyBorder="1" applyAlignment="1">
      <alignment horizontal="right"/>
    </xf>
    <xf numFmtId="164" fontId="8" fillId="0" borderId="2" xfId="2" applyFont="1" applyBorder="1" applyAlignment="1">
      <alignment horizontal="right"/>
    </xf>
    <xf numFmtId="164" fontId="11" fillId="11" borderId="5" xfId="2" applyFont="1" applyFill="1" applyBorder="1" applyAlignment="1">
      <alignment horizontal="center" vertical="center" wrapText="1"/>
    </xf>
    <xf numFmtId="164" fontId="10" fillId="11" borderId="5" xfId="2" applyFont="1" applyFill="1" applyBorder="1" applyAlignment="1">
      <alignment horizontal="center" vertical="center"/>
    </xf>
    <xf numFmtId="164" fontId="11" fillId="12" borderId="5" xfId="2" applyFont="1" applyFill="1" applyBorder="1" applyAlignment="1">
      <alignment horizontal="center" vertical="center" wrapText="1"/>
    </xf>
    <xf numFmtId="164" fontId="10" fillId="12" borderId="5" xfId="2" applyFont="1" applyFill="1" applyBorder="1" applyAlignment="1">
      <alignment horizontal="center" vertical="center"/>
    </xf>
    <xf numFmtId="164" fontId="11" fillId="13" borderId="5" xfId="2" applyFont="1" applyFill="1" applyBorder="1" applyAlignment="1">
      <alignment horizontal="center" vertical="center" wrapText="1"/>
    </xf>
    <xf numFmtId="164" fontId="10" fillId="13" borderId="5" xfId="2" applyFont="1" applyFill="1" applyBorder="1" applyAlignment="1">
      <alignment horizontal="center" vertical="center"/>
    </xf>
    <xf numFmtId="164" fontId="11" fillId="14" borderId="5" xfId="2" applyFont="1" applyFill="1" applyBorder="1" applyAlignment="1">
      <alignment horizontal="center" vertical="center" wrapText="1"/>
    </xf>
    <xf numFmtId="164" fontId="10" fillId="14" borderId="5" xfId="2" applyFont="1" applyFill="1" applyBorder="1" applyAlignment="1">
      <alignment horizontal="center" vertical="center"/>
    </xf>
    <xf numFmtId="164" fontId="11" fillId="15" borderId="5" xfId="2" applyFont="1" applyFill="1" applyBorder="1" applyAlignment="1">
      <alignment horizontal="center" vertical="center" wrapText="1"/>
    </xf>
    <xf numFmtId="164" fontId="10" fillId="15" borderId="5" xfId="2" applyFont="1" applyFill="1" applyBorder="1" applyAlignment="1">
      <alignment horizontal="center" vertical="center"/>
    </xf>
    <xf numFmtId="164" fontId="11" fillId="16" borderId="5" xfId="2" applyFont="1" applyFill="1" applyBorder="1" applyAlignment="1">
      <alignment horizontal="center" vertical="center" wrapText="1"/>
    </xf>
    <xf numFmtId="164" fontId="10" fillId="16" borderId="5" xfId="2" applyFont="1" applyFill="1" applyBorder="1" applyAlignment="1">
      <alignment horizontal="center" vertical="center"/>
    </xf>
    <xf numFmtId="164" fontId="8" fillId="0" borderId="10" xfId="2" applyFont="1" applyBorder="1" applyAlignment="1">
      <alignment horizontal="right"/>
    </xf>
    <xf numFmtId="164" fontId="8" fillId="0" borderId="9" xfId="2" applyFont="1" applyBorder="1" applyAlignment="1">
      <alignment horizontal="right"/>
    </xf>
    <xf numFmtId="164" fontId="8" fillId="0" borderId="8" xfId="2" applyFont="1" applyBorder="1" applyAlignment="1">
      <alignment horizontal="right"/>
    </xf>
    <xf numFmtId="49" fontId="4" fillId="3" borderId="0" xfId="0" applyNumberFormat="1" applyFont="1" applyFill="1" applyAlignment="1">
      <alignment horizontal="center" vertical="center"/>
    </xf>
    <xf numFmtId="49" fontId="4" fillId="21" borderId="0" xfId="0" applyNumberFormat="1" applyFont="1" applyFill="1" applyAlignment="1">
      <alignment horizontal="center" vertical="center"/>
    </xf>
    <xf numFmtId="49" fontId="4" fillId="23" borderId="0" xfId="0" applyNumberFormat="1" applyFont="1" applyFill="1" applyAlignment="1">
      <alignment horizontal="center" vertical="center"/>
    </xf>
    <xf numFmtId="49" fontId="4" fillId="25" borderId="0" xfId="0" applyNumberFormat="1" applyFont="1" applyFill="1" applyAlignment="1">
      <alignment horizontal="center" vertical="center"/>
    </xf>
  </cellXfs>
  <cellStyles count="4">
    <cellStyle name="Monétaire" xfId="1" builtinId="4"/>
    <cellStyle name="Monétaire 2" xfId="3" xr:uid="{A289539B-EBB2-4EEA-8FD7-5926E7F10F7E}"/>
    <cellStyle name="Normal" xfId="0" builtinId="0"/>
    <cellStyle name="Normal 2" xfId="2" xr:uid="{5876AA7A-D3DE-4FBF-BDDD-3DAA635CE23C}"/>
  </cellStyles>
  <dxfs count="227"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font>
        <sz val="14"/>
      </font>
    </dxf>
    <dxf>
      <fill>
        <patternFill patternType="solid">
          <bgColor rgb="FF92D050"/>
        </patternFill>
      </fill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font>
        <sz val="14"/>
      </font>
    </dxf>
    <dxf>
      <fill>
        <patternFill patternType="solid">
          <bgColor rgb="FF92D050"/>
        </patternFill>
      </fill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font>
        <sz val="14"/>
      </font>
    </dxf>
    <dxf>
      <fill>
        <patternFill patternType="solid">
          <bgColor rgb="FF92D050"/>
        </patternFill>
      </fill>
    </dxf>
    <dxf>
      <numFmt numFmtId="34" formatCode="_-* #,##0.00\ &quot;€&quot;_-;\-* #,##0.00\ &quot;€&quot;_-;_-* &quot;-&quot;??\ &quot;€&quot;_-;_-@_-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/>
    </dxf>
    <dxf>
      <font>
        <sz val="14"/>
      </font>
    </dxf>
    <dxf>
      <fill>
        <patternFill patternType="solid">
          <bgColor rgb="FF92D050"/>
        </patternFill>
      </fill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theme="1"/>
        </patternFill>
      </fill>
    </dxf>
    <dxf>
      <fill>
        <patternFill patternType="solid">
          <fgColor indexed="64"/>
          <bgColor theme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rgb="FFFFFFFF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1" formatCode="dd\-mmm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0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numFmt numFmtId="34" formatCode="_-* #,##0.00\ &quot;€&quot;_-;\-* #,##0.00\ &quot;€&quot;_-;_-* &quot;-&quot;??\ &quot;€&quot;_-;_-@_-"/>
    </dxf>
    <dxf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numFmt numFmtId="21" formatCode="dd\-mmm"/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bgColor auto="1"/>
        </patternFill>
      </fill>
      <protection locked="0" hidden="0"/>
    </dxf>
    <dxf>
      <fill>
        <patternFill patternType="none">
          <fgColor rgb="FF000000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bgColor auto="1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4"/>
      </font>
    </dxf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numFmt numFmtId="21" formatCode="dd\-mmm"/>
      <fill>
        <patternFill patternType="none">
          <fgColor indexed="64"/>
          <bgColor auto="1"/>
        </patternFill>
      </fill>
      <protection locked="0" hidden="0"/>
    </dxf>
    <dxf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z val="14"/>
      </font>
    </dxf>
    <dxf>
      <numFmt numFmtId="34" formatCode="_-* #,##0.00\ &quot;€&quot;_-;\-* #,##0.00\ &quot;€&quot;_-;_-* &quot;-&quot;??\ &quot;€&quot;_-;_-@_-"/>
    </dxf>
    <dxf>
      <fill>
        <patternFill patternType="solid">
          <bgColor rgb="FF92D050"/>
        </patternFill>
      </fill>
    </dxf>
    <dxf>
      <font>
        <sz val="14"/>
      </font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numFmt numFmtId="34" formatCode="_-* #,##0.00\ &quot;€&quot;_-;\-* #,##0.00\ &quot;€&quot;_-;_-* &quot;-&quot;??\ &quot;€&quot;_-;_-@_-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4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3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1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annuelle du CA</a:t>
            </a:r>
            <a:endParaRPr lang="fr-FR"/>
          </a:p>
        </c:rich>
      </c:tx>
      <c:layout>
        <c:manualLayout>
          <c:xMode val="edge"/>
          <c:yMode val="edge"/>
          <c:x val="0.23818044619422576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TDB!$A$5:$A$16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TDB!$B$5:$B$16</c:f>
              <c:numCache>
                <c:formatCode>_("€"* #,##0.00_);_("€"* \(#,##0.00\);_("€"* "-"??_);_(@_)</c:formatCode>
                <c:ptCount val="12"/>
                <c:pt idx="0">
                  <c:v>9847.9500000000007</c:v>
                </c:pt>
                <c:pt idx="1">
                  <c:v>9139.2999999999993</c:v>
                </c:pt>
                <c:pt idx="2">
                  <c:v>13491.95</c:v>
                </c:pt>
                <c:pt idx="3">
                  <c:v>9538.7999999999993</c:v>
                </c:pt>
                <c:pt idx="4">
                  <c:v>11703.800000000001</c:v>
                </c:pt>
                <c:pt idx="5">
                  <c:v>11496.8</c:v>
                </c:pt>
                <c:pt idx="6">
                  <c:v>10171.1</c:v>
                </c:pt>
                <c:pt idx="7">
                  <c:v>14893.65</c:v>
                </c:pt>
                <c:pt idx="8">
                  <c:v>9548.4500000000007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C9-48B9-B513-7A7FA37F47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45266544"/>
        <c:axId val="297789352"/>
      </c:barChart>
      <c:catAx>
        <c:axId val="44526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7789352"/>
        <c:crosses val="autoZero"/>
        <c:auto val="1"/>
        <c:lblAlgn val="ctr"/>
        <c:lblOffset val="100"/>
        <c:noMultiLvlLbl val="0"/>
      </c:catAx>
      <c:valAx>
        <c:axId val="297789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5266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644525</xdr:colOff>
      <xdr:row>2</xdr:row>
      <xdr:rowOff>171450</xdr:rowOff>
    </xdr:from>
    <xdr:to>
      <xdr:col>8</xdr:col>
      <xdr:colOff>81308</xdr:colOff>
      <xdr:row>17</xdr:row>
      <xdr:rowOff>139700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D1CEF02-55A2-49E8-AB15-2E637150DF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20163</xdr:colOff>
      <xdr:row>12</xdr:row>
      <xdr:rowOff>51740</xdr:rowOff>
    </xdr:from>
    <xdr:to>
      <xdr:col>2</xdr:col>
      <xdr:colOff>449689</xdr:colOff>
      <xdr:row>12</xdr:row>
      <xdr:rowOff>209297</xdr:rowOff>
    </xdr:to>
    <xdr:sp macro="[0]!go_sept18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F72D24B-65C4-4B0D-B37D-FFE06DB6E248}"/>
            </a:ext>
          </a:extLst>
        </xdr:cNvPr>
        <xdr:cNvSpPr/>
      </xdr:nvSpPr>
      <xdr:spPr>
        <a:xfrm>
          <a:off x="1765033" y="2768436"/>
          <a:ext cx="429526" cy="15755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11</xdr:row>
      <xdr:rowOff>47096</xdr:rowOff>
    </xdr:from>
    <xdr:to>
      <xdr:col>2</xdr:col>
      <xdr:colOff>449689</xdr:colOff>
      <xdr:row>11</xdr:row>
      <xdr:rowOff>204654</xdr:rowOff>
    </xdr:to>
    <xdr:sp macro="[0]!go_aout18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F0F13D0-A84F-4898-B550-77647089E8FD}"/>
            </a:ext>
          </a:extLst>
        </xdr:cNvPr>
        <xdr:cNvSpPr/>
      </xdr:nvSpPr>
      <xdr:spPr>
        <a:xfrm>
          <a:off x="1765033" y="2542922"/>
          <a:ext cx="429526" cy="1575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10</xdr:row>
      <xdr:rowOff>40597</xdr:rowOff>
    </xdr:from>
    <xdr:to>
      <xdr:col>2</xdr:col>
      <xdr:colOff>449689</xdr:colOff>
      <xdr:row>10</xdr:row>
      <xdr:rowOff>200009</xdr:rowOff>
    </xdr:to>
    <xdr:sp macro="[0]!go_juil18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57D3A92-BC0A-4495-B449-6FA15F02BA82}"/>
            </a:ext>
          </a:extLst>
        </xdr:cNvPr>
        <xdr:cNvSpPr/>
      </xdr:nvSpPr>
      <xdr:spPr>
        <a:xfrm>
          <a:off x="1765033" y="2315554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9</xdr:row>
      <xdr:rowOff>34099</xdr:rowOff>
    </xdr:from>
    <xdr:to>
      <xdr:col>2</xdr:col>
      <xdr:colOff>449689</xdr:colOff>
      <xdr:row>9</xdr:row>
      <xdr:rowOff>193511</xdr:rowOff>
    </xdr:to>
    <xdr:sp macro="[0]!go_juin18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5FAADD8-BECC-438F-A8FA-D70A89080286}"/>
            </a:ext>
          </a:extLst>
        </xdr:cNvPr>
        <xdr:cNvSpPr/>
      </xdr:nvSpPr>
      <xdr:spPr>
        <a:xfrm>
          <a:off x="1765033" y="2088186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8</xdr:row>
      <xdr:rowOff>27601</xdr:rowOff>
    </xdr:from>
    <xdr:to>
      <xdr:col>2</xdr:col>
      <xdr:colOff>449689</xdr:colOff>
      <xdr:row>8</xdr:row>
      <xdr:rowOff>187013</xdr:rowOff>
    </xdr:to>
    <xdr:sp macro="[0]!go_mai18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B4DDD03-44B8-42CC-8EC9-CDF91F567646}"/>
            </a:ext>
          </a:extLst>
        </xdr:cNvPr>
        <xdr:cNvSpPr/>
      </xdr:nvSpPr>
      <xdr:spPr>
        <a:xfrm>
          <a:off x="1765033" y="1860818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7</xdr:row>
      <xdr:rowOff>21102</xdr:rowOff>
    </xdr:from>
    <xdr:to>
      <xdr:col>2</xdr:col>
      <xdr:colOff>449689</xdr:colOff>
      <xdr:row>7</xdr:row>
      <xdr:rowOff>180514</xdr:rowOff>
    </xdr:to>
    <xdr:sp macro="[0]!go_avril18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4BCEB7BA-B730-424B-B497-73D798CE3D6A}"/>
            </a:ext>
          </a:extLst>
        </xdr:cNvPr>
        <xdr:cNvSpPr/>
      </xdr:nvSpPr>
      <xdr:spPr>
        <a:xfrm>
          <a:off x="1765033" y="1633450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6</xdr:row>
      <xdr:rowOff>14604</xdr:rowOff>
    </xdr:from>
    <xdr:to>
      <xdr:col>2</xdr:col>
      <xdr:colOff>449689</xdr:colOff>
      <xdr:row>6</xdr:row>
      <xdr:rowOff>174016</xdr:rowOff>
    </xdr:to>
    <xdr:sp macro="[0]!go_mars18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318768E-79C1-4D90-A45F-F1497D86D869}"/>
            </a:ext>
          </a:extLst>
        </xdr:cNvPr>
        <xdr:cNvSpPr/>
      </xdr:nvSpPr>
      <xdr:spPr>
        <a:xfrm>
          <a:off x="1765033" y="1406082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5</xdr:row>
      <xdr:rowOff>8105</xdr:rowOff>
    </xdr:from>
    <xdr:to>
      <xdr:col>2</xdr:col>
      <xdr:colOff>449689</xdr:colOff>
      <xdr:row>5</xdr:row>
      <xdr:rowOff>167517</xdr:rowOff>
    </xdr:to>
    <xdr:sp macro="[0]!go_fev18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45C67B19-014D-4338-AEE0-1CD3503905C2}"/>
            </a:ext>
          </a:extLst>
        </xdr:cNvPr>
        <xdr:cNvSpPr/>
      </xdr:nvSpPr>
      <xdr:spPr>
        <a:xfrm>
          <a:off x="1765033" y="1178714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4</xdr:row>
      <xdr:rowOff>1607</xdr:rowOff>
    </xdr:from>
    <xdr:to>
      <xdr:col>2</xdr:col>
      <xdr:colOff>449689</xdr:colOff>
      <xdr:row>4</xdr:row>
      <xdr:rowOff>161019</xdr:rowOff>
    </xdr:to>
    <xdr:sp macro="[0]!go_jan18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CB679284-C71A-43C3-9CD3-02E6249ACA4C}"/>
            </a:ext>
          </a:extLst>
        </xdr:cNvPr>
        <xdr:cNvSpPr/>
      </xdr:nvSpPr>
      <xdr:spPr>
        <a:xfrm>
          <a:off x="1765033" y="951346"/>
          <a:ext cx="429526" cy="15941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15</xdr:row>
      <xdr:rowOff>65677</xdr:rowOff>
    </xdr:from>
    <xdr:to>
      <xdr:col>2</xdr:col>
      <xdr:colOff>449689</xdr:colOff>
      <xdr:row>16</xdr:row>
      <xdr:rowOff>2365</xdr:rowOff>
    </xdr:to>
    <xdr:sp macro="[0]!go_dec18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E2B4C70E-9DB4-4BB1-A5DA-D55B0F823153}"/>
            </a:ext>
          </a:extLst>
        </xdr:cNvPr>
        <xdr:cNvSpPr/>
      </xdr:nvSpPr>
      <xdr:spPr>
        <a:xfrm>
          <a:off x="1765033" y="3444981"/>
          <a:ext cx="429526" cy="1575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14</xdr:row>
      <xdr:rowOff>61028</xdr:rowOff>
    </xdr:from>
    <xdr:to>
      <xdr:col>2</xdr:col>
      <xdr:colOff>449689</xdr:colOff>
      <xdr:row>14</xdr:row>
      <xdr:rowOff>218586</xdr:rowOff>
    </xdr:to>
    <xdr:sp macro="[0]!go_nov18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AED8EDFF-3A3C-4468-9756-D2B6C5311170}"/>
            </a:ext>
          </a:extLst>
        </xdr:cNvPr>
        <xdr:cNvSpPr/>
      </xdr:nvSpPr>
      <xdr:spPr>
        <a:xfrm>
          <a:off x="1765033" y="3219463"/>
          <a:ext cx="429526" cy="1575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  <xdr:twoCellAnchor>
    <xdr:from>
      <xdr:col>2</xdr:col>
      <xdr:colOff>20163</xdr:colOff>
      <xdr:row>13</xdr:row>
      <xdr:rowOff>56384</xdr:rowOff>
    </xdr:from>
    <xdr:to>
      <xdr:col>2</xdr:col>
      <xdr:colOff>449689</xdr:colOff>
      <xdr:row>13</xdr:row>
      <xdr:rowOff>213942</xdr:rowOff>
    </xdr:to>
    <xdr:sp macro="[0]!go_oct18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4FDF4833-D33A-4594-A57F-15AA6DD8BA09}"/>
            </a:ext>
          </a:extLst>
        </xdr:cNvPr>
        <xdr:cNvSpPr/>
      </xdr:nvSpPr>
      <xdr:spPr>
        <a:xfrm>
          <a:off x="1765033" y="2993949"/>
          <a:ext cx="429526" cy="157558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/>
            <a:t>Go 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485321</xdr:colOff>
      <xdr:row>1</xdr:row>
      <xdr:rowOff>142554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4FB3ABC9-C22E-466F-9265-F7B1A5A30975}"/>
            </a:ext>
          </a:extLst>
        </xdr:cNvPr>
        <xdr:cNvSpPr/>
      </xdr:nvSpPr>
      <xdr:spPr>
        <a:xfrm>
          <a:off x="107950" y="825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69850</xdr:rowOff>
    </xdr:from>
    <xdr:to>
      <xdr:col>1</xdr:col>
      <xdr:colOff>466271</xdr:colOff>
      <xdr:row>1</xdr:row>
      <xdr:rowOff>129854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6AAD8FFA-2F0C-4D88-9B7B-85E1DDB44FE1}"/>
            </a:ext>
          </a:extLst>
        </xdr:cNvPr>
        <xdr:cNvSpPr/>
      </xdr:nvSpPr>
      <xdr:spPr>
        <a:xfrm>
          <a:off x="88900" y="698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69850</xdr:rowOff>
    </xdr:from>
    <xdr:to>
      <xdr:col>1</xdr:col>
      <xdr:colOff>491671</xdr:colOff>
      <xdr:row>1</xdr:row>
      <xdr:rowOff>129854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E1723799-AD23-4745-AA6B-739A16E06E08}"/>
            </a:ext>
          </a:extLst>
        </xdr:cNvPr>
        <xdr:cNvSpPr/>
      </xdr:nvSpPr>
      <xdr:spPr>
        <a:xfrm>
          <a:off x="114300" y="698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0</xdr:row>
      <xdr:rowOff>76200</xdr:rowOff>
    </xdr:from>
    <xdr:to>
      <xdr:col>1</xdr:col>
      <xdr:colOff>478971</xdr:colOff>
      <xdr:row>1</xdr:row>
      <xdr:rowOff>136204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E45FFE85-7767-416A-B030-EA47FF4902C5}"/>
            </a:ext>
          </a:extLst>
        </xdr:cNvPr>
        <xdr:cNvSpPr/>
      </xdr:nvSpPr>
      <xdr:spPr>
        <a:xfrm>
          <a:off x="101600" y="762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0</xdr:row>
      <xdr:rowOff>82550</xdr:rowOff>
    </xdr:from>
    <xdr:to>
      <xdr:col>1</xdr:col>
      <xdr:colOff>491671</xdr:colOff>
      <xdr:row>1</xdr:row>
      <xdr:rowOff>142554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890DE1C8-46C4-4E07-8866-8669D9C05467}"/>
            </a:ext>
          </a:extLst>
        </xdr:cNvPr>
        <xdr:cNvSpPr/>
      </xdr:nvSpPr>
      <xdr:spPr>
        <a:xfrm>
          <a:off x="114300" y="8255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76200</xdr:rowOff>
    </xdr:from>
    <xdr:to>
      <xdr:col>1</xdr:col>
      <xdr:colOff>555171</xdr:colOff>
      <xdr:row>1</xdr:row>
      <xdr:rowOff>136204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B9B0548F-7463-48C2-8059-EEC6CD737CB3}"/>
            </a:ext>
          </a:extLst>
        </xdr:cNvPr>
        <xdr:cNvSpPr/>
      </xdr:nvSpPr>
      <xdr:spPr>
        <a:xfrm>
          <a:off x="177800" y="762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</xdr:colOff>
      <xdr:row>0</xdr:row>
      <xdr:rowOff>82550</xdr:rowOff>
    </xdr:from>
    <xdr:to>
      <xdr:col>1</xdr:col>
      <xdr:colOff>542471</xdr:colOff>
      <xdr:row>1</xdr:row>
      <xdr:rowOff>142554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9C7C0ED9-3C4E-4BFE-84F1-BF266151E43B}"/>
            </a:ext>
          </a:extLst>
        </xdr:cNvPr>
        <xdr:cNvSpPr/>
      </xdr:nvSpPr>
      <xdr:spPr>
        <a:xfrm>
          <a:off x="806450" y="2794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63500</xdr:rowOff>
    </xdr:from>
    <xdr:to>
      <xdr:col>1</xdr:col>
      <xdr:colOff>618671</xdr:colOff>
      <xdr:row>1</xdr:row>
      <xdr:rowOff>123504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3DBBAA37-DEC3-46F7-AA9B-AEA8BDF193E9}"/>
            </a:ext>
          </a:extLst>
        </xdr:cNvPr>
        <xdr:cNvSpPr/>
      </xdr:nvSpPr>
      <xdr:spPr>
        <a:xfrm>
          <a:off x="914400" y="457200"/>
          <a:ext cx="1260021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sept18" textlink="">
      <xdr:nvSpPr>
        <xdr:cNvPr id="5" name="Rectangle : avec coin arrondi 4">
          <a:extLst>
            <a:ext uri="{FF2B5EF4-FFF2-40B4-BE49-F238E27FC236}">
              <a16:creationId xmlns:a16="http://schemas.microsoft.com/office/drawing/2014/main" id="{FF9F5BED-114B-4372-A825-35E1767FEC88}"/>
            </a:ext>
          </a:extLst>
        </xdr:cNvPr>
        <xdr:cNvSpPr/>
      </xdr:nvSpPr>
      <xdr:spPr>
        <a:xfrm>
          <a:off x="1673805" y="159867"/>
          <a:ext cx="1273029" cy="256854"/>
        </a:xfrm>
        <a:prstGeom prst="round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4" name="Rectangle : avec coin arrondi 3">
          <a:extLst>
            <a:ext uri="{FF2B5EF4-FFF2-40B4-BE49-F238E27FC236}">
              <a16:creationId xmlns:a16="http://schemas.microsoft.com/office/drawing/2014/main" id="{722F93E6-6070-4B79-91C8-DCB64D50FC6E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oct18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0CF3E984-F546-4DA3-A38B-8BFFEBA79DE7}"/>
            </a:ext>
          </a:extLst>
        </xdr:cNvPr>
        <xdr:cNvSpPr/>
      </xdr:nvSpPr>
      <xdr:spPr>
        <a:xfrm>
          <a:off x="1673805" y="159867"/>
          <a:ext cx="1268796" cy="256854"/>
        </a:xfrm>
        <a:prstGeom prst="round1Rect">
          <a:avLst/>
        </a:prstGeom>
        <a:solidFill>
          <a:schemeClr val="accent5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C1B8D217-CB94-4F9B-857D-5D531A72A784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nov18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8F00A486-C55A-4D5F-93AA-95160C69F8DF}"/>
            </a:ext>
          </a:extLst>
        </xdr:cNvPr>
        <xdr:cNvSpPr/>
      </xdr:nvSpPr>
      <xdr:spPr>
        <a:xfrm>
          <a:off x="1673805" y="159867"/>
          <a:ext cx="1268796" cy="256854"/>
        </a:xfrm>
        <a:prstGeom prst="round1Rect">
          <a:avLst/>
        </a:prstGeom>
        <a:solidFill>
          <a:schemeClr val="accent2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0B124F2C-CD66-4989-9C05-67281212BF61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22805</xdr:colOff>
      <xdr:row>0</xdr:row>
      <xdr:rowOff>159867</xdr:rowOff>
    </xdr:from>
    <xdr:to>
      <xdr:col>3</xdr:col>
      <xdr:colOff>110501</xdr:colOff>
      <xdr:row>0</xdr:row>
      <xdr:rowOff>416721</xdr:rowOff>
    </xdr:to>
    <xdr:sp macro="[0]!Actualiser_tableaux_dec18" textlink="">
      <xdr:nvSpPr>
        <xdr:cNvPr id="2" name="Rectangle : avec coin arrondi 1">
          <a:extLst>
            <a:ext uri="{FF2B5EF4-FFF2-40B4-BE49-F238E27FC236}">
              <a16:creationId xmlns:a16="http://schemas.microsoft.com/office/drawing/2014/main" id="{EAF2D7B3-1A26-45E6-91CA-455E1A0FD14B}"/>
            </a:ext>
          </a:extLst>
        </xdr:cNvPr>
        <xdr:cNvSpPr/>
      </xdr:nvSpPr>
      <xdr:spPr>
        <a:xfrm>
          <a:off x="1673805" y="159867"/>
          <a:ext cx="1268796" cy="256854"/>
        </a:xfrm>
        <a:prstGeom prst="round1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Actualiser</a:t>
          </a:r>
        </a:p>
      </xdr:txBody>
    </xdr:sp>
    <xdr:clientData/>
  </xdr:twoCellAnchor>
  <xdr:twoCellAnchor>
    <xdr:from>
      <xdr:col>0</xdr:col>
      <xdr:colOff>200508</xdr:colOff>
      <xdr:row>0</xdr:row>
      <xdr:rowOff>159867</xdr:rowOff>
    </xdr:from>
    <xdr:to>
      <xdr:col>1</xdr:col>
      <xdr:colOff>573397</xdr:colOff>
      <xdr:row>0</xdr:row>
      <xdr:rowOff>416721</xdr:rowOff>
    </xdr:to>
    <xdr:sp macro="[0]!Acces_TDB" textlink="">
      <xdr:nvSpPr>
        <xdr:cNvPr id="3" name="Rectangle : avec coin arrondi 2">
          <a:extLst>
            <a:ext uri="{FF2B5EF4-FFF2-40B4-BE49-F238E27FC236}">
              <a16:creationId xmlns:a16="http://schemas.microsoft.com/office/drawing/2014/main" id="{4ECA1CDD-DA46-40A7-A098-92CB393BC4A5}"/>
            </a:ext>
          </a:extLst>
        </xdr:cNvPr>
        <xdr:cNvSpPr/>
      </xdr:nvSpPr>
      <xdr:spPr>
        <a:xfrm>
          <a:off x="200508" y="159867"/>
          <a:ext cx="1261889" cy="256854"/>
        </a:xfrm>
        <a:prstGeom prst="round1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Tableau de Bord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6.463725694448" createdVersion="6" refreshedVersion="6" minRefreshableVersion="3" recordCount="441" xr:uid="{00000000-000A-0000-FFFF-FFFFC0010000}">
  <cacheSource type="worksheet">
    <worksheetSource name="SEPTE18"/>
  </cacheSource>
  <cacheFields count="4">
    <cacheField name="Date" numFmtId="16">
      <sharedItems containsNonDate="0" containsDate="1" containsString="0" containsBlank="1" minDate="2018-09-01T00:00:00" maxDate="2018-09-22T00:00:00"/>
    </cacheField>
    <cacheField name="Employés" numFmtId="0">
      <sharedItems containsBlank="1"/>
    </cacheField>
    <cacheField name="Paiement" numFmtId="0">
      <sharedItems containsBlank="1" count="4">
        <s v="Espèces"/>
        <s v="CB"/>
        <s v="Chèques"/>
        <m/>
      </sharedItems>
    </cacheField>
    <cacheField name="Montant" numFmtId="44">
      <sharedItems containsString="0" containsBlank="1" containsNumber="1" minValue="22" maxValue="11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6.892605092595" createdVersion="6" refreshedVersion="6" minRefreshableVersion="3" recordCount="1274" xr:uid="{9917DA87-81B6-40DE-B37F-503FC8902339}">
  <cacheSource type="worksheet">
    <worksheetSource name="NOVE18"/>
  </cacheSource>
  <cacheFields count="4">
    <cacheField name="Date" numFmtId="16">
      <sharedItems containsNonDate="0" containsDate="1" containsString="0" containsBlank="1" minDate="2018-11-01T00:00:00" maxDate="2018-11-02T00:00:00" count="2">
        <m/>
        <d v="2018-11-01T00:00:00" u="1"/>
      </sharedItems>
    </cacheField>
    <cacheField name="Employés" numFmtId="0">
      <sharedItems containsNonDate="0" containsBlank="1" count="2">
        <m/>
        <s v="THOMAS" u="1"/>
      </sharedItems>
    </cacheField>
    <cacheField name="Paiement" numFmtId="0">
      <sharedItems containsNonDate="0" containsBlank="1" count="2">
        <m/>
        <s v="Espèces" u="1"/>
      </sharedItems>
    </cacheField>
    <cacheField name="Montan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6.89373703704" createdVersion="6" refreshedVersion="6" minRefreshableVersion="3" recordCount="1274" xr:uid="{0A7F4296-3264-4517-9EDB-66F8E24615C4}">
  <cacheSource type="worksheet">
    <worksheetSource name="DECE18"/>
  </cacheSource>
  <cacheFields count="4">
    <cacheField name="Date" numFmtId="16">
      <sharedItems containsNonDate="0" containsDate="1" containsString="0" containsBlank="1" minDate="2018-10-01T00:00:00" maxDate="2018-12-04T00:00:00" count="5">
        <m/>
        <d v="2018-12-02T00:00:00" u="1"/>
        <d v="2018-12-03T00:00:00" u="1"/>
        <d v="2018-12-01T00:00:00" u="1"/>
        <d v="2018-10-01T00:00:00" u="1"/>
      </sharedItems>
    </cacheField>
    <cacheField name="Employés" numFmtId="0">
      <sharedItems containsNonDate="0" containsBlank="1" count="4">
        <m/>
        <s v="THOMAS" u="1"/>
        <s v="EMILIE" u="1"/>
        <s v="EMERIC" u="1"/>
      </sharedItems>
    </cacheField>
    <cacheField name="Paiement" numFmtId="0">
      <sharedItems containsNonDate="0" containsBlank="1" count="4">
        <m/>
        <s v="Chèques" u="1"/>
        <s v="Espèces" u="1"/>
        <s v="CB" u="1"/>
      </sharedItems>
    </cacheField>
    <cacheField name="Montan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émy Bourniole" refreshedDate="43368.421055439816" createdVersion="6" refreshedVersion="6" minRefreshableVersion="3" recordCount="1274" xr:uid="{9894E378-7C73-4A63-92D7-8FDE346939B0}">
  <cacheSource type="worksheet">
    <worksheetSource name="OCTO18"/>
  </cacheSource>
  <cacheFields count="4">
    <cacheField name="Date" numFmtId="16">
      <sharedItems containsNonDate="0" containsDate="1" containsString="0" containsBlank="1" minDate="2018-09-21T00:00:00" maxDate="2018-10-03T00:00:00" count="4">
        <m/>
        <d v="2018-10-02T00:00:00" u="1"/>
        <d v="2018-09-21T00:00:00" u="1"/>
        <d v="2018-10-01T00:00:00" u="1"/>
      </sharedItems>
    </cacheField>
    <cacheField name="Employés" numFmtId="0">
      <sharedItems containsNonDate="0" containsBlank="1" count="3">
        <m/>
        <s v="EMILIE" u="1"/>
        <s v="EMERIC" u="1"/>
      </sharedItems>
    </cacheField>
    <cacheField name="Paiement" numFmtId="0">
      <sharedItems containsNonDate="0" containsBlank="1" count="3">
        <m/>
        <s v="Espèces" u="1"/>
        <s v="CB" u="1"/>
      </sharedItems>
    </cacheField>
    <cacheField name="Montant" numFmtId="44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Rémy Bourniole" refreshedDate="43368.531573495369" createdVersion="6" refreshedVersion="6" minRefreshableVersion="3" recordCount="441" xr:uid="{00000000-000A-0000-FFFF-FFFFBD010000}">
  <cacheSource type="worksheet">
    <worksheetSource name="SEPTE18"/>
  </cacheSource>
  <cacheFields count="4">
    <cacheField name="Date" numFmtId="16">
      <sharedItems containsNonDate="0" containsDate="1" containsString="0" containsBlank="1" minDate="1900-01-16T00:00:00" maxDate="2018-09-22T00:00:00" count="70">
        <d v="2018-09-01T00:00:00"/>
        <d v="2018-09-03T00:00:00"/>
        <d v="2018-09-04T00:00:00"/>
        <d v="2018-09-05T00:00:00"/>
        <d v="2018-09-06T00:00:00"/>
        <d v="2018-09-07T00:00:00"/>
        <d v="2018-09-08T00:00:00"/>
        <d v="2018-09-11T00:00:00"/>
        <d v="2018-09-12T00:00:00"/>
        <d v="2018-09-13T00:00:00"/>
        <d v="2018-09-14T00:00:00"/>
        <d v="2018-09-15T00:00:00"/>
        <d v="2018-09-18T00:00:00"/>
        <d v="2018-09-19T00:00:00"/>
        <d v="2018-09-20T00:00:00"/>
        <d v="2018-09-21T00:00:00"/>
        <m/>
        <d v="2018-01-14T00:00:00" u="1"/>
        <d v="2018-01-10T00:00:00" u="1"/>
        <d v="2018-01-06T00:00:00" u="1"/>
        <d v="2018-01-02T00:00:00" u="1"/>
        <d v="1900-01-27T00:00:00" u="1"/>
        <d v="1900-01-23T00:00:00" u="1"/>
        <d v="2018-02-18T00:00:00" u="1"/>
        <d v="1900-01-19T00:00:00" u="1"/>
        <d v="2018-02-14T00:00:00" u="1"/>
        <d v="2018-02-10T00:00:00" u="1"/>
        <d v="2018-02-06T00:00:00" u="1"/>
        <d v="2018-02-02T00:00:00" u="1"/>
        <d v="2018-01-13T00:00:00" u="1"/>
        <d v="2018-01-09T00:00:00" u="1"/>
        <d v="2018-01-05T00:00:00" u="1"/>
        <d v="2018-01-01T00:00:00" u="1"/>
        <d v="1900-01-30T00:00:00" u="1"/>
        <d v="1900-01-26T00:00:00" u="1"/>
        <d v="1900-01-22T00:00:00" u="1"/>
        <d v="2018-09-10T00:00:00" u="1"/>
        <d v="2018-02-17T00:00:00" u="1"/>
        <d v="1900-01-18T00:00:00" u="1"/>
        <d v="2018-02-13T00:00:00" u="1"/>
        <d v="2018-09-02T00:00:00" u="1"/>
        <d v="2018-02-09T00:00:00" u="1"/>
        <d v="2018-02-05T00:00:00" u="1"/>
        <d v="2018-02-01T00:00:00" u="1"/>
        <d v="2018-01-16T00:00:00" u="1"/>
        <d v="2018-01-12T00:00:00" u="1"/>
        <d v="2018-01-08T00:00:00" u="1"/>
        <d v="2018-01-04T00:00:00" u="1"/>
        <d v="1900-01-29T00:00:00" u="1"/>
        <d v="1900-01-25T00:00:00" u="1"/>
        <d v="1900-01-21T00:00:00" u="1"/>
        <d v="2018-09-09T00:00:00" u="1"/>
        <d v="2018-03-01T00:00:00" u="1"/>
        <d v="2018-02-16T00:00:00" u="1"/>
        <d v="1900-01-17T00:00:00" u="1"/>
        <d v="2018-02-12T00:00:00" u="1"/>
        <d v="2018-02-08T00:00:00" u="1"/>
        <d v="2018-02-04T00:00:00" u="1"/>
        <d v="2018-01-15T00:00:00" u="1"/>
        <d v="2018-01-11T00:00:00" u="1"/>
        <d v="2018-01-07T00:00:00" u="1"/>
        <d v="2018-01-03T00:00:00" u="1"/>
        <d v="1900-01-28T00:00:00" u="1"/>
        <d v="1900-01-24T00:00:00" u="1"/>
        <d v="1900-01-20T00:00:00" u="1"/>
        <d v="2018-02-15T00:00:00" u="1"/>
        <d v="1900-01-16T00:00:00" u="1"/>
        <d v="2018-02-11T00:00:00" u="1"/>
        <d v="2018-02-07T00:00:00" u="1"/>
        <d v="2018-02-03T00:00:00" u="1"/>
      </sharedItems>
    </cacheField>
    <cacheField name="Employés" numFmtId="0">
      <sharedItems containsBlank="1" count="4">
        <m/>
        <s v="EMILIE"/>
        <s v="THOMAS"/>
        <s v="EMERIC"/>
      </sharedItems>
    </cacheField>
    <cacheField name="Paiement" numFmtId="0">
      <sharedItems containsBlank="1" count="4">
        <s v="Espèces"/>
        <s v="CB"/>
        <s v="Chèques"/>
        <m/>
      </sharedItems>
    </cacheField>
    <cacheField name="Montant" numFmtId="44">
      <sharedItems containsString="0" containsBlank="1" containsNumber="1" minValue="22" maxValue="1199"/>
    </cacheField>
  </cacheFields>
  <extLst>
    <ext xmlns:x14="http://schemas.microsoft.com/office/spreadsheetml/2009/9/main" uri="{725AE2AE-9491-48be-B2B4-4EB974FC3084}">
      <x14:pivotCacheDefinition pivotCacheId="187445067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1">
  <r>
    <d v="2018-09-01T00:00:00"/>
    <m/>
    <x v="0"/>
    <n v="30"/>
  </r>
  <r>
    <d v="2018-09-01T00:00:00"/>
    <m/>
    <x v="1"/>
    <n v="429"/>
  </r>
  <r>
    <d v="2018-09-03T00:00:00"/>
    <m/>
    <x v="0"/>
    <n v="55"/>
  </r>
  <r>
    <d v="2018-09-03T00:00:00"/>
    <m/>
    <x v="1"/>
    <n v="229"/>
  </r>
  <r>
    <d v="2018-09-04T00:00:00"/>
    <m/>
    <x v="0"/>
    <n v="83"/>
  </r>
  <r>
    <d v="2018-09-04T00:00:00"/>
    <m/>
    <x v="1"/>
    <n v="506"/>
  </r>
  <r>
    <d v="2018-09-05T00:00:00"/>
    <m/>
    <x v="0"/>
    <n v="110"/>
  </r>
  <r>
    <d v="2018-09-05T00:00:00"/>
    <m/>
    <x v="1"/>
    <n v="184"/>
  </r>
  <r>
    <d v="2018-09-06T00:00:00"/>
    <m/>
    <x v="0"/>
    <n v="69"/>
  </r>
  <r>
    <d v="2018-09-06T00:00:00"/>
    <m/>
    <x v="1"/>
    <n v="707"/>
  </r>
  <r>
    <d v="2018-09-07T00:00:00"/>
    <m/>
    <x v="0"/>
    <n v="117"/>
  </r>
  <r>
    <d v="2018-09-07T00:00:00"/>
    <m/>
    <x v="1"/>
    <n v="683"/>
  </r>
  <r>
    <d v="2018-09-08T00:00:00"/>
    <m/>
    <x v="0"/>
    <n v="251"/>
  </r>
  <r>
    <d v="2018-09-08T00:00:00"/>
    <m/>
    <x v="1"/>
    <n v="1199"/>
  </r>
  <r>
    <d v="2018-09-11T00:00:00"/>
    <m/>
    <x v="0"/>
    <n v="118"/>
  </r>
  <r>
    <d v="2018-09-11T00:00:00"/>
    <m/>
    <x v="1"/>
    <n v="431"/>
  </r>
  <r>
    <d v="2018-09-12T00:00:00"/>
    <m/>
    <x v="0"/>
    <n v="60"/>
  </r>
  <r>
    <d v="2018-09-12T00:00:00"/>
    <m/>
    <x v="1"/>
    <n v="342"/>
  </r>
  <r>
    <d v="2018-09-12T00:00:00"/>
    <m/>
    <x v="2"/>
    <n v="33"/>
  </r>
  <r>
    <d v="2018-09-13T00:00:00"/>
    <m/>
    <x v="0"/>
    <n v="22"/>
  </r>
  <r>
    <d v="2018-09-13T00:00:00"/>
    <m/>
    <x v="1"/>
    <n v="540"/>
  </r>
  <r>
    <d v="2018-09-14T00:00:00"/>
    <m/>
    <x v="0"/>
    <n v="66"/>
  </r>
  <r>
    <d v="2018-09-14T00:00:00"/>
    <m/>
    <x v="1"/>
    <n v="442"/>
  </r>
  <r>
    <d v="2018-09-14T00:00:00"/>
    <m/>
    <x v="2"/>
    <n v="151"/>
  </r>
  <r>
    <d v="2018-09-15T00:00:00"/>
    <m/>
    <x v="0"/>
    <n v="145"/>
  </r>
  <r>
    <d v="2018-09-15T00:00:00"/>
    <m/>
    <x v="1"/>
    <n v="343.45"/>
  </r>
  <r>
    <d v="2018-09-15T00:00:00"/>
    <m/>
    <x v="2"/>
    <n v="111"/>
  </r>
  <r>
    <d v="2018-09-18T00:00:00"/>
    <m/>
    <x v="0"/>
    <n v="60"/>
  </r>
  <r>
    <d v="2018-09-18T00:00:00"/>
    <m/>
    <x v="1"/>
    <n v="235"/>
  </r>
  <r>
    <d v="2018-09-18T00:00:00"/>
    <m/>
    <x v="2"/>
    <n v="144"/>
  </r>
  <r>
    <d v="2018-09-19T00:00:00"/>
    <m/>
    <x v="2"/>
    <n v="158"/>
  </r>
  <r>
    <d v="2018-09-19T00:00:00"/>
    <m/>
    <x v="1"/>
    <n v="319"/>
  </r>
  <r>
    <d v="2018-09-20T00:00:00"/>
    <m/>
    <x v="0"/>
    <n v="52"/>
  </r>
  <r>
    <d v="2018-09-20T00:00:00"/>
    <s v="EMILIE"/>
    <x v="1"/>
    <n v="426"/>
  </r>
  <r>
    <d v="2018-09-21T00:00:00"/>
    <s v="THOMAS"/>
    <x v="0"/>
    <n v="213"/>
  </r>
  <r>
    <d v="2018-09-21T00:00:00"/>
    <s v="EMERIC"/>
    <x v="1"/>
    <n v="485"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  <r>
    <m/>
    <m/>
    <x v="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4"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4"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74"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  <r>
    <x v="0"/>
    <x v="0"/>
    <x v="0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1">
  <r>
    <x v="0"/>
    <x v="0"/>
    <x v="0"/>
    <n v="30"/>
  </r>
  <r>
    <x v="0"/>
    <x v="0"/>
    <x v="1"/>
    <n v="429"/>
  </r>
  <r>
    <x v="1"/>
    <x v="0"/>
    <x v="0"/>
    <n v="55"/>
  </r>
  <r>
    <x v="1"/>
    <x v="0"/>
    <x v="1"/>
    <n v="229"/>
  </r>
  <r>
    <x v="2"/>
    <x v="0"/>
    <x v="0"/>
    <n v="83"/>
  </r>
  <r>
    <x v="2"/>
    <x v="0"/>
    <x v="1"/>
    <n v="506"/>
  </r>
  <r>
    <x v="3"/>
    <x v="0"/>
    <x v="0"/>
    <n v="110"/>
  </r>
  <r>
    <x v="3"/>
    <x v="0"/>
    <x v="1"/>
    <n v="184"/>
  </r>
  <r>
    <x v="4"/>
    <x v="0"/>
    <x v="0"/>
    <n v="69"/>
  </r>
  <r>
    <x v="4"/>
    <x v="0"/>
    <x v="1"/>
    <n v="707"/>
  </r>
  <r>
    <x v="5"/>
    <x v="0"/>
    <x v="0"/>
    <n v="117"/>
  </r>
  <r>
    <x v="5"/>
    <x v="0"/>
    <x v="1"/>
    <n v="683"/>
  </r>
  <r>
    <x v="6"/>
    <x v="0"/>
    <x v="0"/>
    <n v="251"/>
  </r>
  <r>
    <x v="6"/>
    <x v="0"/>
    <x v="1"/>
    <n v="1199"/>
  </r>
  <r>
    <x v="7"/>
    <x v="0"/>
    <x v="0"/>
    <n v="118"/>
  </r>
  <r>
    <x v="7"/>
    <x v="0"/>
    <x v="1"/>
    <n v="431"/>
  </r>
  <r>
    <x v="8"/>
    <x v="0"/>
    <x v="0"/>
    <n v="60"/>
  </r>
  <r>
    <x v="8"/>
    <x v="0"/>
    <x v="1"/>
    <n v="342"/>
  </r>
  <r>
    <x v="8"/>
    <x v="0"/>
    <x v="2"/>
    <n v="33"/>
  </r>
  <r>
    <x v="9"/>
    <x v="0"/>
    <x v="0"/>
    <n v="22"/>
  </r>
  <r>
    <x v="9"/>
    <x v="0"/>
    <x v="1"/>
    <n v="540"/>
  </r>
  <r>
    <x v="10"/>
    <x v="0"/>
    <x v="0"/>
    <n v="66"/>
  </r>
  <r>
    <x v="10"/>
    <x v="0"/>
    <x v="1"/>
    <n v="442"/>
  </r>
  <r>
    <x v="10"/>
    <x v="0"/>
    <x v="2"/>
    <n v="151"/>
  </r>
  <r>
    <x v="11"/>
    <x v="0"/>
    <x v="0"/>
    <n v="145"/>
  </r>
  <r>
    <x v="11"/>
    <x v="0"/>
    <x v="1"/>
    <n v="343.45"/>
  </r>
  <r>
    <x v="11"/>
    <x v="0"/>
    <x v="2"/>
    <n v="111"/>
  </r>
  <r>
    <x v="12"/>
    <x v="0"/>
    <x v="0"/>
    <n v="60"/>
  </r>
  <r>
    <x v="12"/>
    <x v="0"/>
    <x v="1"/>
    <n v="235"/>
  </r>
  <r>
    <x v="12"/>
    <x v="0"/>
    <x v="2"/>
    <n v="144"/>
  </r>
  <r>
    <x v="13"/>
    <x v="0"/>
    <x v="2"/>
    <n v="158"/>
  </r>
  <r>
    <x v="13"/>
    <x v="0"/>
    <x v="1"/>
    <n v="319"/>
  </r>
  <r>
    <x v="14"/>
    <x v="0"/>
    <x v="0"/>
    <n v="52"/>
  </r>
  <r>
    <x v="14"/>
    <x v="1"/>
    <x v="1"/>
    <n v="426"/>
  </r>
  <r>
    <x v="15"/>
    <x v="2"/>
    <x v="0"/>
    <n v="213"/>
  </r>
  <r>
    <x v="15"/>
    <x v="3"/>
    <x v="1"/>
    <n v="485"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  <r>
    <x v="16"/>
    <x v="0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CA_paiement_sept18" cacheId="0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8" firstHeaderRow="1" firstDataRow="1" firstDataCol="1"/>
  <pivotFields count="4">
    <pivotField numFmtId="16" showAll="0"/>
    <pivotField showAll="0"/>
    <pivotField axis="axisRow" showAll="0">
      <items count="5">
        <item x="3"/>
        <item x="2"/>
        <item x="0"/>
        <item x="1"/>
        <item t="default"/>
      </items>
    </pivotField>
    <pivotField dataField="1" numFmtId="44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" fld="3" baseField="0" baseItem="0"/>
  </dataFields>
  <formats count="2">
    <format dxfId="216">
      <pivotArea outline="0" collapsedLevelsAreSubtotals="1" fieldPosition="0"/>
    </format>
    <format dxfId="215">
      <pivotArea grandRow="1" outline="0" collapsedLevelsAreSubtotals="1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CA_SEPT18" cacheId="9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chartFormat="1" rowHeaderCaption="Jours" customListSort="0">
  <location ref="H3:M22" firstHeaderRow="1" firstDataRow="2" firstDataCol="1"/>
  <pivotFields count="4">
    <pivotField axis="axisRow" numFmtId="16" showAll="0">
      <items count="71">
        <item sd="0" m="1" x="32"/>
        <item sd="0" m="1" x="20"/>
        <item sd="0" m="1" x="61"/>
        <item sd="0" m="1" x="47"/>
        <item sd="0" m="1" x="31"/>
        <item sd="0" m="1" x="19"/>
        <item sd="0" m="1" x="60"/>
        <item sd="0" m="1" x="46"/>
        <item sd="0" m="1" x="30"/>
        <item sd="0" m="1" x="18"/>
        <item sd="0" m="1" x="59"/>
        <item sd="0" m="1" x="45"/>
        <item sd="0" m="1" x="29"/>
        <item sd="0" m="1" x="17"/>
        <item sd="0" m="1" x="58"/>
        <item sd="0" m="1" x="44"/>
        <item sd="0" m="1" x="66"/>
        <item sd="0" m="1" x="54"/>
        <item sd="0" m="1" x="38"/>
        <item sd="0" m="1" x="24"/>
        <item sd="0" m="1" x="64"/>
        <item sd="0" m="1" x="50"/>
        <item sd="0" m="1" x="35"/>
        <item sd="0" m="1" x="22"/>
        <item sd="0" m="1" x="63"/>
        <item sd="0" m="1" x="49"/>
        <item sd="0" m="1" x="34"/>
        <item sd="0" m="1" x="21"/>
        <item sd="0" m="1" x="62"/>
        <item sd="0" m="1" x="48"/>
        <item sd="0" m="1" x="33"/>
        <item sd="0" x="16"/>
        <item sd="0" m="1" x="52"/>
        <item sd="0" m="1" x="43"/>
        <item sd="0" m="1" x="28"/>
        <item sd="0" m="1" x="69"/>
        <item sd="0" m="1" x="57"/>
        <item sd="0" m="1" x="42"/>
        <item sd="0" m="1" x="27"/>
        <item sd="0" m="1" x="68"/>
        <item sd="0" m="1" x="56"/>
        <item sd="0" m="1" x="41"/>
        <item sd="0" m="1" x="26"/>
        <item sd="0" m="1" x="67"/>
        <item sd="0" m="1" x="55"/>
        <item sd="0" m="1" x="39"/>
        <item sd="0" m="1" x="25"/>
        <item sd="0" m="1" x="65"/>
        <item sd="0" m="1" x="53"/>
        <item sd="0" m="1" x="37"/>
        <item sd="0" m="1" x="23"/>
        <item sd="0" x="0"/>
        <item sd="0" m="1" x="40"/>
        <item sd="0" x="1"/>
        <item sd="0" x="2"/>
        <item sd="0" x="3"/>
        <item sd="0" x="4"/>
        <item sd="0" x="5"/>
        <item sd="0" x="6"/>
        <item sd="0" m="1" x="51"/>
        <item sd="0" m="1" x="3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t="default" sd="0"/>
      </items>
    </pivotField>
    <pivotField axis="axisCol" showAll="0">
      <items count="5">
        <item x="3"/>
        <item x="1"/>
        <item x="2"/>
        <item x="0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dataField="1" numFmtId="44" showAll="0"/>
  </pivotFields>
  <rowFields count="2">
    <field x="0"/>
    <field x="2"/>
  </rowFields>
  <rowItems count="18">
    <i>
      <x v="31"/>
    </i>
    <i>
      <x v="51"/>
    </i>
    <i>
      <x v="53"/>
    </i>
    <i>
      <x v="54"/>
    </i>
    <i>
      <x v="55"/>
    </i>
    <i>
      <x v="56"/>
    </i>
    <i>
      <x v="57"/>
    </i>
    <i>
      <x v="58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Total" fld="3" baseField="0" baseItem="0"/>
  </dataFields>
  <formats count="10">
    <format dxfId="30">
      <pivotArea outline="0" collapsedLevelsAreSubtotals="1" fieldPosition="0"/>
    </format>
    <format dxfId="31">
      <pivotArea type="all" dataOnly="0" outline="0" fieldPosition="0"/>
    </format>
    <format dxfId="32">
      <pivotArea outline="0" collapsedLevelsAreSubtotals="1" fieldPosition="0"/>
    </format>
    <format dxfId="33">
      <pivotArea field="0" type="button" dataOnly="0" labelOnly="1" outline="0" axis="axisRow" fieldPosition="0"/>
    </format>
    <format dxfId="34">
      <pivotArea dataOnly="0" labelOnly="1" fieldPosition="0">
        <references count="1">
          <reference field="0" count="0"/>
        </references>
      </pivotArea>
    </format>
    <format dxfId="35">
      <pivotArea dataOnly="0" labelOnly="1" grandRow="1" outline="0" fieldPosition="0"/>
    </format>
    <format dxfId="36">
      <pivotArea dataOnly="0" labelOnly="1" outline="0" axis="axisValues" fieldPosition="0"/>
    </format>
    <format dxfId="37">
      <pivotArea dataOnly="0" labelOnly="1" outline="0" axis="axisValues" fieldPosition="0"/>
    </format>
    <format dxfId="38">
      <pivotArea grandRow="1" grandCol="1" outline="0" collapsedLevelsAreSubtotals="1" fieldPosition="0"/>
    </format>
    <format dxfId="39">
      <pivotArea grandRow="1" grandCol="1" outline="0" collapsedLevelsAreSubtotals="1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8CA988-A029-4AD3-BCB7-22E0F9546F09}" name="CA_OCT18" cacheId="4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rowHeaderCaption="Jours" customListSort="0">
  <location ref="H3:J6" firstHeaderRow="1" firstDataRow="2" firstDataCol="1"/>
  <pivotFields count="4">
    <pivotField axis="axisRow" numFmtId="16" showAll="0">
      <items count="5">
        <item sd="0" x="0"/>
        <item m="1" x="3"/>
        <item m="1" x="1"/>
        <item m="1" x="2"/>
        <item t="default" sd="0"/>
      </items>
    </pivotField>
    <pivotField axis="axisCol" showAll="0">
      <items count="4">
        <item x="0"/>
        <item m="1" x="2"/>
        <item m="1" x="1"/>
        <item t="default"/>
      </items>
    </pivotField>
    <pivotField axis="axisRow" showAll="0">
      <items count="4">
        <item m="1" x="2"/>
        <item x="0"/>
        <item m="1" x="1"/>
        <item t="default"/>
      </items>
    </pivotField>
    <pivotField dataField="1" numFmtId="44" showAll="0"/>
  </pivotFields>
  <rowFields count="2">
    <field x="0"/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Total" fld="3" baseField="0" baseItem="0"/>
  </dataFields>
  <formats count="10">
    <format dxfId="195">
      <pivotArea outline="0" collapsedLevelsAreSubtotals="1" fieldPosition="0"/>
    </format>
    <format dxfId="194">
      <pivotArea type="all" dataOnly="0" outline="0" fieldPosition="0"/>
    </format>
    <format dxfId="193">
      <pivotArea outline="0" collapsedLevelsAreSubtotals="1" fieldPosition="0"/>
    </format>
    <format dxfId="192">
      <pivotArea field="0" type="button" dataOnly="0" labelOnly="1" outline="0" axis="axisRow" fieldPosition="0"/>
    </format>
    <format dxfId="191">
      <pivotArea dataOnly="0" labelOnly="1" fieldPosition="0">
        <references count="1">
          <reference field="0" count="0"/>
        </references>
      </pivotArea>
    </format>
    <format dxfId="190">
      <pivotArea dataOnly="0" labelOnly="1" grandRow="1" outline="0" fieldPosition="0"/>
    </format>
    <format dxfId="189">
      <pivotArea dataOnly="0" labelOnly="1" outline="0" axis="axisValues" fieldPosition="0"/>
    </format>
    <format dxfId="188">
      <pivotArea dataOnly="0" labelOnly="1" outline="0" axis="axisValues" fieldPosition="0"/>
    </format>
    <format dxfId="187">
      <pivotArea grandRow="1" grandCol="1" outline="0" collapsedLevelsAreSubtotals="1" fieldPosition="0"/>
    </format>
    <format dxfId="186">
      <pivotArea type="all" dataOnly="0" outline="0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AC97BC-C84B-4076-BA0B-E8E78F61BDE7}" name="CA_paiement_oct18" cacheId="4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5" firstHeaderRow="1" firstDataRow="1" firstDataCol="1"/>
  <pivotFields count="4">
    <pivotField numFmtId="16" showAll="0"/>
    <pivotField showAll="0"/>
    <pivotField axis="axisRow" showAll="0">
      <items count="4">
        <item x="0"/>
        <item m="1" x="2"/>
        <item m="1" x="1"/>
        <item t="default"/>
      </items>
    </pivotField>
    <pivotField dataField="1" numFmtId="44"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Total" fld="3" baseField="0" baseItem="0"/>
  </dataFields>
  <formats count="8">
    <format dxfId="203">
      <pivotArea outline="0" collapsedLevelsAreSubtotals="1" fieldPosition="0"/>
    </format>
    <format dxfId="202">
      <pivotArea grandRow="1" outline="0" collapsedLevelsAreSubtotals="1" fieldPosition="0"/>
    </format>
    <format dxfId="201">
      <pivotArea type="all" dataOnly="0" outline="0" fieldPosition="0"/>
    </format>
    <format dxfId="200">
      <pivotArea outline="0" collapsedLevelsAreSubtotals="1" fieldPosition="0"/>
    </format>
    <format dxfId="199">
      <pivotArea field="2" type="button" dataOnly="0" labelOnly="1" outline="0" axis="axisRow" fieldPosition="0"/>
    </format>
    <format dxfId="198">
      <pivotArea dataOnly="0" labelOnly="1" fieldPosition="0">
        <references count="1">
          <reference field="2" count="0"/>
        </references>
      </pivotArea>
    </format>
    <format dxfId="197">
      <pivotArea dataOnly="0" labelOnly="1" grandRow="1" outline="0" fieldPosition="0"/>
    </format>
    <format dxfId="196">
      <pivotArea dataOnly="0" labelOnly="1" outline="0" axis="axisValues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280D49-FEA6-46FC-994E-8083AC381E81}" name="CA_paiement_nov18" cacheId="1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5" firstHeaderRow="1" firstDataRow="1" firstDataCol="1"/>
  <pivotFields count="4">
    <pivotField numFmtId="16" showAll="0"/>
    <pivotField showAll="0"/>
    <pivotField axis="axisRow" showAll="0">
      <items count="3">
        <item x="0"/>
        <item m="1" x="1"/>
        <item t="default"/>
      </items>
    </pivotField>
    <pivotField dataField="1" numFmtId="44"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Total" fld="3" baseField="0" baseItem="0"/>
  </dataFields>
  <formats count="26">
    <format dxfId="147">
      <pivotArea outline="0" collapsedLevelsAreSubtotals="1" fieldPosition="0"/>
    </format>
    <format dxfId="146">
      <pivotArea grandRow="1" outline="0" collapsedLevelsAreSubtotals="1" fieldPosition="0"/>
    </format>
    <format dxfId="145">
      <pivotArea type="all" dataOnly="0" outline="0" fieldPosition="0"/>
    </format>
    <format dxfId="144">
      <pivotArea outline="0" collapsedLevelsAreSubtotals="1" fieldPosition="0"/>
    </format>
    <format dxfId="143">
      <pivotArea field="2" type="button" dataOnly="0" labelOnly="1" outline="0" axis="axisRow" fieldPosition="0"/>
    </format>
    <format dxfId="142">
      <pivotArea dataOnly="0" labelOnly="1" fieldPosition="0">
        <references count="1">
          <reference field="2" count="0"/>
        </references>
      </pivotArea>
    </format>
    <format dxfId="141">
      <pivotArea dataOnly="0" labelOnly="1" grandRow="1" outline="0" fieldPosition="0"/>
    </format>
    <format dxfId="140">
      <pivotArea dataOnly="0" labelOnly="1" outline="0" axis="axisValues" fieldPosition="0"/>
    </format>
    <format dxfId="139">
      <pivotArea type="all" dataOnly="0" outline="0" fieldPosition="0"/>
    </format>
    <format dxfId="138">
      <pivotArea outline="0" collapsedLevelsAreSubtotals="1" fieldPosition="0"/>
    </format>
    <format dxfId="137">
      <pivotArea field="2" type="button" dataOnly="0" labelOnly="1" outline="0" axis="axisRow" fieldPosition="0"/>
    </format>
    <format dxfId="136">
      <pivotArea dataOnly="0" labelOnly="1" fieldPosition="0">
        <references count="1">
          <reference field="2" count="0"/>
        </references>
      </pivotArea>
    </format>
    <format dxfId="135">
      <pivotArea dataOnly="0" labelOnly="1" grandRow="1" outline="0" fieldPosition="0"/>
    </format>
    <format dxfId="134">
      <pivotArea dataOnly="0" labelOnly="1" outline="0" axis="axisValues" fieldPosition="0"/>
    </format>
    <format dxfId="133">
      <pivotArea type="all" dataOnly="0" outline="0" fieldPosition="0"/>
    </format>
    <format dxfId="132">
      <pivotArea outline="0" collapsedLevelsAreSubtotals="1" fieldPosition="0"/>
    </format>
    <format dxfId="131">
      <pivotArea field="2" type="button" dataOnly="0" labelOnly="1" outline="0" axis="axisRow" fieldPosition="0"/>
    </format>
    <format dxfId="130">
      <pivotArea dataOnly="0" labelOnly="1" fieldPosition="0">
        <references count="1">
          <reference field="2" count="0"/>
        </references>
      </pivotArea>
    </format>
    <format dxfId="129">
      <pivotArea dataOnly="0" labelOnly="1" grandRow="1" outline="0" fieldPosition="0"/>
    </format>
    <format dxfId="128">
      <pivotArea dataOnly="0" labelOnly="1" outline="0" axis="axisValues" fieldPosition="0"/>
    </format>
    <format dxfId="127">
      <pivotArea type="all" dataOnly="0" outline="0" fieldPosition="0"/>
    </format>
    <format dxfId="126">
      <pivotArea outline="0" collapsedLevelsAreSubtotals="1" fieldPosition="0"/>
    </format>
    <format dxfId="125">
      <pivotArea field="2" type="button" dataOnly="0" labelOnly="1" outline="0" axis="axisRow" fieldPosition="0"/>
    </format>
    <format dxfId="124">
      <pivotArea dataOnly="0" labelOnly="1" fieldPosition="0">
        <references count="1">
          <reference field="2" count="0"/>
        </references>
      </pivotArea>
    </format>
    <format dxfId="123">
      <pivotArea dataOnly="0" labelOnly="1" grandRow="1" outline="0" fieldPosition="0"/>
    </format>
    <format dxfId="122">
      <pivotArea dataOnly="0" labelOnly="1" outline="0" axis="axisValues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8D783F-2880-49A9-B765-23290D419AB9}" name="CA_NOV18" cacheId="1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rowHeaderCaption="Jours" customListSort="0">
  <location ref="H3:J6" firstHeaderRow="1" firstDataRow="2" firstDataCol="1"/>
  <pivotFields count="4">
    <pivotField axis="axisRow" numFmtId="16" showAll="0">
      <items count="3">
        <item sd="0" x="0"/>
        <item m="1" x="1"/>
        <item t="default" sd="0"/>
      </items>
    </pivotField>
    <pivotField axis="axisCol" showAll="0">
      <items count="3">
        <item x="0"/>
        <item m="1" x="1"/>
        <item t="default"/>
      </items>
    </pivotField>
    <pivotField axis="axisRow" showAll="0">
      <items count="3">
        <item x="0"/>
        <item m="1" x="1"/>
        <item t="default"/>
      </items>
    </pivotField>
    <pivotField dataField="1" numFmtId="44" showAll="0"/>
  </pivotFields>
  <rowFields count="2">
    <field x="0"/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Total" fld="3" baseField="0" baseItem="0"/>
  </dataFields>
  <formats count="27">
    <format dxfId="174">
      <pivotArea outline="0" collapsedLevelsAreSubtotals="1" fieldPosition="0"/>
    </format>
    <format dxfId="173">
      <pivotArea type="all" dataOnly="0" outline="0" fieldPosition="0"/>
    </format>
    <format dxfId="172">
      <pivotArea outline="0" collapsedLevelsAreSubtotals="1" fieldPosition="0"/>
    </format>
    <format dxfId="171">
      <pivotArea field="0" type="button" dataOnly="0" labelOnly="1" outline="0" axis="axisRow" fieldPosition="0"/>
    </format>
    <format dxfId="170">
      <pivotArea dataOnly="0" labelOnly="1" fieldPosition="0">
        <references count="1">
          <reference field="0" count="0"/>
        </references>
      </pivotArea>
    </format>
    <format dxfId="169">
      <pivotArea dataOnly="0" labelOnly="1" grandRow="1" outline="0" fieldPosition="0"/>
    </format>
    <format dxfId="168">
      <pivotArea dataOnly="0" labelOnly="1" outline="0" axis="axisValues" fieldPosition="0"/>
    </format>
    <format dxfId="167">
      <pivotArea dataOnly="0" labelOnly="1" outline="0" axis="axisValues" fieldPosition="0"/>
    </format>
    <format dxfId="166">
      <pivotArea grandRow="1" grandCol="1" outline="0" collapsedLevelsAreSubtotals="1" fieldPosition="0"/>
    </format>
    <format dxfId="165">
      <pivotArea type="all" dataOnly="0" outline="0" fieldPosition="0"/>
    </format>
    <format dxfId="164">
      <pivotArea type="all" dataOnly="0" outline="0" fieldPosition="0"/>
    </format>
    <format dxfId="163">
      <pivotArea outline="0" collapsedLevelsAreSubtotals="1" fieldPosition="0"/>
    </format>
    <format dxfId="162">
      <pivotArea type="origin" dataOnly="0" labelOnly="1" outline="0" fieldPosition="0"/>
    </format>
    <format dxfId="161">
      <pivotArea type="topRight" dataOnly="0" labelOnly="1" outline="0" fieldPosition="0"/>
    </format>
    <format dxfId="160">
      <pivotArea dataOnly="0" labelOnly="1" fieldPosition="0">
        <references count="1">
          <reference field="0" count="0"/>
        </references>
      </pivotArea>
    </format>
    <format dxfId="159">
      <pivotArea dataOnly="0" labelOnly="1" grandRow="1" outline="0" fieldPosition="0"/>
    </format>
    <format dxfId="158">
      <pivotArea dataOnly="0" labelOnly="1" fieldPosition="0">
        <references count="1">
          <reference field="1" count="0"/>
        </references>
      </pivotArea>
    </format>
    <format dxfId="157">
      <pivotArea dataOnly="0" labelOnly="1" grandCol="1" outline="0" fieldPosition="0"/>
    </format>
    <format dxfId="156">
      <pivotArea type="all" dataOnly="0" outline="0" fieldPosition="0"/>
    </format>
    <format dxfId="155">
      <pivotArea outline="0" collapsedLevelsAreSubtotals="1" fieldPosition="0"/>
    </format>
    <format dxfId="154">
      <pivotArea type="origin" dataOnly="0" labelOnly="1" outline="0" fieldPosition="0"/>
    </format>
    <format dxfId="153">
      <pivotArea type="topRight" dataOnly="0" labelOnly="1" outline="0" fieldPosition="0"/>
    </format>
    <format dxfId="152">
      <pivotArea dataOnly="0" labelOnly="1" fieldPosition="0">
        <references count="1">
          <reference field="0" count="0"/>
        </references>
      </pivotArea>
    </format>
    <format dxfId="151">
      <pivotArea dataOnly="0" labelOnly="1" grandRow="1" outline="0" fieldPosition="0"/>
    </format>
    <format dxfId="150">
      <pivotArea dataOnly="0" labelOnly="1" fieldPosition="0">
        <references count="1">
          <reference field="1" count="0"/>
        </references>
      </pivotArea>
    </format>
    <format dxfId="149">
      <pivotArea dataOnly="0" labelOnly="1" grandCol="1" outline="0" fieldPosition="0"/>
    </format>
    <format dxfId="148">
      <pivotArea type="all" dataOnly="0" outline="0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753B26-987E-4FFE-AEF2-2FF970F628D9}" name="CA_DEC18" cacheId="2" applyNumberFormats="0" applyBorderFormats="0" applyFontFormats="0" applyPatternFormats="0" applyAlignmentFormats="0" applyWidthHeightFormats="1" dataCaption="Valeurs" grandTotalCaption="CA du mois" showMissing="0" updatedVersion="6" minRefreshableVersion="3" showDataTips="0" itemPrintTitles="1" createdVersion="6" indent="0" showHeaders="0" outline="1" outlineData="1" multipleFieldFilters="0" rowHeaderCaption="Jours" customListSort="0">
  <location ref="H3:J6" firstHeaderRow="1" firstDataRow="2" firstDataCol="1"/>
  <pivotFields count="4">
    <pivotField axis="axisRow" numFmtId="16" showAll="0">
      <items count="6">
        <item sd="0" x="0"/>
        <item m="1" x="4"/>
        <item m="1" x="3"/>
        <item m="1" x="1"/>
        <item m="1" x="2"/>
        <item t="default" sd="0"/>
      </items>
    </pivotField>
    <pivotField axis="axisCol" showAll="0">
      <items count="5">
        <item x="0"/>
        <item m="1" x="2"/>
        <item m="1" x="3"/>
        <item m="1" x="1"/>
        <item t="default"/>
      </items>
    </pivotField>
    <pivotField axis="axisRow" showAll="0">
      <items count="5">
        <item x="0"/>
        <item m="1" x="1"/>
        <item m="1" x="2"/>
        <item m="1" x="3"/>
        <item t="default"/>
      </items>
    </pivotField>
    <pivotField dataField="1" numFmtId="44" showAll="0"/>
  </pivotFields>
  <rowFields count="2">
    <field x="0"/>
    <field x="2"/>
  </rowFields>
  <rowItems count="2">
    <i>
      <x/>
    </i>
    <i t="grand">
      <x/>
    </i>
  </rowItems>
  <colFields count="1">
    <field x="1"/>
  </colFields>
  <colItems count="2">
    <i>
      <x/>
    </i>
    <i t="grand">
      <x/>
    </i>
  </colItems>
  <dataFields count="1">
    <dataField name="Total" fld="3" baseField="0" baseItem="0"/>
  </dataFields>
  <formats count="27">
    <format dxfId="84">
      <pivotArea outline="0" collapsedLevelsAreSubtotals="1" fieldPosition="0"/>
    </format>
    <format dxfId="83">
      <pivotArea type="all" dataOnly="0" outline="0" fieldPosition="0"/>
    </format>
    <format dxfId="82">
      <pivotArea outline="0" collapsedLevelsAreSubtotals="1" fieldPosition="0"/>
    </format>
    <format dxfId="81">
      <pivotArea field="0" type="button" dataOnly="0" labelOnly="1" outline="0" axis="axisRow" fieldPosition="0"/>
    </format>
    <format dxfId="80">
      <pivotArea dataOnly="0" labelOnly="1" fieldPosition="0">
        <references count="1">
          <reference field="0" count="0"/>
        </references>
      </pivotArea>
    </format>
    <format dxfId="79">
      <pivotArea dataOnly="0" labelOnly="1" grandRow="1" outline="0" fieldPosition="0"/>
    </format>
    <format dxfId="78">
      <pivotArea dataOnly="0" labelOnly="1" outline="0" axis="axisValues" fieldPosition="0"/>
    </format>
    <format dxfId="77">
      <pivotArea dataOnly="0" labelOnly="1" outline="0" axis="axisValues" fieldPosition="0"/>
    </format>
    <format dxfId="76">
      <pivotArea grandRow="1" grandCol="1" outline="0" collapsedLevelsAreSubtotals="1" fieldPosition="0"/>
    </format>
    <format dxfId="75">
      <pivotArea type="all" dataOnly="0" outline="0" fieldPosition="0"/>
    </format>
    <format dxfId="74">
      <pivotArea type="all" dataOnly="0" outline="0" fieldPosition="0"/>
    </format>
    <format dxfId="73">
      <pivotArea outline="0" collapsedLevelsAreSubtotals="1" fieldPosition="0"/>
    </format>
    <format dxfId="72">
      <pivotArea type="origin" dataOnly="0" labelOnly="1" outline="0" fieldPosition="0"/>
    </format>
    <format dxfId="71">
      <pivotArea type="topRight" dataOnly="0" labelOnly="1" outline="0" fieldPosition="0"/>
    </format>
    <format dxfId="70">
      <pivotArea dataOnly="0" labelOnly="1" fieldPosition="0">
        <references count="1">
          <reference field="0" count="0"/>
        </references>
      </pivotArea>
    </format>
    <format dxfId="69">
      <pivotArea dataOnly="0" labelOnly="1" grandRow="1" outline="0" fieldPosition="0"/>
    </format>
    <format dxfId="68">
      <pivotArea dataOnly="0" labelOnly="1" fieldPosition="0">
        <references count="1">
          <reference field="1" count="0"/>
        </references>
      </pivotArea>
    </format>
    <format dxfId="67">
      <pivotArea dataOnly="0" labelOnly="1" grandCol="1" outline="0" fieldPosition="0"/>
    </format>
    <format dxfId="66">
      <pivotArea type="all" dataOnly="0" outline="0" fieldPosition="0"/>
    </format>
    <format dxfId="65">
      <pivotArea outline="0" collapsedLevelsAreSubtotals="1" fieldPosition="0"/>
    </format>
    <format dxfId="64">
      <pivotArea type="origin" dataOnly="0" labelOnly="1" outline="0" fieldPosition="0"/>
    </format>
    <format dxfId="63">
      <pivotArea type="topRight" dataOnly="0" labelOnly="1" outline="0" fieldPosition="0"/>
    </format>
    <format dxfId="62">
      <pivotArea dataOnly="0" labelOnly="1" fieldPosition="0">
        <references count="1">
          <reference field="0" count="0"/>
        </references>
      </pivotArea>
    </format>
    <format dxfId="61">
      <pivotArea dataOnly="0" labelOnly="1" grandRow="1" outline="0" fieldPosition="0"/>
    </format>
    <format dxfId="60">
      <pivotArea dataOnly="0" labelOnly="1" fieldPosition="0">
        <references count="1">
          <reference field="1" count="0"/>
        </references>
      </pivotArea>
    </format>
    <format dxfId="59">
      <pivotArea dataOnly="0" labelOnly="1" grandCol="1" outline="0" fieldPosition="0"/>
    </format>
    <format dxfId="58">
      <pivotArea type="all" dataOnly="0" outline="0" fieldPosition="0"/>
    </format>
  </formats>
  <conditionalFormats count="1">
    <conditionalFormat priority="2">
      <pivotAreas count="1">
        <pivotArea type="data" grandRow="1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5125A26-D8C2-41BD-91A0-2D4FA36B4F7E}" name="CA_paiement_DEC18" cacheId="2" applyNumberFormats="0" applyBorderFormats="0" applyFontFormats="0" applyPatternFormats="0" applyAlignmentFormats="0" applyWidthHeightFormats="1" dataCaption="Valeurs" grandTotalCaption="CA du mois" updatedVersion="6" minRefreshableVersion="3" showDataTips="0" itemPrintTitles="1" createdVersion="6" indent="0" outline="1" outlineData="1" multipleFieldFilters="0" rowHeaderCaption="Paiement" customListSort="0">
  <location ref="O3:P5" firstHeaderRow="1" firstDataRow="1" firstDataCol="1"/>
  <pivotFields count="4">
    <pivotField numFmtId="16" showAll="0"/>
    <pivotField showAll="0"/>
    <pivotField axis="axisRow" showAll="0">
      <items count="5">
        <item x="0"/>
        <item m="1" x="1"/>
        <item m="1" x="2"/>
        <item m="1" x="3"/>
        <item t="default"/>
      </items>
    </pivotField>
    <pivotField dataField="1" numFmtId="44" showAll="0"/>
  </pivotFields>
  <rowFields count="1">
    <field x="2"/>
  </rowFields>
  <rowItems count="2">
    <i>
      <x/>
    </i>
    <i t="grand">
      <x/>
    </i>
  </rowItems>
  <colItems count="1">
    <i/>
  </colItems>
  <dataFields count="1">
    <dataField name="Total" fld="3" baseField="0" baseItem="0"/>
  </dataFields>
  <formats count="26">
    <format dxfId="110">
      <pivotArea outline="0" collapsedLevelsAreSubtotals="1" fieldPosition="0"/>
    </format>
    <format dxfId="109">
      <pivotArea grandRow="1" outline="0" collapsedLevelsAreSubtotals="1" fieldPosition="0"/>
    </format>
    <format dxfId="108">
      <pivotArea type="all" dataOnly="0" outline="0" fieldPosition="0"/>
    </format>
    <format dxfId="107">
      <pivotArea outline="0" collapsedLevelsAreSubtotals="1" fieldPosition="0"/>
    </format>
    <format dxfId="106">
      <pivotArea field="2" type="button" dataOnly="0" labelOnly="1" outline="0" axis="axisRow" fieldPosition="0"/>
    </format>
    <format dxfId="105">
      <pivotArea dataOnly="0" labelOnly="1" fieldPosition="0">
        <references count="1">
          <reference field="2" count="0"/>
        </references>
      </pivotArea>
    </format>
    <format dxfId="104">
      <pivotArea dataOnly="0" labelOnly="1" grandRow="1" outline="0" fieldPosition="0"/>
    </format>
    <format dxfId="103">
      <pivotArea dataOnly="0" labelOnly="1" outline="0" axis="axisValues" fieldPosition="0"/>
    </format>
    <format dxfId="102">
      <pivotArea type="all" dataOnly="0" outline="0" fieldPosition="0"/>
    </format>
    <format dxfId="101">
      <pivotArea outline="0" collapsedLevelsAreSubtotals="1" fieldPosition="0"/>
    </format>
    <format dxfId="100">
      <pivotArea field="2" type="button" dataOnly="0" labelOnly="1" outline="0" axis="axisRow" fieldPosition="0"/>
    </format>
    <format dxfId="99">
      <pivotArea dataOnly="0" labelOnly="1" fieldPosition="0">
        <references count="1">
          <reference field="2" count="0"/>
        </references>
      </pivotArea>
    </format>
    <format dxfId="98">
      <pivotArea dataOnly="0" labelOnly="1" grandRow="1" outline="0" fieldPosition="0"/>
    </format>
    <format dxfId="97">
      <pivotArea dataOnly="0" labelOnly="1" outline="0" axis="axisValues" fieldPosition="0"/>
    </format>
    <format dxfId="96">
      <pivotArea type="all" dataOnly="0" outline="0" fieldPosition="0"/>
    </format>
    <format dxfId="95">
      <pivotArea outline="0" collapsedLevelsAreSubtotals="1" fieldPosition="0"/>
    </format>
    <format dxfId="94">
      <pivotArea field="2" type="button" dataOnly="0" labelOnly="1" outline="0" axis="axisRow" fieldPosition="0"/>
    </format>
    <format dxfId="93">
      <pivotArea dataOnly="0" labelOnly="1" fieldPosition="0">
        <references count="1">
          <reference field="2" count="0"/>
        </references>
      </pivotArea>
    </format>
    <format dxfId="92">
      <pivotArea dataOnly="0" labelOnly="1" grandRow="1" outline="0" fieldPosition="0"/>
    </format>
    <format dxfId="91">
      <pivotArea dataOnly="0" labelOnly="1" outline="0" axis="axisValues" fieldPosition="0"/>
    </format>
    <format dxfId="90">
      <pivotArea type="all" dataOnly="0" outline="0" fieldPosition="0"/>
    </format>
    <format dxfId="89">
      <pivotArea outline="0" collapsedLevelsAreSubtotals="1" fieldPosition="0"/>
    </format>
    <format dxfId="88">
      <pivotArea field="2" type="button" dataOnly="0" labelOnly="1" outline="0" axis="axisRow" fieldPosition="0"/>
    </format>
    <format dxfId="87">
      <pivotArea dataOnly="0" labelOnly="1" fieldPosition="0">
        <references count="1">
          <reference field="2" count="0"/>
        </references>
      </pivotArea>
    </format>
    <format dxfId="86">
      <pivotArea dataOnly="0" labelOnly="1" grandRow="1" outline="0" fieldPosition="0"/>
    </format>
    <format dxfId="85">
      <pivotArea dataOnly="0" labelOnly="1" outline="0" axis="axisValues" fieldPosition="0"/>
    </format>
  </formats>
  <conditionalFormats count="1">
    <conditionalFormat priority="1">
      <pivotAreas count="1">
        <pivotArea type="data" grandRow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Dark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EPTE18" displayName="SEPTE18" ref="B3:E444" headerRowDxfId="214" dataDxfId="213" totalsRowDxfId="212">
  <autoFilter ref="B3:E444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Date" totalsRowLabel="Total" dataDxfId="211" totalsRowDxfId="210"/>
    <tableColumn id="2" xr3:uid="{00000000-0010-0000-0000-000002000000}" name="Employés" dataDxfId="209" totalsRowDxfId="208"/>
    <tableColumn id="3" xr3:uid="{00000000-0010-0000-0000-000003000000}" name="Paiement" dataDxfId="207" totalsRowDxfId="206"/>
    <tableColumn id="4" xr3:uid="{00000000-0010-0000-0000-000004000000}" name="Montant" totalsRowFunction="sum" dataDxfId="205" totalsRowDxfId="204" dataCellStyle="Monétair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2787461-80CD-4FC9-A861-47B2FE25F74C}" name="Tableau5" displayName="Tableau5" ref="O12:P16" totalsRowCount="1" headerRowDxfId="45" dataDxfId="44" totalsRowDxfId="42">
  <autoFilter ref="O12:P15" xr:uid="{CD50736E-AD6E-44E0-9FE4-E9846A61D958}"/>
  <tableColumns count="2">
    <tableColumn id="1" xr3:uid="{A362F9C2-C112-43CF-97F9-B057707CFFD1}" name="Employés" totalsRowLabel="Total" dataDxfId="46" totalsRowDxfId="43"/>
    <tableColumn id="2" xr3:uid="{9300FDEE-0837-418A-90B8-23757F0EE92A}" name="Heures mensuelles" totalsRowFunction="sum" dataDxfId="40" totalsRowDxfId="41"/>
  </tableColumns>
  <tableStyleInfo name="TableStyleDark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C2BAE8-7296-4198-884B-7D2BD1B0935C}" name="OCTO18" displayName="OCTO18" ref="B3:E1277" headerRowDxfId="185" dataDxfId="184" totalsRowDxfId="183">
  <autoFilter ref="B3:E1277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FDCEC219-7C5D-4395-9002-10992BD57FEE}" name="Date" totalsRowLabel="Total" dataDxfId="182" totalsRowDxfId="181"/>
    <tableColumn id="2" xr3:uid="{CE7C70FF-25DC-438F-B8B5-70F802E14F55}" name="Employés" dataDxfId="180" totalsRowDxfId="179"/>
    <tableColumn id="3" xr3:uid="{675EE4BD-0111-432A-B4CA-453317BD5974}" name="Paiement" dataDxfId="178" totalsRowDxfId="177"/>
    <tableColumn id="4" xr3:uid="{4D969066-8895-498C-8AD1-85E9922AA8CC}" name="Montant" totalsRowFunction="sum" dataDxfId="176" totalsRowDxfId="175" dataCellStyle="Monétaire"/>
  </tableColumns>
  <tableStyleInfo name="TableStyleMedium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AE110B-3E6D-4652-A5A5-914EC594D216}" name="NOVE18" displayName="NOVE18" ref="B3:E1277" headerRowDxfId="121" dataDxfId="120" totalsRowDxfId="119">
  <autoFilter ref="B3:E1277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142904FB-4794-4E22-A948-1B8D59C61B88}" name="Date" totalsRowLabel="Total" dataDxfId="118" totalsRowDxfId="117"/>
    <tableColumn id="2" xr3:uid="{0ADE0AC3-24A6-414A-BAA1-B969FB6A557F}" name="Employés" dataDxfId="116" totalsRowDxfId="115"/>
    <tableColumn id="3" xr3:uid="{D61C05DD-7D71-46DE-BB81-FBBCA2054DF9}" name="Paiement" dataDxfId="114" totalsRowDxfId="113"/>
    <tableColumn id="4" xr3:uid="{BA0858DD-5E3A-49BC-AC4D-C990088005AA}" name="Montant" totalsRowFunction="sum" dataDxfId="112" totalsRowDxfId="111" dataCellStyle="Monétaire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34BBE15-F061-41E3-A76B-636B86393C9A}" name="DECE18" displayName="DECE18" ref="B3:E1277" headerRowDxfId="57" dataDxfId="56" totalsRowDxfId="55">
  <autoFilter ref="B3:E1277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80D30310-C9DC-4084-B26F-0A192B83769C}" name="Date" totalsRowLabel="Total" dataDxfId="54" totalsRowDxfId="53"/>
    <tableColumn id="2" xr3:uid="{D7C285EC-3F76-4DAE-9A92-3075F6368C4F}" name="Employés" dataDxfId="52" totalsRowDxfId="51"/>
    <tableColumn id="3" xr3:uid="{025A285C-8456-4D74-8425-7DFDC585482D}" name="Paiement" dataDxfId="50" totalsRowDxfId="49"/>
    <tableColumn id="4" xr3:uid="{0764498E-DE19-49C6-9490-24B7A04F37D0}" name="Montant" totalsRowFunction="sum" dataDxfId="48" totalsRowDxfId="47" dataCellStyle="Monétair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Violet 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5" Type="http://schemas.openxmlformats.org/officeDocument/2006/relationships/table" Target="../tables/table3.xml"/><Relationship Id="rId4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4.xml"/><Relationship Id="rId4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5" Type="http://schemas.openxmlformats.org/officeDocument/2006/relationships/table" Target="../tables/table5.xml"/><Relationship Id="rId4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9B1C5-0EB5-438E-9D29-83C71E053BCC}">
  <sheetPr codeName="Feuil1">
    <tabColor theme="1"/>
  </sheetPr>
  <dimension ref="A1:L46"/>
  <sheetViews>
    <sheetView tabSelected="1" zoomScale="115" workbookViewId="0">
      <selection activeCell="E7" sqref="E7"/>
    </sheetView>
  </sheetViews>
  <sheetFormatPr baseColWidth="10" defaultRowHeight="14.5" x14ac:dyDescent="0.35"/>
  <cols>
    <col min="1" max="1" width="10.90625" style="19"/>
    <col min="2" max="2" width="14.08984375" style="19" customWidth="1"/>
    <col min="3" max="4" width="10.90625" style="19"/>
    <col min="5" max="5" width="19" style="19" customWidth="1"/>
    <col min="6" max="16384" width="10.90625" style="19"/>
  </cols>
  <sheetData>
    <row r="1" spans="1:12" s="18" customFormat="1" ht="35.5" customHeight="1" x14ac:dyDescent="0.35">
      <c r="A1" s="111" t="s">
        <v>15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4" spans="1:12" ht="15.5" x14ac:dyDescent="0.35">
      <c r="A4" s="21" t="s">
        <v>16</v>
      </c>
      <c r="B4" s="18"/>
      <c r="D4" s="108"/>
    </row>
    <row r="5" spans="1:12" ht="17.5" customHeight="1" x14ac:dyDescent="0.35">
      <c r="A5" s="57" t="s">
        <v>21</v>
      </c>
      <c r="B5" s="58">
        <f>'JAN 18'!F31</f>
        <v>9847.9500000000007</v>
      </c>
      <c r="E5" s="20"/>
    </row>
    <row r="6" spans="1:12" ht="17.5" customHeight="1" x14ac:dyDescent="0.35">
      <c r="A6" s="57" t="s">
        <v>22</v>
      </c>
      <c r="B6" s="58">
        <f>'FEV 18'!F31</f>
        <v>9139.2999999999993</v>
      </c>
      <c r="E6" s="20"/>
    </row>
    <row r="7" spans="1:12" ht="17.5" customHeight="1" x14ac:dyDescent="0.35">
      <c r="A7" s="57" t="s">
        <v>23</v>
      </c>
      <c r="B7" s="58">
        <f>'MARS 18'!F31</f>
        <v>13491.95</v>
      </c>
      <c r="E7" s="20"/>
    </row>
    <row r="8" spans="1:12" ht="17.5" customHeight="1" x14ac:dyDescent="0.35">
      <c r="A8" s="57" t="s">
        <v>24</v>
      </c>
      <c r="B8" s="58">
        <f>+'AVRIL 18'!F31</f>
        <v>9538.7999999999993</v>
      </c>
      <c r="D8" s="109"/>
      <c r="E8" s="110"/>
    </row>
    <row r="9" spans="1:12" ht="17.5" customHeight="1" x14ac:dyDescent="0.35">
      <c r="A9" s="57" t="s">
        <v>25</v>
      </c>
      <c r="B9" s="58">
        <f>'MAI 18'!F31</f>
        <v>11703.800000000001</v>
      </c>
    </row>
    <row r="10" spans="1:12" ht="17.5" customHeight="1" x14ac:dyDescent="0.35">
      <c r="A10" s="57" t="s">
        <v>26</v>
      </c>
      <c r="B10" s="58">
        <f>'JUIN 18'!F31</f>
        <v>11496.8</v>
      </c>
    </row>
    <row r="11" spans="1:12" ht="17.5" customHeight="1" x14ac:dyDescent="0.35">
      <c r="A11" s="57" t="s">
        <v>27</v>
      </c>
      <c r="B11" s="58">
        <f>'JUIL 18'!F32</f>
        <v>10171.1</v>
      </c>
      <c r="D11" s="45"/>
      <c r="G11" s="46"/>
    </row>
    <row r="12" spans="1:12" ht="17.5" customHeight="1" x14ac:dyDescent="0.35">
      <c r="A12" s="57" t="s">
        <v>28</v>
      </c>
      <c r="B12" s="58">
        <f>'AOUT 18'!F36</f>
        <v>14893.65</v>
      </c>
      <c r="D12" s="45"/>
      <c r="G12" s="46"/>
    </row>
    <row r="13" spans="1:12" ht="17.5" customHeight="1" x14ac:dyDescent="0.35">
      <c r="A13" s="57" t="s">
        <v>17</v>
      </c>
      <c r="B13" s="58">
        <f>GETPIVOTDATA("Montant",'SEPT 18'!$H$3)</f>
        <v>9548.4500000000007</v>
      </c>
      <c r="D13" s="45"/>
      <c r="G13" s="46"/>
    </row>
    <row r="14" spans="1:12" ht="17.5" customHeight="1" x14ac:dyDescent="0.35">
      <c r="A14" s="57" t="s">
        <v>18</v>
      </c>
      <c r="B14" s="58">
        <f>GETPIVOTDATA("Montant",'OCT 18'!$H$3)</f>
        <v>0</v>
      </c>
      <c r="D14" s="45"/>
      <c r="G14" s="46"/>
    </row>
    <row r="15" spans="1:12" ht="17.5" customHeight="1" x14ac:dyDescent="0.35">
      <c r="A15" s="57" t="s">
        <v>19</v>
      </c>
      <c r="B15" s="58">
        <f>+GETPIVOTDATA("Montant",'NOV 18'!$H$3,"Date",)</f>
        <v>0</v>
      </c>
      <c r="D15" s="45"/>
      <c r="G15" s="46"/>
    </row>
    <row r="16" spans="1:12" ht="17.5" customHeight="1" x14ac:dyDescent="0.35">
      <c r="A16" s="57" t="s">
        <v>20</v>
      </c>
      <c r="B16" s="58">
        <f>GETPIVOTDATA("Montant",'DEC 18'!$H$3)</f>
        <v>0</v>
      </c>
      <c r="D16" s="45"/>
      <c r="G16" s="46"/>
    </row>
    <row r="17" spans="1:7" x14ac:dyDescent="0.35">
      <c r="A17" s="59" t="s">
        <v>29</v>
      </c>
      <c r="B17" s="60">
        <f>SUM(B5:B16)</f>
        <v>99831.8</v>
      </c>
      <c r="D17" s="45"/>
      <c r="G17" s="46"/>
    </row>
    <row r="18" spans="1:7" x14ac:dyDescent="0.35">
      <c r="D18" s="45"/>
      <c r="G18" s="46"/>
    </row>
    <row r="19" spans="1:7" x14ac:dyDescent="0.35">
      <c r="D19" s="45"/>
      <c r="G19" s="46"/>
    </row>
    <row r="20" spans="1:7" x14ac:dyDescent="0.35">
      <c r="D20" s="45"/>
      <c r="G20" s="46"/>
    </row>
    <row r="21" spans="1:7" x14ac:dyDescent="0.35">
      <c r="D21" s="45"/>
      <c r="G21" s="46"/>
    </row>
    <row r="22" spans="1:7" x14ac:dyDescent="0.35">
      <c r="D22" s="45"/>
      <c r="G22" s="46"/>
    </row>
    <row r="23" spans="1:7" x14ac:dyDescent="0.35">
      <c r="D23" s="45"/>
      <c r="G23" s="46"/>
    </row>
    <row r="24" spans="1:7" x14ac:dyDescent="0.35">
      <c r="D24" s="45"/>
      <c r="G24" s="46"/>
    </row>
    <row r="25" spans="1:7" x14ac:dyDescent="0.35">
      <c r="D25" s="45"/>
      <c r="G25" s="46"/>
    </row>
    <row r="26" spans="1:7" x14ac:dyDescent="0.35">
      <c r="D26" s="45"/>
      <c r="G26" s="46"/>
    </row>
    <row r="27" spans="1:7" x14ac:dyDescent="0.35">
      <c r="D27" s="45"/>
      <c r="G27" s="46"/>
    </row>
    <row r="28" spans="1:7" x14ac:dyDescent="0.35">
      <c r="D28" s="45"/>
      <c r="G28" s="46"/>
    </row>
    <row r="29" spans="1:7" x14ac:dyDescent="0.35">
      <c r="D29" s="45"/>
      <c r="G29" s="46"/>
    </row>
    <row r="30" spans="1:7" x14ac:dyDescent="0.35">
      <c r="D30" s="45"/>
      <c r="G30" s="46"/>
    </row>
    <row r="31" spans="1:7" x14ac:dyDescent="0.35">
      <c r="D31" s="45"/>
      <c r="G31" s="46"/>
    </row>
    <row r="32" spans="1:7" x14ac:dyDescent="0.35">
      <c r="D32" s="45"/>
      <c r="G32" s="46"/>
    </row>
    <row r="33" spans="4:7" x14ac:dyDescent="0.35">
      <c r="D33" s="45"/>
      <c r="G33" s="46"/>
    </row>
    <row r="34" spans="4:7" x14ac:dyDescent="0.35">
      <c r="D34" s="45"/>
      <c r="G34" s="46"/>
    </row>
    <row r="35" spans="4:7" x14ac:dyDescent="0.35">
      <c r="D35" s="45"/>
      <c r="G35" s="46"/>
    </row>
    <row r="36" spans="4:7" x14ac:dyDescent="0.35">
      <c r="D36" s="45"/>
      <c r="G36" s="46"/>
    </row>
    <row r="37" spans="4:7" x14ac:dyDescent="0.35">
      <c r="D37" s="45"/>
      <c r="G37" s="46"/>
    </row>
    <row r="38" spans="4:7" x14ac:dyDescent="0.35">
      <c r="D38" s="45"/>
      <c r="G38" s="46"/>
    </row>
    <row r="39" spans="4:7" x14ac:dyDescent="0.35">
      <c r="D39" s="45"/>
      <c r="G39" s="46"/>
    </row>
    <row r="40" spans="4:7" x14ac:dyDescent="0.35">
      <c r="D40" s="45"/>
      <c r="G40" s="46"/>
    </row>
    <row r="41" spans="4:7" x14ac:dyDescent="0.35">
      <c r="D41" s="45"/>
      <c r="G41" s="46"/>
    </row>
    <row r="42" spans="4:7" x14ac:dyDescent="0.35">
      <c r="D42" s="45"/>
      <c r="G42" s="46"/>
    </row>
    <row r="43" spans="4:7" x14ac:dyDescent="0.35">
      <c r="D43" s="45"/>
      <c r="G43" s="46"/>
    </row>
    <row r="44" spans="4:7" x14ac:dyDescent="0.35">
      <c r="D44" s="45"/>
      <c r="G44" s="46"/>
    </row>
    <row r="45" spans="4:7" x14ac:dyDescent="0.35">
      <c r="D45" s="45"/>
      <c r="G45" s="46"/>
    </row>
    <row r="46" spans="4:7" x14ac:dyDescent="0.35">
      <c r="D46" s="45"/>
      <c r="G46" s="46"/>
    </row>
  </sheetData>
  <dataConsolidate>
    <dataRefs count="2">
      <dataRef ref="B4:E200" sheet="OCT 18"/>
      <dataRef ref="B4:E200" sheet="SEPT 18"/>
    </dataRefs>
  </dataConsolidate>
  <mergeCells count="1">
    <mergeCell ref="A1:L1"/>
  </mergeCells>
  <conditionalFormatting sqref="B5:B16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{815331C4-0601-46D4-88DA-CF4A0F5E51CB}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15331C4-0601-46D4-88DA-CF4A0F5E51C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B5:B16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95768-11B6-4CE6-AF50-8B3B97D0E80D}">
  <sheetPr codeName="Feuil9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2" width="12.6328125" style="22" bestFit="1" customWidth="1"/>
    <col min="3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15" t="s">
        <v>33</v>
      </c>
      <c r="B1" s="115"/>
      <c r="C1" s="115"/>
      <c r="D1" s="115"/>
      <c r="E1" s="115"/>
      <c r="F1" s="115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15"/>
      <c r="B2" s="115"/>
      <c r="C2" s="115"/>
      <c r="D2" s="115"/>
      <c r="E2" s="115"/>
      <c r="F2" s="115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16" t="s">
        <v>7</v>
      </c>
      <c r="B3" s="116" t="s">
        <v>4</v>
      </c>
      <c r="C3" s="116" t="s">
        <v>3</v>
      </c>
      <c r="D3" s="116" t="s">
        <v>32</v>
      </c>
      <c r="E3" s="116" t="s">
        <v>6</v>
      </c>
      <c r="F3" s="116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16"/>
      <c r="B4" s="116"/>
      <c r="C4" s="116"/>
      <c r="D4" s="116"/>
      <c r="E4" s="33" t="s">
        <v>6</v>
      </c>
      <c r="F4" s="33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43104</v>
      </c>
      <c r="B5" s="31">
        <v>181</v>
      </c>
      <c r="C5" s="31">
        <v>71</v>
      </c>
      <c r="D5" s="31"/>
      <c r="E5" s="31">
        <f t="shared" ref="E5:E12" si="0">B5+C5+D5</f>
        <v>252</v>
      </c>
      <c r="F5" s="31">
        <f t="shared" ref="F5:F10" si="1">B5+C5</f>
        <v>252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43105</v>
      </c>
      <c r="B6" s="25">
        <v>196</v>
      </c>
      <c r="C6" s="25">
        <v>238</v>
      </c>
      <c r="D6" s="25"/>
      <c r="E6" s="25">
        <f t="shared" si="0"/>
        <v>434</v>
      </c>
      <c r="F6" s="25">
        <f t="shared" si="1"/>
        <v>434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43106</v>
      </c>
      <c r="B7" s="31">
        <v>434</v>
      </c>
      <c r="C7" s="31">
        <v>566</v>
      </c>
      <c r="D7" s="31"/>
      <c r="E7" s="31">
        <f t="shared" si="0"/>
        <v>1000</v>
      </c>
      <c r="F7" s="31">
        <f t="shared" si="1"/>
        <v>1000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43109</v>
      </c>
      <c r="B8" s="25">
        <v>350</v>
      </c>
      <c r="C8" s="25">
        <v>204</v>
      </c>
      <c r="D8" s="25"/>
      <c r="E8" s="25">
        <f t="shared" si="0"/>
        <v>554</v>
      </c>
      <c r="F8" s="25">
        <f t="shared" si="1"/>
        <v>554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43110</v>
      </c>
      <c r="B9" s="31">
        <v>108</v>
      </c>
      <c r="C9" s="31">
        <v>28</v>
      </c>
      <c r="D9" s="31"/>
      <c r="E9" s="31">
        <f t="shared" si="0"/>
        <v>136</v>
      </c>
      <c r="F9" s="31">
        <f t="shared" si="1"/>
        <v>136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43111</v>
      </c>
      <c r="B10" s="25">
        <v>308</v>
      </c>
      <c r="C10" s="25">
        <v>134</v>
      </c>
      <c r="D10" s="25"/>
      <c r="E10" s="25">
        <f t="shared" si="0"/>
        <v>442</v>
      </c>
      <c r="F10" s="25">
        <f t="shared" si="1"/>
        <v>442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43112</v>
      </c>
      <c r="B11" s="31">
        <v>310</v>
      </c>
      <c r="C11" s="31">
        <v>374</v>
      </c>
      <c r="D11" s="31">
        <v>190</v>
      </c>
      <c r="E11" s="31">
        <f t="shared" si="0"/>
        <v>874</v>
      </c>
      <c r="F11" s="31">
        <v>874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43113</v>
      </c>
      <c r="B12" s="25">
        <v>21</v>
      </c>
      <c r="C12" s="25">
        <v>314</v>
      </c>
      <c r="D12" s="25">
        <v>395</v>
      </c>
      <c r="E12" s="25">
        <f t="shared" si="0"/>
        <v>730</v>
      </c>
      <c r="F12" s="25">
        <v>730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43116</v>
      </c>
      <c r="B13" s="31">
        <v>53</v>
      </c>
      <c r="C13" s="31"/>
      <c r="D13" s="31">
        <v>153</v>
      </c>
      <c r="E13" s="31">
        <v>206</v>
      </c>
      <c r="F13" s="31">
        <v>206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43117</v>
      </c>
      <c r="B14" s="25">
        <v>15</v>
      </c>
      <c r="C14" s="25"/>
      <c r="D14" s="25">
        <v>373</v>
      </c>
      <c r="E14" s="25">
        <f t="shared" ref="E14:E30" si="2">B14+C14+D14</f>
        <v>388</v>
      </c>
      <c r="F14" s="25">
        <v>388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43118</v>
      </c>
      <c r="B15" s="31">
        <v>37</v>
      </c>
      <c r="C15" s="31">
        <v>15</v>
      </c>
      <c r="D15" s="31">
        <v>275</v>
      </c>
      <c r="E15" s="31">
        <f t="shared" si="2"/>
        <v>327</v>
      </c>
      <c r="F15" s="31">
        <v>327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43119</v>
      </c>
      <c r="B16" s="25">
        <v>400</v>
      </c>
      <c r="C16" s="25">
        <f>142+15+116+195</f>
        <v>468</v>
      </c>
      <c r="D16" s="25">
        <v>48</v>
      </c>
      <c r="E16" s="25">
        <f t="shared" si="2"/>
        <v>916</v>
      </c>
      <c r="F16" s="25">
        <f>B16+C16+D16</f>
        <v>916</v>
      </c>
      <c r="G16" s="23"/>
      <c r="H16" s="23"/>
      <c r="I16" s="23"/>
      <c r="J16" s="23">
        <v>231</v>
      </c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43120</v>
      </c>
      <c r="B17" s="31">
        <v>144</v>
      </c>
      <c r="C17" s="31">
        <v>142</v>
      </c>
      <c r="D17" s="31">
        <v>471</v>
      </c>
      <c r="E17" s="31">
        <f t="shared" si="2"/>
        <v>757</v>
      </c>
      <c r="F17" s="31">
        <f>B17+C17+D17</f>
        <v>757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43123</v>
      </c>
      <c r="B18" s="25">
        <v>18</v>
      </c>
      <c r="C18" s="25"/>
      <c r="D18" s="25">
        <v>227</v>
      </c>
      <c r="E18" s="25">
        <f t="shared" si="2"/>
        <v>245</v>
      </c>
      <c r="F18" s="25">
        <v>245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43124</v>
      </c>
      <c r="B19" s="31">
        <f>231+80</f>
        <v>311</v>
      </c>
      <c r="C19" s="31">
        <v>215.95</v>
      </c>
      <c r="D19" s="31">
        <v>250</v>
      </c>
      <c r="E19" s="31">
        <f t="shared" si="2"/>
        <v>776.95</v>
      </c>
      <c r="F19" s="31">
        <v>776.95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43125</v>
      </c>
      <c r="B20" s="25"/>
      <c r="C20" s="25"/>
      <c r="D20" s="25">
        <v>299</v>
      </c>
      <c r="E20" s="25">
        <f t="shared" si="2"/>
        <v>299</v>
      </c>
      <c r="F20" s="25">
        <v>299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43126</v>
      </c>
      <c r="B21" s="31">
        <v>85</v>
      </c>
      <c r="C21" s="31"/>
      <c r="D21" s="31">
        <v>152</v>
      </c>
      <c r="E21" s="31">
        <f t="shared" si="2"/>
        <v>237</v>
      </c>
      <c r="F21" s="31">
        <v>237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43127</v>
      </c>
      <c r="B22" s="25">
        <v>35</v>
      </c>
      <c r="C22" s="25"/>
      <c r="D22" s="25">
        <f>517+166</f>
        <v>683</v>
      </c>
      <c r="E22" s="25">
        <f t="shared" si="2"/>
        <v>718</v>
      </c>
      <c r="F22" s="25">
        <v>718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43130</v>
      </c>
      <c r="B23" s="31"/>
      <c r="C23" s="31"/>
      <c r="D23" s="31">
        <v>148</v>
      </c>
      <c r="E23" s="31">
        <f t="shared" si="2"/>
        <v>148</v>
      </c>
      <c r="F23" s="31">
        <v>148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43131</v>
      </c>
      <c r="B24" s="25">
        <v>108</v>
      </c>
      <c r="C24" s="25">
        <v>99</v>
      </c>
      <c r="D24" s="25">
        <f>91+110</f>
        <v>201</v>
      </c>
      <c r="E24" s="25">
        <f t="shared" si="2"/>
        <v>408</v>
      </c>
      <c r="F24" s="25">
        <v>408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2"/>
        <v>0</v>
      </c>
      <c r="F25" s="31">
        <f t="shared" ref="F25:F30" si="3">B25+C25</f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2"/>
        <v>0</v>
      </c>
      <c r="F26" s="25">
        <f t="shared" si="3"/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2"/>
        <v>0</v>
      </c>
      <c r="F27" s="31">
        <f t="shared" si="3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2"/>
        <v>0</v>
      </c>
      <c r="F28" s="25">
        <f t="shared" si="3"/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2"/>
        <v>0</v>
      </c>
      <c r="F29" s="28">
        <f t="shared" si="3"/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>
        <v>24</v>
      </c>
      <c r="B30" s="26"/>
      <c r="C30" s="26"/>
      <c r="D30" s="26"/>
      <c r="E30" s="26">
        <f t="shared" si="2"/>
        <v>0</v>
      </c>
      <c r="F30" s="25">
        <f t="shared" si="3"/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9847.9500000000007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9E03-7C75-4DDE-AC5C-D0AD01080953}">
  <sheetPr codeName="Feuil10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2" width="12.6328125" style="22" bestFit="1" customWidth="1"/>
    <col min="3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8" width="10.90625" style="22"/>
    <col min="9" max="9" width="12.36328125" style="22" bestFit="1" customWidth="1"/>
    <col min="10" max="16384" width="10.90625" style="22"/>
  </cols>
  <sheetData>
    <row r="1" spans="1:41" x14ac:dyDescent="0.35">
      <c r="A1" s="117" t="s">
        <v>34</v>
      </c>
      <c r="B1" s="117"/>
      <c r="C1" s="117"/>
      <c r="D1" s="117"/>
      <c r="E1" s="117"/>
      <c r="F1" s="117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17"/>
      <c r="B2" s="117"/>
      <c r="C2" s="117"/>
      <c r="D2" s="117"/>
      <c r="E2" s="117"/>
      <c r="F2" s="117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18" t="s">
        <v>7</v>
      </c>
      <c r="B3" s="118" t="s">
        <v>4</v>
      </c>
      <c r="C3" s="118" t="s">
        <v>3</v>
      </c>
      <c r="D3" s="118" t="s">
        <v>32</v>
      </c>
      <c r="E3" s="118" t="s">
        <v>6</v>
      </c>
      <c r="F3" s="118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18"/>
      <c r="B4" s="118"/>
      <c r="C4" s="118"/>
      <c r="D4" s="118"/>
      <c r="E4" s="34" t="s">
        <v>6</v>
      </c>
      <c r="F4" s="34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43132</v>
      </c>
      <c r="B5" s="31">
        <v>10</v>
      </c>
      <c r="C5" s="31">
        <v>79</v>
      </c>
      <c r="D5" s="31">
        <f>82+15+124</f>
        <v>221</v>
      </c>
      <c r="E5" s="31">
        <v>430</v>
      </c>
      <c r="F5" s="31">
        <v>430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43133</v>
      </c>
      <c r="B6" s="25">
        <v>196</v>
      </c>
      <c r="C6" s="25"/>
      <c r="D6" s="25">
        <v>563</v>
      </c>
      <c r="E6" s="25">
        <f t="shared" ref="E6:E11" si="0">B6+C6+D6</f>
        <v>759</v>
      </c>
      <c r="F6" s="25">
        <f>E6</f>
        <v>759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43134</v>
      </c>
      <c r="B7" s="31">
        <v>145</v>
      </c>
      <c r="C7" s="31">
        <v>222</v>
      </c>
      <c r="D7" s="31">
        <v>142</v>
      </c>
      <c r="E7" s="31">
        <f t="shared" si="0"/>
        <v>509</v>
      </c>
      <c r="F7" s="31">
        <v>509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43137</v>
      </c>
      <c r="B8" s="25">
        <v>33</v>
      </c>
      <c r="C8" s="25"/>
      <c r="D8" s="25">
        <v>222</v>
      </c>
      <c r="E8" s="25">
        <f t="shared" si="0"/>
        <v>255</v>
      </c>
      <c r="F8" s="25">
        <v>255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43138</v>
      </c>
      <c r="B9" s="31">
        <v>114</v>
      </c>
      <c r="C9" s="31"/>
      <c r="D9" s="31">
        <v>434</v>
      </c>
      <c r="E9" s="31">
        <f t="shared" si="0"/>
        <v>548</v>
      </c>
      <c r="F9" s="31">
        <v>548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43139</v>
      </c>
      <c r="B10" s="25">
        <f>23+18</f>
        <v>41</v>
      </c>
      <c r="C10" s="25"/>
      <c r="D10" s="25">
        <v>15</v>
      </c>
      <c r="E10" s="25">
        <f t="shared" si="0"/>
        <v>56</v>
      </c>
      <c r="F10" s="25">
        <f>B10+C10</f>
        <v>41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43140</v>
      </c>
      <c r="B11" s="31">
        <v>239</v>
      </c>
      <c r="C11" s="31"/>
      <c r="D11" s="31">
        <v>415</v>
      </c>
      <c r="E11" s="31">
        <f t="shared" si="0"/>
        <v>654</v>
      </c>
      <c r="F11" s="31">
        <v>654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43141</v>
      </c>
      <c r="B12" s="25">
        <f>133+15</f>
        <v>148</v>
      </c>
      <c r="C12" s="25">
        <v>109</v>
      </c>
      <c r="D12" s="25">
        <v>278</v>
      </c>
      <c r="E12" s="25">
        <v>535</v>
      </c>
      <c r="F12" s="25">
        <v>535</v>
      </c>
      <c r="G12" s="23"/>
      <c r="H12" s="23">
        <v>218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43144</v>
      </c>
      <c r="B13" s="31">
        <v>30</v>
      </c>
      <c r="C13" s="31"/>
      <c r="D13" s="31">
        <v>308</v>
      </c>
      <c r="E13" s="31">
        <v>308</v>
      </c>
      <c r="F13" s="31">
        <v>338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43145</v>
      </c>
      <c r="B14" s="25">
        <v>113</v>
      </c>
      <c r="C14" s="25">
        <v>15</v>
      </c>
      <c r="D14" s="25">
        <v>160.30000000000001</v>
      </c>
      <c r="E14" s="25">
        <f t="shared" ref="E14:E22" si="1">B14+C14+D14</f>
        <v>288.3</v>
      </c>
      <c r="F14" s="25">
        <v>288.3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43146</v>
      </c>
      <c r="B15" s="31">
        <f>166+72</f>
        <v>238</v>
      </c>
      <c r="C15" s="31">
        <v>99</v>
      </c>
      <c r="D15" s="31">
        <f>106+7+15</f>
        <v>128</v>
      </c>
      <c r="E15" s="31">
        <f t="shared" si="1"/>
        <v>465</v>
      </c>
      <c r="F15" s="31">
        <v>465</v>
      </c>
      <c r="G15" s="23"/>
      <c r="H15" s="23"/>
      <c r="I15" s="23">
        <v>535490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43147</v>
      </c>
      <c r="B16" s="25">
        <f>50+15</f>
        <v>65</v>
      </c>
      <c r="C16" s="25"/>
      <c r="D16" s="25">
        <v>502</v>
      </c>
      <c r="E16" s="25">
        <f t="shared" si="1"/>
        <v>567</v>
      </c>
      <c r="F16" s="25">
        <v>567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43148</v>
      </c>
      <c r="B17" s="31">
        <v>100</v>
      </c>
      <c r="C17" s="31"/>
      <c r="D17" s="31">
        <v>734</v>
      </c>
      <c r="E17" s="31">
        <f t="shared" si="1"/>
        <v>834</v>
      </c>
      <c r="F17" s="31">
        <v>834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43151</v>
      </c>
      <c r="B18" s="25">
        <v>70</v>
      </c>
      <c r="C18" s="25">
        <v>192</v>
      </c>
      <c r="D18" s="25">
        <v>86</v>
      </c>
      <c r="E18" s="25">
        <f t="shared" si="1"/>
        <v>348</v>
      </c>
      <c r="F18" s="25">
        <v>348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43152</v>
      </c>
      <c r="B19" s="31">
        <v>28</v>
      </c>
      <c r="C19" s="31">
        <v>55</v>
      </c>
      <c r="D19" s="31">
        <v>326</v>
      </c>
      <c r="E19" s="31">
        <f t="shared" si="1"/>
        <v>409</v>
      </c>
      <c r="F19" s="31">
        <v>409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43153</v>
      </c>
      <c r="B20" s="25">
        <v>180</v>
      </c>
      <c r="C20" s="25">
        <v>364</v>
      </c>
      <c r="D20" s="25">
        <v>141</v>
      </c>
      <c r="E20" s="25">
        <f t="shared" si="1"/>
        <v>685</v>
      </c>
      <c r="F20" s="25">
        <v>685</v>
      </c>
      <c r="G20" s="23"/>
      <c r="H20" s="23"/>
      <c r="I20" s="23">
        <f>-'FEV 18'!C579</f>
        <v>0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43154</v>
      </c>
      <c r="B21" s="31">
        <v>18</v>
      </c>
      <c r="C21" s="31">
        <v>134</v>
      </c>
      <c r="D21" s="31">
        <v>131</v>
      </c>
      <c r="E21" s="31">
        <f t="shared" si="1"/>
        <v>283</v>
      </c>
      <c r="F21" s="31">
        <v>283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43155</v>
      </c>
      <c r="B22" s="25">
        <v>174</v>
      </c>
      <c r="C22" s="25">
        <v>40</v>
      </c>
      <c r="D22" s="25">
        <v>356</v>
      </c>
      <c r="E22" s="25">
        <f t="shared" si="1"/>
        <v>570</v>
      </c>
      <c r="F22" s="25">
        <v>570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43158</v>
      </c>
      <c r="B23" s="31">
        <v>66</v>
      </c>
      <c r="C23" s="31"/>
      <c r="D23" s="31">
        <v>488</v>
      </c>
      <c r="E23" s="31">
        <v>554</v>
      </c>
      <c r="F23" s="31">
        <v>554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43159</v>
      </c>
      <c r="B24" s="25">
        <v>30</v>
      </c>
      <c r="C24" s="25"/>
      <c r="D24" s="25">
        <f>37+15</f>
        <v>52</v>
      </c>
      <c r="E24" s="25">
        <f t="shared" ref="E24:E30" si="2">B24+C24+D24</f>
        <v>82</v>
      </c>
      <c r="F24" s="25">
        <f>E24</f>
        <v>82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2"/>
        <v>0</v>
      </c>
      <c r="F25" s="31">
        <f t="shared" ref="F25:F30" si="3">B25+C25</f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2"/>
        <v>0</v>
      </c>
      <c r="F26" s="25">
        <f t="shared" si="3"/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2"/>
        <v>0</v>
      </c>
      <c r="F27" s="31">
        <f t="shared" si="3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2"/>
        <v>0</v>
      </c>
      <c r="F28" s="25">
        <f t="shared" si="3"/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2"/>
        <v>0</v>
      </c>
      <c r="F29" s="28">
        <f t="shared" si="3"/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 t="shared" si="2"/>
        <v>0</v>
      </c>
      <c r="F30" s="25">
        <f t="shared" si="3"/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9139.2999999999993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ABC1A-8828-4720-9B7A-DA06C5CFF46D}">
  <sheetPr codeName="Feuil11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19" t="s">
        <v>35</v>
      </c>
      <c r="B1" s="119"/>
      <c r="C1" s="119"/>
      <c r="D1" s="119"/>
      <c r="E1" s="119"/>
      <c r="F1" s="119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19"/>
      <c r="B2" s="119"/>
      <c r="C2" s="119"/>
      <c r="D2" s="119"/>
      <c r="E2" s="119"/>
      <c r="F2" s="119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0" t="s">
        <v>7</v>
      </c>
      <c r="B3" s="120" t="s">
        <v>4</v>
      </c>
      <c r="C3" s="120" t="s">
        <v>3</v>
      </c>
      <c r="D3" s="120" t="s">
        <v>5</v>
      </c>
      <c r="E3" s="120" t="s">
        <v>6</v>
      </c>
      <c r="F3" s="120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0"/>
      <c r="B4" s="120"/>
      <c r="C4" s="120"/>
      <c r="D4" s="120"/>
      <c r="E4" s="35" t="s">
        <v>6</v>
      </c>
      <c r="F4" s="35" t="s">
        <v>31</v>
      </c>
      <c r="G4" s="23"/>
      <c r="H4" s="23"/>
      <c r="I4" s="23"/>
      <c r="J4" s="23"/>
      <c r="K4" s="23"/>
      <c r="L4" s="23">
        <v>0</v>
      </c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43160</v>
      </c>
      <c r="B5" s="31">
        <v>115</v>
      </c>
      <c r="C5" s="31">
        <v>25</v>
      </c>
      <c r="D5" s="31">
        <v>389</v>
      </c>
      <c r="E5" s="31">
        <f t="shared" ref="E5:E11" si="0">B5+C5+D5</f>
        <v>529</v>
      </c>
      <c r="F5" s="31">
        <v>529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43161</v>
      </c>
      <c r="B6" s="25">
        <v>220</v>
      </c>
      <c r="C6" s="25">
        <v>108</v>
      </c>
      <c r="D6" s="25">
        <v>319.99</v>
      </c>
      <c r="E6" s="25">
        <f t="shared" si="0"/>
        <v>647.99</v>
      </c>
      <c r="F6" s="25">
        <v>647.99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43162</v>
      </c>
      <c r="B7" s="31">
        <v>170</v>
      </c>
      <c r="C7" s="31"/>
      <c r="D7" s="31">
        <f>868+22</f>
        <v>890</v>
      </c>
      <c r="E7" s="31">
        <f t="shared" si="0"/>
        <v>1060</v>
      </c>
      <c r="F7" s="31">
        <v>1060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43165</v>
      </c>
      <c r="B8" s="25">
        <v>15</v>
      </c>
      <c r="C8" s="25"/>
      <c r="D8" s="25">
        <f>260+30</f>
        <v>290</v>
      </c>
      <c r="E8" s="25">
        <f t="shared" si="0"/>
        <v>305</v>
      </c>
      <c r="F8" s="25">
        <f>E8</f>
        <v>305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43166</v>
      </c>
      <c r="B9" s="31"/>
      <c r="C9" s="31"/>
      <c r="D9" s="31">
        <v>466</v>
      </c>
      <c r="E9" s="31">
        <f t="shared" si="0"/>
        <v>466</v>
      </c>
      <c r="F9" s="31">
        <v>466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43167</v>
      </c>
      <c r="B10" s="25">
        <f>73+81</f>
        <v>154</v>
      </c>
      <c r="C10" s="25">
        <v>204</v>
      </c>
      <c r="D10" s="25">
        <v>241</v>
      </c>
      <c r="E10" s="25">
        <f t="shared" si="0"/>
        <v>599</v>
      </c>
      <c r="F10" s="25">
        <v>503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43168</v>
      </c>
      <c r="B11" s="31">
        <f>200+22</f>
        <v>222</v>
      </c>
      <c r="C11" s="31"/>
      <c r="D11" s="31">
        <v>289</v>
      </c>
      <c r="E11" s="31">
        <f t="shared" si="0"/>
        <v>511</v>
      </c>
      <c r="F11" s="31">
        <v>511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43169</v>
      </c>
      <c r="B12" s="25">
        <v>303.5</v>
      </c>
      <c r="C12" s="25">
        <v>117</v>
      </c>
      <c r="D12" s="25">
        <v>713.1</v>
      </c>
      <c r="E12" s="25">
        <v>1133.5999999999999</v>
      </c>
      <c r="F12" s="25">
        <v>1133.5999999999999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43172</v>
      </c>
      <c r="B13" s="31">
        <f>30+7</f>
        <v>37</v>
      </c>
      <c r="C13" s="31">
        <v>15</v>
      </c>
      <c r="D13" s="31">
        <f>18+15+164</f>
        <v>197</v>
      </c>
      <c r="E13" s="31">
        <v>249</v>
      </c>
      <c r="F13" s="31">
        <f>B13+C13+D13</f>
        <v>249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43173</v>
      </c>
      <c r="B14" s="25">
        <v>53</v>
      </c>
      <c r="C14" s="25"/>
      <c r="D14" s="25">
        <f>330+24+22</f>
        <v>376</v>
      </c>
      <c r="E14" s="25">
        <f>B14+C14+D14</f>
        <v>429</v>
      </c>
      <c r="F14" s="25">
        <f>E14</f>
        <v>429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43174</v>
      </c>
      <c r="B15" s="31">
        <f>83+30</f>
        <v>113</v>
      </c>
      <c r="C15" s="31"/>
      <c r="D15" s="31">
        <v>528</v>
      </c>
      <c r="E15" s="31">
        <f>B15+C15+D15</f>
        <v>641</v>
      </c>
      <c r="F15" s="31">
        <v>641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43175</v>
      </c>
      <c r="B16" s="25">
        <v>43</v>
      </c>
      <c r="C16" s="25">
        <v>110</v>
      </c>
      <c r="D16" s="25">
        <v>454</v>
      </c>
      <c r="E16" s="25">
        <v>607</v>
      </c>
      <c r="F16" s="25">
        <v>607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43176</v>
      </c>
      <c r="B17" s="31">
        <v>73</v>
      </c>
      <c r="C17" s="31"/>
      <c r="D17" s="31">
        <v>729</v>
      </c>
      <c r="E17" s="31">
        <f t="shared" ref="E17:E23" si="1">B17+C17+D17</f>
        <v>802</v>
      </c>
      <c r="F17" s="31">
        <v>802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43179</v>
      </c>
      <c r="B18" s="25">
        <v>53</v>
      </c>
      <c r="C18" s="25">
        <v>139</v>
      </c>
      <c r="D18" s="25">
        <f>17.76+15+27</f>
        <v>59.760000000000005</v>
      </c>
      <c r="E18" s="25">
        <f t="shared" si="1"/>
        <v>251.76</v>
      </c>
      <c r="F18" s="25">
        <f>E18</f>
        <v>251.76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43180</v>
      </c>
      <c r="B19" s="31">
        <v>182</v>
      </c>
      <c r="C19" s="31"/>
      <c r="D19" s="31">
        <v>315</v>
      </c>
      <c r="E19" s="31">
        <f t="shared" si="1"/>
        <v>497</v>
      </c>
      <c r="F19" s="31">
        <v>497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43181</v>
      </c>
      <c r="B20" s="25">
        <v>208</v>
      </c>
      <c r="C20" s="25">
        <v>55</v>
      </c>
      <c r="D20" s="25">
        <v>215</v>
      </c>
      <c r="E20" s="25">
        <f t="shared" si="1"/>
        <v>478</v>
      </c>
      <c r="F20" s="25">
        <v>478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43182</v>
      </c>
      <c r="B21" s="31">
        <v>155</v>
      </c>
      <c r="C21" s="31">
        <f>22+30</f>
        <v>52</v>
      </c>
      <c r="D21" s="31">
        <f>140+54</f>
        <v>194</v>
      </c>
      <c r="E21" s="31">
        <f t="shared" si="1"/>
        <v>401</v>
      </c>
      <c r="F21" s="31">
        <f>E21</f>
        <v>401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43183</v>
      </c>
      <c r="B22" s="25">
        <v>174</v>
      </c>
      <c r="C22" s="25">
        <v>25</v>
      </c>
      <c r="D22" s="25">
        <v>356</v>
      </c>
      <c r="E22" s="25">
        <f t="shared" si="1"/>
        <v>555</v>
      </c>
      <c r="F22" s="25">
        <v>555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43186</v>
      </c>
      <c r="B23" s="31">
        <v>140</v>
      </c>
      <c r="C23" s="31"/>
      <c r="D23" s="31">
        <f>231+188+15</f>
        <v>434</v>
      </c>
      <c r="E23" s="31">
        <f t="shared" si="1"/>
        <v>574</v>
      </c>
      <c r="F23" s="31">
        <f>E23</f>
        <v>574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43187</v>
      </c>
      <c r="B24" s="25">
        <v>48</v>
      </c>
      <c r="C24" s="25"/>
      <c r="D24" s="25">
        <f>232+71+136</f>
        <v>439</v>
      </c>
      <c r="E24" s="25">
        <f>D24+C24+B24</f>
        <v>487</v>
      </c>
      <c r="F24" s="25">
        <f>E24</f>
        <v>487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>
        <v>43188</v>
      </c>
      <c r="B25" s="31">
        <f>30+15+15</f>
        <v>60</v>
      </c>
      <c r="C25" s="31">
        <v>86</v>
      </c>
      <c r="D25" s="31">
        <v>247</v>
      </c>
      <c r="E25" s="31">
        <f>B25+C25+D25</f>
        <v>393</v>
      </c>
      <c r="F25" s="31">
        <v>393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>
        <v>43189</v>
      </c>
      <c r="B26" s="25">
        <f>87+22+15</f>
        <v>124</v>
      </c>
      <c r="C26" s="25">
        <v>129.6</v>
      </c>
      <c r="D26" s="25">
        <f>395+109</f>
        <v>504</v>
      </c>
      <c r="E26" s="25">
        <f>B26+C26+D26</f>
        <v>757.6</v>
      </c>
      <c r="F26" s="25">
        <f>E26</f>
        <v>757.6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>
        <v>43190</v>
      </c>
      <c r="B27" s="31">
        <f>290+15+70+15+15</f>
        <v>405</v>
      </c>
      <c r="C27" s="31"/>
      <c r="D27" s="31">
        <v>713</v>
      </c>
      <c r="E27" s="31">
        <f>B27+C27+D27</f>
        <v>1118</v>
      </c>
      <c r="F27" s="31">
        <f>E27</f>
        <v>1118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>D28+C28+B28</f>
        <v>0</v>
      </c>
      <c r="F28" s="25">
        <f>B28+C28</f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>B29+C29+D29</f>
        <v>0</v>
      </c>
      <c r="F29" s="28">
        <f>B29+C29</f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>B30+C30+D30</f>
        <v>0</v>
      </c>
      <c r="F30" s="25">
        <f>B30+C30</f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13491.95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4A0E-E8BE-4963-BEC4-8816ED797A9F}">
  <sheetPr codeName="Feuil12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21" t="s">
        <v>36</v>
      </c>
      <c r="B1" s="121"/>
      <c r="C1" s="121"/>
      <c r="D1" s="121"/>
      <c r="E1" s="121"/>
      <c r="F1" s="121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21"/>
      <c r="B2" s="121"/>
      <c r="C2" s="121"/>
      <c r="D2" s="121"/>
      <c r="E2" s="121"/>
      <c r="F2" s="121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2" t="s">
        <v>7</v>
      </c>
      <c r="B3" s="122" t="s">
        <v>4</v>
      </c>
      <c r="C3" s="122" t="s">
        <v>3</v>
      </c>
      <c r="D3" s="122" t="s">
        <v>32</v>
      </c>
      <c r="E3" s="122" t="s">
        <v>6</v>
      </c>
      <c r="F3" s="122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2"/>
      <c r="B4" s="122"/>
      <c r="C4" s="122"/>
      <c r="D4" s="122"/>
      <c r="E4" s="36" t="s">
        <v>6</v>
      </c>
      <c r="F4" s="36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43193</v>
      </c>
      <c r="B5" s="31">
        <v>85</v>
      </c>
      <c r="C5" s="31"/>
      <c r="D5" s="31">
        <f>367+22+33</f>
        <v>422</v>
      </c>
      <c r="E5" s="31">
        <f t="shared" ref="E5:E12" si="0">B5+C5+D5</f>
        <v>507</v>
      </c>
      <c r="F5" s="31">
        <v>507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43194</v>
      </c>
      <c r="B6" s="25">
        <f>182+15</f>
        <v>197</v>
      </c>
      <c r="C6" s="25">
        <v>165.9</v>
      </c>
      <c r="D6" s="25">
        <v>233</v>
      </c>
      <c r="E6" s="25">
        <f t="shared" si="0"/>
        <v>595.9</v>
      </c>
      <c r="F6" s="25">
        <v>595.9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43195</v>
      </c>
      <c r="B7" s="31">
        <v>67</v>
      </c>
      <c r="C7" s="31">
        <v>71</v>
      </c>
      <c r="D7" s="31">
        <v>206.9</v>
      </c>
      <c r="E7" s="31">
        <f t="shared" si="0"/>
        <v>344.9</v>
      </c>
      <c r="F7" s="31">
        <v>344.9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43196</v>
      </c>
      <c r="B8" s="25">
        <v>220</v>
      </c>
      <c r="C8" s="25"/>
      <c r="D8" s="25">
        <v>20</v>
      </c>
      <c r="E8" s="25">
        <f t="shared" si="0"/>
        <v>240</v>
      </c>
      <c r="F8" s="25">
        <v>240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43197</v>
      </c>
      <c r="B9" s="31">
        <v>192</v>
      </c>
      <c r="C9" s="31">
        <v>81</v>
      </c>
      <c r="D9" s="31">
        <v>522</v>
      </c>
      <c r="E9" s="31">
        <f t="shared" si="0"/>
        <v>795</v>
      </c>
      <c r="F9" s="31">
        <v>795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43200</v>
      </c>
      <c r="B10" s="25">
        <f>10+15+27</f>
        <v>52</v>
      </c>
      <c r="C10" s="25"/>
      <c r="D10" s="25">
        <v>15</v>
      </c>
      <c r="E10" s="25">
        <f t="shared" si="0"/>
        <v>67</v>
      </c>
      <c r="F10" s="25">
        <f>E10</f>
        <v>67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43201</v>
      </c>
      <c r="B11" s="31">
        <v>333</v>
      </c>
      <c r="C11" s="31">
        <v>110</v>
      </c>
      <c r="D11" s="31">
        <v>293</v>
      </c>
      <c r="E11" s="31">
        <f t="shared" si="0"/>
        <v>736</v>
      </c>
      <c r="F11" s="31">
        <v>736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43202</v>
      </c>
      <c r="B12" s="25">
        <v>150</v>
      </c>
      <c r="C12" s="25"/>
      <c r="D12" s="25">
        <v>222</v>
      </c>
      <c r="E12" s="25">
        <f t="shared" si="0"/>
        <v>372</v>
      </c>
      <c r="F12" s="25">
        <v>372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43203</v>
      </c>
      <c r="B13" s="31">
        <v>55</v>
      </c>
      <c r="C13" s="31">
        <v>71</v>
      </c>
      <c r="D13" s="31">
        <v>261</v>
      </c>
      <c r="E13" s="31">
        <v>387</v>
      </c>
      <c r="F13" s="31">
        <v>387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43204</v>
      </c>
      <c r="B14" s="25">
        <v>315</v>
      </c>
      <c r="C14" s="25">
        <v>55</v>
      </c>
      <c r="D14" s="25">
        <v>665</v>
      </c>
      <c r="E14" s="25">
        <f t="shared" ref="E14:E30" si="1">B14+C14+D14</f>
        <v>1035</v>
      </c>
      <c r="F14" s="25">
        <f>E14</f>
        <v>1035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43207</v>
      </c>
      <c r="B15" s="31">
        <v>157</v>
      </c>
      <c r="C15" s="31"/>
      <c r="D15" s="31">
        <f>15+15+43+86</f>
        <v>159</v>
      </c>
      <c r="E15" s="31">
        <f t="shared" si="1"/>
        <v>316</v>
      </c>
      <c r="F15" s="31">
        <v>316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43208</v>
      </c>
      <c r="B16" s="25">
        <v>142</v>
      </c>
      <c r="C16" s="25"/>
      <c r="D16" s="25">
        <v>496</v>
      </c>
      <c r="E16" s="25">
        <f t="shared" si="1"/>
        <v>638</v>
      </c>
      <c r="F16" s="25">
        <v>638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43209</v>
      </c>
      <c r="B17" s="31">
        <v>227</v>
      </c>
      <c r="C17" s="31"/>
      <c r="D17" s="31">
        <v>98</v>
      </c>
      <c r="E17" s="31">
        <f t="shared" si="1"/>
        <v>325</v>
      </c>
      <c r="F17" s="31">
        <v>325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43210</v>
      </c>
      <c r="B18" s="25">
        <f>30+22</f>
        <v>52</v>
      </c>
      <c r="C18" s="25"/>
      <c r="D18" s="25">
        <v>333</v>
      </c>
      <c r="E18" s="25">
        <f t="shared" si="1"/>
        <v>385</v>
      </c>
      <c r="F18" s="25">
        <f>E18</f>
        <v>385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43211</v>
      </c>
      <c r="B19" s="31">
        <v>93</v>
      </c>
      <c r="C19" s="31"/>
      <c r="D19" s="31">
        <v>323</v>
      </c>
      <c r="E19" s="31">
        <f t="shared" si="1"/>
        <v>416</v>
      </c>
      <c r="F19" s="31">
        <v>416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43214</v>
      </c>
      <c r="B20" s="25">
        <f>33+8+8+20</f>
        <v>69</v>
      </c>
      <c r="C20" s="25">
        <v>20</v>
      </c>
      <c r="D20" s="25">
        <f>38+15+13</f>
        <v>66</v>
      </c>
      <c r="E20" s="25">
        <f t="shared" si="1"/>
        <v>155</v>
      </c>
      <c r="F20" s="25">
        <f>E20</f>
        <v>155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43215</v>
      </c>
      <c r="B21" s="31">
        <f>72+15</f>
        <v>87</v>
      </c>
      <c r="C21" s="31"/>
      <c r="D21" s="31">
        <v>441</v>
      </c>
      <c r="E21" s="31">
        <f t="shared" si="1"/>
        <v>528</v>
      </c>
      <c r="F21" s="31">
        <v>528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43216</v>
      </c>
      <c r="B22" s="25">
        <v>30</v>
      </c>
      <c r="C22" s="25"/>
      <c r="D22" s="25">
        <f>244+99</f>
        <v>343</v>
      </c>
      <c r="E22" s="25">
        <f t="shared" si="1"/>
        <v>373</v>
      </c>
      <c r="F22" s="25">
        <f>E22</f>
        <v>373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43217</v>
      </c>
      <c r="B23" s="31">
        <v>120</v>
      </c>
      <c r="C23" s="31">
        <v>98</v>
      </c>
      <c r="D23" s="31">
        <f>230+136</f>
        <v>366</v>
      </c>
      <c r="E23" s="31">
        <f t="shared" si="1"/>
        <v>584</v>
      </c>
      <c r="F23" s="31">
        <f>E23</f>
        <v>584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43218</v>
      </c>
      <c r="B24" s="25">
        <v>277</v>
      </c>
      <c r="C24" s="25">
        <v>27</v>
      </c>
      <c r="D24" s="25">
        <f>344+91</f>
        <v>435</v>
      </c>
      <c r="E24" s="25">
        <f t="shared" si="1"/>
        <v>739</v>
      </c>
      <c r="F24" s="25">
        <f>E24</f>
        <v>739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1"/>
        <v>0</v>
      </c>
      <c r="F25" s="3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1"/>
        <v>0</v>
      </c>
      <c r="F26" s="25">
        <f>B26+C26</f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1"/>
        <v>0</v>
      </c>
      <c r="F27" s="31">
        <f>B27+C27</f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1"/>
        <v>0</v>
      </c>
      <c r="F28" s="25">
        <f>B28+C28</f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1"/>
        <v>0</v>
      </c>
      <c r="F29" s="28">
        <f>B29+C29</f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 t="shared" si="1"/>
        <v>0</v>
      </c>
      <c r="F30" s="25">
        <f>B30+C30</f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9538.7999999999993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4C93D-B74C-455A-9E76-E1F1BB7FB20E}">
  <sheetPr codeName="Feuil13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23" t="s">
        <v>37</v>
      </c>
      <c r="B1" s="123"/>
      <c r="C1" s="123"/>
      <c r="D1" s="123"/>
      <c r="E1" s="123"/>
      <c r="F1" s="1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23"/>
      <c r="B2" s="123"/>
      <c r="C2" s="123"/>
      <c r="D2" s="123"/>
      <c r="E2" s="123"/>
      <c r="F2" s="1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4" t="s">
        <v>7</v>
      </c>
      <c r="B3" s="124" t="s">
        <v>4</v>
      </c>
      <c r="C3" s="124" t="s">
        <v>3</v>
      </c>
      <c r="D3" s="124" t="s">
        <v>32</v>
      </c>
      <c r="E3" s="124" t="s">
        <v>6</v>
      </c>
      <c r="F3" s="124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4"/>
      <c r="B4" s="124"/>
      <c r="C4" s="124"/>
      <c r="D4" s="124"/>
      <c r="E4" s="37" t="s">
        <v>6</v>
      </c>
      <c r="F4" s="37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43222</v>
      </c>
      <c r="B5" s="31">
        <v>308</v>
      </c>
      <c r="C5" s="31">
        <v>111</v>
      </c>
      <c r="D5" s="31">
        <f>140+33+15</f>
        <v>188</v>
      </c>
      <c r="E5" s="31">
        <f t="shared" ref="E5:E12" si="0">B5+C5+D5</f>
        <v>607</v>
      </c>
      <c r="F5" s="31">
        <v>607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43223</v>
      </c>
      <c r="B6" s="25">
        <f>47+18</f>
        <v>65</v>
      </c>
      <c r="C6" s="25"/>
      <c r="D6" s="25">
        <v>154</v>
      </c>
      <c r="E6" s="25">
        <f t="shared" si="0"/>
        <v>219</v>
      </c>
      <c r="F6" s="25">
        <f>E6</f>
        <v>219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43224</v>
      </c>
      <c r="B7" s="31">
        <v>32</v>
      </c>
      <c r="C7" s="31"/>
      <c r="D7" s="31">
        <v>125</v>
      </c>
      <c r="E7" s="31">
        <f t="shared" si="0"/>
        <v>157</v>
      </c>
      <c r="F7" s="31">
        <v>157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43225</v>
      </c>
      <c r="B8" s="25">
        <v>60</v>
      </c>
      <c r="C8" s="25"/>
      <c r="D8" s="25">
        <v>592</v>
      </c>
      <c r="E8" s="25">
        <f t="shared" si="0"/>
        <v>652</v>
      </c>
      <c r="F8" s="25">
        <f>E8</f>
        <v>652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43229</v>
      </c>
      <c r="B9" s="31">
        <f>307+15</f>
        <v>322</v>
      </c>
      <c r="C9" s="31"/>
      <c r="D9" s="31">
        <f>299+15</f>
        <v>314</v>
      </c>
      <c r="E9" s="31">
        <f t="shared" si="0"/>
        <v>636</v>
      </c>
      <c r="F9" s="31">
        <f>E9</f>
        <v>636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43231</v>
      </c>
      <c r="B10" s="25">
        <v>6</v>
      </c>
      <c r="C10" s="25">
        <v>15</v>
      </c>
      <c r="D10" s="25">
        <f>680.6+164+30+50+27</f>
        <v>951.6</v>
      </c>
      <c r="E10" s="25">
        <f t="shared" si="0"/>
        <v>972.6</v>
      </c>
      <c r="F10" s="25">
        <f>E10</f>
        <v>972.6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43232</v>
      </c>
      <c r="B11" s="31">
        <v>415</v>
      </c>
      <c r="C11" s="31"/>
      <c r="D11" s="31">
        <v>477</v>
      </c>
      <c r="E11" s="31">
        <f t="shared" si="0"/>
        <v>892</v>
      </c>
      <c r="F11" s="31">
        <f>E11</f>
        <v>892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43235</v>
      </c>
      <c r="B12" s="25">
        <v>15</v>
      </c>
      <c r="C12" s="25">
        <v>131.5</v>
      </c>
      <c r="D12" s="25">
        <f>15+15+15+22</f>
        <v>67</v>
      </c>
      <c r="E12" s="25">
        <f t="shared" si="0"/>
        <v>213.5</v>
      </c>
      <c r="F12" s="25">
        <v>213.5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43236</v>
      </c>
      <c r="B13" s="31">
        <v>40</v>
      </c>
      <c r="C13" s="31">
        <v>81</v>
      </c>
      <c r="D13" s="31">
        <f>401+18+15+7</f>
        <v>441</v>
      </c>
      <c r="E13" s="31">
        <f>D13+C13+B13</f>
        <v>562</v>
      </c>
      <c r="F13" s="31">
        <f>E13</f>
        <v>562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43237</v>
      </c>
      <c r="B14" s="25">
        <v>55</v>
      </c>
      <c r="C14" s="25"/>
      <c r="D14" s="25">
        <v>348</v>
      </c>
      <c r="E14" s="25">
        <f>B14+C14+D14</f>
        <v>403</v>
      </c>
      <c r="F14" s="25">
        <v>403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43238</v>
      </c>
      <c r="B15" s="31">
        <f>216+22</f>
        <v>238</v>
      </c>
      <c r="C15" s="31">
        <f>197+39</f>
        <v>236</v>
      </c>
      <c r="D15" s="31">
        <v>534</v>
      </c>
      <c r="E15" s="31">
        <f>B15+C15+D15</f>
        <v>1008</v>
      </c>
      <c r="F15" s="31">
        <f>E15</f>
        <v>1008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43239</v>
      </c>
      <c r="B16" s="25">
        <v>15</v>
      </c>
      <c r="C16" s="25"/>
      <c r="D16" s="25">
        <v>856</v>
      </c>
      <c r="E16" s="25">
        <f>B16+C16+D16</f>
        <v>871</v>
      </c>
      <c r="F16" s="25">
        <v>871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43242</v>
      </c>
      <c r="B17" s="31">
        <v>143</v>
      </c>
      <c r="C17" s="31">
        <v>61</v>
      </c>
      <c r="D17" s="31">
        <v>234</v>
      </c>
      <c r="E17" s="31">
        <v>30</v>
      </c>
      <c r="F17" s="31">
        <v>468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43243</v>
      </c>
      <c r="B18" s="25">
        <v>188</v>
      </c>
      <c r="C18" s="25"/>
      <c r="D18" s="25">
        <f>284.8+43</f>
        <v>327.8</v>
      </c>
      <c r="E18" s="25">
        <f t="shared" ref="E18:E30" si="1">B18+C18+D18</f>
        <v>515.79999999999995</v>
      </c>
      <c r="F18" s="25">
        <f>E18</f>
        <v>515.79999999999995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43244</v>
      </c>
      <c r="B19" s="31">
        <v>60</v>
      </c>
      <c r="C19" s="31"/>
      <c r="D19" s="31">
        <f>66+43</f>
        <v>109</v>
      </c>
      <c r="E19" s="31">
        <f t="shared" si="1"/>
        <v>169</v>
      </c>
      <c r="F19" s="31">
        <f>B19+C19+D19</f>
        <v>169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43245</v>
      </c>
      <c r="B20" s="25">
        <f>65+15</f>
        <v>80</v>
      </c>
      <c r="C20" s="25">
        <v>99</v>
      </c>
      <c r="D20" s="25">
        <v>690.9</v>
      </c>
      <c r="E20" s="25">
        <f t="shared" si="1"/>
        <v>869.9</v>
      </c>
      <c r="F20" s="25">
        <v>869.9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43246</v>
      </c>
      <c r="B21" s="31">
        <f>45+12+20</f>
        <v>77</v>
      </c>
      <c r="C21" s="31">
        <v>76</v>
      </c>
      <c r="D21" s="31">
        <v>930</v>
      </c>
      <c r="E21" s="31">
        <f t="shared" si="1"/>
        <v>1083</v>
      </c>
      <c r="F21" s="31">
        <f>E21</f>
        <v>1083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43249</v>
      </c>
      <c r="B22" s="25">
        <v>430</v>
      </c>
      <c r="C22" s="25">
        <v>169</v>
      </c>
      <c r="D22" s="25">
        <v>225</v>
      </c>
      <c r="E22" s="25">
        <f t="shared" si="1"/>
        <v>824</v>
      </c>
      <c r="F22" s="25">
        <v>824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43250</v>
      </c>
      <c r="B23" s="31"/>
      <c r="C23" s="31"/>
      <c r="D23" s="31">
        <v>224</v>
      </c>
      <c r="E23" s="31">
        <f t="shared" si="1"/>
        <v>224</v>
      </c>
      <c r="F23" s="31">
        <v>224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43251</v>
      </c>
      <c r="B24" s="25">
        <v>33</v>
      </c>
      <c r="C24" s="25"/>
      <c r="D24" s="25">
        <f>266+58</f>
        <v>324</v>
      </c>
      <c r="E24" s="25">
        <f t="shared" si="1"/>
        <v>357</v>
      </c>
      <c r="F24" s="25">
        <v>357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/>
      <c r="B25" s="31"/>
      <c r="C25" s="31"/>
      <c r="D25" s="31"/>
      <c r="E25" s="31">
        <f t="shared" si="1"/>
        <v>0</v>
      </c>
      <c r="F25" s="3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/>
      <c r="B26" s="25"/>
      <c r="C26" s="25"/>
      <c r="D26" s="25"/>
      <c r="E26" s="25">
        <f t="shared" si="1"/>
        <v>0</v>
      </c>
      <c r="F26" s="25">
        <f>B26+C26</f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/>
      <c r="B27" s="31"/>
      <c r="C27" s="31"/>
      <c r="D27" s="31"/>
      <c r="E27" s="31">
        <f t="shared" si="1"/>
        <v>0</v>
      </c>
      <c r="F27" s="31">
        <f>B27+C27</f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/>
      <c r="B28" s="25"/>
      <c r="C28" s="25"/>
      <c r="D28" s="25"/>
      <c r="E28" s="25">
        <f t="shared" si="1"/>
        <v>0</v>
      </c>
      <c r="F28" s="25">
        <f>B28+C28</f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/>
      <c r="B29" s="28"/>
      <c r="C29" s="28"/>
      <c r="D29" s="28"/>
      <c r="E29" s="28">
        <f t="shared" si="1"/>
        <v>0</v>
      </c>
      <c r="F29" s="28">
        <f>B29+C29</f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/>
      <c r="B30" s="26"/>
      <c r="C30" s="26"/>
      <c r="D30" s="26"/>
      <c r="E30" s="26">
        <f t="shared" si="1"/>
        <v>0</v>
      </c>
      <c r="F30" s="25">
        <f>B30+C30</f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F5+F6+F7+F8+F9+F10+F11+F12+F13+F14+F15+F16+F17+F18+F19+F20+F21+F22+F23+F24</f>
        <v>11703.800000000001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FEEF5-5EBC-4EF9-926D-D532F2AFF409}">
  <sheetPr codeName="Feuil14"/>
  <dimension ref="A1:AO82"/>
  <sheetViews>
    <sheetView showGridLines="0" showRowColHeaders="0" workbookViewId="0">
      <selection sqref="A1:F2"/>
    </sheetView>
  </sheetViews>
  <sheetFormatPr baseColWidth="10" defaultRowHeight="15.5" x14ac:dyDescent="0.35"/>
  <cols>
    <col min="1" max="1" width="12.6328125" style="22" customWidth="1"/>
    <col min="2" max="3" width="10.90625" style="22"/>
    <col min="4" max="4" width="14.26953125" style="22" bestFit="1" customWidth="1"/>
    <col min="5" max="5" width="10.90625" style="22"/>
    <col min="6" max="6" width="13.90625" style="22" bestFit="1" customWidth="1"/>
    <col min="7" max="16384" width="10.90625" style="22"/>
  </cols>
  <sheetData>
    <row r="1" spans="1:41" x14ac:dyDescent="0.35">
      <c r="A1" s="125" t="s">
        <v>38</v>
      </c>
      <c r="B1" s="125"/>
      <c r="C1" s="125"/>
      <c r="D1" s="125"/>
      <c r="E1" s="125"/>
      <c r="F1" s="125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1:41" x14ac:dyDescent="0.35">
      <c r="A2" s="125"/>
      <c r="B2" s="125"/>
      <c r="C2" s="125"/>
      <c r="D2" s="125"/>
      <c r="E2" s="125"/>
      <c r="F2" s="125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</row>
    <row r="3" spans="1:41" x14ac:dyDescent="0.35">
      <c r="A3" s="126" t="s">
        <v>7</v>
      </c>
      <c r="B3" s="126" t="s">
        <v>4</v>
      </c>
      <c r="C3" s="126" t="s">
        <v>3</v>
      </c>
      <c r="D3" s="126" t="s">
        <v>32</v>
      </c>
      <c r="E3" s="126" t="s">
        <v>6</v>
      </c>
      <c r="F3" s="126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</row>
    <row r="4" spans="1:41" x14ac:dyDescent="0.35">
      <c r="A4" s="126"/>
      <c r="B4" s="126"/>
      <c r="C4" s="126"/>
      <c r="D4" s="126"/>
      <c r="E4" s="39" t="s">
        <v>6</v>
      </c>
      <c r="F4" s="39" t="s">
        <v>31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</row>
    <row r="5" spans="1:41" x14ac:dyDescent="0.35">
      <c r="A5" s="29">
        <v>43252</v>
      </c>
      <c r="B5" s="31">
        <v>328</v>
      </c>
      <c r="C5" s="31"/>
      <c r="D5" s="31">
        <v>336</v>
      </c>
      <c r="E5" s="31">
        <f>B5+C5+D5</f>
        <v>664</v>
      </c>
      <c r="F5" s="31">
        <f>E5</f>
        <v>664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</row>
    <row r="6" spans="1:41" x14ac:dyDescent="0.35">
      <c r="A6" s="30">
        <v>43253</v>
      </c>
      <c r="B6" s="25">
        <v>154</v>
      </c>
      <c r="C6" s="25"/>
      <c r="D6" s="25">
        <f>574+25</f>
        <v>599</v>
      </c>
      <c r="E6" s="25">
        <f>B6+C6+D6</f>
        <v>753</v>
      </c>
      <c r="F6" s="25">
        <f>E6</f>
        <v>753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</row>
    <row r="7" spans="1:41" x14ac:dyDescent="0.35">
      <c r="A7" s="29">
        <v>43255</v>
      </c>
      <c r="B7" s="31"/>
      <c r="C7" s="31"/>
      <c r="D7" s="31">
        <f>85+15+15</f>
        <v>115</v>
      </c>
      <c r="E7" s="31">
        <f>D7</f>
        <v>115</v>
      </c>
      <c r="F7" s="31">
        <f>E7</f>
        <v>115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</row>
    <row r="8" spans="1:41" x14ac:dyDescent="0.35">
      <c r="A8" s="30">
        <v>43256</v>
      </c>
      <c r="B8" s="25">
        <v>15</v>
      </c>
      <c r="C8" s="25"/>
      <c r="D8" s="25">
        <v>274.5</v>
      </c>
      <c r="E8" s="25">
        <f>D8+C8+B8</f>
        <v>289.5</v>
      </c>
      <c r="F8" s="25">
        <f>E8</f>
        <v>289.5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</row>
    <row r="9" spans="1:41" x14ac:dyDescent="0.35">
      <c r="A9" s="29">
        <v>43257</v>
      </c>
      <c r="B9" s="31">
        <f>76+15</f>
        <v>91</v>
      </c>
      <c r="C9" s="31">
        <v>175</v>
      </c>
      <c r="D9" s="31">
        <v>227</v>
      </c>
      <c r="E9" s="31">
        <f t="shared" ref="E9:E19" si="0">B9+C9+D9</f>
        <v>493</v>
      </c>
      <c r="F9" s="31">
        <v>493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x14ac:dyDescent="0.35">
      <c r="A10" s="30">
        <v>43258</v>
      </c>
      <c r="B10" s="25">
        <f>45+7+43</f>
        <v>95</v>
      </c>
      <c r="C10" s="25"/>
      <c r="D10" s="25">
        <v>601</v>
      </c>
      <c r="E10" s="25">
        <f t="shared" si="0"/>
        <v>696</v>
      </c>
      <c r="F10" s="25">
        <f>E10</f>
        <v>696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</row>
    <row r="11" spans="1:41" x14ac:dyDescent="0.35">
      <c r="A11" s="29">
        <v>43259</v>
      </c>
      <c r="B11" s="31">
        <v>100</v>
      </c>
      <c r="C11" s="31"/>
      <c r="D11" s="31">
        <v>709</v>
      </c>
      <c r="E11" s="31">
        <f t="shared" si="0"/>
        <v>809</v>
      </c>
      <c r="F11" s="31">
        <f>E11</f>
        <v>809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</row>
    <row r="12" spans="1:41" x14ac:dyDescent="0.35">
      <c r="A12" s="30">
        <v>43260</v>
      </c>
      <c r="B12" s="25">
        <v>166</v>
      </c>
      <c r="C12" s="25">
        <v>150</v>
      </c>
      <c r="D12" s="25">
        <f>592+73</f>
        <v>665</v>
      </c>
      <c r="E12" s="25">
        <f t="shared" si="0"/>
        <v>981</v>
      </c>
      <c r="F12" s="25">
        <f>E12</f>
        <v>981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</row>
    <row r="13" spans="1:41" x14ac:dyDescent="0.35">
      <c r="A13" s="29">
        <v>43262</v>
      </c>
      <c r="B13" s="31"/>
      <c r="C13" s="31"/>
      <c r="D13" s="31">
        <f>35+56+15+22</f>
        <v>128</v>
      </c>
      <c r="E13" s="31">
        <f t="shared" si="0"/>
        <v>128</v>
      </c>
      <c r="F13" s="31">
        <f>E13</f>
        <v>128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</row>
    <row r="14" spans="1:41" x14ac:dyDescent="0.35">
      <c r="A14" s="32">
        <v>43263</v>
      </c>
      <c r="B14" s="25">
        <v>82</v>
      </c>
      <c r="C14" s="25"/>
      <c r="D14" s="25">
        <v>147</v>
      </c>
      <c r="E14" s="25">
        <f t="shared" si="0"/>
        <v>229</v>
      </c>
      <c r="F14" s="25">
        <v>229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</row>
    <row r="15" spans="1:41" x14ac:dyDescent="0.35">
      <c r="A15" s="29">
        <v>43264</v>
      </c>
      <c r="B15" s="31">
        <v>15</v>
      </c>
      <c r="C15" s="31">
        <v>250</v>
      </c>
      <c r="D15" s="31">
        <v>438</v>
      </c>
      <c r="E15" s="31">
        <f t="shared" si="0"/>
        <v>703</v>
      </c>
      <c r="F15" s="31">
        <f>E15</f>
        <v>703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</row>
    <row r="16" spans="1:41" x14ac:dyDescent="0.35">
      <c r="A16" s="30">
        <v>43265</v>
      </c>
      <c r="B16" s="25">
        <f>19+15</f>
        <v>34</v>
      </c>
      <c r="C16" s="25">
        <v>184</v>
      </c>
      <c r="D16" s="25">
        <f>312+15</f>
        <v>327</v>
      </c>
      <c r="E16" s="25">
        <f t="shared" si="0"/>
        <v>545</v>
      </c>
      <c r="F16" s="38">
        <f>E16</f>
        <v>545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</row>
    <row r="17" spans="1:41" x14ac:dyDescent="0.35">
      <c r="A17" s="29">
        <v>43266</v>
      </c>
      <c r="B17" s="31">
        <f>127+15</f>
        <v>142</v>
      </c>
      <c r="C17" s="31">
        <v>117</v>
      </c>
      <c r="D17" s="31">
        <v>372</v>
      </c>
      <c r="E17" s="31">
        <f t="shared" si="0"/>
        <v>631</v>
      </c>
      <c r="F17" s="31">
        <f>E17</f>
        <v>631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</row>
    <row r="18" spans="1:41" x14ac:dyDescent="0.35">
      <c r="A18" s="30">
        <v>43267</v>
      </c>
      <c r="B18" s="25"/>
      <c r="C18" s="25"/>
      <c r="D18" s="25">
        <f>544.3+15+22</f>
        <v>581.29999999999995</v>
      </c>
      <c r="E18" s="25">
        <f t="shared" si="0"/>
        <v>581.29999999999995</v>
      </c>
      <c r="F18" s="25">
        <f>E18</f>
        <v>581.29999999999995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</row>
    <row r="19" spans="1:41" x14ac:dyDescent="0.35">
      <c r="A19" s="29">
        <v>43269</v>
      </c>
      <c r="B19" s="31">
        <v>96</v>
      </c>
      <c r="C19" s="31"/>
      <c r="D19" s="31">
        <f>93+15+15+15</f>
        <v>138</v>
      </c>
      <c r="E19" s="31">
        <f t="shared" si="0"/>
        <v>234</v>
      </c>
      <c r="F19" s="31">
        <f>E19</f>
        <v>234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</row>
    <row r="20" spans="1:41" x14ac:dyDescent="0.35">
      <c r="A20" s="30">
        <v>43270</v>
      </c>
      <c r="B20" s="25">
        <v>152</v>
      </c>
      <c r="C20" s="25"/>
      <c r="D20" s="25">
        <v>351</v>
      </c>
      <c r="E20" s="25">
        <v>503</v>
      </c>
      <c r="F20" s="25">
        <v>503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</row>
    <row r="21" spans="1:41" x14ac:dyDescent="0.35">
      <c r="A21" s="29">
        <v>43271</v>
      </c>
      <c r="B21" s="31">
        <f>15+68+15</f>
        <v>98</v>
      </c>
      <c r="C21" s="31"/>
      <c r="D21" s="31">
        <f>221+71+22</f>
        <v>314</v>
      </c>
      <c r="E21" s="31">
        <f t="shared" ref="E21:E30" si="1">B21+C21+D21</f>
        <v>412</v>
      </c>
      <c r="F21" s="31">
        <f>E21</f>
        <v>412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</row>
    <row r="22" spans="1:41" x14ac:dyDescent="0.35">
      <c r="A22" s="30">
        <v>43272</v>
      </c>
      <c r="B22" s="25">
        <f>15+33+15+15</f>
        <v>78</v>
      </c>
      <c r="C22" s="25"/>
      <c r="D22" s="25">
        <f>148+15+22+22</f>
        <v>207</v>
      </c>
      <c r="E22" s="25">
        <f t="shared" si="1"/>
        <v>285</v>
      </c>
      <c r="F22" s="25">
        <f>E22</f>
        <v>285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</row>
    <row r="23" spans="1:41" x14ac:dyDescent="0.35">
      <c r="A23" s="29">
        <v>43273</v>
      </c>
      <c r="B23" s="31">
        <f>126+22+22+15</f>
        <v>185</v>
      </c>
      <c r="C23" s="31">
        <v>171</v>
      </c>
      <c r="D23" s="31">
        <f>22+33</f>
        <v>55</v>
      </c>
      <c r="E23" s="31">
        <f t="shared" si="1"/>
        <v>411</v>
      </c>
      <c r="F23" s="31">
        <f>E23</f>
        <v>411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</row>
    <row r="24" spans="1:41" x14ac:dyDescent="0.35">
      <c r="A24" s="30">
        <v>43274</v>
      </c>
      <c r="B24" s="25">
        <f>105+15+15+21</f>
        <v>156</v>
      </c>
      <c r="C24" s="25"/>
      <c r="D24" s="25">
        <f>123+18</f>
        <v>141</v>
      </c>
      <c r="E24" s="25">
        <f t="shared" si="1"/>
        <v>297</v>
      </c>
      <c r="F24" s="25">
        <f>E24</f>
        <v>297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</row>
    <row r="25" spans="1:41" x14ac:dyDescent="0.35">
      <c r="A25" s="29">
        <v>43276</v>
      </c>
      <c r="B25" s="31"/>
      <c r="C25" s="31">
        <v>30</v>
      </c>
      <c r="D25" s="31">
        <f>15+15+2</f>
        <v>32</v>
      </c>
      <c r="E25" s="31">
        <f t="shared" si="1"/>
        <v>62</v>
      </c>
      <c r="F25" s="31">
        <f>E25</f>
        <v>62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</row>
    <row r="26" spans="1:41" x14ac:dyDescent="0.35">
      <c r="A26" s="30">
        <v>43277</v>
      </c>
      <c r="B26" s="25">
        <v>45</v>
      </c>
      <c r="C26" s="25"/>
      <c r="D26" s="25">
        <v>228</v>
      </c>
      <c r="E26" s="25">
        <f t="shared" si="1"/>
        <v>273</v>
      </c>
      <c r="F26" s="25">
        <v>273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</row>
    <row r="27" spans="1:41" x14ac:dyDescent="0.35">
      <c r="A27" s="29">
        <v>43278</v>
      </c>
      <c r="B27" s="31">
        <v>30</v>
      </c>
      <c r="C27" s="31"/>
      <c r="D27" s="31">
        <f>22+25+100+26+43+15+15</f>
        <v>246</v>
      </c>
      <c r="E27" s="31">
        <f t="shared" si="1"/>
        <v>276</v>
      </c>
      <c r="F27" s="31">
        <f>E27</f>
        <v>276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</row>
    <row r="28" spans="1:41" x14ac:dyDescent="0.35">
      <c r="A28" s="30">
        <v>43279</v>
      </c>
      <c r="B28" s="25">
        <v>15</v>
      </c>
      <c r="C28" s="25"/>
      <c r="D28" s="25">
        <f>179+15+45+71</f>
        <v>310</v>
      </c>
      <c r="E28" s="25">
        <f t="shared" si="1"/>
        <v>325</v>
      </c>
      <c r="F28" s="25">
        <f>E28</f>
        <v>325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</row>
    <row r="29" spans="1:41" x14ac:dyDescent="0.35">
      <c r="A29" s="29">
        <v>43280</v>
      </c>
      <c r="B29" s="28">
        <f>3+43</f>
        <v>46</v>
      </c>
      <c r="C29" s="28"/>
      <c r="D29" s="28">
        <f>196+22+22+15+15</f>
        <v>270</v>
      </c>
      <c r="E29" s="28">
        <f t="shared" si="1"/>
        <v>316</v>
      </c>
      <c r="F29" s="28">
        <f>E29</f>
        <v>316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</row>
    <row r="30" spans="1:41" x14ac:dyDescent="0.35">
      <c r="A30" s="27">
        <v>43281</v>
      </c>
      <c r="B30" s="26">
        <v>15</v>
      </c>
      <c r="C30" s="26">
        <v>72</v>
      </c>
      <c r="D30" s="26">
        <f>174+33+15+71+72+33</f>
        <v>398</v>
      </c>
      <c r="E30" s="26">
        <f t="shared" si="1"/>
        <v>485</v>
      </c>
      <c r="F30" s="25">
        <f>E30</f>
        <v>485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</row>
    <row r="31" spans="1:41" x14ac:dyDescent="0.35">
      <c r="A31" s="112" t="s">
        <v>30</v>
      </c>
      <c r="B31" s="113"/>
      <c r="C31" s="113"/>
      <c r="D31" s="113"/>
      <c r="E31" s="114"/>
      <c r="F31" s="24">
        <f>SUM(E5:E30)</f>
        <v>11496.8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</row>
    <row r="32" spans="1:41" x14ac:dyDescent="0.3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</row>
    <row r="33" spans="1:4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</row>
    <row r="34" spans="1:41" x14ac:dyDescent="0.3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</row>
    <row r="35" spans="1:41" x14ac:dyDescent="0.3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</row>
    <row r="36" spans="1:41" x14ac:dyDescent="0.3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</row>
    <row r="37" spans="1:41" x14ac:dyDescent="0.3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</row>
    <row r="38" spans="1:41" x14ac:dyDescent="0.3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</row>
    <row r="39" spans="1:41" x14ac:dyDescent="0.3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</row>
    <row r="40" spans="1:41" x14ac:dyDescent="0.3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</row>
    <row r="41" spans="1:41" x14ac:dyDescent="0.3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</row>
    <row r="42" spans="1:41" x14ac:dyDescent="0.3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</row>
    <row r="43" spans="1:41" x14ac:dyDescent="0.3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</row>
    <row r="44" spans="1:41" x14ac:dyDescent="0.3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</row>
    <row r="45" spans="1:41" x14ac:dyDescent="0.3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</row>
    <row r="46" spans="1:41" x14ac:dyDescent="0.3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</row>
    <row r="47" spans="1:41" x14ac:dyDescent="0.3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</row>
    <row r="48" spans="1:41" x14ac:dyDescent="0.3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</row>
    <row r="49" spans="1:31" x14ac:dyDescent="0.3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</row>
    <row r="50" spans="1:31" x14ac:dyDescent="0.3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</row>
    <row r="51" spans="1:31" x14ac:dyDescent="0.3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</row>
    <row r="52" spans="1:31" x14ac:dyDescent="0.3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3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</row>
    <row r="54" spans="1:31" x14ac:dyDescent="0.3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</row>
    <row r="55" spans="1:31" x14ac:dyDescent="0.3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</row>
    <row r="56" spans="1:31" x14ac:dyDescent="0.3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  <row r="57" spans="1:31" x14ac:dyDescent="0.3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</row>
    <row r="58" spans="1:31" x14ac:dyDescent="0.3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</row>
    <row r="59" spans="1:31" x14ac:dyDescent="0.3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</row>
    <row r="60" spans="1:31" x14ac:dyDescent="0.3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3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</row>
    <row r="62" spans="1:31" x14ac:dyDescent="0.3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</row>
    <row r="63" spans="1:31" x14ac:dyDescent="0.3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</row>
    <row r="64" spans="1:31" x14ac:dyDescent="0.3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</row>
    <row r="65" spans="1:31" x14ac:dyDescent="0.3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</row>
    <row r="66" spans="1:31" x14ac:dyDescent="0.3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</row>
    <row r="67" spans="1:31" x14ac:dyDescent="0.3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3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</row>
    <row r="69" spans="1:31" x14ac:dyDescent="0.3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</row>
    <row r="70" spans="1:31" x14ac:dyDescent="0.3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</row>
    <row r="71" spans="1:31" x14ac:dyDescent="0.3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</row>
    <row r="72" spans="1:31" x14ac:dyDescent="0.3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</row>
    <row r="73" spans="1:31" x14ac:dyDescent="0.3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</row>
    <row r="74" spans="1:31" x14ac:dyDescent="0.3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</row>
    <row r="75" spans="1:31" x14ac:dyDescent="0.3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</row>
    <row r="76" spans="1:31" x14ac:dyDescent="0.3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</row>
    <row r="77" spans="1:31" x14ac:dyDescent="0.3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</row>
    <row r="78" spans="1:31" x14ac:dyDescent="0.3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</row>
    <row r="79" spans="1:31" x14ac:dyDescent="0.3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</row>
    <row r="80" spans="1:31" x14ac:dyDescent="0.3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</row>
    <row r="81" spans="1:31" x14ac:dyDescent="0.3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</row>
    <row r="82" spans="1:31" x14ac:dyDescent="0.3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</sheetData>
  <mergeCells count="7">
    <mergeCell ref="A31:E31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3657-59B0-443A-AF1E-2086763C873A}">
  <sheetPr codeName="Feuil15"/>
  <dimension ref="A1:F32"/>
  <sheetViews>
    <sheetView workbookViewId="0">
      <selection sqref="A1:F2"/>
    </sheetView>
  </sheetViews>
  <sheetFormatPr baseColWidth="10" defaultRowHeight="15.5" x14ac:dyDescent="0.35"/>
  <cols>
    <col min="1" max="1" width="11.36328125" style="22" bestFit="1" customWidth="1"/>
    <col min="2" max="16384" width="10.90625" style="22"/>
  </cols>
  <sheetData>
    <row r="1" spans="1:6" x14ac:dyDescent="0.35">
      <c r="A1" s="125" t="s">
        <v>39</v>
      </c>
      <c r="B1" s="125"/>
      <c r="C1" s="125"/>
      <c r="D1" s="125"/>
      <c r="E1" s="125"/>
      <c r="F1" s="125"/>
    </row>
    <row r="2" spans="1:6" x14ac:dyDescent="0.35">
      <c r="A2" s="125"/>
      <c r="B2" s="125"/>
      <c r="C2" s="125"/>
      <c r="D2" s="125"/>
      <c r="E2" s="125"/>
      <c r="F2" s="125"/>
    </row>
    <row r="3" spans="1:6" x14ac:dyDescent="0.35">
      <c r="A3" s="126" t="s">
        <v>7</v>
      </c>
      <c r="B3" s="126" t="s">
        <v>4</v>
      </c>
      <c r="C3" s="126" t="s">
        <v>3</v>
      </c>
      <c r="D3" s="126" t="s">
        <v>32</v>
      </c>
      <c r="E3" s="126" t="s">
        <v>6</v>
      </c>
      <c r="F3" s="126"/>
    </row>
    <row r="4" spans="1:6" x14ac:dyDescent="0.35">
      <c r="A4" s="126"/>
      <c r="B4" s="126"/>
      <c r="C4" s="126"/>
      <c r="D4" s="126"/>
      <c r="E4" s="39" t="s">
        <v>6</v>
      </c>
      <c r="F4" s="39" t="s">
        <v>31</v>
      </c>
    </row>
    <row r="5" spans="1:6" x14ac:dyDescent="0.35">
      <c r="A5" s="29">
        <v>43283</v>
      </c>
      <c r="B5" s="31"/>
      <c r="C5" s="31"/>
      <c r="D5" s="31">
        <f>22+70</f>
        <v>92</v>
      </c>
      <c r="E5" s="31">
        <f>B5+C5+D5</f>
        <v>92</v>
      </c>
      <c r="F5" s="31">
        <f>E5</f>
        <v>92</v>
      </c>
    </row>
    <row r="6" spans="1:6" x14ac:dyDescent="0.35">
      <c r="A6" s="30">
        <v>43284</v>
      </c>
      <c r="B6" s="25">
        <v>40</v>
      </c>
      <c r="C6" s="25"/>
      <c r="D6" s="25">
        <v>475</v>
      </c>
      <c r="E6" s="25">
        <f>B6+C6+D6</f>
        <v>515</v>
      </c>
      <c r="F6" s="25">
        <f>E6</f>
        <v>515</v>
      </c>
    </row>
    <row r="7" spans="1:6" x14ac:dyDescent="0.35">
      <c r="A7" s="29">
        <v>43285</v>
      </c>
      <c r="B7" s="31">
        <v>63</v>
      </c>
      <c r="C7" s="31"/>
      <c r="D7" s="31">
        <v>416</v>
      </c>
      <c r="E7" s="31">
        <f>D7</f>
        <v>416</v>
      </c>
      <c r="F7" s="31">
        <v>479</v>
      </c>
    </row>
    <row r="8" spans="1:6" x14ac:dyDescent="0.35">
      <c r="A8" s="30">
        <v>43286</v>
      </c>
      <c r="B8" s="25">
        <v>30</v>
      </c>
      <c r="C8" s="25">
        <v>121</v>
      </c>
      <c r="D8" s="25">
        <v>566</v>
      </c>
      <c r="E8" s="25">
        <f>D8+C8+B8</f>
        <v>717</v>
      </c>
      <c r="F8" s="25">
        <f>E8</f>
        <v>717</v>
      </c>
    </row>
    <row r="9" spans="1:6" x14ac:dyDescent="0.35">
      <c r="A9" s="29">
        <v>43287</v>
      </c>
      <c r="B9" s="31">
        <f>78+10</f>
        <v>88</v>
      </c>
      <c r="C9" s="31"/>
      <c r="D9" s="31">
        <v>485</v>
      </c>
      <c r="E9" s="31">
        <f t="shared" ref="E9:E31" si="0">B9+C9+D9</f>
        <v>573</v>
      </c>
      <c r="F9" s="31">
        <f>+E9</f>
        <v>573</v>
      </c>
    </row>
    <row r="10" spans="1:6" x14ac:dyDescent="0.35">
      <c r="A10" s="30">
        <v>43288</v>
      </c>
      <c r="B10" s="25">
        <f>70+43+15+22+30+15</f>
        <v>195</v>
      </c>
      <c r="C10" s="25">
        <v>76</v>
      </c>
      <c r="D10" s="25">
        <f>240+15+15+15+15+158</f>
        <v>458</v>
      </c>
      <c r="E10" s="25">
        <f t="shared" si="0"/>
        <v>729</v>
      </c>
      <c r="F10" s="25">
        <f>E10</f>
        <v>729</v>
      </c>
    </row>
    <row r="11" spans="1:6" x14ac:dyDescent="0.35">
      <c r="A11" s="29">
        <v>43290</v>
      </c>
      <c r="B11" s="31">
        <v>401</v>
      </c>
      <c r="C11" s="31"/>
      <c r="D11" s="31">
        <v>84</v>
      </c>
      <c r="E11" s="31">
        <f t="shared" si="0"/>
        <v>485</v>
      </c>
      <c r="F11" s="31">
        <f>E11</f>
        <v>485</v>
      </c>
    </row>
    <row r="12" spans="1:6" x14ac:dyDescent="0.35">
      <c r="A12" s="30">
        <v>43291</v>
      </c>
      <c r="B12" s="25">
        <v>35</v>
      </c>
      <c r="C12" s="25"/>
      <c r="D12" s="25">
        <v>248</v>
      </c>
      <c r="E12" s="25">
        <f t="shared" si="0"/>
        <v>283</v>
      </c>
      <c r="F12" s="25">
        <v>253</v>
      </c>
    </row>
    <row r="13" spans="1:6" x14ac:dyDescent="0.35">
      <c r="A13" s="29"/>
      <c r="B13" s="31"/>
      <c r="C13" s="31"/>
      <c r="D13" s="31">
        <v>0</v>
      </c>
      <c r="E13" s="31">
        <f t="shared" si="0"/>
        <v>0</v>
      </c>
      <c r="F13" s="31">
        <f t="shared" ref="F13:F31" si="1">E13</f>
        <v>0</v>
      </c>
    </row>
    <row r="14" spans="1:6" x14ac:dyDescent="0.35">
      <c r="A14" s="32">
        <v>43292</v>
      </c>
      <c r="B14" s="25">
        <f>15+11+20+22+15+15</f>
        <v>98</v>
      </c>
      <c r="C14" s="25">
        <v>92</v>
      </c>
      <c r="D14" s="25">
        <f>89+171+33+20+37+37+22+136+15+61</f>
        <v>621</v>
      </c>
      <c r="E14" s="25">
        <f t="shared" si="0"/>
        <v>811</v>
      </c>
      <c r="F14" s="25">
        <f t="shared" si="1"/>
        <v>811</v>
      </c>
    </row>
    <row r="15" spans="1:6" x14ac:dyDescent="0.35">
      <c r="A15" s="29">
        <v>43293</v>
      </c>
      <c r="B15" s="31">
        <f>22+30+15+10+15</f>
        <v>92</v>
      </c>
      <c r="C15" s="31">
        <v>27</v>
      </c>
      <c r="D15" s="31">
        <f>483+22+15+15+20+15+37+46+22+15+33</f>
        <v>723</v>
      </c>
      <c r="E15" s="31">
        <f t="shared" si="0"/>
        <v>842</v>
      </c>
      <c r="F15" s="31">
        <f t="shared" si="1"/>
        <v>842</v>
      </c>
    </row>
    <row r="16" spans="1:6" x14ac:dyDescent="0.35">
      <c r="A16" s="30">
        <v>43294</v>
      </c>
      <c r="B16" s="25">
        <f>68+15</f>
        <v>83</v>
      </c>
      <c r="C16" s="25"/>
      <c r="D16" s="25">
        <f>364+15+22+18+22+15</f>
        <v>456</v>
      </c>
      <c r="E16" s="25">
        <f t="shared" si="0"/>
        <v>539</v>
      </c>
      <c r="F16" s="38">
        <f t="shared" si="1"/>
        <v>539</v>
      </c>
    </row>
    <row r="17" spans="1:6" x14ac:dyDescent="0.35">
      <c r="A17" s="29"/>
      <c r="B17" s="31"/>
      <c r="C17" s="31"/>
      <c r="D17" s="31"/>
      <c r="E17" s="31">
        <f t="shared" si="0"/>
        <v>0</v>
      </c>
      <c r="F17" s="31">
        <f t="shared" si="1"/>
        <v>0</v>
      </c>
    </row>
    <row r="18" spans="1:6" x14ac:dyDescent="0.35">
      <c r="A18" s="30">
        <v>43297</v>
      </c>
      <c r="B18" s="25">
        <v>15</v>
      </c>
      <c r="C18" s="25"/>
      <c r="D18" s="25">
        <f>15+93+65</f>
        <v>173</v>
      </c>
      <c r="E18" s="25">
        <f t="shared" si="0"/>
        <v>188</v>
      </c>
      <c r="F18" s="25">
        <f t="shared" si="1"/>
        <v>188</v>
      </c>
    </row>
    <row r="19" spans="1:6" x14ac:dyDescent="0.35">
      <c r="A19" s="29">
        <v>43298</v>
      </c>
      <c r="B19" s="31">
        <v>15</v>
      </c>
      <c r="C19" s="31">
        <v>250</v>
      </c>
      <c r="D19" s="31">
        <v>211</v>
      </c>
      <c r="E19" s="31">
        <f t="shared" si="0"/>
        <v>476</v>
      </c>
      <c r="F19" s="31">
        <f t="shared" si="1"/>
        <v>476</v>
      </c>
    </row>
    <row r="20" spans="1:6" x14ac:dyDescent="0.35">
      <c r="A20" s="30">
        <v>43299</v>
      </c>
      <c r="B20" s="25">
        <f>22+15</f>
        <v>37</v>
      </c>
      <c r="C20" s="25">
        <v>15</v>
      </c>
      <c r="D20" s="25">
        <f>43+33+58+30.1+18+71</f>
        <v>253.1</v>
      </c>
      <c r="E20" s="25">
        <f t="shared" si="0"/>
        <v>305.10000000000002</v>
      </c>
      <c r="F20" s="25">
        <f t="shared" si="1"/>
        <v>305.10000000000002</v>
      </c>
    </row>
    <row r="21" spans="1:6" x14ac:dyDescent="0.35">
      <c r="A21" s="29">
        <v>43300</v>
      </c>
      <c r="B21" s="31">
        <f>45+69</f>
        <v>114</v>
      </c>
      <c r="C21" s="31"/>
      <c r="D21" s="31">
        <v>321</v>
      </c>
      <c r="E21" s="31">
        <f t="shared" si="0"/>
        <v>435</v>
      </c>
      <c r="F21" s="31">
        <f t="shared" si="1"/>
        <v>435</v>
      </c>
    </row>
    <row r="22" spans="1:6" x14ac:dyDescent="0.35">
      <c r="A22" s="30">
        <v>43301</v>
      </c>
      <c r="B22" s="25">
        <f>30+15+15+15</f>
        <v>75</v>
      </c>
      <c r="C22" s="25"/>
      <c r="D22" s="25">
        <f>178+95+15+22+15</f>
        <v>325</v>
      </c>
      <c r="E22" s="25">
        <f t="shared" si="0"/>
        <v>400</v>
      </c>
      <c r="F22" s="25">
        <f t="shared" si="1"/>
        <v>400</v>
      </c>
    </row>
    <row r="23" spans="1:6" x14ac:dyDescent="0.35">
      <c r="A23" s="29">
        <v>43302</v>
      </c>
      <c r="B23" s="31">
        <f>30+22+22+15+31+15+25</f>
        <v>160</v>
      </c>
      <c r="C23" s="31"/>
      <c r="D23" s="31">
        <f>44+43+35+15</f>
        <v>137</v>
      </c>
      <c r="E23" s="31">
        <f t="shared" si="0"/>
        <v>297</v>
      </c>
      <c r="F23" s="31">
        <f t="shared" si="1"/>
        <v>297</v>
      </c>
    </row>
    <row r="24" spans="1:6" x14ac:dyDescent="0.35">
      <c r="A24" s="30">
        <v>43304</v>
      </c>
      <c r="B24" s="25">
        <v>15</v>
      </c>
      <c r="C24" s="25"/>
      <c r="D24" s="25"/>
      <c r="E24" s="25">
        <f t="shared" si="0"/>
        <v>15</v>
      </c>
      <c r="F24" s="25">
        <f t="shared" si="1"/>
        <v>15</v>
      </c>
    </row>
    <row r="25" spans="1:6" x14ac:dyDescent="0.35">
      <c r="A25" s="29">
        <v>43305</v>
      </c>
      <c r="B25" s="31">
        <v>65</v>
      </c>
      <c r="C25" s="31"/>
      <c r="D25" s="31">
        <f>22</f>
        <v>22</v>
      </c>
      <c r="E25" s="31">
        <f t="shared" si="0"/>
        <v>87</v>
      </c>
      <c r="F25" s="31">
        <f t="shared" si="1"/>
        <v>87</v>
      </c>
    </row>
    <row r="26" spans="1:6" x14ac:dyDescent="0.35">
      <c r="A26" s="30">
        <v>43306</v>
      </c>
      <c r="B26" s="25">
        <v>15</v>
      </c>
      <c r="C26" s="25">
        <v>81</v>
      </c>
      <c r="D26" s="25">
        <f>37+15+15</f>
        <v>67</v>
      </c>
      <c r="E26" s="25">
        <f t="shared" si="0"/>
        <v>163</v>
      </c>
      <c r="F26" s="25">
        <f t="shared" si="1"/>
        <v>163</v>
      </c>
    </row>
    <row r="27" spans="1:6" x14ac:dyDescent="0.35">
      <c r="A27" s="29">
        <v>43307</v>
      </c>
      <c r="B27" s="31">
        <v>10</v>
      </c>
      <c r="C27" s="31"/>
      <c r="D27" s="31">
        <v>347</v>
      </c>
      <c r="E27" s="31">
        <f t="shared" si="0"/>
        <v>357</v>
      </c>
      <c r="F27" s="31">
        <f t="shared" si="1"/>
        <v>357</v>
      </c>
    </row>
    <row r="28" spans="1:6" x14ac:dyDescent="0.35">
      <c r="A28" s="30">
        <v>43308</v>
      </c>
      <c r="B28" s="25">
        <f>34+30+22+15</f>
        <v>101</v>
      </c>
      <c r="C28" s="25">
        <v>170</v>
      </c>
      <c r="D28" s="25">
        <f>126+15+15+15+15+52</f>
        <v>238</v>
      </c>
      <c r="E28" s="25">
        <f t="shared" si="0"/>
        <v>509</v>
      </c>
      <c r="F28" s="25">
        <f t="shared" si="1"/>
        <v>509</v>
      </c>
    </row>
    <row r="29" spans="1:6" x14ac:dyDescent="0.35">
      <c r="A29" s="29">
        <v>43309</v>
      </c>
      <c r="B29" s="28">
        <f>15</f>
        <v>15</v>
      </c>
      <c r="C29" s="28"/>
      <c r="D29" s="28">
        <f>180+22+71+15+15</f>
        <v>303</v>
      </c>
      <c r="E29" s="28">
        <f t="shared" si="0"/>
        <v>318</v>
      </c>
      <c r="F29" s="28">
        <f t="shared" si="1"/>
        <v>318</v>
      </c>
    </row>
    <row r="30" spans="1:6" x14ac:dyDescent="0.35">
      <c r="A30" s="41">
        <v>43311</v>
      </c>
      <c r="B30" s="40">
        <v>8</v>
      </c>
      <c r="C30" s="40"/>
      <c r="D30" s="40">
        <f>15+43+48</f>
        <v>106</v>
      </c>
      <c r="E30" s="40">
        <f t="shared" si="0"/>
        <v>114</v>
      </c>
      <c r="F30" s="28">
        <f t="shared" si="1"/>
        <v>114</v>
      </c>
    </row>
    <row r="31" spans="1:6" x14ac:dyDescent="0.35">
      <c r="A31" s="27">
        <v>43312</v>
      </c>
      <c r="B31" s="26">
        <v>394</v>
      </c>
      <c r="C31" s="26">
        <f>15</f>
        <v>15</v>
      </c>
      <c r="D31" s="26">
        <v>63</v>
      </c>
      <c r="E31" s="26">
        <f t="shared" si="0"/>
        <v>472</v>
      </c>
      <c r="F31" s="25">
        <f t="shared" si="1"/>
        <v>472</v>
      </c>
    </row>
    <row r="32" spans="1:6" x14ac:dyDescent="0.35">
      <c r="A32" s="112" t="s">
        <v>30</v>
      </c>
      <c r="B32" s="113"/>
      <c r="C32" s="113"/>
      <c r="D32" s="113"/>
      <c r="E32" s="114"/>
      <c r="F32" s="24">
        <f>SUM(F5:F31)</f>
        <v>10171.1</v>
      </c>
    </row>
  </sheetData>
  <mergeCells count="7">
    <mergeCell ref="A32:E32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DE32C-B12D-4E50-8165-70A2F48D98CE}">
  <sheetPr codeName="Feuil16"/>
  <dimension ref="A1:F36"/>
  <sheetViews>
    <sheetView workbookViewId="0">
      <selection sqref="A1:F2"/>
    </sheetView>
  </sheetViews>
  <sheetFormatPr baseColWidth="10" defaultRowHeight="15.5" x14ac:dyDescent="0.35"/>
  <cols>
    <col min="1" max="1" width="11.36328125" style="22" bestFit="1" customWidth="1"/>
    <col min="2" max="3" width="10.90625" style="22"/>
    <col min="4" max="4" width="13.453125" style="22" customWidth="1"/>
    <col min="5" max="5" width="10.90625" style="22"/>
    <col min="6" max="6" width="13.1796875" style="22" customWidth="1"/>
    <col min="7" max="16384" width="10.90625" style="22"/>
  </cols>
  <sheetData>
    <row r="1" spans="1:6" x14ac:dyDescent="0.35">
      <c r="A1" s="119" t="s">
        <v>41</v>
      </c>
      <c r="B1" s="119"/>
      <c r="C1" s="119"/>
      <c r="D1" s="119"/>
      <c r="E1" s="119"/>
      <c r="F1" s="119"/>
    </row>
    <row r="2" spans="1:6" x14ac:dyDescent="0.35">
      <c r="A2" s="119"/>
      <c r="B2" s="119"/>
      <c r="C2" s="119"/>
      <c r="D2" s="119"/>
      <c r="E2" s="119"/>
      <c r="F2" s="119"/>
    </row>
    <row r="3" spans="1:6" x14ac:dyDescent="0.35">
      <c r="A3" s="120" t="s">
        <v>7</v>
      </c>
      <c r="B3" s="120" t="s">
        <v>4</v>
      </c>
      <c r="C3" s="120" t="s">
        <v>3</v>
      </c>
      <c r="D3" s="120" t="s">
        <v>32</v>
      </c>
      <c r="E3" s="120" t="s">
        <v>6</v>
      </c>
      <c r="F3" s="120"/>
    </row>
    <row r="4" spans="1:6" x14ac:dyDescent="0.35">
      <c r="A4" s="120"/>
      <c r="B4" s="120"/>
      <c r="C4" s="120"/>
      <c r="D4" s="120"/>
      <c r="E4" s="35" t="s">
        <v>6</v>
      </c>
      <c r="F4" s="35" t="s">
        <v>31</v>
      </c>
    </row>
    <row r="5" spans="1:6" x14ac:dyDescent="0.35">
      <c r="A5" s="29">
        <v>43313</v>
      </c>
      <c r="B5" s="31">
        <f>37+40+43</f>
        <v>120</v>
      </c>
      <c r="C5" s="31">
        <f>0</f>
        <v>0</v>
      </c>
      <c r="D5" s="31">
        <v>523</v>
      </c>
      <c r="E5" s="31">
        <f>D5+C5+B5</f>
        <v>643</v>
      </c>
      <c r="F5" s="31">
        <f>E5</f>
        <v>643</v>
      </c>
    </row>
    <row r="6" spans="1:6" ht="19" customHeight="1" x14ac:dyDescent="0.35">
      <c r="A6" s="30">
        <v>43314</v>
      </c>
      <c r="B6" s="25">
        <f>260+10+10+22</f>
        <v>302</v>
      </c>
      <c r="C6" s="25"/>
      <c r="D6" s="25">
        <f>85+40+95+99+10</f>
        <v>329</v>
      </c>
      <c r="E6" s="25">
        <f t="shared" ref="E6:E12" si="0">B6+C6+D6</f>
        <v>631</v>
      </c>
      <c r="F6" s="25">
        <f>E6</f>
        <v>631</v>
      </c>
    </row>
    <row r="7" spans="1:6" x14ac:dyDescent="0.35">
      <c r="A7" s="29">
        <v>43315</v>
      </c>
      <c r="B7" s="31">
        <v>270</v>
      </c>
      <c r="C7" s="31">
        <v>33</v>
      </c>
      <c r="D7" s="31">
        <f>62+22+15+195</f>
        <v>294</v>
      </c>
      <c r="E7" s="31">
        <f t="shared" si="0"/>
        <v>597</v>
      </c>
      <c r="F7" s="31">
        <v>597</v>
      </c>
    </row>
    <row r="8" spans="1:6" x14ac:dyDescent="0.35">
      <c r="A8" s="30">
        <v>43316</v>
      </c>
      <c r="B8" s="25">
        <f>40</f>
        <v>40</v>
      </c>
      <c r="C8" s="25"/>
      <c r="D8" s="25">
        <f>155+43+15+70.45+15+15+71+22+61+22+106+43+15+30+22+15+15</f>
        <v>735.45</v>
      </c>
      <c r="E8" s="25">
        <f t="shared" si="0"/>
        <v>775.45</v>
      </c>
      <c r="F8" s="25">
        <f>E8</f>
        <v>775.45</v>
      </c>
    </row>
    <row r="9" spans="1:6" x14ac:dyDescent="0.35">
      <c r="A9" s="29"/>
      <c r="B9" s="31"/>
      <c r="C9" s="31"/>
      <c r="D9" s="31"/>
      <c r="E9" s="31">
        <f t="shared" si="0"/>
        <v>0</v>
      </c>
      <c r="F9" s="31">
        <f>B9+C9</f>
        <v>0</v>
      </c>
    </row>
    <row r="10" spans="1:6" x14ac:dyDescent="0.35">
      <c r="A10" s="30">
        <v>43318</v>
      </c>
      <c r="B10" s="25"/>
      <c r="C10" s="25"/>
      <c r="D10" s="25">
        <f>22+109+15+15+37</f>
        <v>198</v>
      </c>
      <c r="E10" s="25">
        <f t="shared" si="0"/>
        <v>198</v>
      </c>
      <c r="F10" s="25">
        <f>E10</f>
        <v>198</v>
      </c>
    </row>
    <row r="11" spans="1:6" x14ac:dyDescent="0.35">
      <c r="A11" s="29">
        <v>43319</v>
      </c>
      <c r="B11" s="31">
        <v>30</v>
      </c>
      <c r="C11" s="31"/>
      <c r="D11" s="31">
        <v>344.5</v>
      </c>
      <c r="E11" s="31">
        <f t="shared" si="0"/>
        <v>374.5</v>
      </c>
      <c r="F11" s="31">
        <v>374.5</v>
      </c>
    </row>
    <row r="12" spans="1:6" x14ac:dyDescent="0.35">
      <c r="A12" s="30">
        <v>43320</v>
      </c>
      <c r="B12" s="25">
        <f>8+18</f>
        <v>26</v>
      </c>
      <c r="C12" s="25"/>
      <c r="D12" s="25">
        <f>100+30+163+22+126</f>
        <v>441</v>
      </c>
      <c r="E12" s="25">
        <f t="shared" si="0"/>
        <v>467</v>
      </c>
      <c r="F12" s="25">
        <v>467</v>
      </c>
    </row>
    <row r="13" spans="1:6" x14ac:dyDescent="0.35">
      <c r="A13" s="29">
        <v>43321</v>
      </c>
      <c r="B13" s="31">
        <f>65+15+15+15</f>
        <v>110</v>
      </c>
      <c r="C13" s="31">
        <v>127</v>
      </c>
      <c r="D13" s="31">
        <f>619.5+43</f>
        <v>662.5</v>
      </c>
      <c r="E13" s="31">
        <f>D13+C13+B13</f>
        <v>899.5</v>
      </c>
      <c r="F13" s="31">
        <v>899.5</v>
      </c>
    </row>
    <row r="14" spans="1:6" x14ac:dyDescent="0.35">
      <c r="A14" s="32">
        <v>43322</v>
      </c>
      <c r="B14" s="25">
        <f>15+50+15+15</f>
        <v>95</v>
      </c>
      <c r="C14" s="25">
        <v>43</v>
      </c>
      <c r="D14" s="25">
        <f>481.2+22+15+15</f>
        <v>533.20000000000005</v>
      </c>
      <c r="E14" s="25">
        <f>B14+C14+D14</f>
        <v>671.2</v>
      </c>
      <c r="F14" s="25">
        <v>671.2</v>
      </c>
    </row>
    <row r="15" spans="1:6" x14ac:dyDescent="0.35">
      <c r="A15" s="29">
        <v>43323</v>
      </c>
      <c r="B15" s="31">
        <f>236+15</f>
        <v>251</v>
      </c>
      <c r="C15" s="31"/>
      <c r="D15" s="31">
        <f>271.9+85.7+7+161+71+15</f>
        <v>611.59999999999991</v>
      </c>
      <c r="E15" s="31">
        <f>B15+C15+D15</f>
        <v>862.59999999999991</v>
      </c>
      <c r="F15" s="31">
        <f>E15</f>
        <v>862.59999999999991</v>
      </c>
    </row>
    <row r="16" spans="1:6" x14ac:dyDescent="0.35">
      <c r="A16" s="30"/>
      <c r="B16" s="25"/>
      <c r="C16" s="25"/>
      <c r="D16" s="25">
        <f>22+15+15</f>
        <v>52</v>
      </c>
      <c r="E16" s="25">
        <f>B16+C16+D16</f>
        <v>52</v>
      </c>
      <c r="F16" s="25">
        <f>B16+C16</f>
        <v>0</v>
      </c>
    </row>
    <row r="17" spans="1:6" x14ac:dyDescent="0.35">
      <c r="A17" s="29">
        <v>43325</v>
      </c>
      <c r="B17" s="31"/>
      <c r="C17" s="31"/>
      <c r="D17" s="31">
        <f>22+15+15</f>
        <v>52</v>
      </c>
      <c r="E17" s="31">
        <f>B17+C17+D17</f>
        <v>52</v>
      </c>
      <c r="F17" s="31">
        <f>E17</f>
        <v>52</v>
      </c>
    </row>
    <row r="18" spans="1:6" x14ac:dyDescent="0.35">
      <c r="A18" s="30">
        <v>43326</v>
      </c>
      <c r="B18" s="25">
        <f>30+22+15+15+15+15+15</f>
        <v>127</v>
      </c>
      <c r="C18" s="25"/>
      <c r="D18" s="25">
        <f>15+33+15+30+15</f>
        <v>108</v>
      </c>
      <c r="E18" s="25">
        <f>B18+C18+D18</f>
        <v>235</v>
      </c>
      <c r="F18" s="25">
        <v>235</v>
      </c>
    </row>
    <row r="19" spans="1:6" x14ac:dyDescent="0.35">
      <c r="A19" s="29">
        <v>43327</v>
      </c>
      <c r="B19" s="31"/>
      <c r="C19" s="31"/>
      <c r="D19" s="31"/>
      <c r="E19" s="31"/>
      <c r="F19" s="31">
        <f>B19+C19</f>
        <v>0</v>
      </c>
    </row>
    <row r="20" spans="1:6" x14ac:dyDescent="0.35">
      <c r="A20" s="30">
        <v>43328</v>
      </c>
      <c r="B20" s="25">
        <f>15+15+71+15</f>
        <v>116</v>
      </c>
      <c r="C20" s="25"/>
      <c r="D20" s="25">
        <f>119+35+18+47+91+99+71+15+71</f>
        <v>566</v>
      </c>
      <c r="E20" s="25">
        <f t="shared" ref="E20:E26" si="1">B20+C20+D20</f>
        <v>682</v>
      </c>
      <c r="F20" s="25">
        <v>682</v>
      </c>
    </row>
    <row r="21" spans="1:6" x14ac:dyDescent="0.35">
      <c r="A21" s="29">
        <v>43329</v>
      </c>
      <c r="B21" s="31">
        <v>172</v>
      </c>
      <c r="C21" s="31">
        <f>81+65</f>
        <v>146</v>
      </c>
      <c r="D21" s="31">
        <f>15+22+15+15+15</f>
        <v>82</v>
      </c>
      <c r="E21" s="31">
        <f t="shared" si="1"/>
        <v>400</v>
      </c>
      <c r="F21" s="31">
        <f>E21</f>
        <v>400</v>
      </c>
    </row>
    <row r="22" spans="1:6" x14ac:dyDescent="0.35">
      <c r="A22" s="30">
        <v>43330</v>
      </c>
      <c r="B22" s="25">
        <f>72+30+15+15</f>
        <v>132</v>
      </c>
      <c r="C22" s="25"/>
      <c r="D22" s="25">
        <f>30+81+33+128+15+15+103</f>
        <v>405</v>
      </c>
      <c r="E22" s="25">
        <f t="shared" si="1"/>
        <v>537</v>
      </c>
      <c r="F22" s="25">
        <f>E22</f>
        <v>537</v>
      </c>
    </row>
    <row r="23" spans="1:6" x14ac:dyDescent="0.35">
      <c r="A23" s="29"/>
      <c r="B23" s="31"/>
      <c r="C23" s="31"/>
      <c r="D23" s="31"/>
      <c r="E23" s="31">
        <f t="shared" si="1"/>
        <v>0</v>
      </c>
      <c r="F23" s="31">
        <f>B23+C23</f>
        <v>0</v>
      </c>
    </row>
    <row r="24" spans="1:6" x14ac:dyDescent="0.35">
      <c r="A24" s="30">
        <v>43332</v>
      </c>
      <c r="B24" s="25"/>
      <c r="C24" s="25">
        <v>126</v>
      </c>
      <c r="D24" s="25">
        <v>323</v>
      </c>
      <c r="E24" s="25">
        <f t="shared" si="1"/>
        <v>449</v>
      </c>
      <c r="F24" s="25">
        <v>449</v>
      </c>
    </row>
    <row r="25" spans="1:6" x14ac:dyDescent="0.35">
      <c r="A25" s="29">
        <v>43333</v>
      </c>
      <c r="B25" s="31">
        <v>215</v>
      </c>
      <c r="C25" s="31"/>
      <c r="D25" s="31">
        <v>103</v>
      </c>
      <c r="E25" s="31">
        <f t="shared" si="1"/>
        <v>318</v>
      </c>
      <c r="F25" s="31">
        <v>318</v>
      </c>
    </row>
    <row r="26" spans="1:6" x14ac:dyDescent="0.35">
      <c r="A26" s="30">
        <v>43334</v>
      </c>
      <c r="B26" s="25">
        <f>58.8+43+22+15</f>
        <v>138.80000000000001</v>
      </c>
      <c r="C26" s="25"/>
      <c r="D26" s="25">
        <f>33+22+15+15+15+184+71+15</f>
        <v>370</v>
      </c>
      <c r="E26" s="25">
        <f t="shared" si="1"/>
        <v>508.8</v>
      </c>
      <c r="F26" s="25">
        <f>E26</f>
        <v>508.8</v>
      </c>
    </row>
    <row r="27" spans="1:6" x14ac:dyDescent="0.35">
      <c r="A27" s="29">
        <v>43335</v>
      </c>
      <c r="B27" s="31">
        <f>183+275+30</f>
        <v>488</v>
      </c>
      <c r="C27" s="31"/>
      <c r="D27" s="31">
        <f>164+25+25</f>
        <v>214</v>
      </c>
      <c r="E27" s="31">
        <f>D27+B27</f>
        <v>702</v>
      </c>
      <c r="F27" s="31">
        <v>702</v>
      </c>
    </row>
    <row r="28" spans="1:6" x14ac:dyDescent="0.35">
      <c r="A28" s="30">
        <v>43336</v>
      </c>
      <c r="B28" s="25">
        <f>22+54+31+47+20</f>
        <v>174</v>
      </c>
      <c r="C28" s="25">
        <v>22</v>
      </c>
      <c r="D28" s="25">
        <f>314+91+55</f>
        <v>460</v>
      </c>
      <c r="E28" s="25">
        <f>B28+C28+D28</f>
        <v>656</v>
      </c>
      <c r="F28" s="25">
        <f>E28</f>
        <v>656</v>
      </c>
    </row>
    <row r="29" spans="1:6" x14ac:dyDescent="0.35">
      <c r="A29" s="29">
        <v>43337</v>
      </c>
      <c r="B29" s="28">
        <f>31+62+20+20+20+117</f>
        <v>270</v>
      </c>
      <c r="C29" s="28"/>
      <c r="D29" s="28">
        <f>81+15+134+136+15+37.6+15+15</f>
        <v>448.6</v>
      </c>
      <c r="E29" s="28">
        <f>B29+C29+D29</f>
        <v>718.6</v>
      </c>
      <c r="F29" s="28">
        <f>E29</f>
        <v>718.6</v>
      </c>
    </row>
    <row r="30" spans="1:6" x14ac:dyDescent="0.35">
      <c r="A30" s="27"/>
      <c r="B30" s="26"/>
      <c r="C30" s="26"/>
      <c r="D30" s="26" t="s">
        <v>40</v>
      </c>
      <c r="E30" s="26" t="e">
        <f>D30+B30+C30</f>
        <v>#VALUE!</v>
      </c>
      <c r="F30" s="26">
        <f>B30+C30</f>
        <v>0</v>
      </c>
    </row>
    <row r="31" spans="1:6" x14ac:dyDescent="0.35">
      <c r="A31" s="44">
        <v>43339</v>
      </c>
      <c r="B31" s="43">
        <v>30</v>
      </c>
      <c r="C31" s="43"/>
      <c r="D31" s="43">
        <f>22+212+15</f>
        <v>249</v>
      </c>
      <c r="E31" s="43">
        <f>D31+C31+B31</f>
        <v>279</v>
      </c>
      <c r="F31" s="43">
        <f>E31</f>
        <v>279</v>
      </c>
    </row>
    <row r="32" spans="1:6" x14ac:dyDescent="0.35">
      <c r="A32" s="44">
        <v>43340</v>
      </c>
      <c r="B32" s="43">
        <f>105+15+28+15</f>
        <v>163</v>
      </c>
      <c r="C32" s="43">
        <v>57</v>
      </c>
      <c r="D32" s="43">
        <f>83+22+15</f>
        <v>120</v>
      </c>
      <c r="E32" s="43">
        <f>D32+C32+B32</f>
        <v>340</v>
      </c>
      <c r="F32" s="43">
        <f>E32</f>
        <v>340</v>
      </c>
    </row>
    <row r="33" spans="1:6" x14ac:dyDescent="0.35">
      <c r="A33" s="44">
        <v>43341</v>
      </c>
      <c r="B33" s="43">
        <f>10+22+15+15+55+64+20</f>
        <v>201</v>
      </c>
      <c r="C33" s="43">
        <f>100+15</f>
        <v>115</v>
      </c>
      <c r="D33" s="43">
        <v>578</v>
      </c>
      <c r="E33" s="43">
        <f>D33+C33+B33</f>
        <v>894</v>
      </c>
      <c r="F33" s="43">
        <f>E33</f>
        <v>894</v>
      </c>
    </row>
    <row r="34" spans="1:6" x14ac:dyDescent="0.35">
      <c r="A34" s="44">
        <v>43342</v>
      </c>
      <c r="B34" s="43">
        <f>15+15+30+15</f>
        <v>75</v>
      </c>
      <c r="C34" s="43"/>
      <c r="D34" s="43">
        <f>336+64+33+18+172+174+33+31+15</f>
        <v>876</v>
      </c>
      <c r="E34" s="43">
        <f>D34+C34+B34</f>
        <v>951</v>
      </c>
      <c r="F34" s="43">
        <f>E34</f>
        <v>951</v>
      </c>
    </row>
    <row r="35" spans="1:6" x14ac:dyDescent="0.35">
      <c r="A35" s="44">
        <v>43343</v>
      </c>
      <c r="B35" s="43">
        <f>230+15+15+15+15</f>
        <v>290</v>
      </c>
      <c r="C35" s="43"/>
      <c r="D35" s="43">
        <f>200+43+43+30+179+96+15+15+126+15</f>
        <v>762</v>
      </c>
      <c r="E35" s="43">
        <f>D35+C35+B35</f>
        <v>1052</v>
      </c>
      <c r="F35" s="43">
        <f>E35</f>
        <v>1052</v>
      </c>
    </row>
    <row r="36" spans="1:6" x14ac:dyDescent="0.35">
      <c r="A36" s="127" t="s">
        <v>30</v>
      </c>
      <c r="B36" s="128"/>
      <c r="C36" s="128"/>
      <c r="D36" s="128"/>
      <c r="E36" s="129"/>
      <c r="F36" s="42">
        <f>SUM(F5:F35)</f>
        <v>14893.65</v>
      </c>
    </row>
  </sheetData>
  <mergeCells count="7">
    <mergeCell ref="A36:E36"/>
    <mergeCell ref="A1:F2"/>
    <mergeCell ref="A3:A4"/>
    <mergeCell ref="B3:B4"/>
    <mergeCell ref="C3:C4"/>
    <mergeCell ref="D3:D4"/>
    <mergeCell ref="E3:F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542"/>
  <sheetViews>
    <sheetView showGridLines="0" zoomScale="62" zoomScaleNormal="75" workbookViewId="0">
      <pane ySplit="1" topLeftCell="A2" activePane="bottomLeft" state="frozen"/>
      <selection pane="bottomLeft" activeCell="I26" sqref="I26"/>
    </sheetView>
  </sheetViews>
  <sheetFormatPr baseColWidth="10" defaultRowHeight="14.5" x14ac:dyDescent="0.35"/>
  <cols>
    <col min="1" max="1" width="12.7265625" style="1" bestFit="1" customWidth="1"/>
    <col min="2" max="2" width="10.90625" style="1"/>
    <col min="3" max="3" width="16.90625" style="1" customWidth="1"/>
    <col min="4" max="4" width="10.90625" style="1"/>
    <col min="5" max="5" width="11.26953125" style="1" bestFit="1" customWidth="1"/>
    <col min="6" max="6" width="4.26953125" style="1" customWidth="1"/>
    <col min="7" max="7" width="11.08984375" style="1" customWidth="1"/>
    <col min="8" max="8" width="15.54296875" style="1" customWidth="1"/>
    <col min="9" max="9" width="12.36328125" style="1" customWidth="1"/>
    <col min="10" max="10" width="17.90625" style="1" customWidth="1"/>
    <col min="11" max="11" width="11.36328125" style="1" bestFit="1" customWidth="1"/>
    <col min="12" max="12" width="13.6328125" style="1" customWidth="1"/>
    <col min="13" max="13" width="21.6328125" style="1" bestFit="1" customWidth="1"/>
    <col min="14" max="14" width="14.7265625" style="1" customWidth="1"/>
    <col min="15" max="15" width="19.08984375" style="1" customWidth="1"/>
    <col min="16" max="16" width="19.1796875" style="1" customWidth="1"/>
    <col min="17" max="21" width="9" style="1" customWidth="1"/>
    <col min="22" max="22" width="8" style="1" customWidth="1"/>
    <col min="23" max="26" width="9" style="1" customWidth="1"/>
    <col min="27" max="27" width="11.6328125" style="1" bestFit="1" customWidth="1"/>
    <col min="28" max="16384" width="10.90625" style="1"/>
  </cols>
  <sheetData>
    <row r="1" spans="1:16" s="3" customFormat="1" ht="44" customHeight="1" x14ac:dyDescent="0.35">
      <c r="A1" s="130" t="s">
        <v>11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</row>
    <row r="2" spans="1:16" s="5" customFormat="1" ht="21.5" customHeight="1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6" x14ac:dyDescent="0.35">
      <c r="B3" s="16" t="s">
        <v>7</v>
      </c>
      <c r="C3" s="16" t="s">
        <v>8</v>
      </c>
      <c r="D3" s="16" t="s">
        <v>13</v>
      </c>
      <c r="E3" s="16" t="s">
        <v>9</v>
      </c>
      <c r="F3" s="2"/>
      <c r="H3" s="47" t="s">
        <v>6</v>
      </c>
      <c r="I3" s="10"/>
      <c r="J3" s="10"/>
      <c r="K3" s="10"/>
      <c r="L3" s="10"/>
      <c r="M3" s="10"/>
      <c r="O3" s="6" t="s">
        <v>13</v>
      </c>
      <c r="P3" t="s">
        <v>6</v>
      </c>
    </row>
    <row r="4" spans="1:16" x14ac:dyDescent="0.35">
      <c r="B4" s="49">
        <v>43344</v>
      </c>
      <c r="C4" s="50"/>
      <c r="D4" s="50" t="s">
        <v>4</v>
      </c>
      <c r="E4" s="51">
        <v>30</v>
      </c>
      <c r="H4" s="10"/>
      <c r="I4" s="10" t="s">
        <v>1</v>
      </c>
      <c r="J4" s="10" t="s">
        <v>0</v>
      </c>
      <c r="K4" s="10" t="s">
        <v>2</v>
      </c>
      <c r="L4" s="10" t="s">
        <v>12</v>
      </c>
      <c r="M4" s="10" t="s">
        <v>14</v>
      </c>
      <c r="O4" s="7" t="s">
        <v>12</v>
      </c>
      <c r="P4" s="8"/>
    </row>
    <row r="5" spans="1:16" x14ac:dyDescent="0.35">
      <c r="B5" s="52">
        <v>43344</v>
      </c>
      <c r="C5" s="53"/>
      <c r="D5" s="53" t="s">
        <v>5</v>
      </c>
      <c r="E5" s="54">
        <v>429</v>
      </c>
      <c r="H5" s="11" t="s">
        <v>12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O5" s="7" t="s">
        <v>3</v>
      </c>
      <c r="P5" s="8">
        <v>597</v>
      </c>
    </row>
    <row r="6" spans="1:16" x14ac:dyDescent="0.35">
      <c r="B6" s="49">
        <v>43346</v>
      </c>
      <c r="C6" s="50"/>
      <c r="D6" s="50" t="s">
        <v>4</v>
      </c>
      <c r="E6" s="51">
        <v>55</v>
      </c>
      <c r="H6" s="11">
        <v>43344</v>
      </c>
      <c r="I6" s="9">
        <v>0</v>
      </c>
      <c r="J6" s="9">
        <v>0</v>
      </c>
      <c r="K6" s="9">
        <v>0</v>
      </c>
      <c r="L6" s="9">
        <v>459</v>
      </c>
      <c r="M6" s="9">
        <v>459</v>
      </c>
      <c r="O6" s="7" t="s">
        <v>4</v>
      </c>
      <c r="P6" s="8">
        <v>1451</v>
      </c>
    </row>
    <row r="7" spans="1:16" x14ac:dyDescent="0.35">
      <c r="B7" s="52">
        <v>43346</v>
      </c>
      <c r="C7" s="53"/>
      <c r="D7" s="53" t="s">
        <v>5</v>
      </c>
      <c r="E7" s="54">
        <v>229</v>
      </c>
      <c r="H7" s="11">
        <v>43346</v>
      </c>
      <c r="I7" s="9">
        <v>0</v>
      </c>
      <c r="J7" s="9">
        <v>0</v>
      </c>
      <c r="K7" s="9">
        <v>0</v>
      </c>
      <c r="L7" s="9">
        <v>284</v>
      </c>
      <c r="M7" s="9">
        <v>284</v>
      </c>
      <c r="O7" s="7" t="s">
        <v>5</v>
      </c>
      <c r="P7" s="8">
        <v>7500.45</v>
      </c>
    </row>
    <row r="8" spans="1:16" ht="18.5" x14ac:dyDescent="0.45">
      <c r="B8" s="49">
        <v>43347</v>
      </c>
      <c r="C8" s="50"/>
      <c r="D8" s="50" t="s">
        <v>4</v>
      </c>
      <c r="E8" s="51">
        <v>83</v>
      </c>
      <c r="H8" s="11">
        <v>43347</v>
      </c>
      <c r="I8" s="9">
        <v>0</v>
      </c>
      <c r="J8" s="9">
        <v>0</v>
      </c>
      <c r="K8" s="9">
        <v>0</v>
      </c>
      <c r="L8" s="9">
        <v>589</v>
      </c>
      <c r="M8" s="9">
        <v>589</v>
      </c>
      <c r="O8" s="7" t="s">
        <v>14</v>
      </c>
      <c r="P8" s="55">
        <v>9548.4500000000007</v>
      </c>
    </row>
    <row r="9" spans="1:16" x14ac:dyDescent="0.35">
      <c r="B9" s="52">
        <v>43347</v>
      </c>
      <c r="C9" s="53"/>
      <c r="D9" s="53" t="s">
        <v>5</v>
      </c>
      <c r="E9" s="54">
        <v>506</v>
      </c>
      <c r="H9" s="11">
        <v>43348</v>
      </c>
      <c r="I9" s="9">
        <v>0</v>
      </c>
      <c r="J9" s="9">
        <v>0</v>
      </c>
      <c r="K9" s="9">
        <v>0</v>
      </c>
      <c r="L9" s="9">
        <v>294</v>
      </c>
      <c r="M9" s="9">
        <v>294</v>
      </c>
    </row>
    <row r="10" spans="1:16" x14ac:dyDescent="0.35">
      <c r="B10" s="49">
        <v>43348</v>
      </c>
      <c r="C10" s="50"/>
      <c r="D10" s="50" t="s">
        <v>4</v>
      </c>
      <c r="E10" s="51">
        <v>110</v>
      </c>
      <c r="H10" s="11">
        <v>43349</v>
      </c>
      <c r="I10" s="9">
        <v>0</v>
      </c>
      <c r="J10" s="9">
        <v>0</v>
      </c>
      <c r="K10" s="9">
        <v>0</v>
      </c>
      <c r="L10" s="9">
        <v>776</v>
      </c>
      <c r="M10" s="9">
        <v>776</v>
      </c>
    </row>
    <row r="11" spans="1:16" x14ac:dyDescent="0.35">
      <c r="B11" s="52">
        <v>43348</v>
      </c>
      <c r="C11" s="53"/>
      <c r="D11" s="53" t="s">
        <v>5</v>
      </c>
      <c r="E11" s="54">
        <v>184</v>
      </c>
      <c r="H11" s="11">
        <v>43350</v>
      </c>
      <c r="I11" s="9">
        <v>0</v>
      </c>
      <c r="J11" s="9">
        <v>0</v>
      </c>
      <c r="K11" s="9">
        <v>0</v>
      </c>
      <c r="L11" s="9">
        <v>800</v>
      </c>
      <c r="M11" s="9">
        <v>800</v>
      </c>
    </row>
    <row r="12" spans="1:16" x14ac:dyDescent="0.35">
      <c r="B12" s="49">
        <v>43349</v>
      </c>
      <c r="C12" s="50"/>
      <c r="D12" s="50" t="s">
        <v>4</v>
      </c>
      <c r="E12" s="51">
        <v>69</v>
      </c>
      <c r="H12" s="11">
        <v>43351</v>
      </c>
      <c r="I12" s="9">
        <v>0</v>
      </c>
      <c r="J12" s="9">
        <v>0</v>
      </c>
      <c r="K12" s="9">
        <v>0</v>
      </c>
      <c r="L12" s="9">
        <v>1450</v>
      </c>
      <c r="M12" s="9">
        <v>1450</v>
      </c>
      <c r="O12" s="70" t="s">
        <v>8</v>
      </c>
      <c r="P12" s="70" t="s">
        <v>45</v>
      </c>
    </row>
    <row r="13" spans="1:16" x14ac:dyDescent="0.35">
      <c r="B13" s="52">
        <v>43349</v>
      </c>
      <c r="C13" s="53"/>
      <c r="D13" s="53" t="s">
        <v>5</v>
      </c>
      <c r="E13" s="54">
        <v>707</v>
      </c>
      <c r="H13" s="11">
        <v>43354</v>
      </c>
      <c r="I13" s="9">
        <v>0</v>
      </c>
      <c r="J13" s="9">
        <v>0</v>
      </c>
      <c r="K13" s="9">
        <v>0</v>
      </c>
      <c r="L13" s="9">
        <v>549</v>
      </c>
      <c r="M13" s="9">
        <v>549</v>
      </c>
      <c r="O13" s="69" t="s">
        <v>1</v>
      </c>
      <c r="P13" s="12">
        <v>80.75</v>
      </c>
    </row>
    <row r="14" spans="1:16" x14ac:dyDescent="0.35">
      <c r="B14" s="49">
        <v>43350</v>
      </c>
      <c r="C14" s="50"/>
      <c r="D14" s="50" t="s">
        <v>4</v>
      </c>
      <c r="E14" s="51">
        <v>117</v>
      </c>
      <c r="H14" s="11">
        <v>43355</v>
      </c>
      <c r="I14" s="9">
        <v>0</v>
      </c>
      <c r="J14" s="9">
        <v>0</v>
      </c>
      <c r="K14" s="9">
        <v>0</v>
      </c>
      <c r="L14" s="9">
        <v>435</v>
      </c>
      <c r="M14" s="9">
        <v>435</v>
      </c>
      <c r="O14" s="69" t="s">
        <v>0</v>
      </c>
      <c r="P14" s="12"/>
    </row>
    <row r="15" spans="1:16" x14ac:dyDescent="0.35">
      <c r="B15" s="52">
        <v>43350</v>
      </c>
      <c r="C15" s="53"/>
      <c r="D15" s="53" t="s">
        <v>5</v>
      </c>
      <c r="E15" s="54">
        <v>683</v>
      </c>
      <c r="H15" s="11">
        <v>43356</v>
      </c>
      <c r="I15" s="9">
        <v>0</v>
      </c>
      <c r="J15" s="9">
        <v>0</v>
      </c>
      <c r="K15" s="9">
        <v>0</v>
      </c>
      <c r="L15" s="9">
        <v>562</v>
      </c>
      <c r="M15" s="9">
        <v>562</v>
      </c>
      <c r="O15" s="69" t="s">
        <v>2</v>
      </c>
      <c r="P15" s="12"/>
    </row>
    <row r="16" spans="1:16" x14ac:dyDescent="0.35">
      <c r="B16" s="49">
        <v>43351</v>
      </c>
      <c r="C16" s="50"/>
      <c r="D16" s="50" t="s">
        <v>4</v>
      </c>
      <c r="E16" s="51">
        <v>251</v>
      </c>
      <c r="H16" s="11">
        <v>43357</v>
      </c>
      <c r="I16" s="9">
        <v>0</v>
      </c>
      <c r="J16" s="9">
        <v>0</v>
      </c>
      <c r="K16" s="9">
        <v>0</v>
      </c>
      <c r="L16" s="9">
        <v>659</v>
      </c>
      <c r="M16" s="9">
        <v>659</v>
      </c>
      <c r="O16" s="17" t="s">
        <v>6</v>
      </c>
      <c r="P16" s="17">
        <f>SUBTOTAL(109,Tableau5[Heures mensuelles])</f>
        <v>80.75</v>
      </c>
    </row>
    <row r="17" spans="2:13" x14ac:dyDescent="0.35">
      <c r="B17" s="52">
        <v>43351</v>
      </c>
      <c r="C17" s="53"/>
      <c r="D17" s="53" t="s">
        <v>5</v>
      </c>
      <c r="E17" s="54">
        <v>1199</v>
      </c>
      <c r="H17" s="11">
        <v>43358</v>
      </c>
      <c r="I17" s="9">
        <v>0</v>
      </c>
      <c r="J17" s="9">
        <v>0</v>
      </c>
      <c r="K17" s="9">
        <v>0</v>
      </c>
      <c r="L17" s="9">
        <v>599.45000000000005</v>
      </c>
      <c r="M17" s="9">
        <v>599.45000000000005</v>
      </c>
    </row>
    <row r="18" spans="2:13" x14ac:dyDescent="0.35">
      <c r="B18" s="49">
        <v>43354</v>
      </c>
      <c r="C18" s="50"/>
      <c r="D18" s="50" t="s">
        <v>4</v>
      </c>
      <c r="E18" s="51">
        <v>118</v>
      </c>
      <c r="H18" s="11">
        <v>43361</v>
      </c>
      <c r="I18" s="9">
        <v>0</v>
      </c>
      <c r="J18" s="9">
        <v>0</v>
      </c>
      <c r="K18" s="9">
        <v>0</v>
      </c>
      <c r="L18" s="9">
        <v>439</v>
      </c>
      <c r="M18" s="9">
        <v>439</v>
      </c>
    </row>
    <row r="19" spans="2:13" x14ac:dyDescent="0.35">
      <c r="B19" s="52">
        <v>43354</v>
      </c>
      <c r="C19" s="56"/>
      <c r="D19" s="53" t="s">
        <v>5</v>
      </c>
      <c r="E19" s="54">
        <v>431</v>
      </c>
      <c r="H19" s="11">
        <v>43362</v>
      </c>
      <c r="I19" s="9">
        <v>0</v>
      </c>
      <c r="J19" s="9">
        <v>0</v>
      </c>
      <c r="K19" s="9">
        <v>0</v>
      </c>
      <c r="L19" s="9">
        <v>477</v>
      </c>
      <c r="M19" s="9">
        <v>477</v>
      </c>
    </row>
    <row r="20" spans="2:13" x14ac:dyDescent="0.35">
      <c r="B20" s="49">
        <v>43355</v>
      </c>
      <c r="C20" s="50"/>
      <c r="D20" s="50" t="s">
        <v>4</v>
      </c>
      <c r="E20" s="51">
        <v>60</v>
      </c>
      <c r="H20" s="11">
        <v>43363</v>
      </c>
      <c r="I20" s="9">
        <v>0</v>
      </c>
      <c r="J20" s="9">
        <v>426</v>
      </c>
      <c r="K20" s="9">
        <v>0</v>
      </c>
      <c r="L20" s="9">
        <v>52</v>
      </c>
      <c r="M20" s="9">
        <v>478</v>
      </c>
    </row>
    <row r="21" spans="2:13" x14ac:dyDescent="0.35">
      <c r="B21" s="52">
        <v>43355</v>
      </c>
      <c r="C21" s="56"/>
      <c r="D21" s="53" t="s">
        <v>5</v>
      </c>
      <c r="E21" s="54">
        <v>342</v>
      </c>
      <c r="H21" s="11">
        <v>43364</v>
      </c>
      <c r="I21" s="9">
        <v>485</v>
      </c>
      <c r="J21" s="9">
        <v>0</v>
      </c>
      <c r="K21" s="9">
        <v>213</v>
      </c>
      <c r="L21" s="9">
        <v>0</v>
      </c>
      <c r="M21" s="9">
        <v>698</v>
      </c>
    </row>
    <row r="22" spans="2:13" ht="18.5" x14ac:dyDescent="0.45">
      <c r="B22" s="49">
        <v>43355</v>
      </c>
      <c r="C22" s="50"/>
      <c r="D22" s="50" t="s">
        <v>3</v>
      </c>
      <c r="E22" s="51">
        <v>33</v>
      </c>
      <c r="H22" s="11" t="s">
        <v>14</v>
      </c>
      <c r="I22" s="9">
        <v>485</v>
      </c>
      <c r="J22" s="9">
        <v>426</v>
      </c>
      <c r="K22" s="9">
        <v>213</v>
      </c>
      <c r="L22" s="9">
        <v>8424.4500000000007</v>
      </c>
      <c r="M22" s="48">
        <v>9548.4500000000007</v>
      </c>
    </row>
    <row r="23" spans="2:13" x14ac:dyDescent="0.35">
      <c r="B23" s="52">
        <v>43356</v>
      </c>
      <c r="C23" s="56"/>
      <c r="D23" s="53" t="s">
        <v>4</v>
      </c>
      <c r="E23" s="54">
        <v>22</v>
      </c>
    </row>
    <row r="24" spans="2:13" x14ac:dyDescent="0.35">
      <c r="B24" s="49">
        <v>43356</v>
      </c>
      <c r="C24" s="50"/>
      <c r="D24" s="50" t="s">
        <v>5</v>
      </c>
      <c r="E24" s="51">
        <v>540</v>
      </c>
    </row>
    <row r="25" spans="2:13" x14ac:dyDescent="0.35">
      <c r="B25" s="52">
        <v>43357</v>
      </c>
      <c r="C25" s="56"/>
      <c r="D25" s="53" t="s">
        <v>4</v>
      </c>
      <c r="E25" s="54">
        <v>66</v>
      </c>
    </row>
    <row r="26" spans="2:13" x14ac:dyDescent="0.35">
      <c r="B26" s="49">
        <v>43357</v>
      </c>
      <c r="C26" s="50"/>
      <c r="D26" s="50" t="s">
        <v>5</v>
      </c>
      <c r="E26" s="51">
        <v>442</v>
      </c>
    </row>
    <row r="27" spans="2:13" x14ac:dyDescent="0.35">
      <c r="B27" s="52">
        <v>43357</v>
      </c>
      <c r="C27" s="56"/>
      <c r="D27" s="53" t="s">
        <v>3</v>
      </c>
      <c r="E27" s="54">
        <v>151</v>
      </c>
    </row>
    <row r="28" spans="2:13" x14ac:dyDescent="0.35">
      <c r="B28" s="49">
        <v>43358</v>
      </c>
      <c r="C28" s="50"/>
      <c r="D28" s="50" t="s">
        <v>4</v>
      </c>
      <c r="E28" s="51">
        <v>145</v>
      </c>
    </row>
    <row r="29" spans="2:13" x14ac:dyDescent="0.35">
      <c r="B29" s="52">
        <v>43358</v>
      </c>
      <c r="C29" s="56"/>
      <c r="D29" s="53" t="s">
        <v>5</v>
      </c>
      <c r="E29" s="54">
        <v>343.45</v>
      </c>
    </row>
    <row r="30" spans="2:13" x14ac:dyDescent="0.35">
      <c r="B30" s="49">
        <v>43358</v>
      </c>
      <c r="C30" s="50"/>
      <c r="D30" s="50" t="s">
        <v>3</v>
      </c>
      <c r="E30" s="51">
        <v>111</v>
      </c>
    </row>
    <row r="31" spans="2:13" x14ac:dyDescent="0.35">
      <c r="B31" s="52">
        <v>43361</v>
      </c>
      <c r="C31" s="56"/>
      <c r="D31" s="53" t="s">
        <v>4</v>
      </c>
      <c r="E31" s="54">
        <v>60</v>
      </c>
    </row>
    <row r="32" spans="2:13" x14ac:dyDescent="0.35">
      <c r="B32" s="49">
        <v>43361</v>
      </c>
      <c r="C32" s="50"/>
      <c r="D32" s="50" t="s">
        <v>5</v>
      </c>
      <c r="E32" s="51">
        <v>235</v>
      </c>
    </row>
    <row r="33" spans="2:5" x14ac:dyDescent="0.35">
      <c r="B33" s="52">
        <v>43361</v>
      </c>
      <c r="C33" s="56"/>
      <c r="D33" s="53" t="s">
        <v>3</v>
      </c>
      <c r="E33" s="54">
        <v>144</v>
      </c>
    </row>
    <row r="34" spans="2:5" x14ac:dyDescent="0.35">
      <c r="B34" s="49">
        <v>43362</v>
      </c>
      <c r="C34" s="50"/>
      <c r="D34" s="50" t="s">
        <v>3</v>
      </c>
      <c r="E34" s="51">
        <v>158</v>
      </c>
    </row>
    <row r="35" spans="2:5" x14ac:dyDescent="0.35">
      <c r="B35" s="52">
        <v>43362</v>
      </c>
      <c r="C35" s="56"/>
      <c r="D35" s="53" t="s">
        <v>5</v>
      </c>
      <c r="E35" s="54">
        <v>319</v>
      </c>
    </row>
    <row r="36" spans="2:5" x14ac:dyDescent="0.35">
      <c r="B36" s="49">
        <v>43363</v>
      </c>
      <c r="C36" s="50"/>
      <c r="D36" s="50" t="s">
        <v>4</v>
      </c>
      <c r="E36" s="51">
        <v>52</v>
      </c>
    </row>
    <row r="37" spans="2:5" x14ac:dyDescent="0.35">
      <c r="B37" s="52">
        <v>43363</v>
      </c>
      <c r="C37" s="56" t="s">
        <v>0</v>
      </c>
      <c r="D37" s="53" t="s">
        <v>5</v>
      </c>
      <c r="E37" s="54">
        <v>426</v>
      </c>
    </row>
    <row r="38" spans="2:5" x14ac:dyDescent="0.35">
      <c r="B38" s="49">
        <v>43364</v>
      </c>
      <c r="C38" s="50" t="s">
        <v>2</v>
      </c>
      <c r="D38" s="50" t="s">
        <v>4</v>
      </c>
      <c r="E38" s="51">
        <v>213</v>
      </c>
    </row>
    <row r="39" spans="2:5" x14ac:dyDescent="0.35">
      <c r="B39" s="52">
        <v>43364</v>
      </c>
      <c r="C39" s="56" t="s">
        <v>1</v>
      </c>
      <c r="D39" s="53" t="s">
        <v>5</v>
      </c>
      <c r="E39" s="54">
        <v>485</v>
      </c>
    </row>
    <row r="40" spans="2:5" x14ac:dyDescent="0.35">
      <c r="B40" s="49"/>
      <c r="C40" s="50"/>
      <c r="D40" s="50"/>
      <c r="E40" s="51"/>
    </row>
    <row r="41" spans="2:5" x14ac:dyDescent="0.35">
      <c r="B41" s="13"/>
      <c r="C41" s="12"/>
      <c r="D41" s="12"/>
      <c r="E41" s="14"/>
    </row>
    <row r="42" spans="2:5" x14ac:dyDescent="0.35">
      <c r="B42" s="13"/>
      <c r="C42" s="12"/>
      <c r="D42" s="12"/>
      <c r="E42" s="14"/>
    </row>
    <row r="43" spans="2:5" x14ac:dyDescent="0.35">
      <c r="B43" s="13"/>
      <c r="C43" s="12"/>
      <c r="D43" s="12"/>
      <c r="E43" s="14"/>
    </row>
    <row r="44" spans="2:5" x14ac:dyDescent="0.35">
      <c r="B44" s="13"/>
      <c r="C44" s="12"/>
      <c r="D44" s="12"/>
      <c r="E44" s="14"/>
    </row>
    <row r="45" spans="2:5" x14ac:dyDescent="0.35">
      <c r="B45" s="13"/>
      <c r="C45" s="12"/>
      <c r="D45" s="12"/>
      <c r="E45" s="14"/>
    </row>
    <row r="46" spans="2:5" x14ac:dyDescent="0.35">
      <c r="B46" s="13"/>
      <c r="C46" s="12"/>
      <c r="D46" s="12"/>
      <c r="E46" s="14"/>
    </row>
    <row r="47" spans="2:5" x14ac:dyDescent="0.35">
      <c r="B47" s="13"/>
      <c r="C47" s="12"/>
      <c r="D47" s="12"/>
      <c r="E47" s="14"/>
    </row>
    <row r="48" spans="2:5" x14ac:dyDescent="0.35">
      <c r="B48" s="13"/>
      <c r="C48" s="12"/>
      <c r="D48" s="12"/>
      <c r="E48" s="14"/>
    </row>
    <row r="49" spans="2:5" x14ac:dyDescent="0.35">
      <c r="B49" s="13"/>
      <c r="C49" s="12"/>
      <c r="D49" s="12"/>
      <c r="E49" s="14"/>
    </row>
    <row r="50" spans="2:5" x14ac:dyDescent="0.35">
      <c r="B50" s="13"/>
      <c r="C50" s="12"/>
      <c r="D50" s="12"/>
      <c r="E50" s="14"/>
    </row>
    <row r="51" spans="2:5" x14ac:dyDescent="0.35">
      <c r="B51" s="13"/>
      <c r="C51" s="12"/>
      <c r="D51" s="12"/>
      <c r="E51" s="14"/>
    </row>
    <row r="52" spans="2:5" x14ac:dyDescent="0.35">
      <c r="B52" s="13"/>
      <c r="C52" s="12"/>
      <c r="D52" s="12"/>
      <c r="E52" s="14"/>
    </row>
    <row r="53" spans="2:5" x14ac:dyDescent="0.35">
      <c r="B53" s="13"/>
      <c r="C53" s="12"/>
      <c r="D53" s="12"/>
      <c r="E53" s="14"/>
    </row>
    <row r="54" spans="2:5" x14ac:dyDescent="0.35">
      <c r="B54" s="13"/>
      <c r="C54" s="12"/>
      <c r="D54" s="12"/>
      <c r="E54" s="14"/>
    </row>
    <row r="55" spans="2:5" x14ac:dyDescent="0.35">
      <c r="B55" s="13"/>
      <c r="C55" s="12"/>
      <c r="D55" s="12"/>
      <c r="E55" s="14"/>
    </row>
    <row r="56" spans="2:5" x14ac:dyDescent="0.35">
      <c r="B56" s="13"/>
      <c r="C56" s="12"/>
      <c r="D56" s="12"/>
      <c r="E56" s="14"/>
    </row>
    <row r="57" spans="2:5" x14ac:dyDescent="0.35">
      <c r="B57" s="13"/>
      <c r="C57" s="12"/>
      <c r="D57" s="12"/>
      <c r="E57" s="14"/>
    </row>
    <row r="58" spans="2:5" x14ac:dyDescent="0.35">
      <c r="B58" s="13"/>
      <c r="C58" s="12"/>
      <c r="D58" s="12"/>
      <c r="E58" s="14"/>
    </row>
    <row r="59" spans="2:5" x14ac:dyDescent="0.35">
      <c r="B59" s="13"/>
      <c r="C59" s="12"/>
      <c r="D59" s="12"/>
      <c r="E59" s="14"/>
    </row>
    <row r="60" spans="2:5" x14ac:dyDescent="0.35">
      <c r="B60" s="13"/>
      <c r="C60" s="12"/>
      <c r="D60" s="12"/>
      <c r="E60" s="14"/>
    </row>
    <row r="61" spans="2:5" x14ac:dyDescent="0.35">
      <c r="B61" s="13"/>
      <c r="C61" s="12"/>
      <c r="D61" s="12"/>
      <c r="E61" s="14"/>
    </row>
    <row r="62" spans="2:5" x14ac:dyDescent="0.35">
      <c r="B62" s="13"/>
      <c r="C62" s="12"/>
      <c r="D62" s="12"/>
      <c r="E62" s="14"/>
    </row>
    <row r="63" spans="2:5" x14ac:dyDescent="0.35">
      <c r="B63" s="13"/>
      <c r="C63" s="12"/>
      <c r="D63" s="12"/>
      <c r="E63" s="14"/>
    </row>
    <row r="64" spans="2:5" x14ac:dyDescent="0.35">
      <c r="B64" s="13"/>
      <c r="C64" s="12"/>
      <c r="D64" s="12"/>
      <c r="E64" s="14"/>
    </row>
    <row r="65" spans="2:5" x14ac:dyDescent="0.35">
      <c r="B65" s="13"/>
      <c r="C65" s="12"/>
      <c r="D65" s="12"/>
      <c r="E65" s="14"/>
    </row>
    <row r="66" spans="2:5" x14ac:dyDescent="0.35">
      <c r="B66" s="13"/>
      <c r="C66" s="12"/>
      <c r="D66" s="12"/>
      <c r="E66" s="14"/>
    </row>
    <row r="67" spans="2:5" x14ac:dyDescent="0.35">
      <c r="B67" s="13"/>
      <c r="C67" s="12"/>
      <c r="D67" s="12"/>
      <c r="E67" s="14"/>
    </row>
    <row r="68" spans="2:5" x14ac:dyDescent="0.35">
      <c r="B68" s="13"/>
      <c r="C68" s="12"/>
      <c r="D68" s="12"/>
      <c r="E68" s="14"/>
    </row>
    <row r="69" spans="2:5" x14ac:dyDescent="0.35">
      <c r="B69" s="13"/>
      <c r="C69" s="12"/>
      <c r="D69" s="12"/>
      <c r="E69" s="14"/>
    </row>
    <row r="70" spans="2:5" x14ac:dyDescent="0.35">
      <c r="B70" s="13"/>
      <c r="C70" s="12"/>
      <c r="D70" s="12"/>
      <c r="E70" s="14"/>
    </row>
    <row r="71" spans="2:5" x14ac:dyDescent="0.35">
      <c r="B71" s="13"/>
      <c r="C71" s="12"/>
      <c r="D71" s="12"/>
      <c r="E71" s="14"/>
    </row>
    <row r="72" spans="2:5" x14ac:dyDescent="0.35">
      <c r="B72" s="13"/>
      <c r="C72" s="12"/>
      <c r="D72" s="12"/>
      <c r="E72" s="14"/>
    </row>
    <row r="73" spans="2:5" x14ac:dyDescent="0.35">
      <c r="B73" s="13"/>
      <c r="C73" s="12"/>
      <c r="D73" s="12"/>
      <c r="E73" s="14"/>
    </row>
    <row r="74" spans="2:5" x14ac:dyDescent="0.35">
      <c r="B74" s="13"/>
      <c r="C74" s="12"/>
      <c r="D74" s="12"/>
      <c r="E74" s="14"/>
    </row>
    <row r="75" spans="2:5" x14ac:dyDescent="0.35">
      <c r="B75" s="13"/>
      <c r="C75" s="12"/>
      <c r="D75" s="12"/>
      <c r="E75" s="14"/>
    </row>
    <row r="76" spans="2:5" x14ac:dyDescent="0.35">
      <c r="B76" s="13"/>
      <c r="C76" s="12"/>
      <c r="D76" s="12"/>
      <c r="E76" s="14"/>
    </row>
    <row r="77" spans="2:5" x14ac:dyDescent="0.35">
      <c r="B77" s="13"/>
      <c r="C77" s="12"/>
      <c r="D77" s="12"/>
      <c r="E77" s="14"/>
    </row>
    <row r="78" spans="2:5" x14ac:dyDescent="0.35">
      <c r="B78" s="13"/>
      <c r="C78" s="12"/>
      <c r="D78" s="12"/>
      <c r="E78" s="14"/>
    </row>
    <row r="79" spans="2:5" x14ac:dyDescent="0.35">
      <c r="B79" s="13"/>
      <c r="C79" s="12"/>
      <c r="D79" s="12"/>
      <c r="E79" s="14"/>
    </row>
    <row r="80" spans="2:5" x14ac:dyDescent="0.35">
      <c r="B80" s="13"/>
      <c r="C80" s="12"/>
      <c r="D80" s="12"/>
      <c r="E80" s="14"/>
    </row>
    <row r="81" spans="2:5" x14ac:dyDescent="0.35">
      <c r="B81" s="13"/>
      <c r="C81" s="12"/>
      <c r="D81" s="12"/>
      <c r="E81" s="14"/>
    </row>
    <row r="82" spans="2:5" x14ac:dyDescent="0.35">
      <c r="B82" s="13"/>
      <c r="C82" s="12"/>
      <c r="D82" s="12"/>
      <c r="E82" s="14"/>
    </row>
    <row r="83" spans="2:5" x14ac:dyDescent="0.35">
      <c r="B83" s="13"/>
      <c r="C83" s="12"/>
      <c r="D83" s="12"/>
      <c r="E83" s="14"/>
    </row>
    <row r="84" spans="2:5" x14ac:dyDescent="0.35">
      <c r="B84" s="13"/>
      <c r="C84" s="12"/>
      <c r="D84" s="12"/>
      <c r="E84" s="14"/>
    </row>
    <row r="85" spans="2:5" x14ac:dyDescent="0.35">
      <c r="B85" s="13"/>
      <c r="C85" s="12"/>
      <c r="D85" s="12"/>
      <c r="E85" s="14"/>
    </row>
    <row r="86" spans="2:5" x14ac:dyDescent="0.35">
      <c r="B86" s="13"/>
      <c r="C86" s="12"/>
      <c r="D86" s="12"/>
      <c r="E86" s="14"/>
    </row>
    <row r="87" spans="2:5" x14ac:dyDescent="0.35">
      <c r="B87" s="13"/>
      <c r="C87" s="12"/>
      <c r="D87" s="12"/>
      <c r="E87" s="14"/>
    </row>
    <row r="88" spans="2:5" x14ac:dyDescent="0.35">
      <c r="B88" s="13"/>
      <c r="C88" s="12"/>
      <c r="D88" s="12"/>
      <c r="E88" s="14"/>
    </row>
    <row r="89" spans="2:5" x14ac:dyDescent="0.35">
      <c r="B89" s="13"/>
      <c r="C89" s="12"/>
      <c r="D89" s="12"/>
      <c r="E89" s="14"/>
    </row>
    <row r="90" spans="2:5" x14ac:dyDescent="0.35">
      <c r="B90" s="13"/>
      <c r="C90" s="12"/>
      <c r="D90" s="12"/>
      <c r="E90" s="14"/>
    </row>
    <row r="91" spans="2:5" x14ac:dyDescent="0.35">
      <c r="B91" s="13"/>
      <c r="C91" s="12"/>
      <c r="D91" s="12"/>
      <c r="E91" s="14"/>
    </row>
    <row r="92" spans="2:5" x14ac:dyDescent="0.35">
      <c r="B92" s="13"/>
      <c r="C92" s="12"/>
      <c r="D92" s="12"/>
      <c r="E92" s="14"/>
    </row>
    <row r="93" spans="2:5" x14ac:dyDescent="0.35">
      <c r="B93" s="13"/>
      <c r="C93" s="12"/>
      <c r="D93" s="12"/>
      <c r="E93" s="14"/>
    </row>
    <row r="94" spans="2:5" x14ac:dyDescent="0.35">
      <c r="B94" s="13"/>
      <c r="C94" s="12"/>
      <c r="D94" s="12"/>
      <c r="E94" s="14"/>
    </row>
    <row r="95" spans="2:5" x14ac:dyDescent="0.35">
      <c r="B95" s="13"/>
      <c r="C95" s="12"/>
      <c r="D95" s="12"/>
      <c r="E95" s="14"/>
    </row>
    <row r="96" spans="2:5" x14ac:dyDescent="0.35">
      <c r="B96" s="13"/>
      <c r="C96" s="12"/>
      <c r="D96" s="12"/>
      <c r="E96" s="14"/>
    </row>
    <row r="97" spans="2:5" x14ac:dyDescent="0.35">
      <c r="B97" s="13"/>
      <c r="C97" s="12"/>
      <c r="D97" s="12"/>
      <c r="E97" s="14"/>
    </row>
    <row r="98" spans="2:5" x14ac:dyDescent="0.35">
      <c r="B98" s="13"/>
      <c r="C98" s="12"/>
      <c r="D98" s="12"/>
      <c r="E98" s="14"/>
    </row>
    <row r="99" spans="2:5" x14ac:dyDescent="0.35">
      <c r="B99" s="13"/>
      <c r="C99" s="12"/>
      <c r="D99" s="12"/>
      <c r="E99" s="14"/>
    </row>
    <row r="100" spans="2:5" x14ac:dyDescent="0.35">
      <c r="B100" s="13"/>
      <c r="C100" s="12"/>
      <c r="D100" s="12"/>
      <c r="E100" s="14"/>
    </row>
    <row r="101" spans="2:5" x14ac:dyDescent="0.35">
      <c r="B101" s="13"/>
      <c r="C101" s="12"/>
      <c r="D101" s="12"/>
      <c r="E101" s="14"/>
    </row>
    <row r="102" spans="2:5" x14ac:dyDescent="0.35">
      <c r="B102" s="13"/>
      <c r="C102" s="12"/>
      <c r="D102" s="12"/>
      <c r="E102" s="14"/>
    </row>
    <row r="103" spans="2:5" x14ac:dyDescent="0.35">
      <c r="B103" s="13"/>
      <c r="C103" s="12"/>
      <c r="D103" s="12"/>
      <c r="E103" s="14"/>
    </row>
    <row r="104" spans="2:5" x14ac:dyDescent="0.35">
      <c r="B104" s="13"/>
      <c r="C104" s="12"/>
      <c r="D104" s="12"/>
      <c r="E104" s="14"/>
    </row>
    <row r="105" spans="2:5" x14ac:dyDescent="0.35">
      <c r="B105" s="13"/>
      <c r="C105" s="12"/>
      <c r="D105" s="12"/>
      <c r="E105" s="14"/>
    </row>
    <row r="106" spans="2:5" x14ac:dyDescent="0.35">
      <c r="B106" s="13"/>
      <c r="C106" s="12"/>
      <c r="D106" s="12"/>
      <c r="E106" s="14"/>
    </row>
    <row r="107" spans="2:5" x14ac:dyDescent="0.35">
      <c r="B107" s="13"/>
      <c r="C107" s="12"/>
      <c r="D107" s="12"/>
      <c r="E107" s="14"/>
    </row>
    <row r="108" spans="2:5" x14ac:dyDescent="0.35">
      <c r="B108" s="13"/>
      <c r="C108" s="12"/>
      <c r="D108" s="12"/>
      <c r="E108" s="14"/>
    </row>
    <row r="109" spans="2:5" x14ac:dyDescent="0.35">
      <c r="B109" s="13"/>
      <c r="C109" s="12"/>
      <c r="D109" s="12"/>
      <c r="E109" s="14"/>
    </row>
    <row r="110" spans="2:5" x14ac:dyDescent="0.35">
      <c r="B110" s="13"/>
      <c r="C110" s="12"/>
      <c r="D110" s="12"/>
      <c r="E110" s="14"/>
    </row>
    <row r="111" spans="2:5" x14ac:dyDescent="0.35">
      <c r="B111" s="13"/>
      <c r="C111" s="12"/>
      <c r="D111" s="12"/>
      <c r="E111" s="14"/>
    </row>
    <row r="112" spans="2:5" x14ac:dyDescent="0.35">
      <c r="B112" s="13"/>
      <c r="C112" s="12"/>
      <c r="D112" s="12"/>
      <c r="E112" s="14"/>
    </row>
    <row r="113" spans="2:5" x14ac:dyDescent="0.35">
      <c r="B113" s="13"/>
      <c r="C113" s="12"/>
      <c r="D113" s="12"/>
      <c r="E113" s="14"/>
    </row>
    <row r="114" spans="2:5" x14ac:dyDescent="0.35">
      <c r="B114" s="13"/>
      <c r="C114" s="12"/>
      <c r="D114" s="12"/>
      <c r="E114" s="14"/>
    </row>
    <row r="115" spans="2:5" x14ac:dyDescent="0.35">
      <c r="B115" s="13"/>
      <c r="C115" s="12"/>
      <c r="D115" s="12"/>
      <c r="E115" s="14"/>
    </row>
    <row r="116" spans="2:5" x14ac:dyDescent="0.35">
      <c r="B116" s="13"/>
      <c r="C116" s="12"/>
      <c r="D116" s="12"/>
      <c r="E116" s="14"/>
    </row>
    <row r="117" spans="2:5" x14ac:dyDescent="0.35">
      <c r="B117" s="13"/>
      <c r="C117" s="12"/>
      <c r="D117" s="12"/>
      <c r="E117" s="14"/>
    </row>
    <row r="118" spans="2:5" x14ac:dyDescent="0.35">
      <c r="B118" s="13"/>
      <c r="C118" s="12"/>
      <c r="D118" s="12"/>
      <c r="E118" s="14"/>
    </row>
    <row r="119" spans="2:5" x14ac:dyDescent="0.35">
      <c r="B119" s="13"/>
      <c r="C119" s="12"/>
      <c r="D119" s="12"/>
      <c r="E119" s="14"/>
    </row>
    <row r="120" spans="2:5" x14ac:dyDescent="0.35">
      <c r="B120" s="13"/>
      <c r="C120" s="12"/>
      <c r="D120" s="12"/>
      <c r="E120" s="14"/>
    </row>
    <row r="121" spans="2:5" x14ac:dyDescent="0.35">
      <c r="B121" s="13"/>
      <c r="C121" s="12"/>
      <c r="D121" s="12"/>
      <c r="E121" s="14"/>
    </row>
    <row r="122" spans="2:5" x14ac:dyDescent="0.35">
      <c r="B122" s="13"/>
      <c r="C122" s="12"/>
      <c r="D122" s="12"/>
      <c r="E122" s="14"/>
    </row>
    <row r="123" spans="2:5" x14ac:dyDescent="0.35">
      <c r="B123" s="13"/>
      <c r="C123" s="12"/>
      <c r="D123" s="12"/>
      <c r="E123" s="14"/>
    </row>
    <row r="124" spans="2:5" x14ac:dyDescent="0.35">
      <c r="B124" s="13"/>
      <c r="C124" s="12"/>
      <c r="D124" s="12"/>
      <c r="E124" s="14"/>
    </row>
    <row r="125" spans="2:5" x14ac:dyDescent="0.35">
      <c r="B125" s="13"/>
      <c r="C125" s="12"/>
      <c r="D125" s="12"/>
      <c r="E125" s="14"/>
    </row>
    <row r="126" spans="2:5" x14ac:dyDescent="0.35">
      <c r="B126" s="13"/>
      <c r="C126" s="12"/>
      <c r="D126" s="12"/>
      <c r="E126" s="14"/>
    </row>
    <row r="127" spans="2:5" x14ac:dyDescent="0.35">
      <c r="B127" s="13"/>
      <c r="C127" s="12"/>
      <c r="D127" s="12"/>
      <c r="E127" s="14"/>
    </row>
    <row r="128" spans="2:5" x14ac:dyDescent="0.35">
      <c r="B128" s="13"/>
      <c r="C128" s="12"/>
      <c r="D128" s="12"/>
      <c r="E128" s="14"/>
    </row>
    <row r="129" spans="2:5" x14ac:dyDescent="0.35">
      <c r="B129" s="13"/>
      <c r="C129" s="12"/>
      <c r="D129" s="12"/>
      <c r="E129" s="14"/>
    </row>
    <row r="130" spans="2:5" x14ac:dyDescent="0.35">
      <c r="B130" s="13"/>
      <c r="C130" s="12"/>
      <c r="D130" s="12"/>
      <c r="E130" s="14"/>
    </row>
    <row r="131" spans="2:5" x14ac:dyDescent="0.35">
      <c r="B131" s="13"/>
      <c r="C131" s="12"/>
      <c r="D131" s="12"/>
      <c r="E131" s="14"/>
    </row>
    <row r="132" spans="2:5" x14ac:dyDescent="0.35">
      <c r="B132" s="13"/>
      <c r="C132" s="12"/>
      <c r="D132" s="12"/>
      <c r="E132" s="14"/>
    </row>
    <row r="133" spans="2:5" x14ac:dyDescent="0.35">
      <c r="B133" s="13"/>
      <c r="C133" s="12"/>
      <c r="D133" s="12"/>
      <c r="E133" s="14"/>
    </row>
    <row r="134" spans="2:5" x14ac:dyDescent="0.35">
      <c r="B134" s="13"/>
      <c r="C134" s="12"/>
      <c r="D134" s="12"/>
      <c r="E134" s="14"/>
    </row>
    <row r="135" spans="2:5" x14ac:dyDescent="0.35">
      <c r="B135" s="13"/>
      <c r="C135" s="12"/>
      <c r="D135" s="12"/>
      <c r="E135" s="14"/>
    </row>
    <row r="136" spans="2:5" x14ac:dyDescent="0.35">
      <c r="B136" s="13"/>
      <c r="C136" s="12"/>
      <c r="D136" s="12"/>
      <c r="E136" s="14"/>
    </row>
    <row r="137" spans="2:5" x14ac:dyDescent="0.35">
      <c r="B137" s="13"/>
      <c r="C137" s="12"/>
      <c r="D137" s="12"/>
      <c r="E137" s="14"/>
    </row>
    <row r="138" spans="2:5" x14ac:dyDescent="0.35">
      <c r="B138" s="13"/>
      <c r="C138" s="12"/>
      <c r="D138" s="12"/>
      <c r="E138" s="14"/>
    </row>
    <row r="139" spans="2:5" x14ac:dyDescent="0.35">
      <c r="B139" s="13"/>
      <c r="C139" s="12"/>
      <c r="D139" s="12"/>
      <c r="E139" s="14"/>
    </row>
    <row r="140" spans="2:5" x14ac:dyDescent="0.35">
      <c r="B140" s="13"/>
      <c r="C140" s="12"/>
      <c r="D140" s="12"/>
      <c r="E140" s="14"/>
    </row>
    <row r="141" spans="2:5" x14ac:dyDescent="0.35">
      <c r="B141" s="13"/>
      <c r="C141" s="12"/>
      <c r="D141" s="12"/>
      <c r="E141" s="14"/>
    </row>
    <row r="142" spans="2:5" x14ac:dyDescent="0.35">
      <c r="B142" s="13"/>
      <c r="C142" s="12"/>
      <c r="D142" s="12"/>
      <c r="E142" s="14"/>
    </row>
    <row r="143" spans="2:5" x14ac:dyDescent="0.35">
      <c r="B143" s="13"/>
      <c r="C143" s="12"/>
      <c r="D143" s="12"/>
      <c r="E143" s="14"/>
    </row>
    <row r="144" spans="2:5" x14ac:dyDescent="0.35">
      <c r="B144" s="13"/>
      <c r="C144" s="12"/>
      <c r="D144" s="12"/>
      <c r="E144" s="14"/>
    </row>
    <row r="145" spans="2:5" x14ac:dyDescent="0.35">
      <c r="B145" s="13"/>
      <c r="C145" s="12"/>
      <c r="D145" s="12"/>
      <c r="E145" s="14"/>
    </row>
    <row r="146" spans="2:5" x14ac:dyDescent="0.35">
      <c r="B146" s="13"/>
      <c r="C146" s="12"/>
      <c r="D146" s="12"/>
      <c r="E146" s="14"/>
    </row>
    <row r="147" spans="2:5" x14ac:dyDescent="0.35">
      <c r="B147" s="13"/>
      <c r="C147" s="12"/>
      <c r="D147" s="12"/>
      <c r="E147" s="14"/>
    </row>
    <row r="148" spans="2:5" x14ac:dyDescent="0.35">
      <c r="B148" s="13"/>
      <c r="C148" s="12"/>
      <c r="D148" s="12"/>
      <c r="E148" s="14"/>
    </row>
    <row r="149" spans="2:5" x14ac:dyDescent="0.35">
      <c r="B149" s="13"/>
      <c r="C149" s="12"/>
      <c r="D149" s="12"/>
      <c r="E149" s="14"/>
    </row>
    <row r="150" spans="2:5" x14ac:dyDescent="0.35">
      <c r="B150" s="13"/>
      <c r="C150" s="12"/>
      <c r="D150" s="12"/>
      <c r="E150" s="14"/>
    </row>
    <row r="151" spans="2:5" x14ac:dyDescent="0.35">
      <c r="B151" s="13"/>
      <c r="C151" s="12"/>
      <c r="D151" s="12"/>
      <c r="E151" s="14"/>
    </row>
    <row r="152" spans="2:5" x14ac:dyDescent="0.35">
      <c r="B152" s="13"/>
      <c r="C152" s="12"/>
      <c r="D152" s="12"/>
      <c r="E152" s="14"/>
    </row>
    <row r="153" spans="2:5" x14ac:dyDescent="0.35">
      <c r="B153" s="13"/>
      <c r="C153" s="12"/>
      <c r="D153" s="12"/>
      <c r="E153" s="14"/>
    </row>
    <row r="154" spans="2:5" x14ac:dyDescent="0.35">
      <c r="B154" s="13"/>
      <c r="C154" s="12"/>
      <c r="D154" s="12"/>
      <c r="E154" s="14"/>
    </row>
    <row r="155" spans="2:5" x14ac:dyDescent="0.35">
      <c r="B155" s="13"/>
      <c r="C155" s="12"/>
      <c r="D155" s="12"/>
      <c r="E155" s="14"/>
    </row>
    <row r="156" spans="2:5" x14ac:dyDescent="0.35">
      <c r="B156" s="13"/>
      <c r="C156" s="12"/>
      <c r="D156" s="12"/>
      <c r="E156" s="14"/>
    </row>
    <row r="157" spans="2:5" x14ac:dyDescent="0.35">
      <c r="B157" s="13"/>
      <c r="C157" s="12"/>
      <c r="D157" s="12"/>
      <c r="E157" s="14"/>
    </row>
    <row r="158" spans="2:5" x14ac:dyDescent="0.35">
      <c r="B158" s="13"/>
      <c r="C158" s="12"/>
      <c r="D158" s="12"/>
      <c r="E158" s="14"/>
    </row>
    <row r="159" spans="2:5" x14ac:dyDescent="0.35">
      <c r="B159" s="13"/>
      <c r="C159" s="12"/>
      <c r="D159" s="12"/>
      <c r="E159" s="14"/>
    </row>
    <row r="160" spans="2:5" x14ac:dyDescent="0.35">
      <c r="B160" s="13"/>
      <c r="C160" s="12"/>
      <c r="D160" s="12"/>
      <c r="E160" s="14"/>
    </row>
    <row r="161" spans="2:5" x14ac:dyDescent="0.35">
      <c r="B161" s="13"/>
      <c r="C161" s="12"/>
      <c r="D161" s="12"/>
      <c r="E161" s="14"/>
    </row>
    <row r="162" spans="2:5" x14ac:dyDescent="0.35">
      <c r="B162" s="13"/>
      <c r="C162" s="12"/>
      <c r="D162" s="12"/>
      <c r="E162" s="14"/>
    </row>
    <row r="163" spans="2:5" x14ac:dyDescent="0.35">
      <c r="B163" s="13"/>
      <c r="C163" s="12"/>
      <c r="D163" s="12"/>
      <c r="E163" s="14"/>
    </row>
    <row r="164" spans="2:5" x14ac:dyDescent="0.35">
      <c r="B164" s="13"/>
      <c r="C164" s="12"/>
      <c r="D164" s="12"/>
      <c r="E164" s="14"/>
    </row>
    <row r="165" spans="2:5" x14ac:dyDescent="0.35">
      <c r="B165" s="13"/>
      <c r="C165" s="12"/>
      <c r="D165" s="12"/>
      <c r="E165" s="14"/>
    </row>
    <row r="166" spans="2:5" x14ac:dyDescent="0.35">
      <c r="B166" s="13"/>
      <c r="C166" s="12"/>
      <c r="D166" s="12"/>
      <c r="E166" s="14"/>
    </row>
    <row r="167" spans="2:5" x14ac:dyDescent="0.35">
      <c r="B167" s="13"/>
      <c r="C167" s="12"/>
      <c r="D167" s="12"/>
      <c r="E167" s="14"/>
    </row>
    <row r="168" spans="2:5" x14ac:dyDescent="0.35">
      <c r="B168" s="13"/>
      <c r="C168" s="12"/>
      <c r="D168" s="12"/>
      <c r="E168" s="14"/>
    </row>
    <row r="169" spans="2:5" x14ac:dyDescent="0.35">
      <c r="B169" s="13"/>
      <c r="C169" s="12"/>
      <c r="D169" s="12"/>
      <c r="E169" s="14"/>
    </row>
    <row r="170" spans="2:5" x14ac:dyDescent="0.35">
      <c r="B170" s="13"/>
      <c r="C170" s="12"/>
      <c r="D170" s="12"/>
      <c r="E170" s="14"/>
    </row>
    <row r="171" spans="2:5" x14ac:dyDescent="0.35">
      <c r="B171" s="13"/>
      <c r="C171" s="12"/>
      <c r="D171" s="12"/>
      <c r="E171" s="14"/>
    </row>
    <row r="172" spans="2:5" x14ac:dyDescent="0.35">
      <c r="B172" s="13"/>
      <c r="C172" s="12"/>
      <c r="D172" s="12"/>
      <c r="E172" s="14"/>
    </row>
    <row r="173" spans="2:5" x14ac:dyDescent="0.35">
      <c r="B173" s="13"/>
      <c r="C173" s="12"/>
      <c r="D173" s="12"/>
      <c r="E173" s="14"/>
    </row>
    <row r="174" spans="2:5" x14ac:dyDescent="0.35">
      <c r="B174" s="13"/>
      <c r="C174" s="12"/>
      <c r="D174" s="12"/>
      <c r="E174" s="14"/>
    </row>
    <row r="175" spans="2:5" x14ac:dyDescent="0.35">
      <c r="B175" s="13"/>
      <c r="C175" s="12"/>
      <c r="D175" s="12"/>
      <c r="E175" s="14"/>
    </row>
    <row r="176" spans="2:5" x14ac:dyDescent="0.35">
      <c r="B176" s="13"/>
      <c r="C176" s="12"/>
      <c r="D176" s="12"/>
      <c r="E176" s="14"/>
    </row>
    <row r="177" spans="2:5" x14ac:dyDescent="0.35">
      <c r="B177" s="13"/>
      <c r="C177" s="12"/>
      <c r="D177" s="12"/>
      <c r="E177" s="14"/>
    </row>
    <row r="178" spans="2:5" x14ac:dyDescent="0.35">
      <c r="B178" s="13"/>
      <c r="C178" s="12"/>
      <c r="D178" s="12"/>
      <c r="E178" s="14"/>
    </row>
    <row r="179" spans="2:5" x14ac:dyDescent="0.35">
      <c r="B179" s="13"/>
      <c r="C179" s="12"/>
      <c r="D179" s="12"/>
      <c r="E179" s="14"/>
    </row>
    <row r="180" spans="2:5" x14ac:dyDescent="0.35">
      <c r="B180" s="13"/>
      <c r="C180" s="12"/>
      <c r="D180" s="12"/>
      <c r="E180" s="14"/>
    </row>
    <row r="181" spans="2:5" x14ac:dyDescent="0.35">
      <c r="B181" s="13"/>
      <c r="C181" s="12"/>
      <c r="D181" s="12"/>
      <c r="E181" s="14"/>
    </row>
    <row r="182" spans="2:5" x14ac:dyDescent="0.35">
      <c r="B182" s="13"/>
      <c r="C182" s="12"/>
      <c r="D182" s="12"/>
      <c r="E182" s="14"/>
    </row>
    <row r="183" spans="2:5" x14ac:dyDescent="0.35">
      <c r="B183" s="13"/>
      <c r="C183" s="12"/>
      <c r="D183" s="12"/>
      <c r="E183" s="14"/>
    </row>
    <row r="184" spans="2:5" x14ac:dyDescent="0.35">
      <c r="B184" s="13"/>
      <c r="C184" s="12"/>
      <c r="D184" s="12"/>
      <c r="E184" s="14"/>
    </row>
    <row r="185" spans="2:5" x14ac:dyDescent="0.35">
      <c r="B185" s="13"/>
      <c r="C185" s="12"/>
      <c r="D185" s="12"/>
      <c r="E185" s="14"/>
    </row>
    <row r="186" spans="2:5" x14ac:dyDescent="0.35">
      <c r="B186" s="13"/>
      <c r="C186" s="12"/>
      <c r="D186" s="12"/>
      <c r="E186" s="14"/>
    </row>
    <row r="187" spans="2:5" x14ac:dyDescent="0.35">
      <c r="B187" s="13"/>
      <c r="C187" s="12"/>
      <c r="D187" s="12"/>
      <c r="E187" s="14"/>
    </row>
    <row r="188" spans="2:5" x14ac:dyDescent="0.35">
      <c r="B188" s="13"/>
      <c r="C188" s="12"/>
      <c r="D188" s="12"/>
      <c r="E188" s="14"/>
    </row>
    <row r="189" spans="2:5" x14ac:dyDescent="0.35">
      <c r="B189" s="13"/>
      <c r="C189" s="12"/>
      <c r="D189" s="12"/>
      <c r="E189" s="14"/>
    </row>
    <row r="190" spans="2:5" x14ac:dyDescent="0.35">
      <c r="B190" s="13"/>
      <c r="C190" s="12"/>
      <c r="D190" s="12"/>
      <c r="E190" s="14"/>
    </row>
    <row r="191" spans="2:5" x14ac:dyDescent="0.35">
      <c r="B191" s="13"/>
      <c r="C191" s="12"/>
      <c r="D191" s="12"/>
      <c r="E191" s="14"/>
    </row>
    <row r="192" spans="2:5" x14ac:dyDescent="0.35">
      <c r="B192" s="13"/>
      <c r="C192" s="12"/>
      <c r="D192" s="12"/>
      <c r="E192" s="14"/>
    </row>
    <row r="193" spans="2:5" x14ac:dyDescent="0.35">
      <c r="B193" s="13"/>
      <c r="C193" s="12"/>
      <c r="D193" s="12"/>
      <c r="E193" s="14"/>
    </row>
    <row r="194" spans="2:5" x14ac:dyDescent="0.35">
      <c r="B194" s="13"/>
      <c r="C194" s="12"/>
      <c r="D194" s="12"/>
      <c r="E194" s="14"/>
    </row>
    <row r="195" spans="2:5" x14ac:dyDescent="0.35">
      <c r="B195" s="13"/>
      <c r="C195" s="12"/>
      <c r="D195" s="12"/>
      <c r="E195" s="14"/>
    </row>
    <row r="196" spans="2:5" x14ac:dyDescent="0.35">
      <c r="B196" s="13"/>
      <c r="C196" s="12"/>
      <c r="D196" s="12"/>
      <c r="E196" s="14"/>
    </row>
    <row r="197" spans="2:5" x14ac:dyDescent="0.35">
      <c r="B197" s="13"/>
      <c r="C197" s="12"/>
      <c r="D197" s="12"/>
      <c r="E197" s="14"/>
    </row>
    <row r="198" spans="2:5" x14ac:dyDescent="0.35">
      <c r="B198" s="13"/>
      <c r="C198" s="12"/>
      <c r="D198" s="12"/>
      <c r="E198" s="14"/>
    </row>
    <row r="199" spans="2:5" x14ac:dyDescent="0.35">
      <c r="B199" s="13"/>
      <c r="C199" s="12"/>
      <c r="D199" s="12"/>
      <c r="E199" s="14"/>
    </row>
    <row r="200" spans="2:5" x14ac:dyDescent="0.35">
      <c r="B200" s="13"/>
      <c r="C200" s="12"/>
      <c r="D200" s="12"/>
      <c r="E200" s="14"/>
    </row>
    <row r="201" spans="2:5" x14ac:dyDescent="0.35">
      <c r="B201" s="13"/>
      <c r="C201" s="12"/>
      <c r="D201" s="12"/>
      <c r="E201" s="14"/>
    </row>
    <row r="202" spans="2:5" x14ac:dyDescent="0.35">
      <c r="B202" s="13"/>
      <c r="C202" s="12"/>
      <c r="D202" s="12"/>
      <c r="E202" s="14"/>
    </row>
    <row r="203" spans="2:5" x14ac:dyDescent="0.35">
      <c r="B203" s="13"/>
      <c r="C203" s="12"/>
      <c r="D203" s="12"/>
      <c r="E203" s="14"/>
    </row>
    <row r="204" spans="2:5" x14ac:dyDescent="0.35">
      <c r="B204" s="13"/>
      <c r="C204" s="12"/>
      <c r="D204" s="12"/>
      <c r="E204" s="14"/>
    </row>
    <row r="205" spans="2:5" x14ac:dyDescent="0.35">
      <c r="B205" s="13"/>
      <c r="C205" s="12"/>
      <c r="D205" s="12"/>
      <c r="E205" s="14"/>
    </row>
    <row r="206" spans="2:5" x14ac:dyDescent="0.35">
      <c r="B206" s="13"/>
      <c r="C206" s="12"/>
      <c r="D206" s="12"/>
      <c r="E206" s="14"/>
    </row>
    <row r="207" spans="2:5" x14ac:dyDescent="0.35">
      <c r="B207" s="13"/>
      <c r="C207" s="12"/>
      <c r="D207" s="12"/>
      <c r="E207" s="14"/>
    </row>
    <row r="208" spans="2:5" x14ac:dyDescent="0.35">
      <c r="B208" s="13"/>
      <c r="C208" s="12"/>
      <c r="D208" s="12"/>
      <c r="E208" s="14"/>
    </row>
    <row r="209" spans="2:5" x14ac:dyDescent="0.35">
      <c r="B209" s="13"/>
      <c r="C209" s="12"/>
      <c r="D209" s="12"/>
      <c r="E209" s="14"/>
    </row>
    <row r="210" spans="2:5" x14ac:dyDescent="0.35">
      <c r="B210" s="13"/>
      <c r="C210" s="12"/>
      <c r="D210" s="12"/>
      <c r="E210" s="14"/>
    </row>
    <row r="211" spans="2:5" x14ac:dyDescent="0.35">
      <c r="B211" s="13"/>
      <c r="C211" s="12"/>
      <c r="D211" s="12"/>
      <c r="E211" s="14"/>
    </row>
    <row r="212" spans="2:5" x14ac:dyDescent="0.35">
      <c r="B212" s="13"/>
      <c r="C212" s="12"/>
      <c r="D212" s="12"/>
      <c r="E212" s="14"/>
    </row>
    <row r="213" spans="2:5" x14ac:dyDescent="0.35">
      <c r="B213" s="13"/>
      <c r="C213" s="12"/>
      <c r="D213" s="12"/>
      <c r="E213" s="14"/>
    </row>
    <row r="214" spans="2:5" x14ac:dyDescent="0.35">
      <c r="B214" s="13"/>
      <c r="C214" s="12"/>
      <c r="D214" s="12"/>
      <c r="E214" s="14"/>
    </row>
    <row r="215" spans="2:5" x14ac:dyDescent="0.35">
      <c r="B215" s="13"/>
      <c r="C215" s="12"/>
      <c r="D215" s="12"/>
      <c r="E215" s="14"/>
    </row>
    <row r="216" spans="2:5" x14ac:dyDescent="0.35">
      <c r="B216" s="13"/>
      <c r="C216" s="12"/>
      <c r="D216" s="12"/>
      <c r="E216" s="14"/>
    </row>
    <row r="217" spans="2:5" x14ac:dyDescent="0.35">
      <c r="B217" s="13"/>
      <c r="C217" s="12"/>
      <c r="D217" s="12"/>
      <c r="E217" s="14"/>
    </row>
    <row r="218" spans="2:5" x14ac:dyDescent="0.35">
      <c r="B218" s="13"/>
      <c r="C218" s="12"/>
      <c r="D218" s="12"/>
      <c r="E218" s="14"/>
    </row>
    <row r="219" spans="2:5" x14ac:dyDescent="0.35">
      <c r="B219" s="13"/>
      <c r="C219" s="12"/>
      <c r="D219" s="12"/>
      <c r="E219" s="14"/>
    </row>
    <row r="220" spans="2:5" x14ac:dyDescent="0.35">
      <c r="B220" s="13"/>
      <c r="C220" s="12"/>
      <c r="D220" s="12"/>
      <c r="E220" s="14"/>
    </row>
    <row r="221" spans="2:5" x14ac:dyDescent="0.35">
      <c r="B221" s="13"/>
      <c r="C221" s="12"/>
      <c r="D221" s="12"/>
      <c r="E221" s="14"/>
    </row>
    <row r="222" spans="2:5" x14ac:dyDescent="0.35">
      <c r="B222" s="13"/>
      <c r="C222" s="12"/>
      <c r="D222" s="12"/>
      <c r="E222" s="14"/>
    </row>
    <row r="223" spans="2:5" x14ac:dyDescent="0.35">
      <c r="B223" s="13"/>
      <c r="C223" s="12"/>
      <c r="D223" s="12"/>
      <c r="E223" s="14"/>
    </row>
    <row r="224" spans="2:5" x14ac:dyDescent="0.35">
      <c r="B224" s="13"/>
      <c r="C224" s="12"/>
      <c r="D224" s="12"/>
      <c r="E224" s="14"/>
    </row>
    <row r="225" spans="2:5" x14ac:dyDescent="0.35">
      <c r="B225" s="13"/>
      <c r="C225" s="12"/>
      <c r="D225" s="12"/>
      <c r="E225" s="14"/>
    </row>
    <row r="226" spans="2:5" x14ac:dyDescent="0.35">
      <c r="B226" s="13"/>
      <c r="C226" s="12"/>
      <c r="D226" s="12"/>
      <c r="E226" s="14"/>
    </row>
    <row r="227" spans="2:5" x14ac:dyDescent="0.35">
      <c r="B227" s="13"/>
      <c r="C227" s="12"/>
      <c r="D227" s="12"/>
      <c r="E227" s="14"/>
    </row>
    <row r="228" spans="2:5" x14ac:dyDescent="0.35">
      <c r="B228" s="13"/>
      <c r="C228" s="12"/>
      <c r="D228" s="12"/>
      <c r="E228" s="14"/>
    </row>
    <row r="229" spans="2:5" x14ac:dyDescent="0.35">
      <c r="B229" s="13"/>
      <c r="C229" s="12"/>
      <c r="D229" s="12"/>
      <c r="E229" s="14"/>
    </row>
    <row r="230" spans="2:5" x14ac:dyDescent="0.35">
      <c r="B230" s="13"/>
      <c r="C230" s="12"/>
      <c r="D230" s="12"/>
      <c r="E230" s="14"/>
    </row>
    <row r="231" spans="2:5" x14ac:dyDescent="0.35">
      <c r="B231" s="13"/>
      <c r="C231" s="12"/>
      <c r="D231" s="12"/>
      <c r="E231" s="14"/>
    </row>
    <row r="232" spans="2:5" x14ac:dyDescent="0.35">
      <c r="B232" s="13"/>
      <c r="C232" s="12"/>
      <c r="D232" s="12"/>
      <c r="E232" s="14"/>
    </row>
    <row r="233" spans="2:5" x14ac:dyDescent="0.35">
      <c r="B233" s="13"/>
      <c r="C233" s="12"/>
      <c r="D233" s="12"/>
      <c r="E233" s="14"/>
    </row>
    <row r="234" spans="2:5" x14ac:dyDescent="0.35">
      <c r="B234" s="13"/>
      <c r="C234" s="12"/>
      <c r="D234" s="12"/>
      <c r="E234" s="14"/>
    </row>
    <row r="235" spans="2:5" x14ac:dyDescent="0.35">
      <c r="B235" s="13"/>
      <c r="C235" s="12"/>
      <c r="D235" s="12"/>
      <c r="E235" s="14"/>
    </row>
    <row r="236" spans="2:5" x14ac:dyDescent="0.35">
      <c r="B236" s="13"/>
      <c r="C236" s="12"/>
      <c r="D236" s="12"/>
      <c r="E236" s="14"/>
    </row>
    <row r="237" spans="2:5" x14ac:dyDescent="0.35">
      <c r="B237" s="13"/>
      <c r="C237" s="12"/>
      <c r="D237" s="12"/>
      <c r="E237" s="14"/>
    </row>
    <row r="238" spans="2:5" x14ac:dyDescent="0.35">
      <c r="B238" s="13"/>
      <c r="C238" s="12"/>
      <c r="D238" s="12"/>
      <c r="E238" s="14"/>
    </row>
    <row r="239" spans="2:5" x14ac:dyDescent="0.35">
      <c r="B239" s="13"/>
      <c r="C239" s="12"/>
      <c r="D239" s="12"/>
      <c r="E239" s="14"/>
    </row>
    <row r="240" spans="2:5" x14ac:dyDescent="0.35">
      <c r="B240" s="13"/>
      <c r="C240" s="12"/>
      <c r="D240" s="12"/>
      <c r="E240" s="14"/>
    </row>
    <row r="241" spans="2:5" x14ac:dyDescent="0.35">
      <c r="B241" s="13"/>
      <c r="C241" s="12"/>
      <c r="D241" s="12"/>
      <c r="E241" s="14"/>
    </row>
    <row r="242" spans="2:5" x14ac:dyDescent="0.35">
      <c r="B242" s="13"/>
      <c r="C242" s="12"/>
      <c r="D242" s="12"/>
      <c r="E242" s="14"/>
    </row>
    <row r="243" spans="2:5" x14ac:dyDescent="0.35">
      <c r="B243" s="13"/>
      <c r="C243" s="12"/>
      <c r="D243" s="12"/>
      <c r="E243" s="14"/>
    </row>
    <row r="244" spans="2:5" x14ac:dyDescent="0.35">
      <c r="B244" s="13"/>
      <c r="C244" s="12"/>
      <c r="D244" s="12"/>
      <c r="E244" s="14"/>
    </row>
    <row r="245" spans="2:5" x14ac:dyDescent="0.35">
      <c r="B245" s="13"/>
      <c r="C245" s="12"/>
      <c r="D245" s="12"/>
      <c r="E245" s="14"/>
    </row>
    <row r="246" spans="2:5" x14ac:dyDescent="0.35">
      <c r="B246" s="13"/>
      <c r="C246" s="12"/>
      <c r="D246" s="12"/>
      <c r="E246" s="14"/>
    </row>
    <row r="247" spans="2:5" x14ac:dyDescent="0.35">
      <c r="B247" s="13"/>
      <c r="C247" s="12"/>
      <c r="D247" s="12"/>
      <c r="E247" s="14"/>
    </row>
    <row r="248" spans="2:5" x14ac:dyDescent="0.35">
      <c r="B248" s="13"/>
      <c r="C248" s="12"/>
      <c r="D248" s="12"/>
      <c r="E248" s="14"/>
    </row>
    <row r="249" spans="2:5" x14ac:dyDescent="0.35">
      <c r="B249" s="13"/>
      <c r="C249" s="12"/>
      <c r="D249" s="12"/>
      <c r="E249" s="14"/>
    </row>
    <row r="250" spans="2:5" x14ac:dyDescent="0.35">
      <c r="B250" s="13"/>
      <c r="C250" s="12"/>
      <c r="D250" s="12"/>
      <c r="E250" s="14"/>
    </row>
    <row r="251" spans="2:5" x14ac:dyDescent="0.35">
      <c r="B251" s="13"/>
      <c r="C251" s="12"/>
      <c r="D251" s="12"/>
      <c r="E251" s="14"/>
    </row>
    <row r="252" spans="2:5" x14ac:dyDescent="0.35">
      <c r="B252" s="13"/>
      <c r="C252" s="12"/>
      <c r="D252" s="12"/>
      <c r="E252" s="14"/>
    </row>
    <row r="253" spans="2:5" x14ac:dyDescent="0.35">
      <c r="B253" s="13"/>
      <c r="C253" s="12"/>
      <c r="D253" s="12"/>
      <c r="E253" s="14"/>
    </row>
    <row r="254" spans="2:5" x14ac:dyDescent="0.35">
      <c r="B254" s="13"/>
      <c r="C254" s="12"/>
      <c r="D254" s="12"/>
      <c r="E254" s="14"/>
    </row>
    <row r="255" spans="2:5" x14ac:dyDescent="0.35">
      <c r="B255" s="13"/>
      <c r="C255" s="12"/>
      <c r="D255" s="12"/>
      <c r="E255" s="14"/>
    </row>
    <row r="256" spans="2:5" x14ac:dyDescent="0.35">
      <c r="B256" s="13"/>
      <c r="C256" s="12"/>
      <c r="D256" s="12"/>
      <c r="E256" s="14"/>
    </row>
    <row r="257" spans="2:5" x14ac:dyDescent="0.35">
      <c r="B257" s="13"/>
      <c r="C257" s="12"/>
      <c r="D257" s="12"/>
      <c r="E257" s="14"/>
    </row>
    <row r="258" spans="2:5" x14ac:dyDescent="0.35">
      <c r="B258" s="13"/>
      <c r="C258" s="12"/>
      <c r="D258" s="12"/>
      <c r="E258" s="14"/>
    </row>
    <row r="259" spans="2:5" x14ac:dyDescent="0.35">
      <c r="B259" s="13"/>
      <c r="C259" s="12"/>
      <c r="D259" s="12"/>
      <c r="E259" s="14"/>
    </row>
    <row r="260" spans="2:5" x14ac:dyDescent="0.35">
      <c r="B260" s="13"/>
      <c r="C260" s="12"/>
      <c r="D260" s="12"/>
      <c r="E260" s="14"/>
    </row>
    <row r="261" spans="2:5" x14ac:dyDescent="0.35">
      <c r="B261" s="13"/>
      <c r="C261" s="12"/>
      <c r="D261" s="12"/>
      <c r="E261" s="14"/>
    </row>
    <row r="262" spans="2:5" x14ac:dyDescent="0.35">
      <c r="B262" s="13"/>
      <c r="C262" s="12"/>
      <c r="D262" s="12"/>
      <c r="E262" s="14"/>
    </row>
    <row r="263" spans="2:5" x14ac:dyDescent="0.35">
      <c r="B263" s="13"/>
      <c r="C263" s="12"/>
      <c r="D263" s="12"/>
      <c r="E263" s="14"/>
    </row>
    <row r="264" spans="2:5" x14ac:dyDescent="0.35">
      <c r="B264" s="13"/>
      <c r="C264" s="12"/>
      <c r="D264" s="12"/>
      <c r="E264" s="14"/>
    </row>
    <row r="265" spans="2:5" x14ac:dyDescent="0.35">
      <c r="B265" s="13"/>
      <c r="C265" s="12"/>
      <c r="D265" s="12"/>
      <c r="E265" s="14"/>
    </row>
    <row r="266" spans="2:5" x14ac:dyDescent="0.35">
      <c r="B266" s="13"/>
      <c r="C266" s="12"/>
      <c r="D266" s="12"/>
      <c r="E266" s="14"/>
    </row>
    <row r="267" spans="2:5" x14ac:dyDescent="0.35">
      <c r="B267" s="13"/>
      <c r="C267" s="12"/>
      <c r="D267" s="12"/>
      <c r="E267" s="14"/>
    </row>
    <row r="268" spans="2:5" x14ac:dyDescent="0.35">
      <c r="B268" s="13"/>
      <c r="C268" s="12"/>
      <c r="D268" s="12"/>
      <c r="E268" s="14"/>
    </row>
    <row r="269" spans="2:5" x14ac:dyDescent="0.35">
      <c r="B269" s="13"/>
      <c r="C269" s="12"/>
      <c r="D269" s="12"/>
      <c r="E269" s="14"/>
    </row>
    <row r="270" spans="2:5" x14ac:dyDescent="0.35">
      <c r="B270" s="13"/>
      <c r="C270" s="12"/>
      <c r="D270" s="12"/>
      <c r="E270" s="14"/>
    </row>
    <row r="271" spans="2:5" x14ac:dyDescent="0.35">
      <c r="B271" s="13"/>
      <c r="C271" s="12"/>
      <c r="D271" s="12"/>
      <c r="E271" s="14"/>
    </row>
    <row r="272" spans="2:5" x14ac:dyDescent="0.35">
      <c r="B272" s="13"/>
      <c r="C272" s="12"/>
      <c r="D272" s="12"/>
      <c r="E272" s="14"/>
    </row>
    <row r="273" spans="2:5" x14ac:dyDescent="0.35">
      <c r="B273" s="13"/>
      <c r="C273" s="12"/>
      <c r="D273" s="12"/>
      <c r="E273" s="14"/>
    </row>
    <row r="274" spans="2:5" x14ac:dyDescent="0.35">
      <c r="B274" s="13"/>
      <c r="C274" s="12"/>
      <c r="D274" s="12"/>
      <c r="E274" s="14"/>
    </row>
    <row r="275" spans="2:5" x14ac:dyDescent="0.35">
      <c r="B275" s="13"/>
      <c r="C275" s="12"/>
      <c r="D275" s="12"/>
      <c r="E275" s="14"/>
    </row>
    <row r="276" spans="2:5" x14ac:dyDescent="0.35">
      <c r="B276" s="13"/>
      <c r="C276" s="12"/>
      <c r="D276" s="12"/>
      <c r="E276" s="14"/>
    </row>
    <row r="277" spans="2:5" x14ac:dyDescent="0.35">
      <c r="B277" s="13"/>
      <c r="C277" s="12"/>
      <c r="D277" s="12"/>
      <c r="E277" s="14"/>
    </row>
    <row r="278" spans="2:5" x14ac:dyDescent="0.35">
      <c r="B278" s="13"/>
      <c r="C278" s="12"/>
      <c r="D278" s="12"/>
      <c r="E278" s="14"/>
    </row>
    <row r="279" spans="2:5" x14ac:dyDescent="0.35">
      <c r="B279" s="13"/>
      <c r="C279" s="12"/>
      <c r="D279" s="12"/>
      <c r="E279" s="14"/>
    </row>
    <row r="280" spans="2:5" x14ac:dyDescent="0.35">
      <c r="B280" s="13"/>
      <c r="C280" s="12"/>
      <c r="D280" s="12"/>
      <c r="E280" s="14"/>
    </row>
    <row r="281" spans="2:5" x14ac:dyDescent="0.35">
      <c r="B281" s="13"/>
      <c r="C281" s="12"/>
      <c r="D281" s="12"/>
      <c r="E281" s="14"/>
    </row>
    <row r="282" spans="2:5" x14ac:dyDescent="0.35">
      <c r="B282" s="13"/>
      <c r="C282" s="12"/>
      <c r="D282" s="12"/>
      <c r="E282" s="14"/>
    </row>
    <row r="283" spans="2:5" x14ac:dyDescent="0.35">
      <c r="B283" s="13"/>
      <c r="C283" s="12"/>
      <c r="D283" s="12"/>
      <c r="E283" s="14"/>
    </row>
    <row r="284" spans="2:5" x14ac:dyDescent="0.35">
      <c r="B284" s="13"/>
      <c r="C284" s="12"/>
      <c r="D284" s="12"/>
      <c r="E284" s="14"/>
    </row>
    <row r="285" spans="2:5" x14ac:dyDescent="0.35">
      <c r="B285" s="13"/>
      <c r="C285" s="12"/>
      <c r="D285" s="12"/>
      <c r="E285" s="14"/>
    </row>
    <row r="286" spans="2:5" x14ac:dyDescent="0.35">
      <c r="B286" s="13"/>
      <c r="C286" s="12"/>
      <c r="D286" s="12"/>
      <c r="E286" s="14"/>
    </row>
    <row r="287" spans="2:5" x14ac:dyDescent="0.35">
      <c r="B287" s="13"/>
      <c r="C287" s="12"/>
      <c r="D287" s="12"/>
      <c r="E287" s="14"/>
    </row>
    <row r="288" spans="2:5" x14ac:dyDescent="0.35">
      <c r="B288" s="13"/>
      <c r="C288" s="12"/>
      <c r="D288" s="12"/>
      <c r="E288" s="14"/>
    </row>
    <row r="289" spans="2:5" x14ac:dyDescent="0.35">
      <c r="B289" s="13"/>
      <c r="C289" s="12"/>
      <c r="D289" s="12"/>
      <c r="E289" s="14"/>
    </row>
    <row r="290" spans="2:5" x14ac:dyDescent="0.35">
      <c r="B290" s="13"/>
      <c r="C290" s="12"/>
      <c r="D290" s="12"/>
      <c r="E290" s="14"/>
    </row>
    <row r="291" spans="2:5" x14ac:dyDescent="0.35">
      <c r="B291" s="13"/>
      <c r="C291" s="12"/>
      <c r="D291" s="12"/>
      <c r="E291" s="14"/>
    </row>
    <row r="292" spans="2:5" x14ac:dyDescent="0.35">
      <c r="B292" s="13"/>
      <c r="C292" s="12"/>
      <c r="D292" s="12"/>
      <c r="E292" s="14"/>
    </row>
    <row r="293" spans="2:5" x14ac:dyDescent="0.35">
      <c r="B293" s="13"/>
      <c r="C293" s="12"/>
      <c r="D293" s="12"/>
      <c r="E293" s="14"/>
    </row>
    <row r="294" spans="2:5" x14ac:dyDescent="0.35">
      <c r="B294" s="13"/>
      <c r="C294" s="12"/>
      <c r="D294" s="12"/>
      <c r="E294" s="14"/>
    </row>
    <row r="295" spans="2:5" x14ac:dyDescent="0.35">
      <c r="B295" s="13"/>
      <c r="C295" s="12"/>
      <c r="D295" s="12"/>
      <c r="E295" s="14"/>
    </row>
    <row r="296" spans="2:5" x14ac:dyDescent="0.35">
      <c r="B296" s="13"/>
      <c r="C296" s="12"/>
      <c r="D296" s="12"/>
      <c r="E296" s="14"/>
    </row>
    <row r="297" spans="2:5" x14ac:dyDescent="0.35">
      <c r="B297" s="13"/>
      <c r="C297" s="12"/>
      <c r="D297" s="12"/>
      <c r="E297" s="14"/>
    </row>
    <row r="298" spans="2:5" x14ac:dyDescent="0.35">
      <c r="B298" s="13"/>
      <c r="C298" s="12"/>
      <c r="D298" s="12"/>
      <c r="E298" s="14"/>
    </row>
    <row r="299" spans="2:5" x14ac:dyDescent="0.35">
      <c r="B299" s="13"/>
      <c r="C299" s="12"/>
      <c r="D299" s="12"/>
      <c r="E299" s="14"/>
    </row>
    <row r="300" spans="2:5" x14ac:dyDescent="0.35">
      <c r="B300" s="13"/>
      <c r="C300" s="12"/>
      <c r="D300" s="12"/>
      <c r="E300" s="14"/>
    </row>
    <row r="301" spans="2:5" x14ac:dyDescent="0.35">
      <c r="B301" s="13"/>
      <c r="C301" s="12"/>
      <c r="D301" s="12"/>
      <c r="E301" s="14"/>
    </row>
    <row r="302" spans="2:5" x14ac:dyDescent="0.35">
      <c r="B302" s="13"/>
      <c r="C302" s="12"/>
      <c r="D302" s="12"/>
      <c r="E302" s="14"/>
    </row>
    <row r="303" spans="2:5" x14ac:dyDescent="0.35">
      <c r="B303" s="13"/>
      <c r="C303" s="12"/>
      <c r="D303" s="12"/>
      <c r="E303" s="14"/>
    </row>
    <row r="304" spans="2:5" x14ac:dyDescent="0.35">
      <c r="B304" s="13"/>
      <c r="C304" s="12"/>
      <c r="D304" s="12"/>
      <c r="E304" s="14"/>
    </row>
    <row r="305" spans="2:5" x14ac:dyDescent="0.35">
      <c r="B305" s="13"/>
      <c r="C305" s="12"/>
      <c r="D305" s="12"/>
      <c r="E305" s="14"/>
    </row>
    <row r="306" spans="2:5" x14ac:dyDescent="0.35">
      <c r="B306" s="13"/>
      <c r="C306" s="12"/>
      <c r="D306" s="12"/>
      <c r="E306" s="14"/>
    </row>
    <row r="307" spans="2:5" x14ac:dyDescent="0.35">
      <c r="B307" s="13"/>
      <c r="C307" s="12"/>
      <c r="D307" s="12"/>
      <c r="E307" s="14"/>
    </row>
    <row r="308" spans="2:5" x14ac:dyDescent="0.35">
      <c r="B308" s="13"/>
      <c r="C308" s="12"/>
      <c r="D308" s="12"/>
      <c r="E308" s="14"/>
    </row>
    <row r="309" spans="2:5" x14ac:dyDescent="0.35">
      <c r="B309" s="13"/>
      <c r="C309" s="12"/>
      <c r="D309" s="12"/>
      <c r="E309" s="14"/>
    </row>
    <row r="310" spans="2:5" x14ac:dyDescent="0.35">
      <c r="B310" s="13"/>
      <c r="C310" s="12"/>
      <c r="D310" s="12"/>
      <c r="E310" s="14"/>
    </row>
    <row r="311" spans="2:5" x14ac:dyDescent="0.35">
      <c r="B311" s="13"/>
      <c r="C311" s="12"/>
      <c r="D311" s="12"/>
      <c r="E311" s="14"/>
    </row>
    <row r="312" spans="2:5" x14ac:dyDescent="0.35">
      <c r="B312" s="13"/>
      <c r="C312" s="12"/>
      <c r="D312" s="12"/>
      <c r="E312" s="14"/>
    </row>
    <row r="313" spans="2:5" x14ac:dyDescent="0.35">
      <c r="B313" s="13"/>
      <c r="C313" s="12"/>
      <c r="D313" s="12"/>
      <c r="E313" s="14"/>
    </row>
    <row r="314" spans="2:5" x14ac:dyDescent="0.35">
      <c r="B314" s="13"/>
      <c r="C314" s="12"/>
      <c r="D314" s="12"/>
      <c r="E314" s="14"/>
    </row>
    <row r="315" spans="2:5" x14ac:dyDescent="0.35">
      <c r="B315" s="13"/>
      <c r="C315" s="12"/>
      <c r="D315" s="12"/>
      <c r="E315" s="14"/>
    </row>
    <row r="316" spans="2:5" x14ac:dyDescent="0.35">
      <c r="B316" s="13"/>
      <c r="C316" s="12"/>
      <c r="D316" s="12"/>
      <c r="E316" s="14"/>
    </row>
    <row r="317" spans="2:5" x14ac:dyDescent="0.35">
      <c r="B317" s="13"/>
      <c r="C317" s="12"/>
      <c r="D317" s="12"/>
      <c r="E317" s="14"/>
    </row>
    <row r="318" spans="2:5" x14ac:dyDescent="0.35">
      <c r="B318" s="13"/>
      <c r="C318" s="12"/>
      <c r="D318" s="12"/>
      <c r="E318" s="14"/>
    </row>
    <row r="319" spans="2:5" x14ac:dyDescent="0.35">
      <c r="B319" s="13"/>
      <c r="C319" s="12"/>
      <c r="D319" s="12"/>
      <c r="E319" s="14"/>
    </row>
    <row r="320" spans="2:5" x14ac:dyDescent="0.35">
      <c r="B320" s="13"/>
      <c r="C320" s="12"/>
      <c r="D320" s="12"/>
      <c r="E320" s="14"/>
    </row>
    <row r="321" spans="2:5" x14ac:dyDescent="0.35">
      <c r="B321" s="13"/>
      <c r="C321" s="12"/>
      <c r="D321" s="12"/>
      <c r="E321" s="14"/>
    </row>
    <row r="322" spans="2:5" x14ac:dyDescent="0.35">
      <c r="B322" s="13"/>
      <c r="C322" s="12"/>
      <c r="D322" s="12"/>
      <c r="E322" s="14"/>
    </row>
    <row r="323" spans="2:5" x14ac:dyDescent="0.35">
      <c r="B323" s="13"/>
      <c r="C323" s="12"/>
      <c r="D323" s="12"/>
      <c r="E323" s="14"/>
    </row>
    <row r="324" spans="2:5" x14ac:dyDescent="0.35">
      <c r="B324" s="13"/>
      <c r="C324" s="12"/>
      <c r="D324" s="12"/>
      <c r="E324" s="14"/>
    </row>
    <row r="325" spans="2:5" x14ac:dyDescent="0.35">
      <c r="B325" s="13"/>
      <c r="C325" s="12"/>
      <c r="D325" s="12"/>
      <c r="E325" s="14"/>
    </row>
    <row r="326" spans="2:5" x14ac:dyDescent="0.35">
      <c r="B326" s="13"/>
      <c r="C326" s="12"/>
      <c r="D326" s="12"/>
      <c r="E326" s="14"/>
    </row>
    <row r="327" spans="2:5" x14ac:dyDescent="0.35">
      <c r="B327" s="13"/>
      <c r="C327" s="12"/>
      <c r="D327" s="12"/>
      <c r="E327" s="14"/>
    </row>
    <row r="328" spans="2:5" x14ac:dyDescent="0.35">
      <c r="B328" s="13"/>
      <c r="C328" s="12"/>
      <c r="D328" s="12"/>
      <c r="E328" s="14"/>
    </row>
    <row r="329" spans="2:5" x14ac:dyDescent="0.35">
      <c r="B329" s="13"/>
      <c r="C329" s="12"/>
      <c r="D329" s="12"/>
      <c r="E329" s="14"/>
    </row>
    <row r="330" spans="2:5" x14ac:dyDescent="0.35">
      <c r="B330" s="13"/>
      <c r="C330" s="12"/>
      <c r="D330" s="12"/>
      <c r="E330" s="14"/>
    </row>
    <row r="331" spans="2:5" x14ac:dyDescent="0.35">
      <c r="B331" s="13"/>
      <c r="C331" s="12"/>
      <c r="D331" s="12"/>
      <c r="E331" s="14"/>
    </row>
    <row r="332" spans="2:5" x14ac:dyDescent="0.35">
      <c r="B332" s="13"/>
      <c r="C332" s="12"/>
      <c r="D332" s="12"/>
      <c r="E332" s="14"/>
    </row>
    <row r="333" spans="2:5" x14ac:dyDescent="0.35">
      <c r="B333" s="13"/>
      <c r="C333" s="12"/>
      <c r="D333" s="12"/>
      <c r="E333" s="14"/>
    </row>
    <row r="334" spans="2:5" x14ac:dyDescent="0.35">
      <c r="B334" s="13"/>
      <c r="C334" s="12"/>
      <c r="D334" s="12"/>
      <c r="E334" s="14"/>
    </row>
    <row r="335" spans="2:5" x14ac:dyDescent="0.35">
      <c r="B335" s="13"/>
      <c r="C335" s="12"/>
      <c r="D335" s="12"/>
      <c r="E335" s="14"/>
    </row>
    <row r="336" spans="2:5" x14ac:dyDescent="0.35">
      <c r="B336" s="13"/>
      <c r="C336" s="12"/>
      <c r="D336" s="12"/>
      <c r="E336" s="14"/>
    </row>
    <row r="337" spans="2:5" x14ac:dyDescent="0.35">
      <c r="B337" s="13"/>
      <c r="C337" s="12"/>
      <c r="D337" s="12"/>
      <c r="E337" s="14"/>
    </row>
    <row r="338" spans="2:5" x14ac:dyDescent="0.35">
      <c r="B338" s="13"/>
      <c r="C338" s="12"/>
      <c r="D338" s="12"/>
      <c r="E338" s="14"/>
    </row>
    <row r="339" spans="2:5" x14ac:dyDescent="0.35">
      <c r="B339" s="13"/>
      <c r="C339" s="12"/>
      <c r="D339" s="12"/>
      <c r="E339" s="14"/>
    </row>
    <row r="340" spans="2:5" x14ac:dyDescent="0.35">
      <c r="B340" s="13"/>
      <c r="C340" s="12"/>
      <c r="D340" s="12"/>
      <c r="E340" s="14"/>
    </row>
    <row r="341" spans="2:5" x14ac:dyDescent="0.35">
      <c r="B341" s="13"/>
      <c r="C341" s="12"/>
      <c r="D341" s="12"/>
      <c r="E341" s="14"/>
    </row>
    <row r="342" spans="2:5" x14ac:dyDescent="0.35">
      <c r="B342" s="13"/>
      <c r="C342" s="12"/>
      <c r="D342" s="12"/>
      <c r="E342" s="14"/>
    </row>
    <row r="343" spans="2:5" x14ac:dyDescent="0.35">
      <c r="B343" s="13"/>
      <c r="C343" s="12"/>
      <c r="D343" s="12"/>
      <c r="E343" s="14"/>
    </row>
    <row r="344" spans="2:5" x14ac:dyDescent="0.35">
      <c r="B344" s="13"/>
      <c r="C344" s="12"/>
      <c r="D344" s="12"/>
      <c r="E344" s="14"/>
    </row>
    <row r="345" spans="2:5" x14ac:dyDescent="0.35">
      <c r="B345" s="13"/>
      <c r="C345" s="12"/>
      <c r="D345" s="12"/>
      <c r="E345" s="14"/>
    </row>
    <row r="346" spans="2:5" x14ac:dyDescent="0.35">
      <c r="B346" s="13"/>
      <c r="C346" s="12"/>
      <c r="D346" s="12"/>
      <c r="E346" s="14"/>
    </row>
    <row r="347" spans="2:5" x14ac:dyDescent="0.35">
      <c r="B347" s="13"/>
      <c r="C347" s="12"/>
      <c r="D347" s="12"/>
      <c r="E347" s="14"/>
    </row>
    <row r="348" spans="2:5" x14ac:dyDescent="0.35">
      <c r="B348" s="13"/>
      <c r="C348" s="12"/>
      <c r="D348" s="12"/>
      <c r="E348" s="14"/>
    </row>
    <row r="349" spans="2:5" x14ac:dyDescent="0.35">
      <c r="B349" s="13"/>
      <c r="C349" s="12"/>
      <c r="D349" s="12"/>
      <c r="E349" s="14"/>
    </row>
    <row r="350" spans="2:5" x14ac:dyDescent="0.35">
      <c r="B350" s="13"/>
      <c r="C350" s="12"/>
      <c r="D350" s="12"/>
      <c r="E350" s="14"/>
    </row>
    <row r="351" spans="2:5" x14ac:dyDescent="0.35">
      <c r="B351" s="13"/>
      <c r="C351" s="12"/>
      <c r="D351" s="12"/>
      <c r="E351" s="14"/>
    </row>
    <row r="352" spans="2:5" x14ac:dyDescent="0.35">
      <c r="B352" s="13"/>
      <c r="C352" s="12"/>
      <c r="D352" s="12"/>
      <c r="E352" s="14"/>
    </row>
    <row r="353" spans="2:5" x14ac:dyDescent="0.35">
      <c r="B353" s="13"/>
      <c r="C353" s="12"/>
      <c r="D353" s="12"/>
      <c r="E353" s="14"/>
    </row>
    <row r="354" spans="2:5" x14ac:dyDescent="0.35">
      <c r="B354" s="13"/>
      <c r="C354" s="12"/>
      <c r="D354" s="12"/>
      <c r="E354" s="14"/>
    </row>
    <row r="355" spans="2:5" x14ac:dyDescent="0.35">
      <c r="B355" s="13"/>
      <c r="C355" s="12"/>
      <c r="D355" s="12"/>
      <c r="E355" s="14"/>
    </row>
    <row r="356" spans="2:5" x14ac:dyDescent="0.35">
      <c r="B356" s="13"/>
      <c r="C356" s="12"/>
      <c r="D356" s="12"/>
      <c r="E356" s="14"/>
    </row>
    <row r="357" spans="2:5" x14ac:dyDescent="0.35">
      <c r="B357" s="13"/>
      <c r="C357" s="12"/>
      <c r="D357" s="12"/>
      <c r="E357" s="14"/>
    </row>
    <row r="358" spans="2:5" x14ac:dyDescent="0.35">
      <c r="B358" s="13"/>
      <c r="C358" s="12"/>
      <c r="D358" s="12"/>
      <c r="E358" s="14"/>
    </row>
    <row r="359" spans="2:5" x14ac:dyDescent="0.35">
      <c r="B359" s="13"/>
      <c r="C359" s="12"/>
      <c r="D359" s="12"/>
      <c r="E359" s="14"/>
    </row>
    <row r="360" spans="2:5" x14ac:dyDescent="0.35">
      <c r="B360" s="13"/>
      <c r="C360" s="12"/>
      <c r="D360" s="12"/>
      <c r="E360" s="14"/>
    </row>
    <row r="361" spans="2:5" x14ac:dyDescent="0.35">
      <c r="B361" s="13"/>
      <c r="C361" s="12"/>
      <c r="D361" s="12"/>
      <c r="E361" s="14"/>
    </row>
    <row r="362" spans="2:5" x14ac:dyDescent="0.35">
      <c r="B362" s="13"/>
      <c r="C362" s="12"/>
      <c r="D362" s="12"/>
      <c r="E362" s="14"/>
    </row>
    <row r="363" spans="2:5" x14ac:dyDescent="0.35">
      <c r="B363" s="13"/>
      <c r="C363" s="12"/>
      <c r="D363" s="12"/>
      <c r="E363" s="14"/>
    </row>
    <row r="364" spans="2:5" x14ac:dyDescent="0.35">
      <c r="B364" s="13"/>
      <c r="C364" s="12"/>
      <c r="D364" s="12"/>
      <c r="E364" s="14"/>
    </row>
    <row r="365" spans="2:5" x14ac:dyDescent="0.35">
      <c r="B365" s="13"/>
      <c r="C365" s="12"/>
      <c r="D365" s="12"/>
      <c r="E365" s="14"/>
    </row>
    <row r="366" spans="2:5" x14ac:dyDescent="0.35">
      <c r="B366" s="13"/>
      <c r="C366" s="12"/>
      <c r="D366" s="12"/>
      <c r="E366" s="14"/>
    </row>
    <row r="367" spans="2:5" x14ac:dyDescent="0.35">
      <c r="B367" s="13"/>
      <c r="C367" s="12"/>
      <c r="D367" s="12"/>
      <c r="E367" s="14"/>
    </row>
    <row r="368" spans="2:5" x14ac:dyDescent="0.35">
      <c r="B368" s="13"/>
      <c r="C368" s="12"/>
      <c r="D368" s="12"/>
      <c r="E368" s="14"/>
    </row>
    <row r="369" spans="2:5" x14ac:dyDescent="0.35">
      <c r="B369" s="13"/>
      <c r="C369" s="12"/>
      <c r="D369" s="12"/>
      <c r="E369" s="14"/>
    </row>
    <row r="370" spans="2:5" x14ac:dyDescent="0.35">
      <c r="B370" s="13"/>
      <c r="C370" s="12"/>
      <c r="D370" s="12"/>
      <c r="E370" s="14"/>
    </row>
    <row r="371" spans="2:5" x14ac:dyDescent="0.35">
      <c r="B371" s="13"/>
      <c r="C371" s="12"/>
      <c r="D371" s="12"/>
      <c r="E371" s="14"/>
    </row>
    <row r="372" spans="2:5" x14ac:dyDescent="0.35">
      <c r="B372" s="13"/>
      <c r="C372" s="12"/>
      <c r="D372" s="12"/>
      <c r="E372" s="14"/>
    </row>
    <row r="373" spans="2:5" x14ac:dyDescent="0.35">
      <c r="B373" s="13"/>
      <c r="C373" s="12"/>
      <c r="D373" s="12"/>
      <c r="E373" s="14"/>
    </row>
    <row r="374" spans="2:5" x14ac:dyDescent="0.35">
      <c r="B374" s="13"/>
      <c r="C374" s="12"/>
      <c r="D374" s="12"/>
      <c r="E374" s="14"/>
    </row>
    <row r="375" spans="2:5" x14ac:dyDescent="0.35">
      <c r="B375" s="13"/>
      <c r="C375" s="12"/>
      <c r="D375" s="12"/>
      <c r="E375" s="14"/>
    </row>
    <row r="376" spans="2:5" x14ac:dyDescent="0.35">
      <c r="B376" s="13"/>
      <c r="C376" s="12"/>
      <c r="D376" s="12"/>
      <c r="E376" s="14"/>
    </row>
    <row r="377" spans="2:5" x14ac:dyDescent="0.35">
      <c r="B377" s="13"/>
      <c r="C377" s="12"/>
      <c r="D377" s="12"/>
      <c r="E377" s="14"/>
    </row>
    <row r="378" spans="2:5" x14ac:dyDescent="0.35">
      <c r="B378" s="13"/>
      <c r="C378" s="12"/>
      <c r="D378" s="12"/>
      <c r="E378" s="14"/>
    </row>
    <row r="379" spans="2:5" x14ac:dyDescent="0.35">
      <c r="B379" s="13"/>
      <c r="C379" s="12"/>
      <c r="D379" s="12"/>
      <c r="E379" s="14"/>
    </row>
    <row r="380" spans="2:5" x14ac:dyDescent="0.35">
      <c r="B380" s="13"/>
      <c r="C380" s="12"/>
      <c r="D380" s="12"/>
      <c r="E380" s="14"/>
    </row>
    <row r="381" spans="2:5" x14ac:dyDescent="0.35">
      <c r="B381" s="13"/>
      <c r="C381" s="12"/>
      <c r="D381" s="12"/>
      <c r="E381" s="14"/>
    </row>
    <row r="382" spans="2:5" x14ac:dyDescent="0.35">
      <c r="B382" s="13"/>
      <c r="C382" s="12"/>
      <c r="D382" s="12"/>
      <c r="E382" s="14"/>
    </row>
    <row r="383" spans="2:5" x14ac:dyDescent="0.35">
      <c r="B383" s="13"/>
      <c r="C383" s="12"/>
      <c r="D383" s="12"/>
      <c r="E383" s="14"/>
    </row>
    <row r="384" spans="2:5" x14ac:dyDescent="0.35">
      <c r="B384" s="13"/>
      <c r="C384" s="12"/>
      <c r="D384" s="12"/>
      <c r="E384" s="14"/>
    </row>
    <row r="385" spans="2:5" x14ac:dyDescent="0.35">
      <c r="B385" s="13"/>
      <c r="C385" s="12"/>
      <c r="D385" s="12"/>
      <c r="E385" s="14"/>
    </row>
    <row r="386" spans="2:5" x14ac:dyDescent="0.35">
      <c r="B386" s="13"/>
      <c r="C386" s="12"/>
      <c r="D386" s="12"/>
      <c r="E386" s="14"/>
    </row>
    <row r="387" spans="2:5" x14ac:dyDescent="0.35">
      <c r="B387" s="13"/>
      <c r="C387" s="12"/>
      <c r="D387" s="12"/>
      <c r="E387" s="14"/>
    </row>
    <row r="388" spans="2:5" x14ac:dyDescent="0.35">
      <c r="B388" s="13"/>
      <c r="C388" s="12"/>
      <c r="D388" s="12"/>
      <c r="E388" s="14"/>
    </row>
    <row r="389" spans="2:5" x14ac:dyDescent="0.35">
      <c r="B389" s="13"/>
      <c r="C389" s="12"/>
      <c r="D389" s="12"/>
      <c r="E389" s="14"/>
    </row>
    <row r="390" spans="2:5" x14ac:dyDescent="0.35">
      <c r="B390" s="13"/>
      <c r="C390" s="12"/>
      <c r="D390" s="12"/>
      <c r="E390" s="14"/>
    </row>
    <row r="391" spans="2:5" x14ac:dyDescent="0.35">
      <c r="B391" s="13"/>
      <c r="C391" s="12"/>
      <c r="D391" s="12"/>
      <c r="E391" s="14"/>
    </row>
    <row r="392" spans="2:5" x14ac:dyDescent="0.35">
      <c r="B392" s="13"/>
      <c r="C392" s="12"/>
      <c r="D392" s="12"/>
      <c r="E392" s="14"/>
    </row>
    <row r="393" spans="2:5" x14ac:dyDescent="0.35">
      <c r="B393" s="13"/>
      <c r="C393" s="12"/>
      <c r="D393" s="12"/>
      <c r="E393" s="14"/>
    </row>
    <row r="394" spans="2:5" x14ac:dyDescent="0.35">
      <c r="B394" s="13"/>
      <c r="C394" s="12"/>
      <c r="D394" s="12"/>
      <c r="E394" s="14"/>
    </row>
    <row r="395" spans="2:5" x14ac:dyDescent="0.35">
      <c r="B395" s="13"/>
      <c r="C395" s="12"/>
      <c r="D395" s="12"/>
      <c r="E395" s="14"/>
    </row>
    <row r="396" spans="2:5" x14ac:dyDescent="0.35">
      <c r="B396" s="13"/>
      <c r="C396" s="12"/>
      <c r="D396" s="12"/>
      <c r="E396" s="14"/>
    </row>
    <row r="397" spans="2:5" x14ac:dyDescent="0.35">
      <c r="B397" s="13"/>
      <c r="C397" s="12"/>
      <c r="D397" s="12"/>
      <c r="E397" s="14"/>
    </row>
    <row r="398" spans="2:5" x14ac:dyDescent="0.35">
      <c r="B398" s="13"/>
      <c r="C398" s="12"/>
      <c r="D398" s="12"/>
      <c r="E398" s="14"/>
    </row>
    <row r="399" spans="2:5" x14ac:dyDescent="0.35">
      <c r="B399" s="13"/>
      <c r="C399" s="12"/>
      <c r="D399" s="12"/>
      <c r="E399" s="14"/>
    </row>
    <row r="400" spans="2:5" x14ac:dyDescent="0.35">
      <c r="B400" s="13"/>
      <c r="C400" s="12"/>
      <c r="D400" s="12"/>
      <c r="E400" s="14"/>
    </row>
    <row r="401" spans="2:5" x14ac:dyDescent="0.35">
      <c r="B401" s="13"/>
      <c r="C401" s="12"/>
      <c r="D401" s="12"/>
      <c r="E401" s="14"/>
    </row>
    <row r="402" spans="2:5" x14ac:dyDescent="0.35">
      <c r="B402" s="13"/>
      <c r="C402" s="12"/>
      <c r="D402" s="12"/>
      <c r="E402" s="14"/>
    </row>
    <row r="403" spans="2:5" x14ac:dyDescent="0.35">
      <c r="B403" s="13"/>
      <c r="C403" s="12"/>
      <c r="D403" s="12"/>
      <c r="E403" s="14"/>
    </row>
    <row r="404" spans="2:5" x14ac:dyDescent="0.35">
      <c r="B404" s="13"/>
      <c r="C404" s="12"/>
      <c r="D404" s="12"/>
      <c r="E404" s="14"/>
    </row>
    <row r="405" spans="2:5" x14ac:dyDescent="0.35">
      <c r="B405" s="13"/>
      <c r="C405" s="12"/>
      <c r="D405" s="12"/>
      <c r="E405" s="14"/>
    </row>
    <row r="406" spans="2:5" x14ac:dyDescent="0.35">
      <c r="B406" s="13"/>
      <c r="C406" s="12"/>
      <c r="D406" s="12"/>
      <c r="E406" s="14"/>
    </row>
    <row r="407" spans="2:5" x14ac:dyDescent="0.35">
      <c r="B407" s="13"/>
      <c r="C407" s="12"/>
      <c r="D407" s="12"/>
      <c r="E407" s="14"/>
    </row>
    <row r="408" spans="2:5" x14ac:dyDescent="0.35">
      <c r="B408" s="13"/>
      <c r="C408" s="12"/>
      <c r="D408" s="12"/>
      <c r="E408" s="14"/>
    </row>
    <row r="409" spans="2:5" x14ac:dyDescent="0.35">
      <c r="B409" s="13"/>
      <c r="C409" s="12"/>
      <c r="D409" s="12"/>
      <c r="E409" s="14"/>
    </row>
    <row r="410" spans="2:5" x14ac:dyDescent="0.35">
      <c r="B410" s="13"/>
      <c r="C410" s="12"/>
      <c r="D410" s="12"/>
      <c r="E410" s="14"/>
    </row>
    <row r="411" spans="2:5" x14ac:dyDescent="0.35">
      <c r="B411" s="13"/>
      <c r="C411" s="12"/>
      <c r="D411" s="12"/>
      <c r="E411" s="14"/>
    </row>
    <row r="412" spans="2:5" x14ac:dyDescent="0.35">
      <c r="B412" s="13"/>
      <c r="C412" s="12"/>
      <c r="D412" s="12"/>
      <c r="E412" s="14"/>
    </row>
    <row r="413" spans="2:5" x14ac:dyDescent="0.35">
      <c r="B413" s="13"/>
      <c r="C413" s="12"/>
      <c r="D413" s="12"/>
      <c r="E413" s="14"/>
    </row>
    <row r="414" spans="2:5" x14ac:dyDescent="0.35">
      <c r="B414" s="13"/>
      <c r="C414" s="12"/>
      <c r="D414" s="12"/>
      <c r="E414" s="14"/>
    </row>
    <row r="415" spans="2:5" x14ac:dyDescent="0.35">
      <c r="B415" s="13"/>
      <c r="C415" s="12"/>
      <c r="D415" s="12"/>
      <c r="E415" s="14"/>
    </row>
    <row r="416" spans="2:5" x14ac:dyDescent="0.35">
      <c r="B416" s="13"/>
      <c r="C416" s="12"/>
      <c r="D416" s="12"/>
      <c r="E416" s="14"/>
    </row>
    <row r="417" spans="2:5" x14ac:dyDescent="0.35">
      <c r="B417" s="13"/>
      <c r="C417" s="12"/>
      <c r="D417" s="12"/>
      <c r="E417" s="14"/>
    </row>
    <row r="418" spans="2:5" x14ac:dyDescent="0.35">
      <c r="B418" s="13"/>
      <c r="C418" s="12"/>
      <c r="D418" s="12"/>
      <c r="E418" s="14"/>
    </row>
    <row r="419" spans="2:5" x14ac:dyDescent="0.35">
      <c r="B419" s="13"/>
      <c r="C419" s="12"/>
      <c r="D419" s="12"/>
      <c r="E419" s="14"/>
    </row>
    <row r="420" spans="2:5" x14ac:dyDescent="0.35">
      <c r="B420" s="13"/>
      <c r="C420" s="12"/>
      <c r="D420" s="12"/>
      <c r="E420" s="14"/>
    </row>
    <row r="421" spans="2:5" x14ac:dyDescent="0.35">
      <c r="B421" s="13"/>
      <c r="C421" s="12"/>
      <c r="D421" s="12"/>
      <c r="E421" s="14"/>
    </row>
    <row r="422" spans="2:5" x14ac:dyDescent="0.35">
      <c r="B422" s="13"/>
      <c r="C422" s="12"/>
      <c r="D422" s="12"/>
      <c r="E422" s="14"/>
    </row>
    <row r="423" spans="2:5" x14ac:dyDescent="0.35">
      <c r="B423" s="13"/>
      <c r="C423" s="12"/>
      <c r="D423" s="12"/>
      <c r="E423" s="14"/>
    </row>
    <row r="424" spans="2:5" x14ac:dyDescent="0.35">
      <c r="B424" s="13"/>
      <c r="C424" s="12"/>
      <c r="D424" s="12"/>
      <c r="E424" s="14"/>
    </row>
    <row r="425" spans="2:5" x14ac:dyDescent="0.35">
      <c r="B425" s="13"/>
      <c r="C425" s="12"/>
      <c r="D425" s="12"/>
      <c r="E425" s="14"/>
    </row>
    <row r="426" spans="2:5" x14ac:dyDescent="0.35">
      <c r="B426" s="13"/>
      <c r="C426" s="12"/>
      <c r="D426" s="12"/>
      <c r="E426" s="14"/>
    </row>
    <row r="427" spans="2:5" x14ac:dyDescent="0.35">
      <c r="B427" s="13"/>
      <c r="C427" s="12"/>
      <c r="D427" s="12"/>
      <c r="E427" s="14"/>
    </row>
    <row r="428" spans="2:5" x14ac:dyDescent="0.35">
      <c r="B428" s="13"/>
      <c r="C428" s="12"/>
      <c r="D428" s="12"/>
      <c r="E428" s="14"/>
    </row>
    <row r="429" spans="2:5" x14ac:dyDescent="0.35">
      <c r="B429" s="13"/>
      <c r="C429" s="12"/>
      <c r="D429" s="12"/>
      <c r="E429" s="14"/>
    </row>
    <row r="430" spans="2:5" x14ac:dyDescent="0.35">
      <c r="B430" s="13"/>
      <c r="C430" s="12"/>
      <c r="D430" s="12"/>
      <c r="E430" s="14"/>
    </row>
    <row r="431" spans="2:5" x14ac:dyDescent="0.35">
      <c r="B431" s="13"/>
      <c r="C431" s="12"/>
      <c r="D431" s="12"/>
      <c r="E431" s="14"/>
    </row>
    <row r="432" spans="2:5" x14ac:dyDescent="0.35">
      <c r="B432" s="13"/>
      <c r="C432" s="12"/>
      <c r="D432" s="12"/>
      <c r="E432" s="14"/>
    </row>
    <row r="433" spans="2:5" x14ac:dyDescent="0.35">
      <c r="B433" s="13"/>
      <c r="C433" s="12"/>
      <c r="D433" s="12"/>
      <c r="E433" s="14"/>
    </row>
    <row r="434" spans="2:5" x14ac:dyDescent="0.35">
      <c r="B434" s="13"/>
      <c r="C434" s="12"/>
      <c r="D434" s="12"/>
      <c r="E434" s="14"/>
    </row>
    <row r="435" spans="2:5" x14ac:dyDescent="0.35">
      <c r="B435" s="13"/>
      <c r="C435" s="12"/>
      <c r="D435" s="12"/>
      <c r="E435" s="14"/>
    </row>
    <row r="436" spans="2:5" x14ac:dyDescent="0.35">
      <c r="B436" s="13"/>
      <c r="C436" s="12"/>
      <c r="D436" s="12"/>
      <c r="E436" s="14"/>
    </row>
    <row r="437" spans="2:5" x14ac:dyDescent="0.35">
      <c r="B437" s="13"/>
      <c r="C437" s="12"/>
      <c r="D437" s="12"/>
      <c r="E437" s="14"/>
    </row>
    <row r="438" spans="2:5" x14ac:dyDescent="0.35">
      <c r="B438" s="13"/>
      <c r="C438" s="12"/>
      <c r="D438" s="12"/>
      <c r="E438" s="14"/>
    </row>
    <row r="439" spans="2:5" x14ac:dyDescent="0.35">
      <c r="B439" s="13"/>
      <c r="C439" s="12"/>
      <c r="D439" s="12"/>
      <c r="E439" s="14"/>
    </row>
    <row r="440" spans="2:5" x14ac:dyDescent="0.35">
      <c r="B440" s="13"/>
      <c r="C440" s="12"/>
      <c r="D440" s="12"/>
      <c r="E440" s="14"/>
    </row>
    <row r="441" spans="2:5" x14ac:dyDescent="0.35">
      <c r="B441" s="13"/>
      <c r="C441" s="12"/>
      <c r="D441" s="12"/>
      <c r="E441" s="14"/>
    </row>
    <row r="442" spans="2:5" x14ac:dyDescent="0.35">
      <c r="B442" s="13"/>
      <c r="C442" s="12"/>
      <c r="D442" s="12"/>
      <c r="E442" s="14"/>
    </row>
    <row r="443" spans="2:5" x14ac:dyDescent="0.35">
      <c r="B443" s="13"/>
      <c r="C443" s="12"/>
      <c r="D443" s="12"/>
      <c r="E443" s="14"/>
    </row>
    <row r="444" spans="2:5" x14ac:dyDescent="0.35">
      <c r="B444" s="13"/>
      <c r="C444" s="12"/>
      <c r="D444" s="12"/>
      <c r="E444" s="14"/>
    </row>
    <row r="445" spans="2:5" x14ac:dyDescent="0.35">
      <c r="B445" s="15"/>
      <c r="C445" s="15"/>
      <c r="D445" s="15"/>
      <c r="E445" s="15"/>
    </row>
    <row r="446" spans="2:5" x14ac:dyDescent="0.35">
      <c r="B446" s="15"/>
      <c r="C446" s="15"/>
      <c r="D446" s="15"/>
      <c r="E446" s="15"/>
    </row>
    <row r="447" spans="2:5" x14ac:dyDescent="0.35">
      <c r="B447" s="15"/>
      <c r="C447" s="15"/>
      <c r="D447" s="15"/>
      <c r="E447" s="15"/>
    </row>
    <row r="448" spans="2:5" x14ac:dyDescent="0.35">
      <c r="B448" s="15"/>
      <c r="C448" s="15"/>
      <c r="D448" s="15"/>
      <c r="E448" s="15"/>
    </row>
    <row r="449" spans="2:5" x14ac:dyDescent="0.35">
      <c r="B449" s="15"/>
      <c r="C449" s="15"/>
      <c r="D449" s="15"/>
      <c r="E449" s="15"/>
    </row>
    <row r="450" spans="2:5" x14ac:dyDescent="0.35">
      <c r="B450" s="15"/>
      <c r="C450" s="15"/>
      <c r="D450" s="15"/>
      <c r="E450" s="15"/>
    </row>
    <row r="451" spans="2:5" x14ac:dyDescent="0.35">
      <c r="B451" s="15"/>
      <c r="C451" s="15"/>
      <c r="D451" s="15"/>
      <c r="E451" s="15"/>
    </row>
    <row r="452" spans="2:5" x14ac:dyDescent="0.35">
      <c r="B452" s="15"/>
      <c r="C452" s="15"/>
      <c r="D452" s="15"/>
      <c r="E452" s="15"/>
    </row>
    <row r="453" spans="2:5" x14ac:dyDescent="0.35">
      <c r="B453" s="15"/>
      <c r="C453" s="15"/>
      <c r="D453" s="15"/>
      <c r="E453" s="15"/>
    </row>
    <row r="454" spans="2:5" x14ac:dyDescent="0.35">
      <c r="B454" s="15"/>
      <c r="C454" s="15"/>
      <c r="D454" s="15"/>
      <c r="E454" s="15"/>
    </row>
    <row r="455" spans="2:5" x14ac:dyDescent="0.35">
      <c r="B455" s="15"/>
      <c r="C455" s="15"/>
      <c r="D455" s="15"/>
      <c r="E455" s="15"/>
    </row>
    <row r="456" spans="2:5" x14ac:dyDescent="0.35">
      <c r="B456" s="15"/>
      <c r="C456" s="15"/>
      <c r="D456" s="15"/>
      <c r="E456" s="15"/>
    </row>
    <row r="457" spans="2:5" x14ac:dyDescent="0.35">
      <c r="B457" s="15"/>
      <c r="C457" s="15"/>
      <c r="D457" s="15"/>
      <c r="E457" s="15"/>
    </row>
    <row r="458" spans="2:5" x14ac:dyDescent="0.35">
      <c r="B458" s="15"/>
      <c r="C458" s="15"/>
      <c r="D458" s="15"/>
      <c r="E458" s="15"/>
    </row>
    <row r="459" spans="2:5" x14ac:dyDescent="0.35">
      <c r="B459" s="15"/>
      <c r="C459" s="15"/>
      <c r="D459" s="15"/>
      <c r="E459" s="15"/>
    </row>
    <row r="460" spans="2:5" x14ac:dyDescent="0.35">
      <c r="B460" s="15"/>
      <c r="C460" s="15"/>
      <c r="D460" s="15"/>
      <c r="E460" s="15"/>
    </row>
    <row r="461" spans="2:5" x14ac:dyDescent="0.35">
      <c r="B461" s="15"/>
      <c r="C461" s="15"/>
      <c r="D461" s="15"/>
      <c r="E461" s="15"/>
    </row>
    <row r="462" spans="2:5" x14ac:dyDescent="0.35">
      <c r="B462" s="15"/>
      <c r="C462" s="15"/>
      <c r="D462" s="15"/>
      <c r="E462" s="15"/>
    </row>
    <row r="463" spans="2:5" x14ac:dyDescent="0.35">
      <c r="B463" s="15"/>
      <c r="C463" s="15"/>
      <c r="D463" s="15"/>
      <c r="E463" s="15"/>
    </row>
    <row r="464" spans="2:5" x14ac:dyDescent="0.35">
      <c r="B464" s="15"/>
      <c r="C464" s="15"/>
      <c r="D464" s="15"/>
      <c r="E464" s="15"/>
    </row>
    <row r="465" spans="2:5" x14ac:dyDescent="0.35">
      <c r="B465" s="15"/>
      <c r="C465" s="15"/>
      <c r="D465" s="15"/>
      <c r="E465" s="15"/>
    </row>
    <row r="466" spans="2:5" x14ac:dyDescent="0.35">
      <c r="B466" s="15"/>
      <c r="C466" s="15"/>
      <c r="D466" s="15"/>
      <c r="E466" s="15"/>
    </row>
    <row r="467" spans="2:5" x14ac:dyDescent="0.35">
      <c r="B467" s="15"/>
      <c r="C467" s="15"/>
      <c r="D467" s="15"/>
      <c r="E467" s="15"/>
    </row>
    <row r="468" spans="2:5" x14ac:dyDescent="0.35">
      <c r="B468" s="15"/>
      <c r="C468" s="15"/>
      <c r="D468" s="15"/>
      <c r="E468" s="15"/>
    </row>
    <row r="469" spans="2:5" x14ac:dyDescent="0.35">
      <c r="B469" s="15"/>
      <c r="C469" s="15"/>
      <c r="D469" s="15"/>
      <c r="E469" s="15"/>
    </row>
    <row r="470" spans="2:5" x14ac:dyDescent="0.35">
      <c r="B470" s="15"/>
      <c r="C470" s="15"/>
      <c r="D470" s="15"/>
      <c r="E470" s="15"/>
    </row>
    <row r="471" spans="2:5" x14ac:dyDescent="0.35">
      <c r="B471" s="15"/>
      <c r="C471" s="15"/>
      <c r="D471" s="15"/>
      <c r="E471" s="15"/>
    </row>
    <row r="472" spans="2:5" x14ac:dyDescent="0.35">
      <c r="B472" s="15"/>
      <c r="C472" s="15"/>
      <c r="D472" s="15"/>
      <c r="E472" s="15"/>
    </row>
    <row r="473" spans="2:5" x14ac:dyDescent="0.35">
      <c r="B473" s="15"/>
      <c r="C473" s="15"/>
      <c r="D473" s="15"/>
      <c r="E473" s="15"/>
    </row>
    <row r="474" spans="2:5" x14ac:dyDescent="0.35">
      <c r="B474" s="15"/>
      <c r="C474" s="15"/>
      <c r="D474" s="15"/>
      <c r="E474" s="15"/>
    </row>
    <row r="475" spans="2:5" x14ac:dyDescent="0.35">
      <c r="B475" s="15"/>
      <c r="C475" s="15"/>
      <c r="D475" s="15"/>
      <c r="E475" s="15"/>
    </row>
    <row r="476" spans="2:5" x14ac:dyDescent="0.35">
      <c r="B476" s="15"/>
      <c r="C476" s="15"/>
      <c r="D476" s="15"/>
      <c r="E476" s="15"/>
    </row>
    <row r="477" spans="2:5" x14ac:dyDescent="0.35">
      <c r="B477" s="15"/>
      <c r="C477" s="15"/>
      <c r="D477" s="15"/>
      <c r="E477" s="15"/>
    </row>
    <row r="478" spans="2:5" x14ac:dyDescent="0.35">
      <c r="B478" s="15"/>
      <c r="C478" s="15"/>
      <c r="D478" s="15"/>
      <c r="E478" s="15"/>
    </row>
    <row r="479" spans="2:5" x14ac:dyDescent="0.35">
      <c r="B479" s="15"/>
      <c r="C479" s="15"/>
      <c r="D479" s="15"/>
      <c r="E479" s="15"/>
    </row>
    <row r="480" spans="2:5" x14ac:dyDescent="0.35">
      <c r="B480" s="15"/>
      <c r="C480" s="15"/>
      <c r="D480" s="15"/>
      <c r="E480" s="15"/>
    </row>
    <row r="481" spans="2:5" x14ac:dyDescent="0.35">
      <c r="B481" s="15"/>
      <c r="C481" s="15"/>
      <c r="D481" s="15"/>
      <c r="E481" s="15"/>
    </row>
    <row r="482" spans="2:5" x14ac:dyDescent="0.35">
      <c r="B482" s="15"/>
      <c r="C482" s="15"/>
      <c r="D482" s="15"/>
      <c r="E482" s="15"/>
    </row>
    <row r="483" spans="2:5" x14ac:dyDescent="0.35">
      <c r="B483" s="15"/>
      <c r="C483" s="15"/>
      <c r="D483" s="15"/>
      <c r="E483" s="15"/>
    </row>
    <row r="484" spans="2:5" x14ac:dyDescent="0.35">
      <c r="B484" s="15"/>
      <c r="C484" s="15"/>
      <c r="D484" s="15"/>
      <c r="E484" s="15"/>
    </row>
    <row r="485" spans="2:5" x14ac:dyDescent="0.35">
      <c r="B485" s="15"/>
      <c r="C485" s="15"/>
      <c r="D485" s="15"/>
      <c r="E485" s="15"/>
    </row>
    <row r="486" spans="2:5" x14ac:dyDescent="0.35">
      <c r="B486" s="15"/>
      <c r="C486" s="15"/>
      <c r="D486" s="15"/>
      <c r="E486" s="15"/>
    </row>
    <row r="487" spans="2:5" x14ac:dyDescent="0.35">
      <c r="B487" s="15"/>
      <c r="C487" s="15"/>
      <c r="D487" s="15"/>
      <c r="E487" s="15"/>
    </row>
    <row r="488" spans="2:5" x14ac:dyDescent="0.35">
      <c r="B488" s="15"/>
      <c r="C488" s="15"/>
      <c r="D488" s="15"/>
      <c r="E488" s="15"/>
    </row>
    <row r="489" spans="2:5" x14ac:dyDescent="0.35">
      <c r="B489" s="15"/>
      <c r="C489" s="15"/>
      <c r="D489" s="15"/>
      <c r="E489" s="15"/>
    </row>
    <row r="490" spans="2:5" x14ac:dyDescent="0.35">
      <c r="B490" s="15"/>
      <c r="C490" s="15"/>
      <c r="D490" s="15"/>
      <c r="E490" s="15"/>
    </row>
    <row r="491" spans="2:5" x14ac:dyDescent="0.35">
      <c r="B491" s="15"/>
      <c r="C491" s="15"/>
      <c r="D491" s="15"/>
      <c r="E491" s="15"/>
    </row>
    <row r="492" spans="2:5" x14ac:dyDescent="0.35">
      <c r="B492" s="15"/>
      <c r="C492" s="15"/>
      <c r="D492" s="15"/>
      <c r="E492" s="15"/>
    </row>
    <row r="493" spans="2:5" x14ac:dyDescent="0.35">
      <c r="B493" s="15"/>
      <c r="C493" s="15"/>
      <c r="D493" s="15"/>
      <c r="E493" s="15"/>
    </row>
    <row r="494" spans="2:5" x14ac:dyDescent="0.35">
      <c r="B494" s="15"/>
      <c r="C494" s="15"/>
      <c r="D494" s="15"/>
      <c r="E494" s="15"/>
    </row>
    <row r="495" spans="2:5" x14ac:dyDescent="0.35">
      <c r="B495" s="15"/>
      <c r="C495" s="15"/>
      <c r="D495" s="15"/>
      <c r="E495" s="15"/>
    </row>
    <row r="496" spans="2:5" x14ac:dyDescent="0.35">
      <c r="B496" s="15"/>
      <c r="C496" s="15"/>
      <c r="D496" s="15"/>
      <c r="E496" s="15"/>
    </row>
    <row r="497" spans="2:5" x14ac:dyDescent="0.35">
      <c r="B497" s="15"/>
      <c r="C497" s="15"/>
      <c r="D497" s="15"/>
      <c r="E497" s="15"/>
    </row>
    <row r="498" spans="2:5" x14ac:dyDescent="0.35">
      <c r="B498" s="15"/>
      <c r="C498" s="15"/>
      <c r="D498" s="15"/>
      <c r="E498" s="15"/>
    </row>
    <row r="499" spans="2:5" x14ac:dyDescent="0.35">
      <c r="B499" s="15"/>
      <c r="C499" s="15"/>
      <c r="D499" s="15"/>
      <c r="E499" s="15"/>
    </row>
    <row r="500" spans="2:5" x14ac:dyDescent="0.35">
      <c r="B500" s="15"/>
      <c r="C500" s="15"/>
      <c r="D500" s="15"/>
      <c r="E500" s="15"/>
    </row>
    <row r="501" spans="2:5" x14ac:dyDescent="0.35">
      <c r="B501" s="15"/>
      <c r="C501" s="15"/>
      <c r="D501" s="15"/>
      <c r="E501" s="15"/>
    </row>
    <row r="502" spans="2:5" x14ac:dyDescent="0.35">
      <c r="B502" s="15"/>
      <c r="C502" s="15"/>
      <c r="D502" s="15"/>
      <c r="E502" s="15"/>
    </row>
    <row r="503" spans="2:5" x14ac:dyDescent="0.35">
      <c r="B503" s="15"/>
      <c r="C503" s="15"/>
      <c r="D503" s="15"/>
      <c r="E503" s="15"/>
    </row>
    <row r="504" spans="2:5" x14ac:dyDescent="0.35">
      <c r="B504" s="15"/>
      <c r="C504" s="15"/>
      <c r="D504" s="15"/>
      <c r="E504" s="15"/>
    </row>
    <row r="505" spans="2:5" x14ac:dyDescent="0.35">
      <c r="B505" s="15"/>
      <c r="C505" s="15"/>
      <c r="D505" s="15"/>
      <c r="E505" s="15"/>
    </row>
    <row r="506" spans="2:5" x14ac:dyDescent="0.35">
      <c r="B506" s="15"/>
      <c r="C506" s="15"/>
      <c r="D506" s="15"/>
      <c r="E506" s="15"/>
    </row>
    <row r="507" spans="2:5" x14ac:dyDescent="0.35">
      <c r="B507" s="15"/>
      <c r="C507" s="15"/>
      <c r="D507" s="15"/>
      <c r="E507" s="15"/>
    </row>
    <row r="508" spans="2:5" x14ac:dyDescent="0.35">
      <c r="B508" s="15"/>
      <c r="C508" s="15"/>
      <c r="D508" s="15"/>
      <c r="E508" s="15"/>
    </row>
    <row r="509" spans="2:5" x14ac:dyDescent="0.35">
      <c r="B509" s="15"/>
      <c r="C509" s="15"/>
      <c r="D509" s="15"/>
      <c r="E509" s="15"/>
    </row>
    <row r="510" spans="2:5" x14ac:dyDescent="0.35">
      <c r="B510" s="15"/>
      <c r="C510" s="15"/>
      <c r="D510" s="15"/>
      <c r="E510" s="15"/>
    </row>
    <row r="511" spans="2:5" x14ac:dyDescent="0.35">
      <c r="B511" s="15"/>
      <c r="C511" s="15"/>
      <c r="D511" s="15"/>
      <c r="E511" s="15"/>
    </row>
    <row r="512" spans="2:5" x14ac:dyDescent="0.35">
      <c r="B512" s="15"/>
      <c r="C512" s="15"/>
      <c r="D512" s="15"/>
      <c r="E512" s="15"/>
    </row>
    <row r="513" spans="2:5" x14ac:dyDescent="0.35">
      <c r="B513" s="15"/>
      <c r="C513" s="15"/>
      <c r="D513" s="15"/>
      <c r="E513" s="15"/>
    </row>
    <row r="514" spans="2:5" x14ac:dyDescent="0.35">
      <c r="B514" s="15"/>
      <c r="C514" s="15"/>
      <c r="D514" s="15"/>
      <c r="E514" s="15"/>
    </row>
    <row r="515" spans="2:5" x14ac:dyDescent="0.35">
      <c r="B515" s="15"/>
      <c r="C515" s="15"/>
      <c r="D515" s="15"/>
      <c r="E515" s="15"/>
    </row>
    <row r="516" spans="2:5" x14ac:dyDescent="0.35">
      <c r="B516" s="15"/>
      <c r="C516" s="15"/>
      <c r="D516" s="15"/>
      <c r="E516" s="15"/>
    </row>
    <row r="517" spans="2:5" x14ac:dyDescent="0.35">
      <c r="B517" s="15"/>
      <c r="C517" s="15"/>
      <c r="D517" s="15"/>
      <c r="E517" s="15"/>
    </row>
    <row r="518" spans="2:5" x14ac:dyDescent="0.35">
      <c r="B518" s="15"/>
      <c r="C518" s="15"/>
      <c r="D518" s="15"/>
      <c r="E518" s="15"/>
    </row>
    <row r="519" spans="2:5" x14ac:dyDescent="0.35">
      <c r="B519" s="15"/>
      <c r="C519" s="15"/>
      <c r="D519" s="15"/>
      <c r="E519" s="15"/>
    </row>
    <row r="520" spans="2:5" x14ac:dyDescent="0.35">
      <c r="B520" s="15"/>
      <c r="C520" s="15"/>
      <c r="D520" s="15"/>
      <c r="E520" s="15"/>
    </row>
    <row r="521" spans="2:5" x14ac:dyDescent="0.35">
      <c r="B521" s="15"/>
      <c r="C521" s="15"/>
      <c r="D521" s="15"/>
      <c r="E521" s="15"/>
    </row>
    <row r="522" spans="2:5" x14ac:dyDescent="0.35">
      <c r="B522" s="15"/>
      <c r="C522" s="15"/>
      <c r="D522" s="15"/>
      <c r="E522" s="15"/>
    </row>
    <row r="523" spans="2:5" x14ac:dyDescent="0.35">
      <c r="B523" s="15"/>
      <c r="C523" s="15"/>
      <c r="D523" s="15"/>
      <c r="E523" s="15"/>
    </row>
    <row r="524" spans="2:5" x14ac:dyDescent="0.35">
      <c r="B524" s="15"/>
      <c r="C524" s="15"/>
      <c r="D524" s="15"/>
      <c r="E524" s="15"/>
    </row>
    <row r="525" spans="2:5" x14ac:dyDescent="0.35">
      <c r="B525" s="15"/>
      <c r="C525" s="15"/>
      <c r="D525" s="15"/>
      <c r="E525" s="15"/>
    </row>
    <row r="526" spans="2:5" x14ac:dyDescent="0.35">
      <c r="B526" s="15"/>
      <c r="C526" s="15"/>
      <c r="D526" s="15"/>
      <c r="E526" s="15"/>
    </row>
    <row r="527" spans="2:5" x14ac:dyDescent="0.35">
      <c r="B527" s="15"/>
      <c r="C527" s="15"/>
      <c r="D527" s="15"/>
      <c r="E527" s="15"/>
    </row>
    <row r="528" spans="2:5" x14ac:dyDescent="0.35">
      <c r="B528" s="15"/>
      <c r="C528" s="15"/>
      <c r="D528" s="15"/>
      <c r="E528" s="15"/>
    </row>
    <row r="529" spans="2:5" x14ac:dyDescent="0.35">
      <c r="B529" s="15"/>
      <c r="C529" s="15"/>
      <c r="D529" s="15"/>
      <c r="E529" s="15"/>
    </row>
    <row r="530" spans="2:5" x14ac:dyDescent="0.35">
      <c r="B530" s="15"/>
      <c r="C530" s="15"/>
      <c r="D530" s="15"/>
      <c r="E530" s="15"/>
    </row>
    <row r="531" spans="2:5" x14ac:dyDescent="0.35">
      <c r="B531" s="15"/>
      <c r="C531" s="15"/>
      <c r="D531" s="15"/>
      <c r="E531" s="15"/>
    </row>
    <row r="532" spans="2:5" x14ac:dyDescent="0.35">
      <c r="B532" s="15"/>
      <c r="C532" s="15"/>
      <c r="D532" s="15"/>
      <c r="E532" s="15"/>
    </row>
    <row r="533" spans="2:5" x14ac:dyDescent="0.35">
      <c r="B533" s="15"/>
      <c r="C533" s="15"/>
      <c r="D533" s="15"/>
      <c r="E533" s="15"/>
    </row>
    <row r="534" spans="2:5" x14ac:dyDescent="0.35">
      <c r="B534" s="15"/>
      <c r="C534" s="15"/>
      <c r="D534" s="15"/>
      <c r="E534" s="15"/>
    </row>
    <row r="535" spans="2:5" x14ac:dyDescent="0.35">
      <c r="B535" s="15"/>
      <c r="C535" s="15"/>
      <c r="D535" s="15"/>
      <c r="E535" s="15"/>
    </row>
    <row r="536" spans="2:5" x14ac:dyDescent="0.35">
      <c r="B536" s="15"/>
      <c r="C536" s="15"/>
      <c r="D536" s="15"/>
      <c r="E536" s="15"/>
    </row>
    <row r="537" spans="2:5" x14ac:dyDescent="0.35">
      <c r="B537" s="15"/>
      <c r="C537" s="15"/>
      <c r="D537" s="15"/>
      <c r="E537" s="15"/>
    </row>
    <row r="538" spans="2:5" x14ac:dyDescent="0.35">
      <c r="B538" s="15"/>
      <c r="C538" s="15"/>
      <c r="D538" s="15"/>
      <c r="E538" s="15"/>
    </row>
    <row r="539" spans="2:5" x14ac:dyDescent="0.35">
      <c r="B539" s="15"/>
      <c r="C539" s="15"/>
      <c r="D539" s="15"/>
      <c r="E539" s="15"/>
    </row>
    <row r="540" spans="2:5" x14ac:dyDescent="0.35">
      <c r="B540" s="15"/>
      <c r="C540" s="15"/>
      <c r="D540" s="15"/>
      <c r="E540" s="15"/>
    </row>
    <row r="541" spans="2:5" x14ac:dyDescent="0.35">
      <c r="B541" s="15"/>
      <c r="C541" s="15"/>
      <c r="D541" s="15"/>
      <c r="E541" s="15"/>
    </row>
    <row r="542" spans="2:5" x14ac:dyDescent="0.35">
      <c r="B542" s="15"/>
      <c r="C542" s="15"/>
      <c r="D542" s="15"/>
      <c r="E542" s="15"/>
    </row>
  </sheetData>
  <protectedRanges>
    <protectedRange algorithmName="SHA-512" hashValue="g+Dpzd8g64LUeizkgUcfcid39j5GZ00YHKYhX0tvxsGpb0AGgxI8JTl7SkzD0vVDvUX0jOpNBpDPqYz+pu6KJQ==" saltValue="STvTXSm2rY6FxQ/zKC/J1w==" spinCount="100000" sqref="H3:M22" name="Plage1"/>
  </protectedRanges>
  <mergeCells count="1">
    <mergeCell ref="A1:L1"/>
  </mergeCells>
  <conditionalFormatting pivot="1" sqref="M22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{E8E04FCE-2F27-4F6B-B6B9-1F0E401E14C0}</x14:id>
        </ext>
      </extLst>
    </cfRule>
  </conditionalFormatting>
  <conditionalFormatting pivot="1" sqref="P8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C4:C444" xr:uid="{00000000-0002-0000-0000-000000000000}">
      <formula1>Employes</formula1>
    </dataValidation>
    <dataValidation type="list" allowBlank="1" showInputMessage="1" showErrorMessage="1" sqref="D4:D444" xr:uid="{00000000-0002-0000-0000-000001000000}">
      <formula1>moyens_paiement</formula1>
    </dataValidation>
  </dataValidations>
  <pageMargins left="0.7" right="0.7" top="0.75" bottom="0.75" header="0.3" footer="0.3"/>
  <pageSetup orientation="portrait" r:id="rId3"/>
  <drawing r:id="rId4"/>
  <tableParts count="2">
    <tablePart r:id="rId5"/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E8E04FCE-2F27-4F6B-B6B9-1F0E401E14C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M22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EE3AF-3E2C-4CB0-9BFC-68E988F5EC8D}">
  <sheetPr codeName="Feuil3"/>
  <dimension ref="A1:P1375"/>
  <sheetViews>
    <sheetView showGridLines="0" zoomScale="68" zoomScaleNormal="75" workbookViewId="0">
      <pane ySplit="1" topLeftCell="A2" activePane="bottomLeft" state="frozen"/>
      <selection pane="bottomLeft" activeCell="K9" sqref="K9"/>
    </sheetView>
  </sheetViews>
  <sheetFormatPr baseColWidth="10" defaultRowHeight="14.5" x14ac:dyDescent="0.35"/>
  <cols>
    <col min="1" max="1" width="12.7265625" style="64" bestFit="1" customWidth="1"/>
    <col min="2" max="2" width="10.90625" style="69"/>
    <col min="3" max="3" width="16.90625" style="69" customWidth="1"/>
    <col min="4" max="4" width="10.90625" style="69"/>
    <col min="5" max="5" width="11.26953125" style="69" bestFit="1" customWidth="1"/>
    <col min="6" max="6" width="4.26953125" style="64" customWidth="1"/>
    <col min="7" max="7" width="11.08984375" style="64" customWidth="1"/>
    <col min="8" max="8" width="15.54296875" style="64" customWidth="1"/>
    <col min="9" max="9" width="12.36328125" style="64" customWidth="1"/>
    <col min="10" max="10" width="15.81640625" style="64" customWidth="1"/>
    <col min="11" max="11" width="17.453125" style="64" customWidth="1"/>
    <col min="12" max="12" width="13.6328125" style="64" customWidth="1"/>
    <col min="13" max="13" width="21.6328125" style="64" bestFit="1" customWidth="1"/>
    <col min="14" max="14" width="14.7265625" style="64" customWidth="1"/>
    <col min="15" max="15" width="19.08984375" style="64" customWidth="1"/>
    <col min="16" max="16" width="18.36328125" style="64" customWidth="1"/>
    <col min="17" max="21" width="9" style="64" customWidth="1"/>
    <col min="22" max="22" width="8" style="64" customWidth="1"/>
    <col min="23" max="26" width="9" style="64" customWidth="1"/>
    <col min="27" max="27" width="11.6328125" style="64" bestFit="1" customWidth="1"/>
    <col min="28" max="16384" width="10.90625" style="64"/>
  </cols>
  <sheetData>
    <row r="1" spans="1:16" s="61" customFormat="1" ht="44" customHeight="1" x14ac:dyDescent="0.35">
      <c r="A1" s="131" t="s">
        <v>42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6" s="63" customFormat="1" ht="21.5" customHeight="1" x14ac:dyDescent="0.35">
      <c r="A2" s="62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35">
      <c r="B3" s="16" t="s">
        <v>7</v>
      </c>
      <c r="C3" s="16" t="s">
        <v>8</v>
      </c>
      <c r="D3" s="16" t="s">
        <v>13</v>
      </c>
      <c r="E3" s="16" t="s">
        <v>9</v>
      </c>
      <c r="F3" s="65"/>
      <c r="H3" s="70" t="s">
        <v>6</v>
      </c>
      <c r="I3" s="70"/>
      <c r="J3" s="70"/>
      <c r="O3" s="69" t="s">
        <v>13</v>
      </c>
      <c r="P3" s="69" t="s">
        <v>6</v>
      </c>
    </row>
    <row r="4" spans="1:16" x14ac:dyDescent="0.35">
      <c r="B4" s="77"/>
      <c r="C4" s="16"/>
      <c r="D4" s="16"/>
      <c r="E4" s="78"/>
      <c r="H4" s="70"/>
      <c r="I4" s="70" t="s">
        <v>12</v>
      </c>
      <c r="J4" s="70" t="s">
        <v>14</v>
      </c>
      <c r="O4" s="74" t="s">
        <v>12</v>
      </c>
      <c r="P4" s="75"/>
    </row>
    <row r="5" spans="1:16" ht="18.5" x14ac:dyDescent="0.45">
      <c r="B5" s="77"/>
      <c r="C5" s="16"/>
      <c r="D5" s="16"/>
      <c r="E5" s="78"/>
      <c r="H5" s="71" t="s">
        <v>12</v>
      </c>
      <c r="I5" s="72">
        <v>0</v>
      </c>
      <c r="J5" s="72">
        <v>0</v>
      </c>
      <c r="O5" s="74" t="s">
        <v>14</v>
      </c>
      <c r="P5" s="76"/>
    </row>
    <row r="6" spans="1:16" ht="18.5" x14ac:dyDescent="0.45">
      <c r="B6" s="77"/>
      <c r="C6" s="16"/>
      <c r="D6" s="16"/>
      <c r="E6" s="78"/>
      <c r="H6" s="71" t="s">
        <v>14</v>
      </c>
      <c r="I6" s="72">
        <v>0</v>
      </c>
      <c r="J6" s="73">
        <v>0</v>
      </c>
    </row>
    <row r="7" spans="1:16" x14ac:dyDescent="0.35">
      <c r="B7" s="77"/>
      <c r="C7" s="16"/>
      <c r="D7" s="16"/>
      <c r="E7" s="78"/>
    </row>
    <row r="8" spans="1:16" ht="18.5" x14ac:dyDescent="0.45">
      <c r="B8" s="77"/>
      <c r="C8" s="16"/>
      <c r="D8" s="16"/>
      <c r="E8" s="78"/>
    </row>
    <row r="9" spans="1:16" x14ac:dyDescent="0.35">
      <c r="B9" s="77"/>
      <c r="C9" s="16"/>
      <c r="D9" s="16"/>
      <c r="E9" s="78"/>
    </row>
    <row r="10" spans="1:16" ht="18.5" x14ac:dyDescent="0.45">
      <c r="B10" s="77"/>
      <c r="C10" s="16"/>
      <c r="D10" s="16"/>
      <c r="E10" s="78"/>
    </row>
    <row r="11" spans="1:16" x14ac:dyDescent="0.35">
      <c r="B11" s="77"/>
      <c r="C11" s="16"/>
      <c r="D11" s="16"/>
      <c r="E11" s="78"/>
    </row>
    <row r="12" spans="1:16" x14ac:dyDescent="0.35">
      <c r="B12" s="77"/>
      <c r="C12" s="16"/>
      <c r="D12" s="16"/>
      <c r="E12" s="78"/>
    </row>
    <row r="13" spans="1:16" x14ac:dyDescent="0.35">
      <c r="B13" s="77"/>
      <c r="C13" s="16"/>
      <c r="D13" s="16"/>
      <c r="E13" s="78"/>
    </row>
    <row r="14" spans="1:16" x14ac:dyDescent="0.35">
      <c r="B14" s="77"/>
      <c r="C14" s="16"/>
      <c r="D14" s="16"/>
      <c r="E14" s="78"/>
    </row>
    <row r="15" spans="1:16" x14ac:dyDescent="0.35">
      <c r="B15" s="77"/>
      <c r="C15" s="16"/>
      <c r="D15" s="16"/>
      <c r="E15" s="78"/>
    </row>
    <row r="16" spans="1:16" x14ac:dyDescent="0.35">
      <c r="B16" s="77"/>
      <c r="C16" s="16"/>
      <c r="D16" s="16"/>
      <c r="E16" s="78"/>
    </row>
    <row r="17" spans="2:5" x14ac:dyDescent="0.35">
      <c r="B17" s="77"/>
      <c r="C17" s="16"/>
      <c r="D17" s="16"/>
      <c r="E17" s="78"/>
    </row>
    <row r="18" spans="2:5" x14ac:dyDescent="0.35">
      <c r="B18" s="77"/>
      <c r="C18" s="16"/>
      <c r="D18" s="16"/>
      <c r="E18" s="78"/>
    </row>
    <row r="19" spans="2:5" x14ac:dyDescent="0.35">
      <c r="B19" s="77"/>
      <c r="C19" s="16"/>
      <c r="D19" s="16"/>
      <c r="E19" s="78"/>
    </row>
    <row r="20" spans="2:5" x14ac:dyDescent="0.35">
      <c r="B20" s="77"/>
      <c r="C20" s="16"/>
      <c r="D20" s="16"/>
      <c r="E20" s="78"/>
    </row>
    <row r="21" spans="2:5" x14ac:dyDescent="0.35">
      <c r="B21" s="77"/>
      <c r="C21" s="16"/>
      <c r="D21" s="16"/>
      <c r="E21" s="78"/>
    </row>
    <row r="22" spans="2:5" ht="18.5" x14ac:dyDescent="0.45">
      <c r="B22" s="77"/>
      <c r="C22" s="16"/>
      <c r="D22" s="16"/>
      <c r="E22" s="78"/>
    </row>
    <row r="23" spans="2:5" x14ac:dyDescent="0.35">
      <c r="B23" s="77"/>
      <c r="C23" s="16"/>
      <c r="D23" s="16"/>
      <c r="E23" s="78"/>
    </row>
    <row r="24" spans="2:5" ht="18.5" x14ac:dyDescent="0.45">
      <c r="B24" s="77"/>
      <c r="C24" s="16"/>
      <c r="D24" s="16"/>
      <c r="E24" s="78"/>
    </row>
    <row r="25" spans="2:5" x14ac:dyDescent="0.35">
      <c r="B25" s="77"/>
      <c r="C25" s="16"/>
      <c r="D25" s="16"/>
      <c r="E25" s="78"/>
    </row>
    <row r="26" spans="2:5" x14ac:dyDescent="0.35">
      <c r="B26" s="77"/>
      <c r="C26" s="16"/>
      <c r="D26" s="16"/>
      <c r="E26" s="78"/>
    </row>
    <row r="27" spans="2:5" x14ac:dyDescent="0.35">
      <c r="B27" s="77"/>
      <c r="C27" s="16"/>
      <c r="D27" s="16"/>
      <c r="E27" s="78"/>
    </row>
    <row r="28" spans="2:5" x14ac:dyDescent="0.35">
      <c r="B28" s="77"/>
      <c r="C28" s="16"/>
      <c r="D28" s="16"/>
      <c r="E28" s="78"/>
    </row>
    <row r="29" spans="2:5" x14ac:dyDescent="0.35">
      <c r="B29" s="77"/>
      <c r="C29" s="16"/>
      <c r="D29" s="16"/>
      <c r="E29" s="78"/>
    </row>
    <row r="30" spans="2:5" x14ac:dyDescent="0.35">
      <c r="B30" s="77"/>
      <c r="C30" s="16"/>
      <c r="D30" s="16"/>
      <c r="E30" s="78"/>
    </row>
    <row r="31" spans="2:5" x14ac:dyDescent="0.35">
      <c r="B31" s="77"/>
      <c r="C31" s="16"/>
      <c r="D31" s="16"/>
      <c r="E31" s="78"/>
    </row>
    <row r="32" spans="2:5" x14ac:dyDescent="0.35">
      <c r="B32" s="77"/>
      <c r="C32" s="16"/>
      <c r="D32" s="16"/>
      <c r="E32" s="78"/>
    </row>
    <row r="33" spans="2:5" x14ac:dyDescent="0.35">
      <c r="B33" s="77"/>
      <c r="C33" s="16"/>
      <c r="D33" s="16"/>
      <c r="E33" s="78"/>
    </row>
    <row r="34" spans="2:5" x14ac:dyDescent="0.35">
      <c r="B34" s="77"/>
      <c r="C34" s="16"/>
      <c r="D34" s="16"/>
      <c r="E34" s="78"/>
    </row>
    <row r="35" spans="2:5" x14ac:dyDescent="0.35">
      <c r="B35" s="77"/>
      <c r="C35" s="16"/>
      <c r="D35" s="16"/>
      <c r="E35" s="78"/>
    </row>
    <row r="36" spans="2:5" x14ac:dyDescent="0.35">
      <c r="B36" s="77"/>
      <c r="C36" s="16"/>
      <c r="D36" s="16"/>
      <c r="E36" s="78"/>
    </row>
    <row r="37" spans="2:5" x14ac:dyDescent="0.35">
      <c r="B37" s="77"/>
      <c r="C37" s="16"/>
      <c r="D37" s="16"/>
      <c r="E37" s="78"/>
    </row>
    <row r="38" spans="2:5" x14ac:dyDescent="0.35">
      <c r="B38" s="77"/>
      <c r="C38" s="16"/>
      <c r="D38" s="16"/>
      <c r="E38" s="78"/>
    </row>
    <row r="39" spans="2:5" x14ac:dyDescent="0.35">
      <c r="B39" s="77"/>
      <c r="C39" s="16"/>
      <c r="D39" s="16"/>
      <c r="E39" s="78"/>
    </row>
    <row r="40" spans="2:5" x14ac:dyDescent="0.35">
      <c r="B40" s="77"/>
      <c r="C40" s="16"/>
      <c r="D40" s="16"/>
      <c r="E40" s="78"/>
    </row>
    <row r="41" spans="2:5" x14ac:dyDescent="0.35">
      <c r="B41" s="77"/>
      <c r="C41" s="16"/>
      <c r="D41" s="16"/>
      <c r="E41" s="78"/>
    </row>
    <row r="42" spans="2:5" x14ac:dyDescent="0.35">
      <c r="B42" s="77"/>
      <c r="C42" s="16"/>
      <c r="D42" s="16"/>
      <c r="E42" s="78"/>
    </row>
    <row r="43" spans="2:5" x14ac:dyDescent="0.35">
      <c r="B43" s="77"/>
      <c r="C43" s="16"/>
      <c r="D43" s="16"/>
      <c r="E43" s="78"/>
    </row>
    <row r="44" spans="2:5" x14ac:dyDescent="0.35">
      <c r="B44" s="77"/>
      <c r="C44" s="16"/>
      <c r="D44" s="16"/>
      <c r="E44" s="78"/>
    </row>
    <row r="45" spans="2:5" x14ac:dyDescent="0.35">
      <c r="B45" s="77"/>
      <c r="C45" s="16"/>
      <c r="D45" s="16"/>
      <c r="E45" s="78"/>
    </row>
    <row r="46" spans="2:5" x14ac:dyDescent="0.35">
      <c r="B46" s="77"/>
      <c r="C46" s="16"/>
      <c r="D46" s="16"/>
      <c r="E46" s="78"/>
    </row>
    <row r="47" spans="2:5" x14ac:dyDescent="0.35">
      <c r="B47" s="77"/>
      <c r="C47" s="16"/>
      <c r="D47" s="16"/>
      <c r="E47" s="78"/>
    </row>
    <row r="48" spans="2:5" x14ac:dyDescent="0.35">
      <c r="B48" s="77"/>
      <c r="C48" s="16"/>
      <c r="D48" s="16"/>
      <c r="E48" s="78"/>
    </row>
    <row r="49" spans="2:5" x14ac:dyDescent="0.35">
      <c r="B49" s="77"/>
      <c r="C49" s="16"/>
      <c r="D49" s="16"/>
      <c r="E49" s="78"/>
    </row>
    <row r="50" spans="2:5" x14ac:dyDescent="0.35">
      <c r="B50" s="77"/>
      <c r="C50" s="16"/>
      <c r="D50" s="16"/>
      <c r="E50" s="78"/>
    </row>
    <row r="51" spans="2:5" x14ac:dyDescent="0.35">
      <c r="B51" s="77"/>
      <c r="C51" s="16"/>
      <c r="D51" s="16"/>
      <c r="E51" s="78"/>
    </row>
    <row r="52" spans="2:5" x14ac:dyDescent="0.35">
      <c r="B52" s="77"/>
      <c r="C52" s="16"/>
      <c r="D52" s="16"/>
      <c r="E52" s="78"/>
    </row>
    <row r="53" spans="2:5" x14ac:dyDescent="0.35">
      <c r="B53" s="77"/>
      <c r="C53" s="16"/>
      <c r="D53" s="16"/>
      <c r="E53" s="78"/>
    </row>
    <row r="54" spans="2:5" x14ac:dyDescent="0.35">
      <c r="B54" s="77"/>
      <c r="C54" s="16"/>
      <c r="D54" s="16"/>
      <c r="E54" s="78"/>
    </row>
    <row r="55" spans="2:5" x14ac:dyDescent="0.35">
      <c r="B55" s="77"/>
      <c r="C55" s="16"/>
      <c r="D55" s="16"/>
      <c r="E55" s="78"/>
    </row>
    <row r="56" spans="2:5" x14ac:dyDescent="0.35">
      <c r="B56" s="77"/>
      <c r="C56" s="16"/>
      <c r="D56" s="16"/>
      <c r="E56" s="78"/>
    </row>
    <row r="57" spans="2:5" x14ac:dyDescent="0.35">
      <c r="B57" s="77"/>
      <c r="C57" s="16"/>
      <c r="D57" s="16"/>
      <c r="E57" s="78"/>
    </row>
    <row r="58" spans="2:5" x14ac:dyDescent="0.35">
      <c r="B58" s="77"/>
      <c r="C58" s="16"/>
      <c r="D58" s="16"/>
      <c r="E58" s="78"/>
    </row>
    <row r="59" spans="2:5" x14ac:dyDescent="0.35">
      <c r="B59" s="77"/>
      <c r="C59" s="16"/>
      <c r="D59" s="16"/>
      <c r="E59" s="78"/>
    </row>
    <row r="60" spans="2:5" x14ac:dyDescent="0.35">
      <c r="B60" s="77"/>
      <c r="C60" s="16"/>
      <c r="D60" s="16"/>
      <c r="E60" s="78"/>
    </row>
    <row r="61" spans="2:5" x14ac:dyDescent="0.35">
      <c r="B61" s="77"/>
      <c r="C61" s="16"/>
      <c r="D61" s="16"/>
      <c r="E61" s="78"/>
    </row>
    <row r="62" spans="2:5" x14ac:dyDescent="0.35">
      <c r="B62" s="77"/>
      <c r="C62" s="16"/>
      <c r="D62" s="16"/>
      <c r="E62" s="78"/>
    </row>
    <row r="63" spans="2:5" x14ac:dyDescent="0.35">
      <c r="B63" s="77"/>
      <c r="C63" s="16"/>
      <c r="D63" s="16"/>
      <c r="E63" s="78"/>
    </row>
    <row r="64" spans="2:5" x14ac:dyDescent="0.35">
      <c r="B64" s="77"/>
      <c r="C64" s="16"/>
      <c r="D64" s="16"/>
      <c r="E64" s="78"/>
    </row>
    <row r="65" spans="2:5" x14ac:dyDescent="0.35">
      <c r="B65" s="77"/>
      <c r="C65" s="16"/>
      <c r="D65" s="16"/>
      <c r="E65" s="78"/>
    </row>
    <row r="66" spans="2:5" x14ac:dyDescent="0.35">
      <c r="B66" s="77"/>
      <c r="C66" s="16"/>
      <c r="D66" s="16"/>
      <c r="E66" s="78"/>
    </row>
    <row r="67" spans="2:5" x14ac:dyDescent="0.35">
      <c r="B67" s="77"/>
      <c r="C67" s="16"/>
      <c r="D67" s="16"/>
      <c r="E67" s="78"/>
    </row>
    <row r="68" spans="2:5" x14ac:dyDescent="0.35">
      <c r="B68" s="77"/>
      <c r="C68" s="16"/>
      <c r="D68" s="16"/>
      <c r="E68" s="78"/>
    </row>
    <row r="69" spans="2:5" x14ac:dyDescent="0.35">
      <c r="B69" s="77"/>
      <c r="C69" s="16"/>
      <c r="D69" s="16"/>
      <c r="E69" s="78"/>
    </row>
    <row r="70" spans="2:5" x14ac:dyDescent="0.35">
      <c r="B70" s="77"/>
      <c r="C70" s="16"/>
      <c r="D70" s="16"/>
      <c r="E70" s="78"/>
    </row>
    <row r="71" spans="2:5" x14ac:dyDescent="0.35">
      <c r="B71" s="77"/>
      <c r="C71" s="16"/>
      <c r="D71" s="16"/>
      <c r="E71" s="78"/>
    </row>
    <row r="72" spans="2:5" x14ac:dyDescent="0.35">
      <c r="B72" s="77"/>
      <c r="C72" s="16"/>
      <c r="D72" s="16"/>
      <c r="E72" s="78"/>
    </row>
    <row r="73" spans="2:5" x14ac:dyDescent="0.35">
      <c r="B73" s="77"/>
      <c r="C73" s="16"/>
      <c r="D73" s="16"/>
      <c r="E73" s="78"/>
    </row>
    <row r="74" spans="2:5" x14ac:dyDescent="0.35">
      <c r="B74" s="77"/>
      <c r="C74" s="16"/>
      <c r="D74" s="16"/>
      <c r="E74" s="78"/>
    </row>
    <row r="75" spans="2:5" x14ac:dyDescent="0.35">
      <c r="B75" s="77"/>
      <c r="C75" s="16"/>
      <c r="D75" s="16"/>
      <c r="E75" s="78"/>
    </row>
    <row r="76" spans="2:5" x14ac:dyDescent="0.35">
      <c r="B76" s="77"/>
      <c r="C76" s="16"/>
      <c r="D76" s="16"/>
      <c r="E76" s="78"/>
    </row>
    <row r="77" spans="2:5" x14ac:dyDescent="0.35">
      <c r="B77" s="77"/>
      <c r="C77" s="16"/>
      <c r="D77" s="16"/>
      <c r="E77" s="78"/>
    </row>
    <row r="78" spans="2:5" x14ac:dyDescent="0.35">
      <c r="B78" s="77"/>
      <c r="C78" s="16"/>
      <c r="D78" s="16"/>
      <c r="E78" s="78"/>
    </row>
    <row r="79" spans="2:5" x14ac:dyDescent="0.35">
      <c r="B79" s="77"/>
      <c r="C79" s="16"/>
      <c r="D79" s="16"/>
      <c r="E79" s="78"/>
    </row>
    <row r="80" spans="2:5" x14ac:dyDescent="0.35">
      <c r="B80" s="77"/>
      <c r="C80" s="16"/>
      <c r="D80" s="16"/>
      <c r="E80" s="78"/>
    </row>
    <row r="81" spans="2:5" x14ac:dyDescent="0.35">
      <c r="B81" s="77"/>
      <c r="C81" s="16"/>
      <c r="D81" s="16"/>
      <c r="E81" s="78"/>
    </row>
    <row r="82" spans="2:5" x14ac:dyDescent="0.35">
      <c r="B82" s="77"/>
      <c r="C82" s="16"/>
      <c r="D82" s="16"/>
      <c r="E82" s="78"/>
    </row>
    <row r="83" spans="2:5" x14ac:dyDescent="0.35">
      <c r="B83" s="77"/>
      <c r="C83" s="16"/>
      <c r="D83" s="16"/>
      <c r="E83" s="78"/>
    </row>
    <row r="84" spans="2:5" x14ac:dyDescent="0.35">
      <c r="B84" s="77"/>
      <c r="C84" s="16"/>
      <c r="D84" s="16"/>
      <c r="E84" s="78"/>
    </row>
    <row r="85" spans="2:5" x14ac:dyDescent="0.35">
      <c r="B85" s="77"/>
      <c r="C85" s="16"/>
      <c r="D85" s="16"/>
      <c r="E85" s="78"/>
    </row>
    <row r="86" spans="2:5" x14ac:dyDescent="0.35">
      <c r="B86" s="77"/>
      <c r="C86" s="16"/>
      <c r="D86" s="16"/>
      <c r="E86" s="78"/>
    </row>
    <row r="87" spans="2:5" x14ac:dyDescent="0.35">
      <c r="B87" s="77"/>
      <c r="C87" s="16"/>
      <c r="D87" s="16"/>
      <c r="E87" s="78"/>
    </row>
    <row r="88" spans="2:5" x14ac:dyDescent="0.35">
      <c r="B88" s="77"/>
      <c r="C88" s="16"/>
      <c r="D88" s="16"/>
      <c r="E88" s="78"/>
    </row>
    <row r="89" spans="2:5" x14ac:dyDescent="0.35">
      <c r="B89" s="77"/>
      <c r="C89" s="16"/>
      <c r="D89" s="16"/>
      <c r="E89" s="78"/>
    </row>
    <row r="90" spans="2:5" x14ac:dyDescent="0.35">
      <c r="B90" s="77"/>
      <c r="C90" s="16"/>
      <c r="D90" s="16"/>
      <c r="E90" s="78"/>
    </row>
    <row r="91" spans="2:5" x14ac:dyDescent="0.35">
      <c r="B91" s="77"/>
      <c r="C91" s="16"/>
      <c r="D91" s="16"/>
      <c r="E91" s="78"/>
    </row>
    <row r="92" spans="2:5" x14ac:dyDescent="0.35">
      <c r="B92" s="77"/>
      <c r="C92" s="16"/>
      <c r="D92" s="16"/>
      <c r="E92" s="78"/>
    </row>
    <row r="93" spans="2:5" x14ac:dyDescent="0.35">
      <c r="B93" s="77"/>
      <c r="C93" s="16"/>
      <c r="D93" s="16"/>
      <c r="E93" s="78"/>
    </row>
    <row r="94" spans="2:5" x14ac:dyDescent="0.35">
      <c r="B94" s="77"/>
      <c r="C94" s="16"/>
      <c r="D94" s="16"/>
      <c r="E94" s="78"/>
    </row>
    <row r="95" spans="2:5" x14ac:dyDescent="0.35">
      <c r="B95" s="77"/>
      <c r="C95" s="16"/>
      <c r="D95" s="16"/>
      <c r="E95" s="78"/>
    </row>
    <row r="96" spans="2:5" x14ac:dyDescent="0.35">
      <c r="B96" s="77"/>
      <c r="C96" s="16"/>
      <c r="D96" s="16"/>
      <c r="E96" s="78"/>
    </row>
    <row r="97" spans="2:5" x14ac:dyDescent="0.35">
      <c r="B97" s="77"/>
      <c r="C97" s="16"/>
      <c r="D97" s="16"/>
      <c r="E97" s="78"/>
    </row>
    <row r="98" spans="2:5" x14ac:dyDescent="0.35">
      <c r="B98" s="77"/>
      <c r="C98" s="16"/>
      <c r="D98" s="16"/>
      <c r="E98" s="78"/>
    </row>
    <row r="99" spans="2:5" x14ac:dyDescent="0.35">
      <c r="B99" s="77"/>
      <c r="C99" s="16"/>
      <c r="D99" s="16"/>
      <c r="E99" s="78"/>
    </row>
    <row r="100" spans="2:5" x14ac:dyDescent="0.35">
      <c r="B100" s="77"/>
      <c r="C100" s="16"/>
      <c r="D100" s="16"/>
      <c r="E100" s="78"/>
    </row>
    <row r="101" spans="2:5" x14ac:dyDescent="0.35">
      <c r="B101" s="77"/>
      <c r="C101" s="16"/>
      <c r="D101" s="16"/>
      <c r="E101" s="78"/>
    </row>
    <row r="102" spans="2:5" x14ac:dyDescent="0.35">
      <c r="B102" s="77"/>
      <c r="C102" s="16"/>
      <c r="D102" s="16"/>
      <c r="E102" s="78"/>
    </row>
    <row r="103" spans="2:5" x14ac:dyDescent="0.35">
      <c r="B103" s="77"/>
      <c r="C103" s="16"/>
      <c r="D103" s="16"/>
      <c r="E103" s="78"/>
    </row>
    <row r="104" spans="2:5" x14ac:dyDescent="0.35">
      <c r="B104" s="77"/>
      <c r="C104" s="16"/>
      <c r="D104" s="16"/>
      <c r="E104" s="78"/>
    </row>
    <row r="105" spans="2:5" x14ac:dyDescent="0.35">
      <c r="B105" s="77"/>
      <c r="C105" s="16"/>
      <c r="D105" s="16"/>
      <c r="E105" s="78"/>
    </row>
    <row r="106" spans="2:5" x14ac:dyDescent="0.35">
      <c r="B106" s="77"/>
      <c r="C106" s="16"/>
      <c r="D106" s="16"/>
      <c r="E106" s="78"/>
    </row>
    <row r="107" spans="2:5" x14ac:dyDescent="0.35">
      <c r="B107" s="77"/>
      <c r="C107" s="16"/>
      <c r="D107" s="16"/>
      <c r="E107" s="78"/>
    </row>
    <row r="108" spans="2:5" x14ac:dyDescent="0.35">
      <c r="B108" s="77"/>
      <c r="C108" s="16"/>
      <c r="D108" s="16"/>
      <c r="E108" s="78"/>
    </row>
    <row r="109" spans="2:5" x14ac:dyDescent="0.35">
      <c r="B109" s="77"/>
      <c r="C109" s="16"/>
      <c r="D109" s="16"/>
      <c r="E109" s="78"/>
    </row>
    <row r="110" spans="2:5" x14ac:dyDescent="0.35">
      <c r="B110" s="77"/>
      <c r="C110" s="16"/>
      <c r="D110" s="16"/>
      <c r="E110" s="78"/>
    </row>
    <row r="111" spans="2:5" x14ac:dyDescent="0.35">
      <c r="B111" s="77"/>
      <c r="C111" s="16"/>
      <c r="D111" s="16"/>
      <c r="E111" s="78"/>
    </row>
    <row r="112" spans="2:5" x14ac:dyDescent="0.35">
      <c r="B112" s="77"/>
      <c r="C112" s="16"/>
      <c r="D112" s="16"/>
      <c r="E112" s="78"/>
    </row>
    <row r="113" spans="2:5" x14ac:dyDescent="0.35">
      <c r="B113" s="77"/>
      <c r="C113" s="16"/>
      <c r="D113" s="16"/>
      <c r="E113" s="78"/>
    </row>
    <row r="114" spans="2:5" x14ac:dyDescent="0.35">
      <c r="B114" s="77"/>
      <c r="C114" s="16"/>
      <c r="D114" s="16"/>
      <c r="E114" s="78"/>
    </row>
    <row r="115" spans="2:5" x14ac:dyDescent="0.35">
      <c r="B115" s="77"/>
      <c r="C115" s="16"/>
      <c r="D115" s="16"/>
      <c r="E115" s="78"/>
    </row>
    <row r="116" spans="2:5" x14ac:dyDescent="0.35">
      <c r="B116" s="77"/>
      <c r="C116" s="16"/>
      <c r="D116" s="16"/>
      <c r="E116" s="78"/>
    </row>
    <row r="117" spans="2:5" x14ac:dyDescent="0.35">
      <c r="B117" s="77"/>
      <c r="C117" s="16"/>
      <c r="D117" s="16"/>
      <c r="E117" s="78"/>
    </row>
    <row r="118" spans="2:5" x14ac:dyDescent="0.35">
      <c r="B118" s="77"/>
      <c r="C118" s="16"/>
      <c r="D118" s="16"/>
      <c r="E118" s="78"/>
    </row>
    <row r="119" spans="2:5" x14ac:dyDescent="0.35">
      <c r="B119" s="77"/>
      <c r="C119" s="16"/>
      <c r="D119" s="16"/>
      <c r="E119" s="78"/>
    </row>
    <row r="120" spans="2:5" x14ac:dyDescent="0.35">
      <c r="B120" s="77"/>
      <c r="C120" s="16"/>
      <c r="D120" s="16"/>
      <c r="E120" s="78"/>
    </row>
    <row r="121" spans="2:5" x14ac:dyDescent="0.35">
      <c r="B121" s="77"/>
      <c r="C121" s="16"/>
      <c r="D121" s="16"/>
      <c r="E121" s="78"/>
    </row>
    <row r="122" spans="2:5" x14ac:dyDescent="0.35">
      <c r="B122" s="77"/>
      <c r="C122" s="16"/>
      <c r="D122" s="16"/>
      <c r="E122" s="78"/>
    </row>
    <row r="123" spans="2:5" x14ac:dyDescent="0.35">
      <c r="B123" s="77"/>
      <c r="C123" s="16"/>
      <c r="D123" s="16"/>
      <c r="E123" s="78"/>
    </row>
    <row r="124" spans="2:5" x14ac:dyDescent="0.35">
      <c r="B124" s="77"/>
      <c r="C124" s="16"/>
      <c r="D124" s="16"/>
      <c r="E124" s="78"/>
    </row>
    <row r="125" spans="2:5" x14ac:dyDescent="0.35">
      <c r="B125" s="77"/>
      <c r="C125" s="16"/>
      <c r="D125" s="16"/>
      <c r="E125" s="78"/>
    </row>
    <row r="126" spans="2:5" x14ac:dyDescent="0.35">
      <c r="B126" s="77"/>
      <c r="C126" s="16"/>
      <c r="D126" s="16"/>
      <c r="E126" s="78"/>
    </row>
    <row r="127" spans="2:5" x14ac:dyDescent="0.35">
      <c r="B127" s="77"/>
      <c r="C127" s="16"/>
      <c r="D127" s="16"/>
      <c r="E127" s="78"/>
    </row>
    <row r="128" spans="2:5" x14ac:dyDescent="0.35">
      <c r="B128" s="77"/>
      <c r="C128" s="16"/>
      <c r="D128" s="16"/>
      <c r="E128" s="78"/>
    </row>
    <row r="129" spans="2:5" x14ac:dyDescent="0.35">
      <c r="B129" s="77"/>
      <c r="C129" s="16"/>
      <c r="D129" s="16"/>
      <c r="E129" s="78"/>
    </row>
    <row r="130" spans="2:5" x14ac:dyDescent="0.35">
      <c r="B130" s="77"/>
      <c r="C130" s="16"/>
      <c r="D130" s="16"/>
      <c r="E130" s="78"/>
    </row>
    <row r="131" spans="2:5" x14ac:dyDescent="0.35">
      <c r="B131" s="77"/>
      <c r="C131" s="16"/>
      <c r="D131" s="16"/>
      <c r="E131" s="78"/>
    </row>
    <row r="132" spans="2:5" x14ac:dyDescent="0.35">
      <c r="B132" s="77"/>
      <c r="C132" s="16"/>
      <c r="D132" s="16"/>
      <c r="E132" s="78"/>
    </row>
    <row r="133" spans="2:5" x14ac:dyDescent="0.35">
      <c r="B133" s="77"/>
      <c r="C133" s="16"/>
      <c r="D133" s="16"/>
      <c r="E133" s="78"/>
    </row>
    <row r="134" spans="2:5" x14ac:dyDescent="0.35">
      <c r="B134" s="77"/>
      <c r="C134" s="16"/>
      <c r="D134" s="16"/>
      <c r="E134" s="78"/>
    </row>
    <row r="135" spans="2:5" x14ac:dyDescent="0.35">
      <c r="B135" s="77"/>
      <c r="C135" s="16"/>
      <c r="D135" s="16"/>
      <c r="E135" s="78"/>
    </row>
    <row r="136" spans="2:5" x14ac:dyDescent="0.35">
      <c r="B136" s="77"/>
      <c r="C136" s="16"/>
      <c r="D136" s="16"/>
      <c r="E136" s="78"/>
    </row>
    <row r="137" spans="2:5" x14ac:dyDescent="0.35">
      <c r="B137" s="77"/>
      <c r="C137" s="16"/>
      <c r="D137" s="16"/>
      <c r="E137" s="78"/>
    </row>
    <row r="138" spans="2:5" x14ac:dyDescent="0.35">
      <c r="B138" s="77"/>
      <c r="C138" s="16"/>
      <c r="D138" s="16"/>
      <c r="E138" s="78"/>
    </row>
    <row r="139" spans="2:5" x14ac:dyDescent="0.35">
      <c r="B139" s="77"/>
      <c r="C139" s="16"/>
      <c r="D139" s="16"/>
      <c r="E139" s="78"/>
    </row>
    <row r="140" spans="2:5" x14ac:dyDescent="0.35">
      <c r="B140" s="77"/>
      <c r="C140" s="16"/>
      <c r="D140" s="16"/>
      <c r="E140" s="78"/>
    </row>
    <row r="141" spans="2:5" x14ac:dyDescent="0.35">
      <c r="B141" s="77"/>
      <c r="C141" s="16"/>
      <c r="D141" s="16"/>
      <c r="E141" s="78"/>
    </row>
    <row r="142" spans="2:5" x14ac:dyDescent="0.35">
      <c r="B142" s="77"/>
      <c r="C142" s="16"/>
      <c r="D142" s="16"/>
      <c r="E142" s="78"/>
    </row>
    <row r="143" spans="2:5" x14ac:dyDescent="0.35">
      <c r="B143" s="77"/>
      <c r="C143" s="16"/>
      <c r="D143" s="16"/>
      <c r="E143" s="78"/>
    </row>
    <row r="144" spans="2:5" x14ac:dyDescent="0.35">
      <c r="B144" s="77"/>
      <c r="C144" s="16"/>
      <c r="D144" s="16"/>
      <c r="E144" s="78"/>
    </row>
    <row r="145" spans="2:5" x14ac:dyDescent="0.35">
      <c r="B145" s="77"/>
      <c r="C145" s="16"/>
      <c r="D145" s="16"/>
      <c r="E145" s="78"/>
    </row>
    <row r="146" spans="2:5" x14ac:dyDescent="0.35">
      <c r="B146" s="77"/>
      <c r="C146" s="16"/>
      <c r="D146" s="16"/>
      <c r="E146" s="78"/>
    </row>
    <row r="147" spans="2:5" x14ac:dyDescent="0.35">
      <c r="B147" s="77"/>
      <c r="C147" s="16"/>
      <c r="D147" s="16"/>
      <c r="E147" s="78"/>
    </row>
    <row r="148" spans="2:5" x14ac:dyDescent="0.35">
      <c r="B148" s="77"/>
      <c r="C148" s="16"/>
      <c r="D148" s="16"/>
      <c r="E148" s="78"/>
    </row>
    <row r="149" spans="2:5" x14ac:dyDescent="0.35">
      <c r="B149" s="77"/>
      <c r="C149" s="16"/>
      <c r="D149" s="16"/>
      <c r="E149" s="78"/>
    </row>
    <row r="150" spans="2:5" x14ac:dyDescent="0.35">
      <c r="B150" s="77"/>
      <c r="C150" s="16"/>
      <c r="D150" s="16"/>
      <c r="E150" s="78"/>
    </row>
    <row r="151" spans="2:5" x14ac:dyDescent="0.35">
      <c r="B151" s="77"/>
      <c r="C151" s="16"/>
      <c r="D151" s="16"/>
      <c r="E151" s="78"/>
    </row>
    <row r="152" spans="2:5" x14ac:dyDescent="0.35">
      <c r="B152" s="77"/>
      <c r="C152" s="16"/>
      <c r="D152" s="16"/>
      <c r="E152" s="78"/>
    </row>
    <row r="153" spans="2:5" x14ac:dyDescent="0.35">
      <c r="B153" s="77"/>
      <c r="C153" s="16"/>
      <c r="D153" s="16"/>
      <c r="E153" s="78"/>
    </row>
    <row r="154" spans="2:5" x14ac:dyDescent="0.35">
      <c r="B154" s="77"/>
      <c r="C154" s="16"/>
      <c r="D154" s="16"/>
      <c r="E154" s="78"/>
    </row>
    <row r="155" spans="2:5" x14ac:dyDescent="0.35">
      <c r="B155" s="77"/>
      <c r="C155" s="16"/>
      <c r="D155" s="16"/>
      <c r="E155" s="78"/>
    </row>
    <row r="156" spans="2:5" x14ac:dyDescent="0.35">
      <c r="B156" s="77"/>
      <c r="C156" s="16"/>
      <c r="D156" s="16"/>
      <c r="E156" s="78"/>
    </row>
    <row r="157" spans="2:5" x14ac:dyDescent="0.35">
      <c r="B157" s="77"/>
      <c r="C157" s="16"/>
      <c r="D157" s="16"/>
      <c r="E157" s="78"/>
    </row>
    <row r="158" spans="2:5" x14ac:dyDescent="0.35">
      <c r="B158" s="77"/>
      <c r="C158" s="16"/>
      <c r="D158" s="16"/>
      <c r="E158" s="78"/>
    </row>
    <row r="159" spans="2:5" x14ac:dyDescent="0.35">
      <c r="B159" s="77"/>
      <c r="C159" s="16"/>
      <c r="D159" s="16"/>
      <c r="E159" s="78"/>
    </row>
    <row r="160" spans="2:5" x14ac:dyDescent="0.35">
      <c r="B160" s="77"/>
      <c r="C160" s="16"/>
      <c r="D160" s="16"/>
      <c r="E160" s="78"/>
    </row>
    <row r="161" spans="2:5" x14ac:dyDescent="0.35">
      <c r="B161" s="77"/>
      <c r="C161" s="16"/>
      <c r="D161" s="16"/>
      <c r="E161" s="78"/>
    </row>
    <row r="162" spans="2:5" x14ac:dyDescent="0.35">
      <c r="B162" s="77"/>
      <c r="C162" s="16"/>
      <c r="D162" s="16"/>
      <c r="E162" s="78"/>
    </row>
    <row r="163" spans="2:5" x14ac:dyDescent="0.35">
      <c r="B163" s="77"/>
      <c r="C163" s="16"/>
      <c r="D163" s="16"/>
      <c r="E163" s="78"/>
    </row>
    <row r="164" spans="2:5" x14ac:dyDescent="0.35">
      <c r="B164" s="77"/>
      <c r="C164" s="16"/>
      <c r="D164" s="16"/>
      <c r="E164" s="78"/>
    </row>
    <row r="165" spans="2:5" x14ac:dyDescent="0.35">
      <c r="B165" s="77"/>
      <c r="C165" s="16"/>
      <c r="D165" s="16"/>
      <c r="E165" s="78"/>
    </row>
    <row r="166" spans="2:5" x14ac:dyDescent="0.35">
      <c r="B166" s="77"/>
      <c r="C166" s="16"/>
      <c r="D166" s="16"/>
      <c r="E166" s="78"/>
    </row>
    <row r="167" spans="2:5" x14ac:dyDescent="0.35">
      <c r="B167" s="77"/>
      <c r="C167" s="16"/>
      <c r="D167" s="16"/>
      <c r="E167" s="78"/>
    </row>
    <row r="168" spans="2:5" x14ac:dyDescent="0.35">
      <c r="B168" s="77"/>
      <c r="C168" s="16"/>
      <c r="D168" s="16"/>
      <c r="E168" s="78"/>
    </row>
    <row r="169" spans="2:5" x14ac:dyDescent="0.35">
      <c r="B169" s="77"/>
      <c r="C169" s="16"/>
      <c r="D169" s="16"/>
      <c r="E169" s="78"/>
    </row>
    <row r="170" spans="2:5" x14ac:dyDescent="0.35">
      <c r="B170" s="77"/>
      <c r="C170" s="16"/>
      <c r="D170" s="16"/>
      <c r="E170" s="78"/>
    </row>
    <row r="171" spans="2:5" x14ac:dyDescent="0.35">
      <c r="B171" s="77"/>
      <c r="C171" s="16"/>
      <c r="D171" s="16"/>
      <c r="E171" s="78"/>
    </row>
    <row r="172" spans="2:5" x14ac:dyDescent="0.35">
      <c r="B172" s="77"/>
      <c r="C172" s="16"/>
      <c r="D172" s="16"/>
      <c r="E172" s="78"/>
    </row>
    <row r="173" spans="2:5" x14ac:dyDescent="0.35">
      <c r="B173" s="77"/>
      <c r="C173" s="16"/>
      <c r="D173" s="16"/>
      <c r="E173" s="78"/>
    </row>
    <row r="174" spans="2:5" x14ac:dyDescent="0.35">
      <c r="B174" s="77"/>
      <c r="C174" s="16"/>
      <c r="D174" s="16"/>
      <c r="E174" s="78"/>
    </row>
    <row r="175" spans="2:5" x14ac:dyDescent="0.35">
      <c r="B175" s="77"/>
      <c r="C175" s="16"/>
      <c r="D175" s="16"/>
      <c r="E175" s="78"/>
    </row>
    <row r="176" spans="2:5" x14ac:dyDescent="0.35">
      <c r="B176" s="77"/>
      <c r="C176" s="16"/>
      <c r="D176" s="16"/>
      <c r="E176" s="78"/>
    </row>
    <row r="177" spans="2:5" x14ac:dyDescent="0.35">
      <c r="B177" s="77"/>
      <c r="C177" s="16"/>
      <c r="D177" s="16"/>
      <c r="E177" s="78"/>
    </row>
    <row r="178" spans="2:5" x14ac:dyDescent="0.35">
      <c r="B178" s="77"/>
      <c r="C178" s="16"/>
      <c r="D178" s="16"/>
      <c r="E178" s="78"/>
    </row>
    <row r="179" spans="2:5" x14ac:dyDescent="0.35">
      <c r="B179" s="77"/>
      <c r="C179" s="16"/>
      <c r="D179" s="16"/>
      <c r="E179" s="78"/>
    </row>
    <row r="180" spans="2:5" x14ac:dyDescent="0.35">
      <c r="B180" s="77"/>
      <c r="C180" s="16"/>
      <c r="D180" s="16"/>
      <c r="E180" s="78"/>
    </row>
    <row r="181" spans="2:5" x14ac:dyDescent="0.35">
      <c r="B181" s="77"/>
      <c r="C181" s="16"/>
      <c r="D181" s="16"/>
      <c r="E181" s="78"/>
    </row>
    <row r="182" spans="2:5" x14ac:dyDescent="0.35">
      <c r="B182" s="77"/>
      <c r="C182" s="16"/>
      <c r="D182" s="16"/>
      <c r="E182" s="78"/>
    </row>
    <row r="183" spans="2:5" x14ac:dyDescent="0.35">
      <c r="B183" s="77"/>
      <c r="C183" s="16"/>
      <c r="D183" s="16"/>
      <c r="E183" s="78"/>
    </row>
    <row r="184" spans="2:5" x14ac:dyDescent="0.35">
      <c r="B184" s="77"/>
      <c r="C184" s="16"/>
      <c r="D184" s="16"/>
      <c r="E184" s="78"/>
    </row>
    <row r="185" spans="2:5" x14ac:dyDescent="0.35">
      <c r="B185" s="77"/>
      <c r="C185" s="16"/>
      <c r="D185" s="16"/>
      <c r="E185" s="78"/>
    </row>
    <row r="186" spans="2:5" x14ac:dyDescent="0.35">
      <c r="B186" s="77"/>
      <c r="C186" s="16"/>
      <c r="D186" s="16"/>
      <c r="E186" s="78"/>
    </row>
    <row r="187" spans="2:5" x14ac:dyDescent="0.35">
      <c r="B187" s="77"/>
      <c r="C187" s="16"/>
      <c r="D187" s="16"/>
      <c r="E187" s="78"/>
    </row>
    <row r="188" spans="2:5" x14ac:dyDescent="0.35">
      <c r="B188" s="77"/>
      <c r="C188" s="16"/>
      <c r="D188" s="16"/>
      <c r="E188" s="78"/>
    </row>
    <row r="189" spans="2:5" x14ac:dyDescent="0.35">
      <c r="B189" s="77"/>
      <c r="C189" s="16"/>
      <c r="D189" s="16"/>
      <c r="E189" s="78"/>
    </row>
    <row r="190" spans="2:5" x14ac:dyDescent="0.35">
      <c r="B190" s="77"/>
      <c r="C190" s="16"/>
      <c r="D190" s="16"/>
      <c r="E190" s="78"/>
    </row>
    <row r="191" spans="2:5" x14ac:dyDescent="0.35">
      <c r="B191" s="77"/>
      <c r="C191" s="16"/>
      <c r="D191" s="16"/>
      <c r="E191" s="78"/>
    </row>
    <row r="192" spans="2:5" x14ac:dyDescent="0.35">
      <c r="B192" s="77"/>
      <c r="C192" s="16"/>
      <c r="D192" s="16"/>
      <c r="E192" s="78"/>
    </row>
    <row r="193" spans="2:5" x14ac:dyDescent="0.35">
      <c r="B193" s="77"/>
      <c r="C193" s="16"/>
      <c r="D193" s="16"/>
      <c r="E193" s="78"/>
    </row>
    <row r="194" spans="2:5" x14ac:dyDescent="0.35">
      <c r="B194" s="77"/>
      <c r="C194" s="16"/>
      <c r="D194" s="16"/>
      <c r="E194" s="78"/>
    </row>
    <row r="195" spans="2:5" x14ac:dyDescent="0.35">
      <c r="B195" s="77"/>
      <c r="C195" s="16"/>
      <c r="D195" s="16"/>
      <c r="E195" s="78"/>
    </row>
    <row r="196" spans="2:5" x14ac:dyDescent="0.35">
      <c r="B196" s="77"/>
      <c r="C196" s="16"/>
      <c r="D196" s="16"/>
      <c r="E196" s="78"/>
    </row>
    <row r="197" spans="2:5" x14ac:dyDescent="0.35">
      <c r="B197" s="77"/>
      <c r="C197" s="16"/>
      <c r="D197" s="16"/>
      <c r="E197" s="78"/>
    </row>
    <row r="198" spans="2:5" x14ac:dyDescent="0.35">
      <c r="B198" s="77"/>
      <c r="C198" s="16"/>
      <c r="D198" s="16"/>
      <c r="E198" s="78"/>
    </row>
    <row r="199" spans="2:5" x14ac:dyDescent="0.35">
      <c r="B199" s="77"/>
      <c r="C199" s="16"/>
      <c r="D199" s="16"/>
      <c r="E199" s="78"/>
    </row>
    <row r="200" spans="2:5" x14ac:dyDescent="0.35">
      <c r="B200" s="77"/>
      <c r="C200" s="16"/>
      <c r="D200" s="16"/>
      <c r="E200" s="78"/>
    </row>
    <row r="201" spans="2:5" x14ac:dyDescent="0.35">
      <c r="B201" s="77"/>
      <c r="C201" s="16"/>
      <c r="D201" s="16"/>
      <c r="E201" s="78"/>
    </row>
    <row r="202" spans="2:5" x14ac:dyDescent="0.35">
      <c r="B202" s="77"/>
      <c r="C202" s="16"/>
      <c r="D202" s="16"/>
      <c r="E202" s="78"/>
    </row>
    <row r="203" spans="2:5" x14ac:dyDescent="0.35">
      <c r="B203" s="77"/>
      <c r="C203" s="16"/>
      <c r="D203" s="16"/>
      <c r="E203" s="78"/>
    </row>
    <row r="204" spans="2:5" x14ac:dyDescent="0.35">
      <c r="B204" s="77"/>
      <c r="C204" s="16"/>
      <c r="D204" s="16"/>
      <c r="E204" s="78"/>
    </row>
    <row r="205" spans="2:5" x14ac:dyDescent="0.35">
      <c r="B205" s="77"/>
      <c r="C205" s="16"/>
      <c r="D205" s="16"/>
      <c r="E205" s="78"/>
    </row>
    <row r="206" spans="2:5" x14ac:dyDescent="0.35">
      <c r="B206" s="77"/>
      <c r="C206" s="16"/>
      <c r="D206" s="16"/>
      <c r="E206" s="78"/>
    </row>
    <row r="207" spans="2:5" x14ac:dyDescent="0.35">
      <c r="B207" s="77"/>
      <c r="C207" s="16"/>
      <c r="D207" s="16"/>
      <c r="E207" s="78"/>
    </row>
    <row r="208" spans="2:5" x14ac:dyDescent="0.35">
      <c r="B208" s="77"/>
      <c r="C208" s="16"/>
      <c r="D208" s="16"/>
      <c r="E208" s="78"/>
    </row>
    <row r="209" spans="2:5" x14ac:dyDescent="0.35">
      <c r="B209" s="77"/>
      <c r="C209" s="16"/>
      <c r="D209" s="16"/>
      <c r="E209" s="78"/>
    </row>
    <row r="210" spans="2:5" x14ac:dyDescent="0.35">
      <c r="B210" s="77"/>
      <c r="C210" s="16"/>
      <c r="D210" s="16"/>
      <c r="E210" s="78"/>
    </row>
    <row r="211" spans="2:5" x14ac:dyDescent="0.35">
      <c r="B211" s="77"/>
      <c r="C211" s="16"/>
      <c r="D211" s="16"/>
      <c r="E211" s="78"/>
    </row>
    <row r="212" spans="2:5" x14ac:dyDescent="0.35">
      <c r="B212" s="77"/>
      <c r="C212" s="16"/>
      <c r="D212" s="16"/>
      <c r="E212" s="78"/>
    </row>
    <row r="213" spans="2:5" x14ac:dyDescent="0.35">
      <c r="B213" s="77"/>
      <c r="C213" s="16"/>
      <c r="D213" s="16"/>
      <c r="E213" s="78"/>
    </row>
    <row r="214" spans="2:5" x14ac:dyDescent="0.35">
      <c r="B214" s="77"/>
      <c r="C214" s="16"/>
      <c r="D214" s="16"/>
      <c r="E214" s="78"/>
    </row>
    <row r="215" spans="2:5" x14ac:dyDescent="0.35">
      <c r="B215" s="77"/>
      <c r="C215" s="16"/>
      <c r="D215" s="16"/>
      <c r="E215" s="78"/>
    </row>
    <row r="216" spans="2:5" x14ac:dyDescent="0.35">
      <c r="B216" s="77"/>
      <c r="C216" s="16"/>
      <c r="D216" s="16"/>
      <c r="E216" s="78"/>
    </row>
    <row r="217" spans="2:5" x14ac:dyDescent="0.35">
      <c r="B217" s="77"/>
      <c r="C217" s="16"/>
      <c r="D217" s="16"/>
      <c r="E217" s="78"/>
    </row>
    <row r="218" spans="2:5" x14ac:dyDescent="0.35">
      <c r="B218" s="77"/>
      <c r="C218" s="16"/>
      <c r="D218" s="16"/>
      <c r="E218" s="78"/>
    </row>
    <row r="219" spans="2:5" x14ac:dyDescent="0.35">
      <c r="B219" s="77"/>
      <c r="C219" s="16"/>
      <c r="D219" s="16"/>
      <c r="E219" s="78"/>
    </row>
    <row r="220" spans="2:5" x14ac:dyDescent="0.35">
      <c r="B220" s="77"/>
      <c r="C220" s="16"/>
      <c r="D220" s="16"/>
      <c r="E220" s="78"/>
    </row>
    <row r="221" spans="2:5" x14ac:dyDescent="0.35">
      <c r="B221" s="77"/>
      <c r="C221" s="16"/>
      <c r="D221" s="16"/>
      <c r="E221" s="78"/>
    </row>
    <row r="222" spans="2:5" x14ac:dyDescent="0.35">
      <c r="B222" s="77"/>
      <c r="C222" s="16"/>
      <c r="D222" s="16"/>
      <c r="E222" s="78"/>
    </row>
    <row r="223" spans="2:5" x14ac:dyDescent="0.35">
      <c r="B223" s="77"/>
      <c r="C223" s="16"/>
      <c r="D223" s="16"/>
      <c r="E223" s="78"/>
    </row>
    <row r="224" spans="2:5" x14ac:dyDescent="0.35">
      <c r="B224" s="77"/>
      <c r="C224" s="16"/>
      <c r="D224" s="16"/>
      <c r="E224" s="78"/>
    </row>
    <row r="225" spans="2:5" x14ac:dyDescent="0.35">
      <c r="B225" s="77"/>
      <c r="C225" s="16"/>
      <c r="D225" s="16"/>
      <c r="E225" s="78"/>
    </row>
    <row r="226" spans="2:5" x14ac:dyDescent="0.35">
      <c r="B226" s="77"/>
      <c r="C226" s="16"/>
      <c r="D226" s="16"/>
      <c r="E226" s="78"/>
    </row>
    <row r="227" spans="2:5" x14ac:dyDescent="0.35">
      <c r="B227" s="77"/>
      <c r="C227" s="16"/>
      <c r="D227" s="16"/>
      <c r="E227" s="78"/>
    </row>
    <row r="228" spans="2:5" x14ac:dyDescent="0.35">
      <c r="B228" s="77"/>
      <c r="C228" s="16"/>
      <c r="D228" s="16"/>
      <c r="E228" s="78"/>
    </row>
    <row r="229" spans="2:5" x14ac:dyDescent="0.35">
      <c r="B229" s="77"/>
      <c r="C229" s="16"/>
      <c r="D229" s="16"/>
      <c r="E229" s="78"/>
    </row>
    <row r="230" spans="2:5" x14ac:dyDescent="0.35">
      <c r="B230" s="77"/>
      <c r="C230" s="16"/>
      <c r="D230" s="16"/>
      <c r="E230" s="78"/>
    </row>
    <row r="231" spans="2:5" x14ac:dyDescent="0.35">
      <c r="B231" s="77"/>
      <c r="C231" s="16"/>
      <c r="D231" s="16"/>
      <c r="E231" s="78"/>
    </row>
    <row r="232" spans="2:5" x14ac:dyDescent="0.35">
      <c r="B232" s="77"/>
      <c r="C232" s="16"/>
      <c r="D232" s="16"/>
      <c r="E232" s="78"/>
    </row>
    <row r="233" spans="2:5" x14ac:dyDescent="0.35">
      <c r="B233" s="77"/>
      <c r="C233" s="16"/>
      <c r="D233" s="16"/>
      <c r="E233" s="78"/>
    </row>
    <row r="234" spans="2:5" x14ac:dyDescent="0.35">
      <c r="B234" s="77"/>
      <c r="C234" s="16"/>
      <c r="D234" s="16"/>
      <c r="E234" s="78"/>
    </row>
    <row r="235" spans="2:5" x14ac:dyDescent="0.35">
      <c r="B235" s="77"/>
      <c r="C235" s="16"/>
      <c r="D235" s="16"/>
      <c r="E235" s="78"/>
    </row>
    <row r="236" spans="2:5" x14ac:dyDescent="0.35">
      <c r="B236" s="77"/>
      <c r="C236" s="16"/>
      <c r="D236" s="16"/>
      <c r="E236" s="78"/>
    </row>
    <row r="237" spans="2:5" x14ac:dyDescent="0.35">
      <c r="B237" s="77"/>
      <c r="C237" s="16"/>
      <c r="D237" s="16"/>
      <c r="E237" s="78"/>
    </row>
    <row r="238" spans="2:5" x14ac:dyDescent="0.35">
      <c r="B238" s="77"/>
      <c r="C238" s="16"/>
      <c r="D238" s="16"/>
      <c r="E238" s="78"/>
    </row>
    <row r="239" spans="2:5" x14ac:dyDescent="0.35">
      <c r="B239" s="77"/>
      <c r="C239" s="16"/>
      <c r="D239" s="16"/>
      <c r="E239" s="78"/>
    </row>
    <row r="240" spans="2:5" x14ac:dyDescent="0.35">
      <c r="B240" s="77"/>
      <c r="C240" s="16"/>
      <c r="D240" s="16"/>
      <c r="E240" s="78"/>
    </row>
    <row r="241" spans="2:5" x14ac:dyDescent="0.35">
      <c r="B241" s="77"/>
      <c r="C241" s="16"/>
      <c r="D241" s="16"/>
      <c r="E241" s="78"/>
    </row>
    <row r="242" spans="2:5" x14ac:dyDescent="0.35">
      <c r="B242" s="77"/>
      <c r="C242" s="16"/>
      <c r="D242" s="16"/>
      <c r="E242" s="78"/>
    </row>
    <row r="243" spans="2:5" x14ac:dyDescent="0.35">
      <c r="B243" s="77"/>
      <c r="C243" s="16"/>
      <c r="D243" s="16"/>
      <c r="E243" s="78"/>
    </row>
    <row r="244" spans="2:5" x14ac:dyDescent="0.35">
      <c r="B244" s="77"/>
      <c r="C244" s="16"/>
      <c r="D244" s="16"/>
      <c r="E244" s="78"/>
    </row>
    <row r="245" spans="2:5" x14ac:dyDescent="0.35">
      <c r="B245" s="77"/>
      <c r="C245" s="16"/>
      <c r="D245" s="16"/>
      <c r="E245" s="78"/>
    </row>
    <row r="246" spans="2:5" x14ac:dyDescent="0.35">
      <c r="B246" s="77"/>
      <c r="C246" s="16"/>
      <c r="D246" s="16"/>
      <c r="E246" s="78"/>
    </row>
    <row r="247" spans="2:5" x14ac:dyDescent="0.35">
      <c r="B247" s="77"/>
      <c r="C247" s="16"/>
      <c r="D247" s="16"/>
      <c r="E247" s="78"/>
    </row>
    <row r="248" spans="2:5" x14ac:dyDescent="0.35">
      <c r="B248" s="77"/>
      <c r="C248" s="16"/>
      <c r="D248" s="16"/>
      <c r="E248" s="78"/>
    </row>
    <row r="249" spans="2:5" x14ac:dyDescent="0.35">
      <c r="B249" s="77"/>
      <c r="C249" s="16"/>
      <c r="D249" s="16"/>
      <c r="E249" s="78"/>
    </row>
    <row r="250" spans="2:5" x14ac:dyDescent="0.35">
      <c r="B250" s="77"/>
      <c r="C250" s="16"/>
      <c r="D250" s="16"/>
      <c r="E250" s="78"/>
    </row>
    <row r="251" spans="2:5" x14ac:dyDescent="0.35">
      <c r="B251" s="77"/>
      <c r="C251" s="16"/>
      <c r="D251" s="16"/>
      <c r="E251" s="78"/>
    </row>
    <row r="252" spans="2:5" x14ac:dyDescent="0.35">
      <c r="B252" s="77"/>
      <c r="C252" s="16"/>
      <c r="D252" s="16"/>
      <c r="E252" s="78"/>
    </row>
    <row r="253" spans="2:5" x14ac:dyDescent="0.35">
      <c r="B253" s="77"/>
      <c r="C253" s="16"/>
      <c r="D253" s="16"/>
      <c r="E253" s="78"/>
    </row>
    <row r="254" spans="2:5" x14ac:dyDescent="0.35">
      <c r="B254" s="77"/>
      <c r="C254" s="16"/>
      <c r="D254" s="16"/>
      <c r="E254" s="78"/>
    </row>
    <row r="255" spans="2:5" x14ac:dyDescent="0.35">
      <c r="B255" s="77"/>
      <c r="C255" s="16"/>
      <c r="D255" s="16"/>
      <c r="E255" s="78"/>
    </row>
    <row r="256" spans="2:5" x14ac:dyDescent="0.35">
      <c r="B256" s="77"/>
      <c r="C256" s="16"/>
      <c r="D256" s="16"/>
      <c r="E256" s="78"/>
    </row>
    <row r="257" spans="2:5" x14ac:dyDescent="0.35">
      <c r="B257" s="77"/>
      <c r="C257" s="16"/>
      <c r="D257" s="16"/>
      <c r="E257" s="78"/>
    </row>
    <row r="258" spans="2:5" x14ac:dyDescent="0.35">
      <c r="B258" s="77"/>
      <c r="C258" s="16"/>
      <c r="D258" s="16"/>
      <c r="E258" s="78"/>
    </row>
    <row r="259" spans="2:5" x14ac:dyDescent="0.35">
      <c r="B259" s="77"/>
      <c r="C259" s="16"/>
      <c r="D259" s="16"/>
      <c r="E259" s="78"/>
    </row>
    <row r="260" spans="2:5" x14ac:dyDescent="0.35">
      <c r="B260" s="77"/>
      <c r="C260" s="16"/>
      <c r="D260" s="16"/>
      <c r="E260" s="78"/>
    </row>
    <row r="261" spans="2:5" x14ac:dyDescent="0.35">
      <c r="B261" s="77"/>
      <c r="C261" s="16"/>
      <c r="D261" s="16"/>
      <c r="E261" s="78"/>
    </row>
    <row r="262" spans="2:5" x14ac:dyDescent="0.35">
      <c r="B262" s="77"/>
      <c r="C262" s="16"/>
      <c r="D262" s="16"/>
      <c r="E262" s="78"/>
    </row>
    <row r="263" spans="2:5" x14ac:dyDescent="0.35">
      <c r="B263" s="77"/>
      <c r="C263" s="16"/>
      <c r="D263" s="16"/>
      <c r="E263" s="78"/>
    </row>
    <row r="264" spans="2:5" x14ac:dyDescent="0.35">
      <c r="B264" s="77"/>
      <c r="C264" s="16"/>
      <c r="D264" s="16"/>
      <c r="E264" s="78"/>
    </row>
    <row r="265" spans="2:5" x14ac:dyDescent="0.35">
      <c r="B265" s="77"/>
      <c r="C265" s="16"/>
      <c r="D265" s="16"/>
      <c r="E265" s="78"/>
    </row>
    <row r="266" spans="2:5" x14ac:dyDescent="0.35">
      <c r="B266" s="77"/>
      <c r="C266" s="16"/>
      <c r="D266" s="16"/>
      <c r="E266" s="78"/>
    </row>
    <row r="267" spans="2:5" x14ac:dyDescent="0.35">
      <c r="B267" s="77"/>
      <c r="C267" s="16"/>
      <c r="D267" s="16"/>
      <c r="E267" s="78"/>
    </row>
    <row r="268" spans="2:5" x14ac:dyDescent="0.35">
      <c r="B268" s="77"/>
      <c r="C268" s="16"/>
      <c r="D268" s="16"/>
      <c r="E268" s="78"/>
    </row>
    <row r="269" spans="2:5" x14ac:dyDescent="0.35">
      <c r="B269" s="77"/>
      <c r="C269" s="16"/>
      <c r="D269" s="16"/>
      <c r="E269" s="78"/>
    </row>
    <row r="270" spans="2:5" x14ac:dyDescent="0.35">
      <c r="B270" s="77"/>
      <c r="C270" s="16"/>
      <c r="D270" s="16"/>
      <c r="E270" s="78"/>
    </row>
    <row r="271" spans="2:5" x14ac:dyDescent="0.35">
      <c r="B271" s="77"/>
      <c r="C271" s="16"/>
      <c r="D271" s="16"/>
      <c r="E271" s="78"/>
    </row>
    <row r="272" spans="2:5" x14ac:dyDescent="0.35">
      <c r="B272" s="77"/>
      <c r="C272" s="16"/>
      <c r="D272" s="16"/>
      <c r="E272" s="78"/>
    </row>
    <row r="273" spans="2:5" x14ac:dyDescent="0.35">
      <c r="B273" s="77"/>
      <c r="C273" s="16"/>
      <c r="D273" s="16"/>
      <c r="E273" s="78"/>
    </row>
    <row r="274" spans="2:5" x14ac:dyDescent="0.35">
      <c r="B274" s="77"/>
      <c r="C274" s="16"/>
      <c r="D274" s="16"/>
      <c r="E274" s="78"/>
    </row>
    <row r="275" spans="2:5" x14ac:dyDescent="0.35">
      <c r="B275" s="77"/>
      <c r="C275" s="16"/>
      <c r="D275" s="16"/>
      <c r="E275" s="78"/>
    </row>
    <row r="276" spans="2:5" x14ac:dyDescent="0.35">
      <c r="B276" s="77"/>
      <c r="C276" s="16"/>
      <c r="D276" s="16"/>
      <c r="E276" s="78"/>
    </row>
    <row r="277" spans="2:5" x14ac:dyDescent="0.35">
      <c r="B277" s="77"/>
      <c r="C277" s="16"/>
      <c r="D277" s="16"/>
      <c r="E277" s="78"/>
    </row>
    <row r="278" spans="2:5" x14ac:dyDescent="0.35">
      <c r="B278" s="77"/>
      <c r="C278" s="16"/>
      <c r="D278" s="16"/>
      <c r="E278" s="78"/>
    </row>
    <row r="279" spans="2:5" x14ac:dyDescent="0.35">
      <c r="B279" s="77"/>
      <c r="C279" s="16"/>
      <c r="D279" s="16"/>
      <c r="E279" s="78"/>
    </row>
    <row r="280" spans="2:5" x14ac:dyDescent="0.35">
      <c r="B280" s="77"/>
      <c r="C280" s="16"/>
      <c r="D280" s="16"/>
      <c r="E280" s="78"/>
    </row>
    <row r="281" spans="2:5" x14ac:dyDescent="0.35">
      <c r="B281" s="77"/>
      <c r="C281" s="16"/>
      <c r="D281" s="16"/>
      <c r="E281" s="78"/>
    </row>
    <row r="282" spans="2:5" x14ac:dyDescent="0.35">
      <c r="B282" s="77"/>
      <c r="C282" s="16"/>
      <c r="D282" s="16"/>
      <c r="E282" s="78"/>
    </row>
    <row r="283" spans="2:5" x14ac:dyDescent="0.35">
      <c r="B283" s="77"/>
      <c r="C283" s="16"/>
      <c r="D283" s="16"/>
      <c r="E283" s="78"/>
    </row>
    <row r="284" spans="2:5" x14ac:dyDescent="0.35">
      <c r="B284" s="77"/>
      <c r="C284" s="16"/>
      <c r="D284" s="16"/>
      <c r="E284" s="78"/>
    </row>
    <row r="285" spans="2:5" x14ac:dyDescent="0.35">
      <c r="B285" s="77"/>
      <c r="C285" s="16"/>
      <c r="D285" s="16"/>
      <c r="E285" s="78"/>
    </row>
    <row r="286" spans="2:5" x14ac:dyDescent="0.35">
      <c r="B286" s="77"/>
      <c r="C286" s="16"/>
      <c r="D286" s="16"/>
      <c r="E286" s="78"/>
    </row>
    <row r="287" spans="2:5" x14ac:dyDescent="0.35">
      <c r="B287" s="77"/>
      <c r="C287" s="16"/>
      <c r="D287" s="16"/>
      <c r="E287" s="78"/>
    </row>
    <row r="288" spans="2:5" x14ac:dyDescent="0.35">
      <c r="B288" s="77"/>
      <c r="C288" s="16"/>
      <c r="D288" s="16"/>
      <c r="E288" s="78"/>
    </row>
    <row r="289" spans="2:5" x14ac:dyDescent="0.35">
      <c r="B289" s="77"/>
      <c r="C289" s="16"/>
      <c r="D289" s="16"/>
      <c r="E289" s="78"/>
    </row>
    <row r="290" spans="2:5" x14ac:dyDescent="0.35">
      <c r="B290" s="77"/>
      <c r="C290" s="16"/>
      <c r="D290" s="16"/>
      <c r="E290" s="78"/>
    </row>
    <row r="291" spans="2:5" x14ac:dyDescent="0.35">
      <c r="B291" s="77"/>
      <c r="C291" s="16"/>
      <c r="D291" s="16"/>
      <c r="E291" s="78"/>
    </row>
    <row r="292" spans="2:5" x14ac:dyDescent="0.35">
      <c r="B292" s="77"/>
      <c r="C292" s="16"/>
      <c r="D292" s="16"/>
      <c r="E292" s="78"/>
    </row>
    <row r="293" spans="2:5" x14ac:dyDescent="0.35">
      <c r="B293" s="77"/>
      <c r="C293" s="16"/>
      <c r="D293" s="16"/>
      <c r="E293" s="78"/>
    </row>
    <row r="294" spans="2:5" x14ac:dyDescent="0.35">
      <c r="B294" s="77"/>
      <c r="C294" s="16"/>
      <c r="D294" s="16"/>
      <c r="E294" s="78"/>
    </row>
    <row r="295" spans="2:5" x14ac:dyDescent="0.35">
      <c r="B295" s="77"/>
      <c r="C295" s="16"/>
      <c r="D295" s="16"/>
      <c r="E295" s="78"/>
    </row>
    <row r="296" spans="2:5" x14ac:dyDescent="0.35">
      <c r="B296" s="77"/>
      <c r="C296" s="16"/>
      <c r="D296" s="16"/>
      <c r="E296" s="78"/>
    </row>
    <row r="297" spans="2:5" x14ac:dyDescent="0.35">
      <c r="B297" s="77"/>
      <c r="C297" s="16"/>
      <c r="D297" s="16"/>
      <c r="E297" s="78"/>
    </row>
    <row r="298" spans="2:5" x14ac:dyDescent="0.35">
      <c r="B298" s="77"/>
      <c r="C298" s="16"/>
      <c r="D298" s="16"/>
      <c r="E298" s="78"/>
    </row>
    <row r="299" spans="2:5" x14ac:dyDescent="0.35">
      <c r="B299" s="77"/>
      <c r="C299" s="16"/>
      <c r="D299" s="16"/>
      <c r="E299" s="78"/>
    </row>
    <row r="300" spans="2:5" x14ac:dyDescent="0.35">
      <c r="B300" s="77"/>
      <c r="C300" s="16"/>
      <c r="D300" s="16"/>
      <c r="E300" s="78"/>
    </row>
    <row r="301" spans="2:5" x14ac:dyDescent="0.35">
      <c r="B301" s="77"/>
      <c r="C301" s="16"/>
      <c r="D301" s="16"/>
      <c r="E301" s="78"/>
    </row>
    <row r="302" spans="2:5" x14ac:dyDescent="0.35">
      <c r="B302" s="77"/>
      <c r="C302" s="16"/>
      <c r="D302" s="16"/>
      <c r="E302" s="78"/>
    </row>
    <row r="303" spans="2:5" x14ac:dyDescent="0.35">
      <c r="B303" s="77"/>
      <c r="C303" s="16"/>
      <c r="D303" s="16"/>
      <c r="E303" s="78"/>
    </row>
    <row r="304" spans="2:5" x14ac:dyDescent="0.35">
      <c r="B304" s="77"/>
      <c r="C304" s="16"/>
      <c r="D304" s="16"/>
      <c r="E304" s="78"/>
    </row>
    <row r="305" spans="2:5" x14ac:dyDescent="0.35">
      <c r="B305" s="77"/>
      <c r="C305" s="16"/>
      <c r="D305" s="16"/>
      <c r="E305" s="78"/>
    </row>
    <row r="306" spans="2:5" x14ac:dyDescent="0.35">
      <c r="B306" s="77"/>
      <c r="C306" s="16"/>
      <c r="D306" s="16"/>
      <c r="E306" s="78"/>
    </row>
    <row r="307" spans="2:5" x14ac:dyDescent="0.35">
      <c r="B307" s="77"/>
      <c r="C307" s="16"/>
      <c r="D307" s="16"/>
      <c r="E307" s="78"/>
    </row>
    <row r="308" spans="2:5" x14ac:dyDescent="0.35">
      <c r="B308" s="77"/>
      <c r="C308" s="16"/>
      <c r="D308" s="16"/>
      <c r="E308" s="78"/>
    </row>
    <row r="309" spans="2:5" x14ac:dyDescent="0.35">
      <c r="B309" s="77"/>
      <c r="C309" s="16"/>
      <c r="D309" s="16"/>
      <c r="E309" s="78"/>
    </row>
    <row r="310" spans="2:5" x14ac:dyDescent="0.35">
      <c r="B310" s="77"/>
      <c r="C310" s="16"/>
      <c r="D310" s="16"/>
      <c r="E310" s="78"/>
    </row>
    <row r="311" spans="2:5" x14ac:dyDescent="0.35">
      <c r="B311" s="77"/>
      <c r="C311" s="16"/>
      <c r="D311" s="16"/>
      <c r="E311" s="78"/>
    </row>
    <row r="312" spans="2:5" x14ac:dyDescent="0.35">
      <c r="B312" s="77"/>
      <c r="C312" s="16"/>
      <c r="D312" s="16"/>
      <c r="E312" s="78"/>
    </row>
    <row r="313" spans="2:5" x14ac:dyDescent="0.35">
      <c r="B313" s="77"/>
      <c r="C313" s="16"/>
      <c r="D313" s="16"/>
      <c r="E313" s="78"/>
    </row>
    <row r="314" spans="2:5" x14ac:dyDescent="0.35">
      <c r="B314" s="77"/>
      <c r="C314" s="16"/>
      <c r="D314" s="16"/>
      <c r="E314" s="78"/>
    </row>
    <row r="315" spans="2:5" x14ac:dyDescent="0.35">
      <c r="B315" s="77"/>
      <c r="C315" s="16"/>
      <c r="D315" s="16"/>
      <c r="E315" s="78"/>
    </row>
    <row r="316" spans="2:5" x14ac:dyDescent="0.35">
      <c r="B316" s="77"/>
      <c r="C316" s="16"/>
      <c r="D316" s="16"/>
      <c r="E316" s="78"/>
    </row>
    <row r="317" spans="2:5" x14ac:dyDescent="0.35">
      <c r="B317" s="77"/>
      <c r="C317" s="16"/>
      <c r="D317" s="16"/>
      <c r="E317" s="78"/>
    </row>
    <row r="318" spans="2:5" x14ac:dyDescent="0.35">
      <c r="B318" s="77"/>
      <c r="C318" s="16"/>
      <c r="D318" s="16"/>
      <c r="E318" s="78"/>
    </row>
    <row r="319" spans="2:5" x14ac:dyDescent="0.35">
      <c r="B319" s="77"/>
      <c r="C319" s="16"/>
      <c r="D319" s="16"/>
      <c r="E319" s="78"/>
    </row>
    <row r="320" spans="2:5" x14ac:dyDescent="0.35">
      <c r="B320" s="77"/>
      <c r="C320" s="16"/>
      <c r="D320" s="16"/>
      <c r="E320" s="78"/>
    </row>
    <row r="321" spans="2:5" x14ac:dyDescent="0.35">
      <c r="B321" s="77"/>
      <c r="C321" s="16"/>
      <c r="D321" s="16"/>
      <c r="E321" s="78"/>
    </row>
    <row r="322" spans="2:5" x14ac:dyDescent="0.35">
      <c r="B322" s="77"/>
      <c r="C322" s="16"/>
      <c r="D322" s="16"/>
      <c r="E322" s="78"/>
    </row>
    <row r="323" spans="2:5" x14ac:dyDescent="0.35">
      <c r="B323" s="77"/>
      <c r="C323" s="16"/>
      <c r="D323" s="16"/>
      <c r="E323" s="78"/>
    </row>
    <row r="324" spans="2:5" x14ac:dyDescent="0.35">
      <c r="B324" s="77"/>
      <c r="C324" s="16"/>
      <c r="D324" s="16"/>
      <c r="E324" s="78"/>
    </row>
    <row r="325" spans="2:5" x14ac:dyDescent="0.35">
      <c r="B325" s="77"/>
      <c r="C325" s="16"/>
      <c r="D325" s="16"/>
      <c r="E325" s="78"/>
    </row>
    <row r="326" spans="2:5" x14ac:dyDescent="0.35">
      <c r="B326" s="77"/>
      <c r="C326" s="16"/>
      <c r="D326" s="16"/>
      <c r="E326" s="78"/>
    </row>
    <row r="327" spans="2:5" x14ac:dyDescent="0.35">
      <c r="B327" s="77"/>
      <c r="C327" s="16"/>
      <c r="D327" s="16"/>
      <c r="E327" s="78"/>
    </row>
    <row r="328" spans="2:5" x14ac:dyDescent="0.35">
      <c r="B328" s="77"/>
      <c r="C328" s="16"/>
      <c r="D328" s="16"/>
      <c r="E328" s="78"/>
    </row>
    <row r="329" spans="2:5" x14ac:dyDescent="0.35">
      <c r="B329" s="77"/>
      <c r="C329" s="16"/>
      <c r="D329" s="16"/>
      <c r="E329" s="78"/>
    </row>
    <row r="330" spans="2:5" x14ac:dyDescent="0.35">
      <c r="B330" s="77"/>
      <c r="C330" s="16"/>
      <c r="D330" s="16"/>
      <c r="E330" s="78"/>
    </row>
    <row r="331" spans="2:5" x14ac:dyDescent="0.35">
      <c r="B331" s="77"/>
      <c r="C331" s="16"/>
      <c r="D331" s="16"/>
      <c r="E331" s="78"/>
    </row>
    <row r="332" spans="2:5" x14ac:dyDescent="0.35">
      <c r="B332" s="77"/>
      <c r="C332" s="16"/>
      <c r="D332" s="16"/>
      <c r="E332" s="78"/>
    </row>
    <row r="333" spans="2:5" x14ac:dyDescent="0.35">
      <c r="B333" s="77"/>
      <c r="C333" s="16"/>
      <c r="D333" s="16"/>
      <c r="E333" s="78"/>
    </row>
    <row r="334" spans="2:5" x14ac:dyDescent="0.35">
      <c r="B334" s="77"/>
      <c r="C334" s="16"/>
      <c r="D334" s="16"/>
      <c r="E334" s="78"/>
    </row>
    <row r="335" spans="2:5" x14ac:dyDescent="0.35">
      <c r="B335" s="77"/>
      <c r="C335" s="16"/>
      <c r="D335" s="16"/>
      <c r="E335" s="78"/>
    </row>
    <row r="336" spans="2:5" x14ac:dyDescent="0.35">
      <c r="B336" s="77"/>
      <c r="C336" s="16"/>
      <c r="D336" s="16"/>
      <c r="E336" s="78"/>
    </row>
    <row r="337" spans="2:5" x14ac:dyDescent="0.35">
      <c r="B337" s="77"/>
      <c r="C337" s="16"/>
      <c r="D337" s="16"/>
      <c r="E337" s="78"/>
    </row>
    <row r="338" spans="2:5" x14ac:dyDescent="0.35">
      <c r="B338" s="77"/>
      <c r="C338" s="16"/>
      <c r="D338" s="16"/>
      <c r="E338" s="78"/>
    </row>
    <row r="339" spans="2:5" x14ac:dyDescent="0.35">
      <c r="B339" s="77"/>
      <c r="C339" s="16"/>
      <c r="D339" s="16"/>
      <c r="E339" s="78"/>
    </row>
    <row r="340" spans="2:5" x14ac:dyDescent="0.35">
      <c r="B340" s="77"/>
      <c r="C340" s="16"/>
      <c r="D340" s="16"/>
      <c r="E340" s="78"/>
    </row>
    <row r="341" spans="2:5" x14ac:dyDescent="0.35">
      <c r="B341" s="77"/>
      <c r="C341" s="16"/>
      <c r="D341" s="16"/>
      <c r="E341" s="78"/>
    </row>
    <row r="342" spans="2:5" x14ac:dyDescent="0.35">
      <c r="B342" s="77"/>
      <c r="C342" s="16"/>
      <c r="D342" s="16"/>
      <c r="E342" s="78"/>
    </row>
    <row r="343" spans="2:5" x14ac:dyDescent="0.35">
      <c r="B343" s="77"/>
      <c r="C343" s="16"/>
      <c r="D343" s="16"/>
      <c r="E343" s="78"/>
    </row>
    <row r="344" spans="2:5" x14ac:dyDescent="0.35">
      <c r="B344" s="77"/>
      <c r="C344" s="16"/>
      <c r="D344" s="16"/>
      <c r="E344" s="78"/>
    </row>
    <row r="345" spans="2:5" x14ac:dyDescent="0.35">
      <c r="B345" s="77"/>
      <c r="C345" s="16"/>
      <c r="D345" s="16"/>
      <c r="E345" s="78"/>
    </row>
    <row r="346" spans="2:5" x14ac:dyDescent="0.35">
      <c r="B346" s="77"/>
      <c r="C346" s="16"/>
      <c r="D346" s="16"/>
      <c r="E346" s="78"/>
    </row>
    <row r="347" spans="2:5" x14ac:dyDescent="0.35">
      <c r="B347" s="77"/>
      <c r="C347" s="16"/>
      <c r="D347" s="16"/>
      <c r="E347" s="78"/>
    </row>
    <row r="348" spans="2:5" x14ac:dyDescent="0.35">
      <c r="B348" s="77"/>
      <c r="C348" s="16"/>
      <c r="D348" s="16"/>
      <c r="E348" s="78"/>
    </row>
    <row r="349" spans="2:5" x14ac:dyDescent="0.35">
      <c r="B349" s="77"/>
      <c r="C349" s="16"/>
      <c r="D349" s="16"/>
      <c r="E349" s="78"/>
    </row>
    <row r="350" spans="2:5" x14ac:dyDescent="0.35">
      <c r="B350" s="77"/>
      <c r="C350" s="16"/>
      <c r="D350" s="16"/>
      <c r="E350" s="78"/>
    </row>
    <row r="351" spans="2:5" x14ac:dyDescent="0.35">
      <c r="B351" s="77"/>
      <c r="C351" s="16"/>
      <c r="D351" s="16"/>
      <c r="E351" s="78"/>
    </row>
    <row r="352" spans="2:5" x14ac:dyDescent="0.35">
      <c r="B352" s="77"/>
      <c r="C352" s="16"/>
      <c r="D352" s="16"/>
      <c r="E352" s="78"/>
    </row>
    <row r="353" spans="2:5" x14ac:dyDescent="0.35">
      <c r="B353" s="77"/>
      <c r="C353" s="16"/>
      <c r="D353" s="16"/>
      <c r="E353" s="78"/>
    </row>
    <row r="354" spans="2:5" x14ac:dyDescent="0.35">
      <c r="B354" s="77"/>
      <c r="C354" s="16"/>
      <c r="D354" s="16"/>
      <c r="E354" s="78"/>
    </row>
    <row r="355" spans="2:5" x14ac:dyDescent="0.35">
      <c r="B355" s="77"/>
      <c r="C355" s="16"/>
      <c r="D355" s="16"/>
      <c r="E355" s="78"/>
    </row>
    <row r="356" spans="2:5" x14ac:dyDescent="0.35">
      <c r="B356" s="77"/>
      <c r="C356" s="16"/>
      <c r="D356" s="16"/>
      <c r="E356" s="78"/>
    </row>
    <row r="357" spans="2:5" x14ac:dyDescent="0.35">
      <c r="B357" s="77"/>
      <c r="C357" s="16"/>
      <c r="D357" s="16"/>
      <c r="E357" s="78"/>
    </row>
    <row r="358" spans="2:5" x14ac:dyDescent="0.35">
      <c r="B358" s="77"/>
      <c r="C358" s="16"/>
      <c r="D358" s="16"/>
      <c r="E358" s="78"/>
    </row>
    <row r="359" spans="2:5" x14ac:dyDescent="0.35">
      <c r="B359" s="77"/>
      <c r="C359" s="16"/>
      <c r="D359" s="16"/>
      <c r="E359" s="78"/>
    </row>
    <row r="360" spans="2:5" x14ac:dyDescent="0.35">
      <c r="B360" s="77"/>
      <c r="C360" s="16"/>
      <c r="D360" s="16"/>
      <c r="E360" s="78"/>
    </row>
    <row r="361" spans="2:5" x14ac:dyDescent="0.35">
      <c r="B361" s="77"/>
      <c r="C361" s="16"/>
      <c r="D361" s="16"/>
      <c r="E361" s="78"/>
    </row>
    <row r="362" spans="2:5" x14ac:dyDescent="0.35">
      <c r="B362" s="77"/>
      <c r="C362" s="16"/>
      <c r="D362" s="16"/>
      <c r="E362" s="78"/>
    </row>
    <row r="363" spans="2:5" x14ac:dyDescent="0.35">
      <c r="B363" s="77"/>
      <c r="C363" s="16"/>
      <c r="D363" s="16"/>
      <c r="E363" s="78"/>
    </row>
    <row r="364" spans="2:5" x14ac:dyDescent="0.35">
      <c r="B364" s="77"/>
      <c r="C364" s="16"/>
      <c r="D364" s="16"/>
      <c r="E364" s="78"/>
    </row>
    <row r="365" spans="2:5" x14ac:dyDescent="0.35">
      <c r="B365" s="77"/>
      <c r="C365" s="16"/>
      <c r="D365" s="16"/>
      <c r="E365" s="78"/>
    </row>
    <row r="366" spans="2:5" x14ac:dyDescent="0.35">
      <c r="B366" s="77"/>
      <c r="C366" s="16"/>
      <c r="D366" s="16"/>
      <c r="E366" s="78"/>
    </row>
    <row r="367" spans="2:5" x14ac:dyDescent="0.35">
      <c r="B367" s="77"/>
      <c r="C367" s="16"/>
      <c r="D367" s="16"/>
      <c r="E367" s="78"/>
    </row>
    <row r="368" spans="2:5" x14ac:dyDescent="0.35">
      <c r="B368" s="77"/>
      <c r="C368" s="16"/>
      <c r="D368" s="16"/>
      <c r="E368" s="78"/>
    </row>
    <row r="369" spans="2:5" x14ac:dyDescent="0.35">
      <c r="B369" s="77"/>
      <c r="C369" s="16"/>
      <c r="D369" s="16"/>
      <c r="E369" s="78"/>
    </row>
    <row r="370" spans="2:5" x14ac:dyDescent="0.35">
      <c r="B370" s="77"/>
      <c r="C370" s="16"/>
      <c r="D370" s="16"/>
      <c r="E370" s="78"/>
    </row>
    <row r="371" spans="2:5" x14ac:dyDescent="0.35">
      <c r="B371" s="77"/>
      <c r="C371" s="16"/>
      <c r="D371" s="16"/>
      <c r="E371" s="78"/>
    </row>
    <row r="372" spans="2:5" x14ac:dyDescent="0.35">
      <c r="B372" s="77"/>
      <c r="C372" s="16"/>
      <c r="D372" s="16"/>
      <c r="E372" s="78"/>
    </row>
    <row r="373" spans="2:5" x14ac:dyDescent="0.35">
      <c r="B373" s="77"/>
      <c r="C373" s="16"/>
      <c r="D373" s="16"/>
      <c r="E373" s="78"/>
    </row>
    <row r="374" spans="2:5" x14ac:dyDescent="0.35">
      <c r="B374" s="77"/>
      <c r="C374" s="16"/>
      <c r="D374" s="16"/>
      <c r="E374" s="78"/>
    </row>
    <row r="375" spans="2:5" x14ac:dyDescent="0.35">
      <c r="B375" s="77"/>
      <c r="C375" s="16"/>
      <c r="D375" s="16"/>
      <c r="E375" s="78"/>
    </row>
    <row r="376" spans="2:5" x14ac:dyDescent="0.35">
      <c r="B376" s="77"/>
      <c r="C376" s="16"/>
      <c r="D376" s="16"/>
      <c r="E376" s="78"/>
    </row>
    <row r="377" spans="2:5" x14ac:dyDescent="0.35">
      <c r="B377" s="77"/>
      <c r="C377" s="16"/>
      <c r="D377" s="16"/>
      <c r="E377" s="78"/>
    </row>
    <row r="378" spans="2:5" x14ac:dyDescent="0.35">
      <c r="B378" s="77"/>
      <c r="C378" s="16"/>
      <c r="D378" s="16"/>
      <c r="E378" s="78"/>
    </row>
    <row r="379" spans="2:5" x14ac:dyDescent="0.35">
      <c r="B379" s="77"/>
      <c r="C379" s="16"/>
      <c r="D379" s="16"/>
      <c r="E379" s="78"/>
    </row>
    <row r="380" spans="2:5" x14ac:dyDescent="0.35">
      <c r="B380" s="77"/>
      <c r="C380" s="16"/>
      <c r="D380" s="16"/>
      <c r="E380" s="78"/>
    </row>
    <row r="381" spans="2:5" x14ac:dyDescent="0.35">
      <c r="B381" s="77"/>
      <c r="C381" s="16"/>
      <c r="D381" s="16"/>
      <c r="E381" s="78"/>
    </row>
    <row r="382" spans="2:5" x14ac:dyDescent="0.35">
      <c r="B382" s="77"/>
      <c r="C382" s="16"/>
      <c r="D382" s="16"/>
      <c r="E382" s="78"/>
    </row>
    <row r="383" spans="2:5" x14ac:dyDescent="0.35">
      <c r="B383" s="77"/>
      <c r="C383" s="16"/>
      <c r="D383" s="16"/>
      <c r="E383" s="78"/>
    </row>
    <row r="384" spans="2:5" x14ac:dyDescent="0.35">
      <c r="B384" s="77"/>
      <c r="C384" s="16"/>
      <c r="D384" s="16"/>
      <c r="E384" s="78"/>
    </row>
    <row r="385" spans="2:5" x14ac:dyDescent="0.35">
      <c r="B385" s="77"/>
      <c r="C385" s="16"/>
      <c r="D385" s="16"/>
      <c r="E385" s="78"/>
    </row>
    <row r="386" spans="2:5" x14ac:dyDescent="0.35">
      <c r="B386" s="77"/>
      <c r="C386" s="16"/>
      <c r="D386" s="16"/>
      <c r="E386" s="78"/>
    </row>
    <row r="387" spans="2:5" x14ac:dyDescent="0.35">
      <c r="B387" s="77"/>
      <c r="C387" s="16"/>
      <c r="D387" s="16"/>
      <c r="E387" s="78"/>
    </row>
    <row r="388" spans="2:5" x14ac:dyDescent="0.35">
      <c r="B388" s="77"/>
      <c r="C388" s="16"/>
      <c r="D388" s="16"/>
      <c r="E388" s="78"/>
    </row>
    <row r="389" spans="2:5" x14ac:dyDescent="0.35">
      <c r="B389" s="77"/>
      <c r="C389" s="16"/>
      <c r="D389" s="16"/>
      <c r="E389" s="78"/>
    </row>
    <row r="390" spans="2:5" x14ac:dyDescent="0.35">
      <c r="B390" s="77"/>
      <c r="C390" s="16"/>
      <c r="D390" s="16"/>
      <c r="E390" s="78"/>
    </row>
    <row r="391" spans="2:5" x14ac:dyDescent="0.35">
      <c r="B391" s="77"/>
      <c r="C391" s="16"/>
      <c r="D391" s="16"/>
      <c r="E391" s="78"/>
    </row>
    <row r="392" spans="2:5" x14ac:dyDescent="0.35">
      <c r="B392" s="77"/>
      <c r="C392" s="16"/>
      <c r="D392" s="16"/>
      <c r="E392" s="78"/>
    </row>
    <row r="393" spans="2:5" x14ac:dyDescent="0.35">
      <c r="B393" s="77"/>
      <c r="C393" s="16"/>
      <c r="D393" s="16"/>
      <c r="E393" s="78"/>
    </row>
    <row r="394" spans="2:5" x14ac:dyDescent="0.35">
      <c r="B394" s="77"/>
      <c r="C394" s="16"/>
      <c r="D394" s="16"/>
      <c r="E394" s="78"/>
    </row>
    <row r="395" spans="2:5" x14ac:dyDescent="0.35">
      <c r="B395" s="77"/>
      <c r="C395" s="16"/>
      <c r="D395" s="16"/>
      <c r="E395" s="78"/>
    </row>
    <row r="396" spans="2:5" x14ac:dyDescent="0.35">
      <c r="B396" s="77"/>
      <c r="C396" s="16"/>
      <c r="D396" s="16"/>
      <c r="E396" s="78"/>
    </row>
    <row r="397" spans="2:5" x14ac:dyDescent="0.35">
      <c r="B397" s="77"/>
      <c r="C397" s="16"/>
      <c r="D397" s="16"/>
      <c r="E397" s="78"/>
    </row>
    <row r="398" spans="2:5" x14ac:dyDescent="0.35">
      <c r="B398" s="77"/>
      <c r="C398" s="16"/>
      <c r="D398" s="16"/>
      <c r="E398" s="78"/>
    </row>
    <row r="399" spans="2:5" x14ac:dyDescent="0.35">
      <c r="B399" s="77"/>
      <c r="C399" s="16"/>
      <c r="D399" s="16"/>
      <c r="E399" s="78"/>
    </row>
    <row r="400" spans="2:5" x14ac:dyDescent="0.35">
      <c r="B400" s="77"/>
      <c r="C400" s="16"/>
      <c r="D400" s="16"/>
      <c r="E400" s="78"/>
    </row>
    <row r="401" spans="2:5" x14ac:dyDescent="0.35">
      <c r="B401" s="77"/>
      <c r="C401" s="16"/>
      <c r="D401" s="16"/>
      <c r="E401" s="78"/>
    </row>
    <row r="402" spans="2:5" x14ac:dyDescent="0.35">
      <c r="B402" s="77"/>
      <c r="C402" s="16"/>
      <c r="D402" s="16"/>
      <c r="E402" s="78"/>
    </row>
    <row r="403" spans="2:5" x14ac:dyDescent="0.35">
      <c r="B403" s="77"/>
      <c r="C403" s="16"/>
      <c r="D403" s="16"/>
      <c r="E403" s="78"/>
    </row>
    <row r="404" spans="2:5" x14ac:dyDescent="0.35">
      <c r="B404" s="77"/>
      <c r="C404" s="16"/>
      <c r="D404" s="16"/>
      <c r="E404" s="78"/>
    </row>
    <row r="405" spans="2:5" x14ac:dyDescent="0.35">
      <c r="B405" s="77"/>
      <c r="C405" s="16"/>
      <c r="D405" s="16"/>
      <c r="E405" s="78"/>
    </row>
    <row r="406" spans="2:5" x14ac:dyDescent="0.35">
      <c r="B406" s="77"/>
      <c r="C406" s="16"/>
      <c r="D406" s="16"/>
      <c r="E406" s="78"/>
    </row>
    <row r="407" spans="2:5" x14ac:dyDescent="0.35">
      <c r="B407" s="77"/>
      <c r="C407" s="16"/>
      <c r="D407" s="16"/>
      <c r="E407" s="78"/>
    </row>
    <row r="408" spans="2:5" x14ac:dyDescent="0.35">
      <c r="B408" s="77"/>
      <c r="C408" s="16"/>
      <c r="D408" s="16"/>
      <c r="E408" s="78"/>
    </row>
    <row r="409" spans="2:5" x14ac:dyDescent="0.35">
      <c r="B409" s="77"/>
      <c r="C409" s="16"/>
      <c r="D409" s="16"/>
      <c r="E409" s="78"/>
    </row>
    <row r="410" spans="2:5" x14ac:dyDescent="0.35">
      <c r="B410" s="77"/>
      <c r="C410" s="16"/>
      <c r="D410" s="16"/>
      <c r="E410" s="78"/>
    </row>
    <row r="411" spans="2:5" x14ac:dyDescent="0.35">
      <c r="B411" s="77"/>
      <c r="C411" s="16"/>
      <c r="D411" s="16"/>
      <c r="E411" s="78"/>
    </row>
    <row r="412" spans="2:5" x14ac:dyDescent="0.35">
      <c r="B412" s="77"/>
      <c r="C412" s="16"/>
      <c r="D412" s="16"/>
      <c r="E412" s="78"/>
    </row>
    <row r="413" spans="2:5" x14ac:dyDescent="0.35">
      <c r="B413" s="77"/>
      <c r="C413" s="16"/>
      <c r="D413" s="16"/>
      <c r="E413" s="78"/>
    </row>
    <row r="414" spans="2:5" x14ac:dyDescent="0.35">
      <c r="B414" s="77"/>
      <c r="C414" s="16"/>
      <c r="D414" s="16"/>
      <c r="E414" s="78"/>
    </row>
    <row r="415" spans="2:5" x14ac:dyDescent="0.35">
      <c r="B415" s="77"/>
      <c r="C415" s="16"/>
      <c r="D415" s="16"/>
      <c r="E415" s="78"/>
    </row>
    <row r="416" spans="2:5" x14ac:dyDescent="0.35">
      <c r="B416" s="77"/>
      <c r="C416" s="16"/>
      <c r="D416" s="16"/>
      <c r="E416" s="78"/>
    </row>
    <row r="417" spans="2:5" x14ac:dyDescent="0.35">
      <c r="B417" s="77"/>
      <c r="C417" s="16"/>
      <c r="D417" s="16"/>
      <c r="E417" s="78"/>
    </row>
    <row r="418" spans="2:5" x14ac:dyDescent="0.35">
      <c r="B418" s="77"/>
      <c r="C418" s="16"/>
      <c r="D418" s="16"/>
      <c r="E418" s="78"/>
    </row>
    <row r="419" spans="2:5" x14ac:dyDescent="0.35">
      <c r="B419" s="77"/>
      <c r="C419" s="16"/>
      <c r="D419" s="16"/>
      <c r="E419" s="78"/>
    </row>
    <row r="420" spans="2:5" x14ac:dyDescent="0.35">
      <c r="B420" s="77"/>
      <c r="C420" s="16"/>
      <c r="D420" s="16"/>
      <c r="E420" s="78"/>
    </row>
    <row r="421" spans="2:5" x14ac:dyDescent="0.35">
      <c r="B421" s="77"/>
      <c r="C421" s="16"/>
      <c r="D421" s="16"/>
      <c r="E421" s="78"/>
    </row>
    <row r="422" spans="2:5" x14ac:dyDescent="0.35">
      <c r="B422" s="77"/>
      <c r="C422" s="16"/>
      <c r="D422" s="16"/>
      <c r="E422" s="78"/>
    </row>
    <row r="423" spans="2:5" x14ac:dyDescent="0.35">
      <c r="B423" s="77"/>
      <c r="C423" s="16"/>
      <c r="D423" s="16"/>
      <c r="E423" s="78"/>
    </row>
    <row r="424" spans="2:5" x14ac:dyDescent="0.35">
      <c r="B424" s="77"/>
      <c r="C424" s="16"/>
      <c r="D424" s="16"/>
      <c r="E424" s="78"/>
    </row>
    <row r="425" spans="2:5" x14ac:dyDescent="0.35">
      <c r="B425" s="77"/>
      <c r="C425" s="16"/>
      <c r="D425" s="16"/>
      <c r="E425" s="78"/>
    </row>
    <row r="426" spans="2:5" x14ac:dyDescent="0.35">
      <c r="B426" s="77"/>
      <c r="C426" s="16"/>
      <c r="D426" s="16"/>
      <c r="E426" s="78"/>
    </row>
    <row r="427" spans="2:5" x14ac:dyDescent="0.35">
      <c r="B427" s="77"/>
      <c r="C427" s="16"/>
      <c r="D427" s="16"/>
      <c r="E427" s="78"/>
    </row>
    <row r="428" spans="2:5" x14ac:dyDescent="0.35">
      <c r="B428" s="77"/>
      <c r="C428" s="16"/>
      <c r="D428" s="16"/>
      <c r="E428" s="78"/>
    </row>
    <row r="429" spans="2:5" x14ac:dyDescent="0.35">
      <c r="B429" s="77"/>
      <c r="C429" s="16"/>
      <c r="D429" s="16"/>
      <c r="E429" s="78"/>
    </row>
    <row r="430" spans="2:5" x14ac:dyDescent="0.35">
      <c r="B430" s="77"/>
      <c r="C430" s="16"/>
      <c r="D430" s="16"/>
      <c r="E430" s="78"/>
    </row>
    <row r="431" spans="2:5" x14ac:dyDescent="0.35">
      <c r="B431" s="77"/>
      <c r="C431" s="16"/>
      <c r="D431" s="16"/>
      <c r="E431" s="78"/>
    </row>
    <row r="432" spans="2:5" x14ac:dyDescent="0.35">
      <c r="B432" s="77"/>
      <c r="C432" s="16"/>
      <c r="D432" s="16"/>
      <c r="E432" s="78"/>
    </row>
    <row r="433" spans="2:5" x14ac:dyDescent="0.35">
      <c r="B433" s="77"/>
      <c r="C433" s="16"/>
      <c r="D433" s="16"/>
      <c r="E433" s="78"/>
    </row>
    <row r="434" spans="2:5" x14ac:dyDescent="0.35">
      <c r="B434" s="77"/>
      <c r="C434" s="16"/>
      <c r="D434" s="16"/>
      <c r="E434" s="78"/>
    </row>
    <row r="435" spans="2:5" x14ac:dyDescent="0.35">
      <c r="B435" s="77"/>
      <c r="C435" s="16"/>
      <c r="D435" s="16"/>
      <c r="E435" s="78"/>
    </row>
    <row r="436" spans="2:5" x14ac:dyDescent="0.35">
      <c r="B436" s="77"/>
      <c r="C436" s="16"/>
      <c r="D436" s="16"/>
      <c r="E436" s="78"/>
    </row>
    <row r="437" spans="2:5" x14ac:dyDescent="0.35">
      <c r="B437" s="77"/>
      <c r="C437" s="16"/>
      <c r="D437" s="16"/>
      <c r="E437" s="78"/>
    </row>
    <row r="438" spans="2:5" x14ac:dyDescent="0.35">
      <c r="B438" s="77"/>
      <c r="C438" s="16"/>
      <c r="D438" s="16"/>
      <c r="E438" s="78"/>
    </row>
    <row r="439" spans="2:5" x14ac:dyDescent="0.35">
      <c r="B439" s="77"/>
      <c r="C439" s="16"/>
      <c r="D439" s="16"/>
      <c r="E439" s="78"/>
    </row>
    <row r="440" spans="2:5" x14ac:dyDescent="0.35">
      <c r="B440" s="77"/>
      <c r="C440" s="16"/>
      <c r="D440" s="16"/>
      <c r="E440" s="78"/>
    </row>
    <row r="441" spans="2:5" x14ac:dyDescent="0.35">
      <c r="B441" s="77"/>
      <c r="C441" s="16"/>
      <c r="D441" s="16"/>
      <c r="E441" s="78"/>
    </row>
    <row r="442" spans="2:5" x14ac:dyDescent="0.35">
      <c r="B442" s="77"/>
      <c r="C442" s="16"/>
      <c r="D442" s="16"/>
      <c r="E442" s="78"/>
    </row>
    <row r="443" spans="2:5" x14ac:dyDescent="0.35">
      <c r="B443" s="77"/>
      <c r="C443" s="16"/>
      <c r="D443" s="16"/>
      <c r="E443" s="78"/>
    </row>
    <row r="444" spans="2:5" x14ac:dyDescent="0.35">
      <c r="B444" s="77"/>
      <c r="C444" s="16"/>
      <c r="D444" s="16"/>
      <c r="E444" s="78"/>
    </row>
    <row r="445" spans="2:5" x14ac:dyDescent="0.35">
      <c r="B445" s="77"/>
      <c r="C445" s="16"/>
      <c r="D445" s="16"/>
      <c r="E445" s="78"/>
    </row>
    <row r="446" spans="2:5" x14ac:dyDescent="0.35">
      <c r="B446" s="77"/>
      <c r="C446" s="16"/>
      <c r="D446" s="16"/>
      <c r="E446" s="78"/>
    </row>
    <row r="447" spans="2:5" x14ac:dyDescent="0.35">
      <c r="B447" s="77"/>
      <c r="C447" s="16"/>
      <c r="D447" s="16"/>
      <c r="E447" s="78"/>
    </row>
    <row r="448" spans="2:5" x14ac:dyDescent="0.35">
      <c r="B448" s="77"/>
      <c r="C448" s="16"/>
      <c r="D448" s="16"/>
      <c r="E448" s="78"/>
    </row>
    <row r="449" spans="2:5" x14ac:dyDescent="0.35">
      <c r="B449" s="77"/>
      <c r="C449" s="16"/>
      <c r="D449" s="16"/>
      <c r="E449" s="78"/>
    </row>
    <row r="450" spans="2:5" x14ac:dyDescent="0.35">
      <c r="B450" s="77"/>
      <c r="C450" s="16"/>
      <c r="D450" s="16"/>
      <c r="E450" s="78"/>
    </row>
    <row r="451" spans="2:5" x14ac:dyDescent="0.35">
      <c r="B451" s="77"/>
      <c r="C451" s="16"/>
      <c r="D451" s="16"/>
      <c r="E451" s="78"/>
    </row>
    <row r="452" spans="2:5" x14ac:dyDescent="0.35">
      <c r="B452" s="77"/>
      <c r="C452" s="16"/>
      <c r="D452" s="16"/>
      <c r="E452" s="78"/>
    </row>
    <row r="453" spans="2:5" x14ac:dyDescent="0.35">
      <c r="B453" s="77"/>
      <c r="C453" s="16"/>
      <c r="D453" s="16"/>
      <c r="E453" s="78"/>
    </row>
    <row r="454" spans="2:5" x14ac:dyDescent="0.35">
      <c r="B454" s="77"/>
      <c r="C454" s="16"/>
      <c r="D454" s="16"/>
      <c r="E454" s="78"/>
    </row>
    <row r="455" spans="2:5" x14ac:dyDescent="0.35">
      <c r="B455" s="77"/>
      <c r="C455" s="16"/>
      <c r="D455" s="16"/>
      <c r="E455" s="78"/>
    </row>
    <row r="456" spans="2:5" x14ac:dyDescent="0.35">
      <c r="B456" s="77"/>
      <c r="C456" s="16"/>
      <c r="D456" s="16"/>
      <c r="E456" s="78"/>
    </row>
    <row r="457" spans="2:5" x14ac:dyDescent="0.35">
      <c r="B457" s="77"/>
      <c r="C457" s="16"/>
      <c r="D457" s="16"/>
      <c r="E457" s="78"/>
    </row>
    <row r="458" spans="2:5" x14ac:dyDescent="0.35">
      <c r="B458" s="77"/>
      <c r="C458" s="16"/>
      <c r="D458" s="16"/>
      <c r="E458" s="78"/>
    </row>
    <row r="459" spans="2:5" x14ac:dyDescent="0.35">
      <c r="B459" s="77"/>
      <c r="C459" s="16"/>
      <c r="D459" s="16"/>
      <c r="E459" s="78"/>
    </row>
    <row r="460" spans="2:5" x14ac:dyDescent="0.35">
      <c r="B460" s="77"/>
      <c r="C460" s="16"/>
      <c r="D460" s="16"/>
      <c r="E460" s="78"/>
    </row>
    <row r="461" spans="2:5" x14ac:dyDescent="0.35">
      <c r="B461" s="77"/>
      <c r="C461" s="16"/>
      <c r="D461" s="16"/>
      <c r="E461" s="78"/>
    </row>
    <row r="462" spans="2:5" x14ac:dyDescent="0.35">
      <c r="B462" s="77"/>
      <c r="C462" s="16"/>
      <c r="D462" s="16"/>
      <c r="E462" s="78"/>
    </row>
    <row r="463" spans="2:5" x14ac:dyDescent="0.35">
      <c r="B463" s="77"/>
      <c r="C463" s="16"/>
      <c r="D463" s="16"/>
      <c r="E463" s="78"/>
    </row>
    <row r="464" spans="2:5" x14ac:dyDescent="0.35">
      <c r="B464" s="77"/>
      <c r="C464" s="16"/>
      <c r="D464" s="16"/>
      <c r="E464" s="78"/>
    </row>
    <row r="465" spans="2:5" x14ac:dyDescent="0.35">
      <c r="B465" s="77"/>
      <c r="C465" s="16"/>
      <c r="D465" s="16"/>
      <c r="E465" s="78"/>
    </row>
    <row r="466" spans="2:5" x14ac:dyDescent="0.35">
      <c r="B466" s="77"/>
      <c r="C466" s="16"/>
      <c r="D466" s="16"/>
      <c r="E466" s="78"/>
    </row>
    <row r="467" spans="2:5" x14ac:dyDescent="0.35">
      <c r="B467" s="77"/>
      <c r="C467" s="16"/>
      <c r="D467" s="16"/>
      <c r="E467" s="78"/>
    </row>
    <row r="468" spans="2:5" x14ac:dyDescent="0.35">
      <c r="B468" s="77"/>
      <c r="C468" s="16"/>
      <c r="D468" s="16"/>
      <c r="E468" s="78"/>
    </row>
    <row r="469" spans="2:5" x14ac:dyDescent="0.35">
      <c r="B469" s="77"/>
      <c r="C469" s="16"/>
      <c r="D469" s="16"/>
      <c r="E469" s="78"/>
    </row>
    <row r="470" spans="2:5" x14ac:dyDescent="0.35">
      <c r="B470" s="77"/>
      <c r="C470" s="16"/>
      <c r="D470" s="16"/>
      <c r="E470" s="78"/>
    </row>
    <row r="471" spans="2:5" x14ac:dyDescent="0.35">
      <c r="B471" s="77"/>
      <c r="C471" s="16"/>
      <c r="D471" s="16"/>
      <c r="E471" s="78"/>
    </row>
    <row r="472" spans="2:5" x14ac:dyDescent="0.35">
      <c r="B472" s="77"/>
      <c r="C472" s="16"/>
      <c r="D472" s="16"/>
      <c r="E472" s="78"/>
    </row>
    <row r="473" spans="2:5" x14ac:dyDescent="0.35">
      <c r="B473" s="77"/>
      <c r="C473" s="16"/>
      <c r="D473" s="16"/>
      <c r="E473" s="78"/>
    </row>
    <row r="474" spans="2:5" x14ac:dyDescent="0.35">
      <c r="B474" s="77"/>
      <c r="C474" s="16"/>
      <c r="D474" s="16"/>
      <c r="E474" s="78"/>
    </row>
    <row r="475" spans="2:5" x14ac:dyDescent="0.35">
      <c r="B475" s="77"/>
      <c r="C475" s="16"/>
      <c r="D475" s="16"/>
      <c r="E475" s="78"/>
    </row>
    <row r="476" spans="2:5" x14ac:dyDescent="0.35">
      <c r="B476" s="77"/>
      <c r="C476" s="16"/>
      <c r="D476" s="16"/>
      <c r="E476" s="78"/>
    </row>
    <row r="477" spans="2:5" x14ac:dyDescent="0.35">
      <c r="B477" s="77"/>
      <c r="C477" s="16"/>
      <c r="D477" s="16"/>
      <c r="E477" s="78"/>
    </row>
    <row r="478" spans="2:5" x14ac:dyDescent="0.35">
      <c r="B478" s="77"/>
      <c r="C478" s="16"/>
      <c r="D478" s="16"/>
      <c r="E478" s="78"/>
    </row>
    <row r="479" spans="2:5" x14ac:dyDescent="0.35">
      <c r="B479" s="77"/>
      <c r="C479" s="16"/>
      <c r="D479" s="16"/>
      <c r="E479" s="78"/>
    </row>
    <row r="480" spans="2:5" x14ac:dyDescent="0.35">
      <c r="B480" s="77"/>
      <c r="C480" s="16"/>
      <c r="D480" s="16"/>
      <c r="E480" s="78"/>
    </row>
    <row r="481" spans="2:5" x14ac:dyDescent="0.35">
      <c r="B481" s="77"/>
      <c r="C481" s="16"/>
      <c r="D481" s="16"/>
      <c r="E481" s="78"/>
    </row>
    <row r="482" spans="2:5" x14ac:dyDescent="0.35">
      <c r="B482" s="77"/>
      <c r="C482" s="16"/>
      <c r="D482" s="16"/>
      <c r="E482" s="78"/>
    </row>
    <row r="483" spans="2:5" x14ac:dyDescent="0.35">
      <c r="B483" s="77"/>
      <c r="C483" s="16"/>
      <c r="D483" s="16"/>
      <c r="E483" s="78"/>
    </row>
    <row r="484" spans="2:5" x14ac:dyDescent="0.35">
      <c r="B484" s="77"/>
      <c r="C484" s="16"/>
      <c r="D484" s="16"/>
      <c r="E484" s="78"/>
    </row>
    <row r="485" spans="2:5" x14ac:dyDescent="0.35">
      <c r="B485" s="77"/>
      <c r="C485" s="16"/>
      <c r="D485" s="16"/>
      <c r="E485" s="78"/>
    </row>
    <row r="486" spans="2:5" x14ac:dyDescent="0.35">
      <c r="B486" s="77"/>
      <c r="C486" s="16"/>
      <c r="D486" s="16"/>
      <c r="E486" s="78"/>
    </row>
    <row r="487" spans="2:5" x14ac:dyDescent="0.35">
      <c r="B487" s="77"/>
      <c r="C487" s="16"/>
      <c r="D487" s="16"/>
      <c r="E487" s="78"/>
    </row>
    <row r="488" spans="2:5" x14ac:dyDescent="0.35">
      <c r="B488" s="77"/>
      <c r="C488" s="16"/>
      <c r="D488" s="16"/>
      <c r="E488" s="78"/>
    </row>
    <row r="489" spans="2:5" x14ac:dyDescent="0.35">
      <c r="B489" s="77"/>
      <c r="C489" s="16"/>
      <c r="D489" s="16"/>
      <c r="E489" s="78"/>
    </row>
    <row r="490" spans="2:5" x14ac:dyDescent="0.35">
      <c r="B490" s="77"/>
      <c r="C490" s="16"/>
      <c r="D490" s="16"/>
      <c r="E490" s="78"/>
    </row>
    <row r="491" spans="2:5" x14ac:dyDescent="0.35">
      <c r="B491" s="77"/>
      <c r="C491" s="16"/>
      <c r="D491" s="16"/>
      <c r="E491" s="78"/>
    </row>
    <row r="492" spans="2:5" x14ac:dyDescent="0.35">
      <c r="B492" s="77"/>
      <c r="C492" s="16"/>
      <c r="D492" s="16"/>
      <c r="E492" s="78"/>
    </row>
    <row r="493" spans="2:5" x14ac:dyDescent="0.35">
      <c r="B493" s="77"/>
      <c r="C493" s="16"/>
      <c r="D493" s="16"/>
      <c r="E493" s="78"/>
    </row>
    <row r="494" spans="2:5" x14ac:dyDescent="0.35">
      <c r="B494" s="77"/>
      <c r="C494" s="16"/>
      <c r="D494" s="16"/>
      <c r="E494" s="78"/>
    </row>
    <row r="495" spans="2:5" x14ac:dyDescent="0.35">
      <c r="B495" s="77"/>
      <c r="C495" s="16"/>
      <c r="D495" s="16"/>
      <c r="E495" s="78"/>
    </row>
    <row r="496" spans="2:5" x14ac:dyDescent="0.35">
      <c r="B496" s="77"/>
      <c r="C496" s="16"/>
      <c r="D496" s="16"/>
      <c r="E496" s="78"/>
    </row>
    <row r="497" spans="2:5" x14ac:dyDescent="0.35">
      <c r="B497" s="77"/>
      <c r="C497" s="16"/>
      <c r="D497" s="16"/>
      <c r="E497" s="78"/>
    </row>
    <row r="498" spans="2:5" x14ac:dyDescent="0.35">
      <c r="B498" s="77"/>
      <c r="C498" s="16"/>
      <c r="D498" s="16"/>
      <c r="E498" s="78"/>
    </row>
    <row r="499" spans="2:5" x14ac:dyDescent="0.35">
      <c r="B499" s="77"/>
      <c r="C499" s="16"/>
      <c r="D499" s="16"/>
      <c r="E499" s="78"/>
    </row>
    <row r="500" spans="2:5" x14ac:dyDescent="0.35">
      <c r="B500" s="77"/>
      <c r="C500" s="16"/>
      <c r="D500" s="16"/>
      <c r="E500" s="78"/>
    </row>
    <row r="501" spans="2:5" x14ac:dyDescent="0.35">
      <c r="B501" s="77"/>
      <c r="C501" s="16"/>
      <c r="D501" s="16"/>
      <c r="E501" s="78"/>
    </row>
    <row r="502" spans="2:5" x14ac:dyDescent="0.35">
      <c r="B502" s="77"/>
      <c r="C502" s="16"/>
      <c r="D502" s="16"/>
      <c r="E502" s="78"/>
    </row>
    <row r="503" spans="2:5" x14ac:dyDescent="0.35">
      <c r="B503" s="77"/>
      <c r="C503" s="16"/>
      <c r="D503" s="16"/>
      <c r="E503" s="78"/>
    </row>
    <row r="504" spans="2:5" x14ac:dyDescent="0.35">
      <c r="B504" s="77"/>
      <c r="C504" s="16"/>
      <c r="D504" s="16"/>
      <c r="E504" s="78"/>
    </row>
    <row r="505" spans="2:5" x14ac:dyDescent="0.35">
      <c r="B505" s="77"/>
      <c r="C505" s="16"/>
      <c r="D505" s="16"/>
      <c r="E505" s="78"/>
    </row>
    <row r="506" spans="2:5" x14ac:dyDescent="0.35">
      <c r="B506" s="77"/>
      <c r="C506" s="16"/>
      <c r="D506" s="16"/>
      <c r="E506" s="78"/>
    </row>
    <row r="507" spans="2:5" x14ac:dyDescent="0.35">
      <c r="B507" s="77"/>
      <c r="C507" s="16"/>
      <c r="D507" s="16"/>
      <c r="E507" s="78"/>
    </row>
    <row r="508" spans="2:5" x14ac:dyDescent="0.35">
      <c r="B508" s="77"/>
      <c r="C508" s="16"/>
      <c r="D508" s="16"/>
      <c r="E508" s="78"/>
    </row>
    <row r="509" spans="2:5" x14ac:dyDescent="0.35">
      <c r="B509" s="77"/>
      <c r="C509" s="16"/>
      <c r="D509" s="16"/>
      <c r="E509" s="78"/>
    </row>
    <row r="510" spans="2:5" x14ac:dyDescent="0.35">
      <c r="B510" s="77"/>
      <c r="C510" s="16"/>
      <c r="D510" s="16"/>
      <c r="E510" s="78"/>
    </row>
    <row r="511" spans="2:5" x14ac:dyDescent="0.35">
      <c r="B511" s="77"/>
      <c r="C511" s="16"/>
      <c r="D511" s="16"/>
      <c r="E511" s="78"/>
    </row>
    <row r="512" spans="2:5" x14ac:dyDescent="0.35">
      <c r="B512" s="77"/>
      <c r="C512" s="16"/>
      <c r="D512" s="16"/>
      <c r="E512" s="78"/>
    </row>
    <row r="513" spans="2:5" x14ac:dyDescent="0.35">
      <c r="B513" s="77"/>
      <c r="C513" s="16"/>
      <c r="D513" s="16"/>
      <c r="E513" s="78"/>
    </row>
    <row r="514" spans="2:5" x14ac:dyDescent="0.35">
      <c r="B514" s="77"/>
      <c r="C514" s="16"/>
      <c r="D514" s="16"/>
      <c r="E514" s="78"/>
    </row>
    <row r="515" spans="2:5" x14ac:dyDescent="0.35">
      <c r="B515" s="77"/>
      <c r="C515" s="16"/>
      <c r="D515" s="16"/>
      <c r="E515" s="78"/>
    </row>
    <row r="516" spans="2:5" x14ac:dyDescent="0.35">
      <c r="B516" s="77"/>
      <c r="C516" s="16"/>
      <c r="D516" s="16"/>
      <c r="E516" s="78"/>
    </row>
    <row r="517" spans="2:5" x14ac:dyDescent="0.35">
      <c r="B517" s="77"/>
      <c r="C517" s="16"/>
      <c r="D517" s="16"/>
      <c r="E517" s="78"/>
    </row>
    <row r="518" spans="2:5" x14ac:dyDescent="0.35">
      <c r="B518" s="77"/>
      <c r="C518" s="16"/>
      <c r="D518" s="16"/>
      <c r="E518" s="78"/>
    </row>
    <row r="519" spans="2:5" x14ac:dyDescent="0.35">
      <c r="B519" s="77"/>
      <c r="C519" s="16"/>
      <c r="D519" s="16"/>
      <c r="E519" s="78"/>
    </row>
    <row r="520" spans="2:5" x14ac:dyDescent="0.35">
      <c r="B520" s="77"/>
      <c r="C520" s="16"/>
      <c r="D520" s="16"/>
      <c r="E520" s="78"/>
    </row>
    <row r="521" spans="2:5" x14ac:dyDescent="0.35">
      <c r="B521" s="77"/>
      <c r="C521" s="16"/>
      <c r="D521" s="16"/>
      <c r="E521" s="78"/>
    </row>
    <row r="522" spans="2:5" x14ac:dyDescent="0.35">
      <c r="B522" s="77"/>
      <c r="C522" s="16"/>
      <c r="D522" s="16"/>
      <c r="E522" s="78"/>
    </row>
    <row r="523" spans="2:5" x14ac:dyDescent="0.35">
      <c r="B523" s="77"/>
      <c r="C523" s="16"/>
      <c r="D523" s="16"/>
      <c r="E523" s="78"/>
    </row>
    <row r="524" spans="2:5" x14ac:dyDescent="0.35">
      <c r="B524" s="77"/>
      <c r="C524" s="16"/>
      <c r="D524" s="16"/>
      <c r="E524" s="78"/>
    </row>
    <row r="525" spans="2:5" x14ac:dyDescent="0.35">
      <c r="B525" s="77"/>
      <c r="C525" s="16"/>
      <c r="D525" s="16"/>
      <c r="E525" s="78"/>
    </row>
    <row r="526" spans="2:5" x14ac:dyDescent="0.35">
      <c r="B526" s="77"/>
      <c r="C526" s="16"/>
      <c r="D526" s="16"/>
      <c r="E526" s="78"/>
    </row>
    <row r="527" spans="2:5" x14ac:dyDescent="0.35">
      <c r="B527" s="77"/>
      <c r="C527" s="16"/>
      <c r="D527" s="16"/>
      <c r="E527" s="78"/>
    </row>
    <row r="528" spans="2:5" x14ac:dyDescent="0.35">
      <c r="B528" s="77"/>
      <c r="C528" s="16"/>
      <c r="D528" s="16"/>
      <c r="E528" s="78"/>
    </row>
    <row r="529" spans="2:5" x14ac:dyDescent="0.35">
      <c r="B529" s="77"/>
      <c r="C529" s="16"/>
      <c r="D529" s="16"/>
      <c r="E529" s="78"/>
    </row>
    <row r="530" spans="2:5" x14ac:dyDescent="0.35">
      <c r="B530" s="77"/>
      <c r="C530" s="16"/>
      <c r="D530" s="16"/>
      <c r="E530" s="78"/>
    </row>
    <row r="531" spans="2:5" x14ac:dyDescent="0.35">
      <c r="B531" s="77"/>
      <c r="C531" s="16"/>
      <c r="D531" s="16"/>
      <c r="E531" s="78"/>
    </row>
    <row r="532" spans="2:5" x14ac:dyDescent="0.35">
      <c r="B532" s="77"/>
      <c r="C532" s="16"/>
      <c r="D532" s="16"/>
      <c r="E532" s="78"/>
    </row>
    <row r="533" spans="2:5" x14ac:dyDescent="0.35">
      <c r="B533" s="77"/>
      <c r="C533" s="16"/>
      <c r="D533" s="16"/>
      <c r="E533" s="78"/>
    </row>
    <row r="534" spans="2:5" x14ac:dyDescent="0.35">
      <c r="B534" s="77"/>
      <c r="C534" s="16"/>
      <c r="D534" s="16"/>
      <c r="E534" s="78"/>
    </row>
    <row r="535" spans="2:5" x14ac:dyDescent="0.35">
      <c r="B535" s="77"/>
      <c r="C535" s="16"/>
      <c r="D535" s="16"/>
      <c r="E535" s="78"/>
    </row>
    <row r="536" spans="2:5" x14ac:dyDescent="0.35">
      <c r="B536" s="77"/>
      <c r="C536" s="16"/>
      <c r="D536" s="16"/>
      <c r="E536" s="78"/>
    </row>
    <row r="537" spans="2:5" x14ac:dyDescent="0.35">
      <c r="B537" s="77"/>
      <c r="C537" s="16"/>
      <c r="D537" s="16"/>
      <c r="E537" s="78"/>
    </row>
    <row r="538" spans="2:5" x14ac:dyDescent="0.35">
      <c r="B538" s="77"/>
      <c r="C538" s="16"/>
      <c r="D538" s="16"/>
      <c r="E538" s="78"/>
    </row>
    <row r="539" spans="2:5" x14ac:dyDescent="0.35">
      <c r="B539" s="77"/>
      <c r="C539" s="16"/>
      <c r="D539" s="16"/>
      <c r="E539" s="78"/>
    </row>
    <row r="540" spans="2:5" x14ac:dyDescent="0.35">
      <c r="B540" s="77"/>
      <c r="C540" s="16"/>
      <c r="D540" s="16"/>
      <c r="E540" s="78"/>
    </row>
    <row r="541" spans="2:5" x14ac:dyDescent="0.35">
      <c r="B541" s="77"/>
      <c r="C541" s="16"/>
      <c r="D541" s="16"/>
      <c r="E541" s="78"/>
    </row>
    <row r="542" spans="2:5" x14ac:dyDescent="0.35">
      <c r="B542" s="77"/>
      <c r="C542" s="16"/>
      <c r="D542" s="16"/>
      <c r="E542" s="78"/>
    </row>
    <row r="543" spans="2:5" x14ac:dyDescent="0.35">
      <c r="B543" s="77"/>
      <c r="C543" s="16"/>
      <c r="D543" s="16"/>
      <c r="E543" s="78"/>
    </row>
    <row r="544" spans="2:5" x14ac:dyDescent="0.35">
      <c r="B544" s="77"/>
      <c r="C544" s="16"/>
      <c r="D544" s="16"/>
      <c r="E544" s="78"/>
    </row>
    <row r="545" spans="2:5" x14ac:dyDescent="0.35">
      <c r="B545" s="77"/>
      <c r="C545" s="16"/>
      <c r="D545" s="16"/>
      <c r="E545" s="78"/>
    </row>
    <row r="546" spans="2:5" x14ac:dyDescent="0.35">
      <c r="B546" s="77"/>
      <c r="C546" s="16"/>
      <c r="D546" s="16"/>
      <c r="E546" s="78"/>
    </row>
    <row r="547" spans="2:5" x14ac:dyDescent="0.35">
      <c r="B547" s="77"/>
      <c r="C547" s="16"/>
      <c r="D547" s="16"/>
      <c r="E547" s="78"/>
    </row>
    <row r="548" spans="2:5" x14ac:dyDescent="0.35">
      <c r="B548" s="77"/>
      <c r="C548" s="16"/>
      <c r="D548" s="16"/>
      <c r="E548" s="78"/>
    </row>
    <row r="549" spans="2:5" x14ac:dyDescent="0.35">
      <c r="B549" s="77"/>
      <c r="C549" s="16"/>
      <c r="D549" s="16"/>
      <c r="E549" s="78"/>
    </row>
    <row r="550" spans="2:5" x14ac:dyDescent="0.35">
      <c r="B550" s="77"/>
      <c r="C550" s="16"/>
      <c r="D550" s="16"/>
      <c r="E550" s="78"/>
    </row>
    <row r="551" spans="2:5" x14ac:dyDescent="0.35">
      <c r="B551" s="77"/>
      <c r="C551" s="16"/>
      <c r="D551" s="16"/>
      <c r="E551" s="78"/>
    </row>
    <row r="552" spans="2:5" x14ac:dyDescent="0.35">
      <c r="B552" s="77"/>
      <c r="C552" s="16"/>
      <c r="D552" s="16"/>
      <c r="E552" s="78"/>
    </row>
    <row r="553" spans="2:5" x14ac:dyDescent="0.35">
      <c r="B553" s="77"/>
      <c r="C553" s="16"/>
      <c r="D553" s="16"/>
      <c r="E553" s="78"/>
    </row>
    <row r="554" spans="2:5" x14ac:dyDescent="0.35">
      <c r="B554" s="77"/>
      <c r="C554" s="16"/>
      <c r="D554" s="16"/>
      <c r="E554" s="78"/>
    </row>
    <row r="555" spans="2:5" x14ac:dyDescent="0.35">
      <c r="B555" s="77"/>
      <c r="C555" s="16"/>
      <c r="D555" s="16"/>
      <c r="E555" s="78"/>
    </row>
    <row r="556" spans="2:5" x14ac:dyDescent="0.35">
      <c r="B556" s="77"/>
      <c r="C556" s="16"/>
      <c r="D556" s="16"/>
      <c r="E556" s="78"/>
    </row>
    <row r="557" spans="2:5" x14ac:dyDescent="0.35">
      <c r="B557" s="77"/>
      <c r="C557" s="16"/>
      <c r="D557" s="16"/>
      <c r="E557" s="78"/>
    </row>
    <row r="558" spans="2:5" x14ac:dyDescent="0.35">
      <c r="B558" s="77"/>
      <c r="C558" s="16"/>
      <c r="D558" s="16"/>
      <c r="E558" s="78"/>
    </row>
    <row r="559" spans="2:5" x14ac:dyDescent="0.35">
      <c r="B559" s="77"/>
      <c r="C559" s="16"/>
      <c r="D559" s="16"/>
      <c r="E559" s="78"/>
    </row>
    <row r="560" spans="2:5" x14ac:dyDescent="0.35">
      <c r="B560" s="77"/>
      <c r="C560" s="16"/>
      <c r="D560" s="16"/>
      <c r="E560" s="78"/>
    </row>
    <row r="561" spans="2:5" x14ac:dyDescent="0.35">
      <c r="B561" s="77"/>
      <c r="C561" s="16"/>
      <c r="D561" s="16"/>
      <c r="E561" s="78"/>
    </row>
    <row r="562" spans="2:5" x14ac:dyDescent="0.35">
      <c r="B562" s="77"/>
      <c r="C562" s="16"/>
      <c r="D562" s="16"/>
      <c r="E562" s="78"/>
    </row>
    <row r="563" spans="2:5" x14ac:dyDescent="0.35">
      <c r="B563" s="77"/>
      <c r="C563" s="16"/>
      <c r="D563" s="16"/>
      <c r="E563" s="78"/>
    </row>
    <row r="564" spans="2:5" x14ac:dyDescent="0.35">
      <c r="B564" s="77"/>
      <c r="C564" s="16"/>
      <c r="D564" s="16"/>
      <c r="E564" s="78"/>
    </row>
    <row r="565" spans="2:5" x14ac:dyDescent="0.35">
      <c r="B565" s="77"/>
      <c r="C565" s="16"/>
      <c r="D565" s="16"/>
      <c r="E565" s="78"/>
    </row>
    <row r="566" spans="2:5" x14ac:dyDescent="0.35">
      <c r="B566" s="77"/>
      <c r="C566" s="16"/>
      <c r="D566" s="16"/>
      <c r="E566" s="78"/>
    </row>
    <row r="567" spans="2:5" x14ac:dyDescent="0.35">
      <c r="B567" s="77"/>
      <c r="C567" s="16"/>
      <c r="D567" s="16"/>
      <c r="E567" s="78"/>
    </row>
    <row r="568" spans="2:5" x14ac:dyDescent="0.35">
      <c r="B568" s="77"/>
      <c r="C568" s="16"/>
      <c r="D568" s="16"/>
      <c r="E568" s="78"/>
    </row>
    <row r="569" spans="2:5" x14ac:dyDescent="0.35">
      <c r="B569" s="77"/>
      <c r="C569" s="16"/>
      <c r="D569" s="16"/>
      <c r="E569" s="78"/>
    </row>
    <row r="570" spans="2:5" x14ac:dyDescent="0.35">
      <c r="B570" s="77"/>
      <c r="C570" s="16"/>
      <c r="D570" s="16"/>
      <c r="E570" s="78"/>
    </row>
    <row r="571" spans="2:5" x14ac:dyDescent="0.35">
      <c r="B571" s="77"/>
      <c r="C571" s="16"/>
      <c r="D571" s="16"/>
      <c r="E571" s="78"/>
    </row>
    <row r="572" spans="2:5" x14ac:dyDescent="0.35">
      <c r="B572" s="77"/>
      <c r="C572" s="16"/>
      <c r="D572" s="16"/>
      <c r="E572" s="78"/>
    </row>
    <row r="573" spans="2:5" x14ac:dyDescent="0.35">
      <c r="B573" s="77"/>
      <c r="C573" s="16"/>
      <c r="D573" s="16"/>
      <c r="E573" s="78"/>
    </row>
    <row r="574" spans="2:5" x14ac:dyDescent="0.35">
      <c r="B574" s="77"/>
      <c r="C574" s="16"/>
      <c r="D574" s="16"/>
      <c r="E574" s="78"/>
    </row>
    <row r="575" spans="2:5" x14ac:dyDescent="0.35">
      <c r="B575" s="77"/>
      <c r="C575" s="16"/>
      <c r="D575" s="16"/>
      <c r="E575" s="78"/>
    </row>
    <row r="576" spans="2:5" x14ac:dyDescent="0.35">
      <c r="B576" s="77"/>
      <c r="C576" s="16"/>
      <c r="D576" s="16"/>
      <c r="E576" s="78"/>
    </row>
    <row r="577" spans="2:5" x14ac:dyDescent="0.35">
      <c r="B577" s="77"/>
      <c r="C577" s="16"/>
      <c r="D577" s="16"/>
      <c r="E577" s="78"/>
    </row>
    <row r="578" spans="2:5" x14ac:dyDescent="0.35">
      <c r="B578" s="77"/>
      <c r="C578" s="16"/>
      <c r="D578" s="16"/>
      <c r="E578" s="78"/>
    </row>
    <row r="579" spans="2:5" x14ac:dyDescent="0.35">
      <c r="B579" s="77"/>
      <c r="C579" s="16"/>
      <c r="D579" s="16"/>
      <c r="E579" s="78"/>
    </row>
    <row r="580" spans="2:5" x14ac:dyDescent="0.35">
      <c r="B580" s="77"/>
      <c r="C580" s="16"/>
      <c r="D580" s="16"/>
      <c r="E580" s="78"/>
    </row>
    <row r="581" spans="2:5" x14ac:dyDescent="0.35">
      <c r="B581" s="77"/>
      <c r="C581" s="16"/>
      <c r="D581" s="16"/>
      <c r="E581" s="78"/>
    </row>
    <row r="582" spans="2:5" x14ac:dyDescent="0.35">
      <c r="B582" s="77"/>
      <c r="C582" s="16"/>
      <c r="D582" s="16"/>
      <c r="E582" s="78"/>
    </row>
    <row r="583" spans="2:5" x14ac:dyDescent="0.35">
      <c r="B583" s="77"/>
      <c r="C583" s="16"/>
      <c r="D583" s="16"/>
      <c r="E583" s="78"/>
    </row>
    <row r="584" spans="2:5" x14ac:dyDescent="0.35">
      <c r="B584" s="77"/>
      <c r="C584" s="16"/>
      <c r="D584" s="16"/>
      <c r="E584" s="78"/>
    </row>
    <row r="585" spans="2:5" x14ac:dyDescent="0.35">
      <c r="B585" s="77"/>
      <c r="C585" s="16"/>
      <c r="D585" s="16"/>
      <c r="E585" s="78"/>
    </row>
    <row r="586" spans="2:5" x14ac:dyDescent="0.35">
      <c r="B586" s="77"/>
      <c r="C586" s="16"/>
      <c r="D586" s="16"/>
      <c r="E586" s="78"/>
    </row>
    <row r="587" spans="2:5" x14ac:dyDescent="0.35">
      <c r="B587" s="77"/>
      <c r="C587" s="16"/>
      <c r="D587" s="16"/>
      <c r="E587" s="78"/>
    </row>
    <row r="588" spans="2:5" x14ac:dyDescent="0.35">
      <c r="B588" s="77"/>
      <c r="C588" s="16"/>
      <c r="D588" s="16"/>
      <c r="E588" s="78"/>
    </row>
    <row r="589" spans="2:5" x14ac:dyDescent="0.35">
      <c r="B589" s="77"/>
      <c r="C589" s="16"/>
      <c r="D589" s="16"/>
      <c r="E589" s="78"/>
    </row>
    <row r="590" spans="2:5" x14ac:dyDescent="0.35">
      <c r="B590" s="77"/>
      <c r="C590" s="16"/>
      <c r="D590" s="16"/>
      <c r="E590" s="78"/>
    </row>
    <row r="591" spans="2:5" x14ac:dyDescent="0.35">
      <c r="B591" s="77"/>
      <c r="C591" s="16"/>
      <c r="D591" s="16"/>
      <c r="E591" s="78"/>
    </row>
    <row r="592" spans="2:5" x14ac:dyDescent="0.35">
      <c r="B592" s="77"/>
      <c r="C592" s="16"/>
      <c r="D592" s="16"/>
      <c r="E592" s="78"/>
    </row>
    <row r="593" spans="2:5" x14ac:dyDescent="0.35">
      <c r="B593" s="77"/>
      <c r="C593" s="16"/>
      <c r="D593" s="16"/>
      <c r="E593" s="78"/>
    </row>
    <row r="594" spans="2:5" x14ac:dyDescent="0.35">
      <c r="B594" s="77"/>
      <c r="C594" s="16"/>
      <c r="D594" s="16"/>
      <c r="E594" s="78"/>
    </row>
    <row r="595" spans="2:5" x14ac:dyDescent="0.35">
      <c r="B595" s="77"/>
      <c r="C595" s="16"/>
      <c r="D595" s="16"/>
      <c r="E595" s="78"/>
    </row>
    <row r="596" spans="2:5" x14ac:dyDescent="0.35">
      <c r="B596" s="77"/>
      <c r="C596" s="16"/>
      <c r="D596" s="16"/>
      <c r="E596" s="78"/>
    </row>
    <row r="597" spans="2:5" x14ac:dyDescent="0.35">
      <c r="B597" s="77"/>
      <c r="C597" s="16"/>
      <c r="D597" s="16"/>
      <c r="E597" s="78"/>
    </row>
    <row r="598" spans="2:5" x14ac:dyDescent="0.35">
      <c r="B598" s="77"/>
      <c r="C598" s="16"/>
      <c r="D598" s="16"/>
      <c r="E598" s="78"/>
    </row>
    <row r="599" spans="2:5" x14ac:dyDescent="0.35">
      <c r="B599" s="77"/>
      <c r="C599" s="16"/>
      <c r="D599" s="16"/>
      <c r="E599" s="78"/>
    </row>
    <row r="600" spans="2:5" x14ac:dyDescent="0.35">
      <c r="B600" s="77"/>
      <c r="C600" s="16"/>
      <c r="D600" s="16"/>
      <c r="E600" s="78"/>
    </row>
    <row r="601" spans="2:5" x14ac:dyDescent="0.35">
      <c r="B601" s="77"/>
      <c r="C601" s="16"/>
      <c r="D601" s="16"/>
      <c r="E601" s="78"/>
    </row>
    <row r="602" spans="2:5" x14ac:dyDescent="0.35">
      <c r="B602" s="77"/>
      <c r="C602" s="16"/>
      <c r="D602" s="16"/>
      <c r="E602" s="78"/>
    </row>
    <row r="603" spans="2:5" x14ac:dyDescent="0.35">
      <c r="B603" s="77"/>
      <c r="C603" s="16"/>
      <c r="D603" s="16"/>
      <c r="E603" s="78"/>
    </row>
    <row r="604" spans="2:5" x14ac:dyDescent="0.35">
      <c r="B604" s="77"/>
      <c r="C604" s="16"/>
      <c r="D604" s="16"/>
      <c r="E604" s="78"/>
    </row>
    <row r="605" spans="2:5" x14ac:dyDescent="0.35">
      <c r="B605" s="77"/>
      <c r="C605" s="16"/>
      <c r="D605" s="16"/>
      <c r="E605" s="78"/>
    </row>
    <row r="606" spans="2:5" x14ac:dyDescent="0.35">
      <c r="B606" s="77"/>
      <c r="C606" s="16"/>
      <c r="D606" s="16"/>
      <c r="E606" s="78"/>
    </row>
    <row r="607" spans="2:5" x14ac:dyDescent="0.35">
      <c r="B607" s="77"/>
      <c r="C607" s="16"/>
      <c r="D607" s="16"/>
      <c r="E607" s="78"/>
    </row>
    <row r="608" spans="2:5" x14ac:dyDescent="0.35">
      <c r="B608" s="77"/>
      <c r="C608" s="16"/>
      <c r="D608" s="16"/>
      <c r="E608" s="78"/>
    </row>
    <row r="609" spans="2:5" x14ac:dyDescent="0.35">
      <c r="B609" s="77"/>
      <c r="C609" s="16"/>
      <c r="D609" s="16"/>
      <c r="E609" s="78"/>
    </row>
    <row r="610" spans="2:5" x14ac:dyDescent="0.35">
      <c r="B610" s="77"/>
      <c r="C610" s="16"/>
      <c r="D610" s="16"/>
      <c r="E610" s="78"/>
    </row>
    <row r="611" spans="2:5" x14ac:dyDescent="0.35">
      <c r="B611" s="77"/>
      <c r="C611" s="16"/>
      <c r="D611" s="16"/>
      <c r="E611" s="78"/>
    </row>
    <row r="612" spans="2:5" x14ac:dyDescent="0.35">
      <c r="B612" s="77"/>
      <c r="C612" s="16"/>
      <c r="D612" s="16"/>
      <c r="E612" s="78"/>
    </row>
    <row r="613" spans="2:5" x14ac:dyDescent="0.35">
      <c r="B613" s="77"/>
      <c r="C613" s="16"/>
      <c r="D613" s="16"/>
      <c r="E613" s="78"/>
    </row>
    <row r="614" spans="2:5" x14ac:dyDescent="0.35">
      <c r="B614" s="77"/>
      <c r="C614" s="16"/>
      <c r="D614" s="16"/>
      <c r="E614" s="78"/>
    </row>
    <row r="615" spans="2:5" x14ac:dyDescent="0.35">
      <c r="B615" s="77"/>
      <c r="C615" s="16"/>
      <c r="D615" s="16"/>
      <c r="E615" s="78"/>
    </row>
    <row r="616" spans="2:5" x14ac:dyDescent="0.35">
      <c r="B616" s="77"/>
      <c r="C616" s="16"/>
      <c r="D616" s="16"/>
      <c r="E616" s="78"/>
    </row>
    <row r="617" spans="2:5" x14ac:dyDescent="0.35">
      <c r="B617" s="77"/>
      <c r="C617" s="16"/>
      <c r="D617" s="16"/>
      <c r="E617" s="78"/>
    </row>
    <row r="618" spans="2:5" x14ac:dyDescent="0.35">
      <c r="B618" s="77"/>
      <c r="C618" s="16"/>
      <c r="D618" s="16"/>
      <c r="E618" s="78"/>
    </row>
    <row r="619" spans="2:5" x14ac:dyDescent="0.35">
      <c r="B619" s="77"/>
      <c r="C619" s="16"/>
      <c r="D619" s="16"/>
      <c r="E619" s="78"/>
    </row>
    <row r="620" spans="2:5" x14ac:dyDescent="0.35">
      <c r="B620" s="77"/>
      <c r="C620" s="16"/>
      <c r="D620" s="16"/>
      <c r="E620" s="78"/>
    </row>
    <row r="621" spans="2:5" x14ac:dyDescent="0.35">
      <c r="B621" s="77"/>
      <c r="C621" s="16"/>
      <c r="D621" s="16"/>
      <c r="E621" s="78"/>
    </row>
    <row r="622" spans="2:5" x14ac:dyDescent="0.35">
      <c r="B622" s="77"/>
      <c r="C622" s="16"/>
      <c r="D622" s="16"/>
      <c r="E622" s="78"/>
    </row>
    <row r="623" spans="2:5" x14ac:dyDescent="0.35">
      <c r="B623" s="77"/>
      <c r="C623" s="16"/>
      <c r="D623" s="16"/>
      <c r="E623" s="78"/>
    </row>
    <row r="624" spans="2:5" x14ac:dyDescent="0.35">
      <c r="B624" s="77"/>
      <c r="C624" s="16"/>
      <c r="D624" s="16"/>
      <c r="E624" s="78"/>
    </row>
    <row r="625" spans="2:5" x14ac:dyDescent="0.35">
      <c r="B625" s="77"/>
      <c r="C625" s="16"/>
      <c r="D625" s="16"/>
      <c r="E625" s="78"/>
    </row>
    <row r="626" spans="2:5" x14ac:dyDescent="0.35">
      <c r="B626" s="77"/>
      <c r="C626" s="16"/>
      <c r="D626" s="16"/>
      <c r="E626" s="78"/>
    </row>
    <row r="627" spans="2:5" x14ac:dyDescent="0.35">
      <c r="B627" s="77"/>
      <c r="C627" s="16"/>
      <c r="D627" s="16"/>
      <c r="E627" s="78"/>
    </row>
    <row r="628" spans="2:5" x14ac:dyDescent="0.35">
      <c r="B628" s="77"/>
      <c r="C628" s="16"/>
      <c r="D628" s="16"/>
      <c r="E628" s="78"/>
    </row>
    <row r="629" spans="2:5" x14ac:dyDescent="0.35">
      <c r="B629" s="77"/>
      <c r="C629" s="16"/>
      <c r="D629" s="16"/>
      <c r="E629" s="78"/>
    </row>
    <row r="630" spans="2:5" x14ac:dyDescent="0.35">
      <c r="B630" s="77"/>
      <c r="C630" s="16"/>
      <c r="D630" s="16"/>
      <c r="E630" s="78"/>
    </row>
    <row r="631" spans="2:5" x14ac:dyDescent="0.35">
      <c r="B631" s="77"/>
      <c r="C631" s="16"/>
      <c r="D631" s="16"/>
      <c r="E631" s="78"/>
    </row>
    <row r="632" spans="2:5" x14ac:dyDescent="0.35">
      <c r="B632" s="77"/>
      <c r="C632" s="16"/>
      <c r="D632" s="16"/>
      <c r="E632" s="78"/>
    </row>
    <row r="633" spans="2:5" x14ac:dyDescent="0.35">
      <c r="B633" s="77"/>
      <c r="C633" s="16"/>
      <c r="D633" s="16"/>
      <c r="E633" s="78"/>
    </row>
    <row r="634" spans="2:5" x14ac:dyDescent="0.35">
      <c r="B634" s="77"/>
      <c r="C634" s="16"/>
      <c r="D634" s="16"/>
      <c r="E634" s="78"/>
    </row>
    <row r="635" spans="2:5" x14ac:dyDescent="0.35">
      <c r="B635" s="77"/>
      <c r="C635" s="16"/>
      <c r="D635" s="16"/>
      <c r="E635" s="78"/>
    </row>
    <row r="636" spans="2:5" x14ac:dyDescent="0.35">
      <c r="B636" s="77"/>
      <c r="C636" s="16"/>
      <c r="D636" s="16"/>
      <c r="E636" s="78"/>
    </row>
    <row r="637" spans="2:5" x14ac:dyDescent="0.35">
      <c r="B637" s="77"/>
      <c r="C637" s="16"/>
      <c r="D637" s="16"/>
      <c r="E637" s="78"/>
    </row>
    <row r="638" spans="2:5" x14ac:dyDescent="0.35">
      <c r="B638" s="77"/>
      <c r="C638" s="16"/>
      <c r="D638" s="16"/>
      <c r="E638" s="78"/>
    </row>
    <row r="639" spans="2:5" x14ac:dyDescent="0.35">
      <c r="B639" s="77"/>
      <c r="C639" s="16"/>
      <c r="D639" s="16"/>
      <c r="E639" s="78"/>
    </row>
    <row r="640" spans="2:5" x14ac:dyDescent="0.35">
      <c r="B640" s="77"/>
      <c r="C640" s="16"/>
      <c r="D640" s="16"/>
      <c r="E640" s="78"/>
    </row>
    <row r="641" spans="2:5" x14ac:dyDescent="0.35">
      <c r="B641" s="77"/>
      <c r="C641" s="16"/>
      <c r="D641" s="16"/>
      <c r="E641" s="78"/>
    </row>
    <row r="642" spans="2:5" x14ac:dyDescent="0.35">
      <c r="B642" s="77"/>
      <c r="C642" s="16"/>
      <c r="D642" s="16"/>
      <c r="E642" s="78"/>
    </row>
    <row r="643" spans="2:5" x14ac:dyDescent="0.35">
      <c r="B643" s="77"/>
      <c r="C643" s="16"/>
      <c r="D643" s="16"/>
      <c r="E643" s="78"/>
    </row>
    <row r="644" spans="2:5" x14ac:dyDescent="0.35">
      <c r="B644" s="77"/>
      <c r="C644" s="16"/>
      <c r="D644" s="16"/>
      <c r="E644" s="78"/>
    </row>
    <row r="645" spans="2:5" x14ac:dyDescent="0.35">
      <c r="B645" s="77"/>
      <c r="C645" s="16"/>
      <c r="D645" s="16"/>
      <c r="E645" s="78"/>
    </row>
    <row r="646" spans="2:5" x14ac:dyDescent="0.35">
      <c r="B646" s="77"/>
      <c r="C646" s="16"/>
      <c r="D646" s="16"/>
      <c r="E646" s="78"/>
    </row>
    <row r="647" spans="2:5" x14ac:dyDescent="0.35">
      <c r="B647" s="77"/>
      <c r="C647" s="16"/>
      <c r="D647" s="16"/>
      <c r="E647" s="78"/>
    </row>
    <row r="648" spans="2:5" x14ac:dyDescent="0.35">
      <c r="B648" s="77"/>
      <c r="C648" s="16"/>
      <c r="D648" s="16"/>
      <c r="E648" s="78"/>
    </row>
    <row r="649" spans="2:5" x14ac:dyDescent="0.35">
      <c r="B649" s="77"/>
      <c r="C649" s="16"/>
      <c r="D649" s="16"/>
      <c r="E649" s="78"/>
    </row>
    <row r="650" spans="2:5" x14ac:dyDescent="0.35">
      <c r="B650" s="77"/>
      <c r="C650" s="16"/>
      <c r="D650" s="16"/>
      <c r="E650" s="78"/>
    </row>
    <row r="651" spans="2:5" x14ac:dyDescent="0.35">
      <c r="B651" s="77"/>
      <c r="C651" s="16"/>
      <c r="D651" s="16"/>
      <c r="E651" s="78"/>
    </row>
    <row r="652" spans="2:5" x14ac:dyDescent="0.35">
      <c r="B652" s="77"/>
      <c r="C652" s="16"/>
      <c r="D652" s="16"/>
      <c r="E652" s="78"/>
    </row>
    <row r="653" spans="2:5" x14ac:dyDescent="0.35">
      <c r="B653" s="77"/>
      <c r="C653" s="16"/>
      <c r="D653" s="16"/>
      <c r="E653" s="78"/>
    </row>
    <row r="654" spans="2:5" x14ac:dyDescent="0.35">
      <c r="B654" s="77"/>
      <c r="C654" s="16"/>
      <c r="D654" s="16"/>
      <c r="E654" s="78"/>
    </row>
    <row r="655" spans="2:5" x14ac:dyDescent="0.35">
      <c r="B655" s="77"/>
      <c r="C655" s="16"/>
      <c r="D655" s="16"/>
      <c r="E655" s="78"/>
    </row>
    <row r="656" spans="2:5" x14ac:dyDescent="0.35">
      <c r="B656" s="77"/>
      <c r="C656" s="16"/>
      <c r="D656" s="16"/>
      <c r="E656" s="78"/>
    </row>
    <row r="657" spans="2:5" x14ac:dyDescent="0.35">
      <c r="B657" s="77"/>
      <c r="C657" s="16"/>
      <c r="D657" s="16"/>
      <c r="E657" s="78"/>
    </row>
    <row r="658" spans="2:5" x14ac:dyDescent="0.35">
      <c r="B658" s="77"/>
      <c r="C658" s="16"/>
      <c r="D658" s="16"/>
      <c r="E658" s="78"/>
    </row>
    <row r="659" spans="2:5" x14ac:dyDescent="0.35">
      <c r="B659" s="77"/>
      <c r="C659" s="16"/>
      <c r="D659" s="16"/>
      <c r="E659" s="78"/>
    </row>
    <row r="660" spans="2:5" x14ac:dyDescent="0.35">
      <c r="B660" s="77"/>
      <c r="C660" s="16"/>
      <c r="D660" s="16"/>
      <c r="E660" s="78"/>
    </row>
    <row r="661" spans="2:5" x14ac:dyDescent="0.35">
      <c r="B661" s="77"/>
      <c r="C661" s="16"/>
      <c r="D661" s="16"/>
      <c r="E661" s="78"/>
    </row>
    <row r="662" spans="2:5" x14ac:dyDescent="0.35">
      <c r="B662" s="77"/>
      <c r="C662" s="16"/>
      <c r="D662" s="16"/>
      <c r="E662" s="78"/>
    </row>
    <row r="663" spans="2:5" x14ac:dyDescent="0.35">
      <c r="B663" s="77"/>
      <c r="C663" s="16"/>
      <c r="D663" s="16"/>
      <c r="E663" s="78"/>
    </row>
    <row r="664" spans="2:5" x14ac:dyDescent="0.35">
      <c r="B664" s="77"/>
      <c r="C664" s="16"/>
      <c r="D664" s="16"/>
      <c r="E664" s="78"/>
    </row>
    <row r="665" spans="2:5" x14ac:dyDescent="0.35">
      <c r="B665" s="77"/>
      <c r="C665" s="16"/>
      <c r="D665" s="16"/>
      <c r="E665" s="78"/>
    </row>
    <row r="666" spans="2:5" x14ac:dyDescent="0.35">
      <c r="B666" s="77"/>
      <c r="C666" s="16"/>
      <c r="D666" s="16"/>
      <c r="E666" s="78"/>
    </row>
    <row r="667" spans="2:5" x14ac:dyDescent="0.35">
      <c r="B667" s="77"/>
      <c r="C667" s="16"/>
      <c r="D667" s="16"/>
      <c r="E667" s="78"/>
    </row>
    <row r="668" spans="2:5" x14ac:dyDescent="0.35">
      <c r="B668" s="77"/>
      <c r="C668" s="16"/>
      <c r="D668" s="16"/>
      <c r="E668" s="78"/>
    </row>
    <row r="669" spans="2:5" x14ac:dyDescent="0.35">
      <c r="B669" s="77"/>
      <c r="C669" s="16"/>
      <c r="D669" s="16"/>
      <c r="E669" s="78"/>
    </row>
    <row r="670" spans="2:5" x14ac:dyDescent="0.35">
      <c r="B670" s="77"/>
      <c r="C670" s="16"/>
      <c r="D670" s="16"/>
      <c r="E670" s="78"/>
    </row>
    <row r="671" spans="2:5" x14ac:dyDescent="0.35">
      <c r="B671" s="77"/>
      <c r="C671" s="16"/>
      <c r="D671" s="16"/>
      <c r="E671" s="78"/>
    </row>
    <row r="672" spans="2:5" x14ac:dyDescent="0.35">
      <c r="B672" s="77"/>
      <c r="C672" s="16"/>
      <c r="D672" s="16"/>
      <c r="E672" s="78"/>
    </row>
    <row r="673" spans="2:5" x14ac:dyDescent="0.35">
      <c r="B673" s="77"/>
      <c r="C673" s="16"/>
      <c r="D673" s="16"/>
      <c r="E673" s="78"/>
    </row>
    <row r="674" spans="2:5" x14ac:dyDescent="0.35">
      <c r="B674" s="77"/>
      <c r="C674" s="16"/>
      <c r="D674" s="16"/>
      <c r="E674" s="78"/>
    </row>
    <row r="675" spans="2:5" x14ac:dyDescent="0.35">
      <c r="B675" s="77"/>
      <c r="C675" s="16"/>
      <c r="D675" s="16"/>
      <c r="E675" s="78"/>
    </row>
    <row r="676" spans="2:5" x14ac:dyDescent="0.35">
      <c r="B676" s="77"/>
      <c r="C676" s="16"/>
      <c r="D676" s="16"/>
      <c r="E676" s="78"/>
    </row>
    <row r="677" spans="2:5" x14ac:dyDescent="0.35">
      <c r="B677" s="77"/>
      <c r="C677" s="16"/>
      <c r="D677" s="16"/>
      <c r="E677" s="78"/>
    </row>
    <row r="678" spans="2:5" x14ac:dyDescent="0.35">
      <c r="B678" s="77"/>
      <c r="C678" s="16"/>
      <c r="D678" s="16"/>
      <c r="E678" s="78"/>
    </row>
    <row r="679" spans="2:5" x14ac:dyDescent="0.35">
      <c r="B679" s="77"/>
      <c r="C679" s="16"/>
      <c r="D679" s="16"/>
      <c r="E679" s="78"/>
    </row>
    <row r="680" spans="2:5" x14ac:dyDescent="0.35">
      <c r="B680" s="77"/>
      <c r="C680" s="16"/>
      <c r="D680" s="16"/>
      <c r="E680" s="78"/>
    </row>
    <row r="681" spans="2:5" x14ac:dyDescent="0.35">
      <c r="B681" s="77"/>
      <c r="C681" s="16"/>
      <c r="D681" s="16"/>
      <c r="E681" s="78"/>
    </row>
    <row r="682" spans="2:5" x14ac:dyDescent="0.35">
      <c r="B682" s="77"/>
      <c r="C682" s="16"/>
      <c r="D682" s="16"/>
      <c r="E682" s="78"/>
    </row>
    <row r="683" spans="2:5" x14ac:dyDescent="0.35">
      <c r="B683" s="77"/>
      <c r="C683" s="16"/>
      <c r="D683" s="16"/>
      <c r="E683" s="78"/>
    </row>
    <row r="684" spans="2:5" x14ac:dyDescent="0.35">
      <c r="B684" s="77"/>
      <c r="C684" s="16"/>
      <c r="D684" s="16"/>
      <c r="E684" s="78"/>
    </row>
    <row r="685" spans="2:5" x14ac:dyDescent="0.35">
      <c r="B685" s="77"/>
      <c r="C685" s="16"/>
      <c r="D685" s="16"/>
      <c r="E685" s="78"/>
    </row>
    <row r="686" spans="2:5" x14ac:dyDescent="0.35">
      <c r="B686" s="77"/>
      <c r="C686" s="16"/>
      <c r="D686" s="16"/>
      <c r="E686" s="78"/>
    </row>
    <row r="687" spans="2:5" x14ac:dyDescent="0.35">
      <c r="B687" s="77"/>
      <c r="C687" s="16"/>
      <c r="D687" s="16"/>
      <c r="E687" s="78"/>
    </row>
    <row r="688" spans="2:5" x14ac:dyDescent="0.35">
      <c r="B688" s="77"/>
      <c r="C688" s="16"/>
      <c r="D688" s="16"/>
      <c r="E688" s="78"/>
    </row>
    <row r="689" spans="2:5" x14ac:dyDescent="0.35">
      <c r="B689" s="77"/>
      <c r="C689" s="16"/>
      <c r="D689" s="16"/>
      <c r="E689" s="78"/>
    </row>
    <row r="690" spans="2:5" x14ac:dyDescent="0.35">
      <c r="B690" s="77"/>
      <c r="C690" s="16"/>
      <c r="D690" s="16"/>
      <c r="E690" s="78"/>
    </row>
    <row r="691" spans="2:5" x14ac:dyDescent="0.35">
      <c r="B691" s="77"/>
      <c r="C691" s="16"/>
      <c r="D691" s="16"/>
      <c r="E691" s="78"/>
    </row>
    <row r="692" spans="2:5" x14ac:dyDescent="0.35">
      <c r="B692" s="77"/>
      <c r="C692" s="16"/>
      <c r="D692" s="16"/>
      <c r="E692" s="78"/>
    </row>
    <row r="693" spans="2:5" x14ac:dyDescent="0.35">
      <c r="B693" s="77"/>
      <c r="C693" s="16"/>
      <c r="D693" s="16"/>
      <c r="E693" s="78"/>
    </row>
    <row r="694" spans="2:5" x14ac:dyDescent="0.35">
      <c r="B694" s="77"/>
      <c r="C694" s="16"/>
      <c r="D694" s="16"/>
      <c r="E694" s="78"/>
    </row>
    <row r="695" spans="2:5" x14ac:dyDescent="0.35">
      <c r="B695" s="77"/>
      <c r="C695" s="16"/>
      <c r="D695" s="16"/>
      <c r="E695" s="78"/>
    </row>
    <row r="696" spans="2:5" x14ac:dyDescent="0.35">
      <c r="B696" s="77"/>
      <c r="C696" s="16"/>
      <c r="D696" s="16"/>
      <c r="E696" s="78"/>
    </row>
    <row r="697" spans="2:5" x14ac:dyDescent="0.35">
      <c r="B697" s="77"/>
      <c r="C697" s="16"/>
      <c r="D697" s="16"/>
      <c r="E697" s="78"/>
    </row>
    <row r="698" spans="2:5" x14ac:dyDescent="0.35">
      <c r="B698" s="77"/>
      <c r="C698" s="16"/>
      <c r="D698" s="16"/>
      <c r="E698" s="78"/>
    </row>
    <row r="699" spans="2:5" x14ac:dyDescent="0.35">
      <c r="B699" s="77"/>
      <c r="C699" s="16"/>
      <c r="D699" s="16"/>
      <c r="E699" s="78"/>
    </row>
    <row r="700" spans="2:5" x14ac:dyDescent="0.35">
      <c r="B700" s="77"/>
      <c r="C700" s="16"/>
      <c r="D700" s="16"/>
      <c r="E700" s="78"/>
    </row>
    <row r="701" spans="2:5" x14ac:dyDescent="0.35">
      <c r="B701" s="77"/>
      <c r="C701" s="16"/>
      <c r="D701" s="16"/>
      <c r="E701" s="78"/>
    </row>
    <row r="702" spans="2:5" x14ac:dyDescent="0.35">
      <c r="B702" s="77"/>
      <c r="C702" s="16"/>
      <c r="D702" s="16"/>
      <c r="E702" s="78"/>
    </row>
    <row r="703" spans="2:5" x14ac:dyDescent="0.35">
      <c r="B703" s="77"/>
      <c r="C703" s="16"/>
      <c r="D703" s="16"/>
      <c r="E703" s="78"/>
    </row>
    <row r="704" spans="2:5" x14ac:dyDescent="0.35">
      <c r="B704" s="77"/>
      <c r="C704" s="16"/>
      <c r="D704" s="16"/>
      <c r="E704" s="78"/>
    </row>
    <row r="705" spans="2:5" x14ac:dyDescent="0.35">
      <c r="B705" s="77"/>
      <c r="C705" s="16"/>
      <c r="D705" s="16"/>
      <c r="E705" s="78"/>
    </row>
    <row r="706" spans="2:5" x14ac:dyDescent="0.35">
      <c r="B706" s="77"/>
      <c r="C706" s="16"/>
      <c r="D706" s="16"/>
      <c r="E706" s="78"/>
    </row>
    <row r="707" spans="2:5" x14ac:dyDescent="0.35">
      <c r="B707" s="77"/>
      <c r="C707" s="16"/>
      <c r="D707" s="16"/>
      <c r="E707" s="78"/>
    </row>
    <row r="708" spans="2:5" x14ac:dyDescent="0.35">
      <c r="B708" s="77"/>
      <c r="C708" s="16"/>
      <c r="D708" s="16"/>
      <c r="E708" s="78"/>
    </row>
    <row r="709" spans="2:5" x14ac:dyDescent="0.35">
      <c r="B709" s="77"/>
      <c r="C709" s="16"/>
      <c r="D709" s="16"/>
      <c r="E709" s="78"/>
    </row>
    <row r="710" spans="2:5" x14ac:dyDescent="0.35">
      <c r="B710" s="77"/>
      <c r="C710" s="16"/>
      <c r="D710" s="16"/>
      <c r="E710" s="78"/>
    </row>
    <row r="711" spans="2:5" x14ac:dyDescent="0.35">
      <c r="B711" s="77"/>
      <c r="C711" s="16"/>
      <c r="D711" s="16"/>
      <c r="E711" s="78"/>
    </row>
    <row r="712" spans="2:5" x14ac:dyDescent="0.35">
      <c r="B712" s="77"/>
      <c r="C712" s="16"/>
      <c r="D712" s="16"/>
      <c r="E712" s="78"/>
    </row>
    <row r="713" spans="2:5" x14ac:dyDescent="0.35">
      <c r="B713" s="77"/>
      <c r="C713" s="16"/>
      <c r="D713" s="16"/>
      <c r="E713" s="78"/>
    </row>
    <row r="714" spans="2:5" x14ac:dyDescent="0.35">
      <c r="B714" s="77"/>
      <c r="C714" s="16"/>
      <c r="D714" s="16"/>
      <c r="E714" s="78"/>
    </row>
    <row r="715" spans="2:5" x14ac:dyDescent="0.35">
      <c r="B715" s="77"/>
      <c r="C715" s="16"/>
      <c r="D715" s="16"/>
      <c r="E715" s="78"/>
    </row>
    <row r="716" spans="2:5" x14ac:dyDescent="0.35">
      <c r="B716" s="77"/>
      <c r="C716" s="16"/>
      <c r="D716" s="16"/>
      <c r="E716" s="78"/>
    </row>
    <row r="717" spans="2:5" x14ac:dyDescent="0.35">
      <c r="B717" s="77"/>
      <c r="C717" s="16"/>
      <c r="D717" s="16"/>
      <c r="E717" s="78"/>
    </row>
    <row r="718" spans="2:5" x14ac:dyDescent="0.35">
      <c r="B718" s="77"/>
      <c r="C718" s="16"/>
      <c r="D718" s="16"/>
      <c r="E718" s="78"/>
    </row>
    <row r="719" spans="2:5" x14ac:dyDescent="0.35">
      <c r="B719" s="77"/>
      <c r="C719" s="16"/>
      <c r="D719" s="16"/>
      <c r="E719" s="78"/>
    </row>
    <row r="720" spans="2:5" x14ac:dyDescent="0.35">
      <c r="B720" s="77"/>
      <c r="C720" s="16"/>
      <c r="D720" s="16"/>
      <c r="E720" s="78"/>
    </row>
    <row r="721" spans="2:5" x14ac:dyDescent="0.35">
      <c r="B721" s="77"/>
      <c r="C721" s="16"/>
      <c r="D721" s="16"/>
      <c r="E721" s="78"/>
    </row>
    <row r="722" spans="2:5" x14ac:dyDescent="0.35">
      <c r="B722" s="77"/>
      <c r="C722" s="16"/>
      <c r="D722" s="16"/>
      <c r="E722" s="78"/>
    </row>
    <row r="723" spans="2:5" x14ac:dyDescent="0.35">
      <c r="B723" s="77"/>
      <c r="C723" s="16"/>
      <c r="D723" s="16"/>
      <c r="E723" s="78"/>
    </row>
    <row r="724" spans="2:5" x14ac:dyDescent="0.35">
      <c r="B724" s="77"/>
      <c r="C724" s="16"/>
      <c r="D724" s="16"/>
      <c r="E724" s="78"/>
    </row>
    <row r="725" spans="2:5" x14ac:dyDescent="0.35">
      <c r="B725" s="77"/>
      <c r="C725" s="16"/>
      <c r="D725" s="16"/>
      <c r="E725" s="78"/>
    </row>
    <row r="726" spans="2:5" x14ac:dyDescent="0.35">
      <c r="B726" s="77"/>
      <c r="C726" s="16"/>
      <c r="D726" s="16"/>
      <c r="E726" s="78"/>
    </row>
    <row r="727" spans="2:5" x14ac:dyDescent="0.35">
      <c r="B727" s="77"/>
      <c r="C727" s="16"/>
      <c r="D727" s="16"/>
      <c r="E727" s="78"/>
    </row>
    <row r="728" spans="2:5" x14ac:dyDescent="0.35">
      <c r="B728" s="77"/>
      <c r="C728" s="16"/>
      <c r="D728" s="16"/>
      <c r="E728" s="78"/>
    </row>
    <row r="729" spans="2:5" x14ac:dyDescent="0.35">
      <c r="B729" s="77"/>
      <c r="C729" s="16"/>
      <c r="D729" s="16"/>
      <c r="E729" s="78"/>
    </row>
    <row r="730" spans="2:5" x14ac:dyDescent="0.35">
      <c r="B730" s="77"/>
      <c r="C730" s="16"/>
      <c r="D730" s="16"/>
      <c r="E730" s="78"/>
    </row>
    <row r="731" spans="2:5" x14ac:dyDescent="0.35">
      <c r="B731" s="77"/>
      <c r="C731" s="16"/>
      <c r="D731" s="16"/>
      <c r="E731" s="78"/>
    </row>
    <row r="732" spans="2:5" x14ac:dyDescent="0.35">
      <c r="B732" s="77"/>
      <c r="C732" s="16"/>
      <c r="D732" s="16"/>
      <c r="E732" s="78"/>
    </row>
    <row r="733" spans="2:5" x14ac:dyDescent="0.35">
      <c r="B733" s="77"/>
      <c r="C733" s="16"/>
      <c r="D733" s="16"/>
      <c r="E733" s="78"/>
    </row>
    <row r="734" spans="2:5" x14ac:dyDescent="0.35">
      <c r="B734" s="77"/>
      <c r="C734" s="16"/>
      <c r="D734" s="16"/>
      <c r="E734" s="78"/>
    </row>
    <row r="735" spans="2:5" x14ac:dyDescent="0.35">
      <c r="B735" s="77"/>
      <c r="C735" s="16"/>
      <c r="D735" s="16"/>
      <c r="E735" s="78"/>
    </row>
    <row r="736" spans="2:5" x14ac:dyDescent="0.35">
      <c r="B736" s="77"/>
      <c r="C736" s="16"/>
      <c r="D736" s="16"/>
      <c r="E736" s="78"/>
    </row>
    <row r="737" spans="2:5" x14ac:dyDescent="0.35">
      <c r="B737" s="77"/>
      <c r="C737" s="16"/>
      <c r="D737" s="16"/>
      <c r="E737" s="78"/>
    </row>
    <row r="738" spans="2:5" x14ac:dyDescent="0.35">
      <c r="B738" s="77"/>
      <c r="C738" s="16"/>
      <c r="D738" s="16"/>
      <c r="E738" s="78"/>
    </row>
    <row r="739" spans="2:5" x14ac:dyDescent="0.35">
      <c r="B739" s="77"/>
      <c r="C739" s="16"/>
      <c r="D739" s="16"/>
      <c r="E739" s="78"/>
    </row>
    <row r="740" spans="2:5" x14ac:dyDescent="0.35">
      <c r="B740" s="77"/>
      <c r="C740" s="16"/>
      <c r="D740" s="16"/>
      <c r="E740" s="78"/>
    </row>
    <row r="741" spans="2:5" x14ac:dyDescent="0.35">
      <c r="B741" s="77"/>
      <c r="C741" s="16"/>
      <c r="D741" s="16"/>
      <c r="E741" s="78"/>
    </row>
    <row r="742" spans="2:5" x14ac:dyDescent="0.35">
      <c r="B742" s="77"/>
      <c r="C742" s="16"/>
      <c r="D742" s="16"/>
      <c r="E742" s="78"/>
    </row>
    <row r="743" spans="2:5" x14ac:dyDescent="0.35">
      <c r="B743" s="77"/>
      <c r="C743" s="16"/>
      <c r="D743" s="16"/>
      <c r="E743" s="78"/>
    </row>
    <row r="744" spans="2:5" x14ac:dyDescent="0.35">
      <c r="B744" s="77"/>
      <c r="C744" s="16"/>
      <c r="D744" s="16"/>
      <c r="E744" s="78"/>
    </row>
    <row r="745" spans="2:5" x14ac:dyDescent="0.35">
      <c r="B745" s="77"/>
      <c r="C745" s="16"/>
      <c r="D745" s="16"/>
      <c r="E745" s="78"/>
    </row>
    <row r="746" spans="2:5" x14ac:dyDescent="0.35">
      <c r="B746" s="77"/>
      <c r="C746" s="16"/>
      <c r="D746" s="16"/>
      <c r="E746" s="78"/>
    </row>
    <row r="747" spans="2:5" x14ac:dyDescent="0.35">
      <c r="B747" s="77"/>
      <c r="C747" s="16"/>
      <c r="D747" s="16"/>
      <c r="E747" s="78"/>
    </row>
    <row r="748" spans="2:5" x14ac:dyDescent="0.35">
      <c r="B748" s="77"/>
      <c r="C748" s="16"/>
      <c r="D748" s="16"/>
      <c r="E748" s="78"/>
    </row>
    <row r="749" spans="2:5" x14ac:dyDescent="0.35">
      <c r="B749" s="77"/>
      <c r="C749" s="16"/>
      <c r="D749" s="16"/>
      <c r="E749" s="78"/>
    </row>
    <row r="750" spans="2:5" x14ac:dyDescent="0.35">
      <c r="B750" s="77"/>
      <c r="C750" s="16"/>
      <c r="D750" s="16"/>
      <c r="E750" s="78"/>
    </row>
    <row r="751" spans="2:5" x14ac:dyDescent="0.35">
      <c r="B751" s="77"/>
      <c r="C751" s="16"/>
      <c r="D751" s="16"/>
      <c r="E751" s="78"/>
    </row>
    <row r="752" spans="2:5" x14ac:dyDescent="0.35">
      <c r="B752" s="77"/>
      <c r="C752" s="16"/>
      <c r="D752" s="16"/>
      <c r="E752" s="78"/>
    </row>
    <row r="753" spans="2:5" x14ac:dyDescent="0.35">
      <c r="B753" s="77"/>
      <c r="C753" s="16"/>
      <c r="D753" s="16"/>
      <c r="E753" s="78"/>
    </row>
    <row r="754" spans="2:5" x14ac:dyDescent="0.35">
      <c r="B754" s="77"/>
      <c r="C754" s="16"/>
      <c r="D754" s="16"/>
      <c r="E754" s="78"/>
    </row>
    <row r="755" spans="2:5" x14ac:dyDescent="0.35">
      <c r="B755" s="77"/>
      <c r="C755" s="16"/>
      <c r="D755" s="16"/>
      <c r="E755" s="78"/>
    </row>
    <row r="756" spans="2:5" x14ac:dyDescent="0.35">
      <c r="B756" s="77"/>
      <c r="C756" s="16"/>
      <c r="D756" s="16"/>
      <c r="E756" s="78"/>
    </row>
    <row r="757" spans="2:5" x14ac:dyDescent="0.35">
      <c r="B757" s="77"/>
      <c r="C757" s="16"/>
      <c r="D757" s="16"/>
      <c r="E757" s="78"/>
    </row>
    <row r="758" spans="2:5" x14ac:dyDescent="0.35">
      <c r="B758" s="77"/>
      <c r="C758" s="16"/>
      <c r="D758" s="16"/>
      <c r="E758" s="78"/>
    </row>
    <row r="759" spans="2:5" x14ac:dyDescent="0.35">
      <c r="B759" s="77"/>
      <c r="C759" s="16"/>
      <c r="D759" s="16"/>
      <c r="E759" s="78"/>
    </row>
    <row r="760" spans="2:5" x14ac:dyDescent="0.35">
      <c r="B760" s="77"/>
      <c r="C760" s="16"/>
      <c r="D760" s="16"/>
      <c r="E760" s="78"/>
    </row>
    <row r="761" spans="2:5" x14ac:dyDescent="0.35">
      <c r="B761" s="77"/>
      <c r="C761" s="16"/>
      <c r="D761" s="16"/>
      <c r="E761" s="78"/>
    </row>
    <row r="762" spans="2:5" x14ac:dyDescent="0.35">
      <c r="B762" s="77"/>
      <c r="C762" s="16"/>
      <c r="D762" s="16"/>
      <c r="E762" s="78"/>
    </row>
    <row r="763" spans="2:5" x14ac:dyDescent="0.35">
      <c r="B763" s="77"/>
      <c r="C763" s="16"/>
      <c r="D763" s="16"/>
      <c r="E763" s="78"/>
    </row>
    <row r="764" spans="2:5" x14ac:dyDescent="0.35">
      <c r="B764" s="77"/>
      <c r="C764" s="16"/>
      <c r="D764" s="16"/>
      <c r="E764" s="78"/>
    </row>
    <row r="765" spans="2:5" x14ac:dyDescent="0.35">
      <c r="B765" s="77"/>
      <c r="C765" s="16"/>
      <c r="D765" s="16"/>
      <c r="E765" s="78"/>
    </row>
    <row r="766" spans="2:5" x14ac:dyDescent="0.35">
      <c r="B766" s="77"/>
      <c r="C766" s="16"/>
      <c r="D766" s="16"/>
      <c r="E766" s="78"/>
    </row>
    <row r="767" spans="2:5" x14ac:dyDescent="0.35">
      <c r="B767" s="77"/>
      <c r="C767" s="16"/>
      <c r="D767" s="16"/>
      <c r="E767" s="78"/>
    </row>
    <row r="768" spans="2:5" x14ac:dyDescent="0.35">
      <c r="B768" s="77"/>
      <c r="C768" s="16"/>
      <c r="D768" s="16"/>
      <c r="E768" s="78"/>
    </row>
    <row r="769" spans="2:5" x14ac:dyDescent="0.35">
      <c r="B769" s="77"/>
      <c r="C769" s="16"/>
      <c r="D769" s="16"/>
      <c r="E769" s="78"/>
    </row>
    <row r="770" spans="2:5" x14ac:dyDescent="0.35">
      <c r="B770" s="77"/>
      <c r="C770" s="16"/>
      <c r="D770" s="16"/>
      <c r="E770" s="78"/>
    </row>
    <row r="771" spans="2:5" x14ac:dyDescent="0.35">
      <c r="B771" s="77"/>
      <c r="C771" s="16"/>
      <c r="D771" s="16"/>
      <c r="E771" s="78"/>
    </row>
    <row r="772" spans="2:5" x14ac:dyDescent="0.35">
      <c r="B772" s="77"/>
      <c r="C772" s="16"/>
      <c r="D772" s="16"/>
      <c r="E772" s="78"/>
    </row>
    <row r="773" spans="2:5" x14ac:dyDescent="0.35">
      <c r="B773" s="77"/>
      <c r="C773" s="16"/>
      <c r="D773" s="16"/>
      <c r="E773" s="78"/>
    </row>
    <row r="774" spans="2:5" x14ac:dyDescent="0.35">
      <c r="B774" s="77"/>
      <c r="C774" s="16"/>
      <c r="D774" s="16"/>
      <c r="E774" s="78"/>
    </row>
    <row r="775" spans="2:5" x14ac:dyDescent="0.35">
      <c r="B775" s="77"/>
      <c r="C775" s="16"/>
      <c r="D775" s="16"/>
      <c r="E775" s="78"/>
    </row>
    <row r="776" spans="2:5" x14ac:dyDescent="0.35">
      <c r="B776" s="77"/>
      <c r="C776" s="16"/>
      <c r="D776" s="16"/>
      <c r="E776" s="78"/>
    </row>
    <row r="777" spans="2:5" x14ac:dyDescent="0.35">
      <c r="B777" s="77"/>
      <c r="C777" s="16"/>
      <c r="D777" s="16"/>
      <c r="E777" s="78"/>
    </row>
    <row r="778" spans="2:5" x14ac:dyDescent="0.35">
      <c r="B778" s="77"/>
      <c r="C778" s="16"/>
      <c r="D778" s="16"/>
      <c r="E778" s="78"/>
    </row>
    <row r="779" spans="2:5" x14ac:dyDescent="0.35">
      <c r="B779" s="77"/>
      <c r="C779" s="16"/>
      <c r="D779" s="16"/>
      <c r="E779" s="78"/>
    </row>
    <row r="780" spans="2:5" x14ac:dyDescent="0.35">
      <c r="B780" s="77"/>
      <c r="C780" s="16"/>
      <c r="D780" s="16"/>
      <c r="E780" s="78"/>
    </row>
    <row r="781" spans="2:5" x14ac:dyDescent="0.35">
      <c r="B781" s="77"/>
      <c r="C781" s="16"/>
      <c r="D781" s="16"/>
      <c r="E781" s="78"/>
    </row>
    <row r="782" spans="2:5" x14ac:dyDescent="0.35">
      <c r="B782" s="77"/>
      <c r="C782" s="16"/>
      <c r="D782" s="16"/>
      <c r="E782" s="78"/>
    </row>
    <row r="783" spans="2:5" x14ac:dyDescent="0.35">
      <c r="B783" s="77"/>
      <c r="C783" s="16"/>
      <c r="D783" s="16"/>
      <c r="E783" s="78"/>
    </row>
    <row r="784" spans="2:5" x14ac:dyDescent="0.35">
      <c r="B784" s="77"/>
      <c r="C784" s="16"/>
      <c r="D784" s="16"/>
      <c r="E784" s="78"/>
    </row>
    <row r="785" spans="2:5" x14ac:dyDescent="0.35">
      <c r="B785" s="77"/>
      <c r="C785" s="16"/>
      <c r="D785" s="16"/>
      <c r="E785" s="78"/>
    </row>
    <row r="786" spans="2:5" x14ac:dyDescent="0.35">
      <c r="B786" s="77"/>
      <c r="C786" s="16"/>
      <c r="D786" s="16"/>
      <c r="E786" s="78"/>
    </row>
    <row r="787" spans="2:5" x14ac:dyDescent="0.35">
      <c r="B787" s="77"/>
      <c r="C787" s="16"/>
      <c r="D787" s="16"/>
      <c r="E787" s="78"/>
    </row>
    <row r="788" spans="2:5" x14ac:dyDescent="0.35">
      <c r="B788" s="77"/>
      <c r="C788" s="16"/>
      <c r="D788" s="16"/>
      <c r="E788" s="78"/>
    </row>
    <row r="789" spans="2:5" x14ac:dyDescent="0.35">
      <c r="B789" s="77"/>
      <c r="C789" s="16"/>
      <c r="D789" s="16"/>
      <c r="E789" s="78"/>
    </row>
    <row r="790" spans="2:5" x14ac:dyDescent="0.35">
      <c r="B790" s="77"/>
      <c r="C790" s="16"/>
      <c r="D790" s="16"/>
      <c r="E790" s="78"/>
    </row>
    <row r="791" spans="2:5" x14ac:dyDescent="0.35">
      <c r="B791" s="77"/>
      <c r="C791" s="16"/>
      <c r="D791" s="16"/>
      <c r="E791" s="78"/>
    </row>
    <row r="792" spans="2:5" x14ac:dyDescent="0.35">
      <c r="B792" s="77"/>
      <c r="C792" s="16"/>
      <c r="D792" s="16"/>
      <c r="E792" s="78"/>
    </row>
    <row r="793" spans="2:5" x14ac:dyDescent="0.35">
      <c r="B793" s="77"/>
      <c r="C793" s="16"/>
      <c r="D793" s="16"/>
      <c r="E793" s="78"/>
    </row>
    <row r="794" spans="2:5" x14ac:dyDescent="0.35">
      <c r="B794" s="77"/>
      <c r="C794" s="16"/>
      <c r="D794" s="16"/>
      <c r="E794" s="78"/>
    </row>
    <row r="795" spans="2:5" x14ac:dyDescent="0.35">
      <c r="B795" s="77"/>
      <c r="C795" s="16"/>
      <c r="D795" s="16"/>
      <c r="E795" s="78"/>
    </row>
    <row r="796" spans="2:5" x14ac:dyDescent="0.35">
      <c r="B796" s="77"/>
      <c r="C796" s="16"/>
      <c r="D796" s="16"/>
      <c r="E796" s="78"/>
    </row>
    <row r="797" spans="2:5" x14ac:dyDescent="0.35">
      <c r="B797" s="77"/>
      <c r="C797" s="16"/>
      <c r="D797" s="16"/>
      <c r="E797" s="78"/>
    </row>
    <row r="798" spans="2:5" x14ac:dyDescent="0.35">
      <c r="B798" s="66"/>
      <c r="C798" s="67"/>
      <c r="D798" s="67"/>
      <c r="E798" s="68"/>
    </row>
    <row r="799" spans="2:5" x14ac:dyDescent="0.35">
      <c r="B799" s="66"/>
      <c r="C799" s="67"/>
      <c r="D799" s="67"/>
      <c r="E799" s="68"/>
    </row>
    <row r="800" spans="2:5" x14ac:dyDescent="0.35">
      <c r="B800" s="66"/>
      <c r="C800" s="67"/>
      <c r="D800" s="67"/>
      <c r="E800" s="68"/>
    </row>
    <row r="801" spans="2:5" x14ac:dyDescent="0.35">
      <c r="B801" s="66"/>
      <c r="C801" s="67"/>
      <c r="D801" s="67"/>
      <c r="E801" s="68"/>
    </row>
    <row r="802" spans="2:5" x14ac:dyDescent="0.35">
      <c r="B802" s="66"/>
      <c r="C802" s="67"/>
      <c r="D802" s="67"/>
      <c r="E802" s="68"/>
    </row>
    <row r="803" spans="2:5" x14ac:dyDescent="0.35">
      <c r="B803" s="66"/>
      <c r="C803" s="67"/>
      <c r="D803" s="67"/>
      <c r="E803" s="68"/>
    </row>
    <row r="804" spans="2:5" x14ac:dyDescent="0.35">
      <c r="B804" s="66"/>
      <c r="C804" s="67"/>
      <c r="D804" s="67"/>
      <c r="E804" s="68"/>
    </row>
    <row r="805" spans="2:5" x14ac:dyDescent="0.35">
      <c r="B805" s="66"/>
      <c r="C805" s="67"/>
      <c r="D805" s="67"/>
      <c r="E805" s="68"/>
    </row>
    <row r="806" spans="2:5" x14ac:dyDescent="0.35">
      <c r="B806" s="66"/>
      <c r="C806" s="67"/>
      <c r="D806" s="67"/>
      <c r="E806" s="68"/>
    </row>
    <row r="807" spans="2:5" x14ac:dyDescent="0.35">
      <c r="B807" s="66"/>
      <c r="C807" s="67"/>
      <c r="D807" s="67"/>
      <c r="E807" s="68"/>
    </row>
    <row r="808" spans="2:5" x14ac:dyDescent="0.35">
      <c r="B808" s="66"/>
      <c r="C808" s="67"/>
      <c r="D808" s="67"/>
      <c r="E808" s="68"/>
    </row>
    <row r="809" spans="2:5" x14ac:dyDescent="0.35">
      <c r="B809" s="66"/>
      <c r="C809" s="67"/>
      <c r="D809" s="67"/>
      <c r="E809" s="68"/>
    </row>
    <row r="810" spans="2:5" x14ac:dyDescent="0.35">
      <c r="B810" s="66"/>
      <c r="C810" s="67"/>
      <c r="D810" s="67"/>
      <c r="E810" s="68"/>
    </row>
    <row r="811" spans="2:5" x14ac:dyDescent="0.35">
      <c r="B811" s="66"/>
      <c r="C811" s="67"/>
      <c r="D811" s="67"/>
      <c r="E811" s="68"/>
    </row>
    <row r="812" spans="2:5" x14ac:dyDescent="0.35">
      <c r="B812" s="66"/>
      <c r="C812" s="67"/>
      <c r="D812" s="67"/>
      <c r="E812" s="68"/>
    </row>
    <row r="813" spans="2:5" x14ac:dyDescent="0.35">
      <c r="B813" s="66"/>
      <c r="C813" s="67"/>
      <c r="D813" s="67"/>
      <c r="E813" s="68"/>
    </row>
    <row r="814" spans="2:5" x14ac:dyDescent="0.35">
      <c r="B814" s="66"/>
      <c r="C814" s="67"/>
      <c r="D814" s="67"/>
      <c r="E814" s="68"/>
    </row>
    <row r="815" spans="2:5" x14ac:dyDescent="0.35">
      <c r="B815" s="66"/>
      <c r="C815" s="67"/>
      <c r="D815" s="67"/>
      <c r="E815" s="68"/>
    </row>
    <row r="816" spans="2:5" x14ac:dyDescent="0.35">
      <c r="B816" s="66"/>
      <c r="C816" s="67"/>
      <c r="D816" s="67"/>
      <c r="E816" s="68"/>
    </row>
    <row r="817" spans="2:5" x14ac:dyDescent="0.35">
      <c r="B817" s="66"/>
      <c r="C817" s="67"/>
      <c r="D817" s="67"/>
      <c r="E817" s="68"/>
    </row>
    <row r="818" spans="2:5" x14ac:dyDescent="0.35">
      <c r="B818" s="66"/>
      <c r="C818" s="67"/>
      <c r="D818" s="67"/>
      <c r="E818" s="68"/>
    </row>
    <row r="819" spans="2:5" x14ac:dyDescent="0.35">
      <c r="B819" s="66"/>
      <c r="C819" s="67"/>
      <c r="D819" s="67"/>
      <c r="E819" s="68"/>
    </row>
    <row r="820" spans="2:5" x14ac:dyDescent="0.35">
      <c r="B820" s="66"/>
      <c r="C820" s="67"/>
      <c r="D820" s="67"/>
      <c r="E820" s="68"/>
    </row>
    <row r="821" spans="2:5" x14ac:dyDescent="0.35">
      <c r="B821" s="66"/>
      <c r="C821" s="67"/>
      <c r="D821" s="67"/>
      <c r="E821" s="68"/>
    </row>
    <row r="822" spans="2:5" x14ac:dyDescent="0.35">
      <c r="B822" s="66"/>
      <c r="C822" s="67"/>
      <c r="D822" s="67"/>
      <c r="E822" s="68"/>
    </row>
    <row r="823" spans="2:5" x14ac:dyDescent="0.35">
      <c r="B823" s="66"/>
      <c r="C823" s="67"/>
      <c r="D823" s="67"/>
      <c r="E823" s="68"/>
    </row>
    <row r="824" spans="2:5" x14ac:dyDescent="0.35">
      <c r="B824" s="66"/>
      <c r="C824" s="67"/>
      <c r="D824" s="67"/>
      <c r="E824" s="68"/>
    </row>
    <row r="825" spans="2:5" x14ac:dyDescent="0.35">
      <c r="B825" s="66"/>
      <c r="C825" s="67"/>
      <c r="D825" s="67"/>
      <c r="E825" s="68"/>
    </row>
    <row r="826" spans="2:5" x14ac:dyDescent="0.35">
      <c r="B826" s="66"/>
      <c r="C826" s="67"/>
      <c r="D826" s="67"/>
      <c r="E826" s="68"/>
    </row>
    <row r="827" spans="2:5" x14ac:dyDescent="0.35">
      <c r="B827" s="66"/>
      <c r="C827" s="67"/>
      <c r="D827" s="67"/>
      <c r="E827" s="68"/>
    </row>
    <row r="828" spans="2:5" x14ac:dyDescent="0.35">
      <c r="B828" s="66"/>
      <c r="C828" s="67"/>
      <c r="D828" s="67"/>
      <c r="E828" s="68"/>
    </row>
    <row r="829" spans="2:5" x14ac:dyDescent="0.35">
      <c r="B829" s="66"/>
      <c r="C829" s="67"/>
      <c r="D829" s="67"/>
      <c r="E829" s="68"/>
    </row>
    <row r="830" spans="2:5" x14ac:dyDescent="0.35">
      <c r="B830" s="66"/>
      <c r="C830" s="67"/>
      <c r="D830" s="67"/>
      <c r="E830" s="68"/>
    </row>
    <row r="831" spans="2:5" x14ac:dyDescent="0.35">
      <c r="B831" s="66"/>
      <c r="C831" s="67"/>
      <c r="D831" s="67"/>
      <c r="E831" s="68"/>
    </row>
    <row r="832" spans="2:5" x14ac:dyDescent="0.35">
      <c r="B832" s="66"/>
      <c r="C832" s="67"/>
      <c r="D832" s="67"/>
      <c r="E832" s="68"/>
    </row>
    <row r="833" spans="2:5" x14ac:dyDescent="0.35">
      <c r="B833" s="66"/>
      <c r="C833" s="67"/>
      <c r="D833" s="67"/>
      <c r="E833" s="68"/>
    </row>
    <row r="834" spans="2:5" x14ac:dyDescent="0.35">
      <c r="B834" s="66"/>
      <c r="C834" s="67"/>
      <c r="D834" s="67"/>
      <c r="E834" s="68"/>
    </row>
    <row r="835" spans="2:5" x14ac:dyDescent="0.35">
      <c r="B835" s="13"/>
      <c r="C835" s="12"/>
      <c r="D835" s="12"/>
      <c r="E835" s="14"/>
    </row>
    <row r="836" spans="2:5" x14ac:dyDescent="0.35">
      <c r="B836" s="13"/>
      <c r="C836" s="12"/>
      <c r="D836" s="12"/>
      <c r="E836" s="14"/>
    </row>
    <row r="837" spans="2:5" x14ac:dyDescent="0.35">
      <c r="B837" s="13"/>
      <c r="C837" s="12"/>
      <c r="D837" s="12"/>
      <c r="E837" s="14"/>
    </row>
    <row r="838" spans="2:5" x14ac:dyDescent="0.35">
      <c r="B838" s="13"/>
      <c r="C838" s="12"/>
      <c r="D838" s="12"/>
      <c r="E838" s="14"/>
    </row>
    <row r="839" spans="2:5" x14ac:dyDescent="0.35">
      <c r="B839" s="13"/>
      <c r="C839" s="12"/>
      <c r="D839" s="12"/>
      <c r="E839" s="14"/>
    </row>
    <row r="840" spans="2:5" x14ac:dyDescent="0.35">
      <c r="B840" s="13"/>
      <c r="C840" s="12"/>
      <c r="D840" s="12"/>
      <c r="E840" s="14"/>
    </row>
    <row r="841" spans="2:5" x14ac:dyDescent="0.35">
      <c r="B841" s="13"/>
      <c r="C841" s="12"/>
      <c r="D841" s="12"/>
      <c r="E841" s="14"/>
    </row>
    <row r="842" spans="2:5" x14ac:dyDescent="0.35">
      <c r="B842" s="13"/>
      <c r="C842" s="12"/>
      <c r="D842" s="12"/>
      <c r="E842" s="14"/>
    </row>
    <row r="843" spans="2:5" x14ac:dyDescent="0.35">
      <c r="B843" s="13"/>
      <c r="C843" s="12"/>
      <c r="D843" s="12"/>
      <c r="E843" s="14"/>
    </row>
    <row r="844" spans="2:5" x14ac:dyDescent="0.35">
      <c r="B844" s="13"/>
      <c r="C844" s="12"/>
      <c r="D844" s="12"/>
      <c r="E844" s="14"/>
    </row>
    <row r="845" spans="2:5" x14ac:dyDescent="0.35">
      <c r="B845" s="13"/>
      <c r="C845" s="12"/>
      <c r="D845" s="12"/>
      <c r="E845" s="14"/>
    </row>
    <row r="846" spans="2:5" x14ac:dyDescent="0.35">
      <c r="B846" s="13"/>
      <c r="C846" s="12"/>
      <c r="D846" s="12"/>
      <c r="E846" s="14"/>
    </row>
    <row r="847" spans="2:5" x14ac:dyDescent="0.35">
      <c r="B847" s="13"/>
      <c r="C847" s="12"/>
      <c r="D847" s="12"/>
      <c r="E847" s="14"/>
    </row>
    <row r="848" spans="2:5" x14ac:dyDescent="0.35">
      <c r="B848" s="13"/>
      <c r="C848" s="12"/>
      <c r="D848" s="12"/>
      <c r="E848" s="14"/>
    </row>
    <row r="849" spans="2:5" x14ac:dyDescent="0.35">
      <c r="B849" s="13"/>
      <c r="C849" s="12"/>
      <c r="D849" s="12"/>
      <c r="E849" s="14"/>
    </row>
    <row r="850" spans="2:5" x14ac:dyDescent="0.35">
      <c r="B850" s="13"/>
      <c r="C850" s="12"/>
      <c r="D850" s="12"/>
      <c r="E850" s="14"/>
    </row>
    <row r="851" spans="2:5" x14ac:dyDescent="0.35">
      <c r="B851" s="13"/>
      <c r="C851" s="12"/>
      <c r="D851" s="12"/>
      <c r="E851" s="14"/>
    </row>
    <row r="852" spans="2:5" x14ac:dyDescent="0.35">
      <c r="B852" s="13"/>
      <c r="C852" s="12"/>
      <c r="D852" s="12"/>
      <c r="E852" s="14"/>
    </row>
    <row r="853" spans="2:5" x14ac:dyDescent="0.35">
      <c r="B853" s="13"/>
      <c r="C853" s="12"/>
      <c r="D853" s="12"/>
      <c r="E853" s="14"/>
    </row>
    <row r="854" spans="2:5" x14ac:dyDescent="0.35">
      <c r="B854" s="13"/>
      <c r="C854" s="12"/>
      <c r="D854" s="12"/>
      <c r="E854" s="14"/>
    </row>
    <row r="855" spans="2:5" x14ac:dyDescent="0.35">
      <c r="B855" s="13"/>
      <c r="C855" s="12"/>
      <c r="D855" s="12"/>
      <c r="E855" s="14"/>
    </row>
    <row r="856" spans="2:5" x14ac:dyDescent="0.35">
      <c r="B856" s="13"/>
      <c r="C856" s="12"/>
      <c r="D856" s="12"/>
      <c r="E856" s="14"/>
    </row>
    <row r="857" spans="2:5" x14ac:dyDescent="0.35">
      <c r="B857" s="13"/>
      <c r="C857" s="12"/>
      <c r="D857" s="12"/>
      <c r="E857" s="14"/>
    </row>
    <row r="858" spans="2:5" x14ac:dyDescent="0.35">
      <c r="B858" s="13"/>
      <c r="C858" s="12"/>
      <c r="D858" s="12"/>
      <c r="E858" s="14"/>
    </row>
    <row r="859" spans="2:5" x14ac:dyDescent="0.35">
      <c r="B859" s="13"/>
      <c r="C859" s="12"/>
      <c r="D859" s="12"/>
      <c r="E859" s="14"/>
    </row>
    <row r="860" spans="2:5" x14ac:dyDescent="0.35">
      <c r="B860" s="13"/>
      <c r="C860" s="12"/>
      <c r="D860" s="12"/>
      <c r="E860" s="14"/>
    </row>
    <row r="861" spans="2:5" x14ac:dyDescent="0.35">
      <c r="B861" s="13"/>
      <c r="C861" s="12"/>
      <c r="D861" s="12"/>
      <c r="E861" s="14"/>
    </row>
    <row r="862" spans="2:5" x14ac:dyDescent="0.35">
      <c r="B862" s="13"/>
      <c r="C862" s="12"/>
      <c r="D862" s="12"/>
      <c r="E862" s="14"/>
    </row>
    <row r="863" spans="2:5" x14ac:dyDescent="0.35">
      <c r="B863" s="13"/>
      <c r="C863" s="12"/>
      <c r="D863" s="12"/>
      <c r="E863" s="14"/>
    </row>
    <row r="864" spans="2:5" x14ac:dyDescent="0.35">
      <c r="B864" s="13"/>
      <c r="C864" s="12"/>
      <c r="D864" s="12"/>
      <c r="E864" s="14"/>
    </row>
    <row r="865" spans="2:5" x14ac:dyDescent="0.35">
      <c r="B865" s="13"/>
      <c r="C865" s="12"/>
      <c r="D865" s="12"/>
      <c r="E865" s="14"/>
    </row>
    <row r="866" spans="2:5" x14ac:dyDescent="0.35">
      <c r="B866" s="13"/>
      <c r="C866" s="12"/>
      <c r="D866" s="12"/>
      <c r="E866" s="14"/>
    </row>
    <row r="867" spans="2:5" x14ac:dyDescent="0.35">
      <c r="B867" s="13"/>
      <c r="C867" s="12"/>
      <c r="D867" s="12"/>
      <c r="E867" s="14"/>
    </row>
    <row r="868" spans="2:5" x14ac:dyDescent="0.35">
      <c r="B868" s="13"/>
      <c r="C868" s="12"/>
      <c r="D868" s="12"/>
      <c r="E868" s="14"/>
    </row>
    <row r="869" spans="2:5" x14ac:dyDescent="0.35">
      <c r="B869" s="13"/>
      <c r="C869" s="12"/>
      <c r="D869" s="12"/>
      <c r="E869" s="14"/>
    </row>
    <row r="870" spans="2:5" x14ac:dyDescent="0.35">
      <c r="B870" s="13"/>
      <c r="C870" s="12"/>
      <c r="D870" s="12"/>
      <c r="E870" s="14"/>
    </row>
    <row r="871" spans="2:5" x14ac:dyDescent="0.35">
      <c r="B871" s="13"/>
      <c r="C871" s="12"/>
      <c r="D871" s="12"/>
      <c r="E871" s="14"/>
    </row>
    <row r="872" spans="2:5" x14ac:dyDescent="0.35">
      <c r="B872" s="13"/>
      <c r="C872" s="12"/>
      <c r="D872" s="12"/>
      <c r="E872" s="14"/>
    </row>
    <row r="873" spans="2:5" x14ac:dyDescent="0.35">
      <c r="B873" s="13"/>
      <c r="C873" s="12"/>
      <c r="D873" s="12"/>
      <c r="E873" s="14"/>
    </row>
    <row r="874" spans="2:5" x14ac:dyDescent="0.35">
      <c r="B874" s="13"/>
      <c r="C874" s="12"/>
      <c r="D874" s="12"/>
      <c r="E874" s="14"/>
    </row>
    <row r="875" spans="2:5" x14ac:dyDescent="0.35">
      <c r="B875" s="13"/>
      <c r="C875" s="12"/>
      <c r="D875" s="12"/>
      <c r="E875" s="14"/>
    </row>
    <row r="876" spans="2:5" x14ac:dyDescent="0.35">
      <c r="B876" s="13"/>
      <c r="C876" s="12"/>
      <c r="D876" s="12"/>
      <c r="E876" s="14"/>
    </row>
    <row r="877" spans="2:5" x14ac:dyDescent="0.35">
      <c r="B877" s="13"/>
      <c r="C877" s="12"/>
      <c r="D877" s="12"/>
      <c r="E877" s="14"/>
    </row>
    <row r="878" spans="2:5" x14ac:dyDescent="0.35">
      <c r="B878" s="13"/>
      <c r="C878" s="12"/>
      <c r="D878" s="12"/>
      <c r="E878" s="14"/>
    </row>
    <row r="879" spans="2:5" x14ac:dyDescent="0.35">
      <c r="B879" s="13"/>
      <c r="C879" s="12"/>
      <c r="D879" s="12"/>
      <c r="E879" s="14"/>
    </row>
    <row r="880" spans="2:5" x14ac:dyDescent="0.35">
      <c r="B880" s="13"/>
      <c r="C880" s="12"/>
      <c r="D880" s="12"/>
      <c r="E880" s="14"/>
    </row>
    <row r="881" spans="2:5" x14ac:dyDescent="0.35">
      <c r="B881" s="13"/>
      <c r="C881" s="12"/>
      <c r="D881" s="12"/>
      <c r="E881" s="14"/>
    </row>
    <row r="882" spans="2:5" x14ac:dyDescent="0.35">
      <c r="B882" s="13"/>
      <c r="C882" s="12"/>
      <c r="D882" s="12"/>
      <c r="E882" s="14"/>
    </row>
    <row r="883" spans="2:5" x14ac:dyDescent="0.35">
      <c r="B883" s="13"/>
      <c r="C883" s="12"/>
      <c r="D883" s="12"/>
      <c r="E883" s="14"/>
    </row>
    <row r="884" spans="2:5" x14ac:dyDescent="0.35">
      <c r="B884" s="13"/>
      <c r="C884" s="12"/>
      <c r="D884" s="12"/>
      <c r="E884" s="14"/>
    </row>
    <row r="885" spans="2:5" x14ac:dyDescent="0.35">
      <c r="B885" s="13"/>
      <c r="C885" s="12"/>
      <c r="D885" s="12"/>
      <c r="E885" s="14"/>
    </row>
    <row r="886" spans="2:5" x14ac:dyDescent="0.35">
      <c r="B886" s="13"/>
      <c r="C886" s="12"/>
      <c r="D886" s="12"/>
      <c r="E886" s="14"/>
    </row>
    <row r="887" spans="2:5" x14ac:dyDescent="0.35">
      <c r="B887" s="13"/>
      <c r="C887" s="12"/>
      <c r="D887" s="12"/>
      <c r="E887" s="14"/>
    </row>
    <row r="888" spans="2:5" x14ac:dyDescent="0.35">
      <c r="B888" s="13"/>
      <c r="C888" s="12"/>
      <c r="D888" s="12"/>
      <c r="E888" s="14"/>
    </row>
    <row r="889" spans="2:5" x14ac:dyDescent="0.35">
      <c r="B889" s="13"/>
      <c r="C889" s="12"/>
      <c r="D889" s="12"/>
      <c r="E889" s="14"/>
    </row>
    <row r="890" spans="2:5" x14ac:dyDescent="0.35">
      <c r="B890" s="13"/>
      <c r="C890" s="12"/>
      <c r="D890" s="12"/>
      <c r="E890" s="14"/>
    </row>
    <row r="891" spans="2:5" x14ac:dyDescent="0.35">
      <c r="B891" s="13"/>
      <c r="C891" s="12"/>
      <c r="D891" s="12"/>
      <c r="E891" s="14"/>
    </row>
    <row r="892" spans="2:5" x14ac:dyDescent="0.35">
      <c r="B892" s="13"/>
      <c r="C892" s="12"/>
      <c r="D892" s="12"/>
      <c r="E892" s="14"/>
    </row>
    <row r="893" spans="2:5" x14ac:dyDescent="0.35">
      <c r="B893" s="13"/>
      <c r="C893" s="12"/>
      <c r="D893" s="12"/>
      <c r="E893" s="14"/>
    </row>
    <row r="894" spans="2:5" x14ac:dyDescent="0.35">
      <c r="B894" s="13"/>
      <c r="C894" s="12"/>
      <c r="D894" s="12"/>
      <c r="E894" s="14"/>
    </row>
    <row r="895" spans="2:5" x14ac:dyDescent="0.35">
      <c r="B895" s="13"/>
      <c r="C895" s="12"/>
      <c r="D895" s="12"/>
      <c r="E895" s="14"/>
    </row>
    <row r="896" spans="2:5" x14ac:dyDescent="0.35">
      <c r="B896" s="13"/>
      <c r="C896" s="12"/>
      <c r="D896" s="12"/>
      <c r="E896" s="14"/>
    </row>
    <row r="897" spans="2:5" x14ac:dyDescent="0.35">
      <c r="B897" s="13"/>
      <c r="C897" s="12"/>
      <c r="D897" s="12"/>
      <c r="E897" s="14"/>
    </row>
    <row r="898" spans="2:5" x14ac:dyDescent="0.35">
      <c r="B898" s="13"/>
      <c r="C898" s="12"/>
      <c r="D898" s="12"/>
      <c r="E898" s="14"/>
    </row>
    <row r="899" spans="2:5" x14ac:dyDescent="0.35">
      <c r="B899" s="13"/>
      <c r="C899" s="12"/>
      <c r="D899" s="12"/>
      <c r="E899" s="14"/>
    </row>
    <row r="900" spans="2:5" x14ac:dyDescent="0.35">
      <c r="B900" s="13"/>
      <c r="C900" s="12"/>
      <c r="D900" s="12"/>
      <c r="E900" s="14"/>
    </row>
    <row r="901" spans="2:5" x14ac:dyDescent="0.35">
      <c r="B901" s="13"/>
      <c r="C901" s="12"/>
      <c r="D901" s="12"/>
      <c r="E901" s="14"/>
    </row>
    <row r="902" spans="2:5" x14ac:dyDescent="0.35">
      <c r="B902" s="13"/>
      <c r="C902" s="12"/>
      <c r="D902" s="12"/>
      <c r="E902" s="14"/>
    </row>
    <row r="903" spans="2:5" x14ac:dyDescent="0.35">
      <c r="B903" s="13"/>
      <c r="C903" s="12"/>
      <c r="D903" s="12"/>
      <c r="E903" s="14"/>
    </row>
    <row r="904" spans="2:5" x14ac:dyDescent="0.35">
      <c r="B904" s="13"/>
      <c r="C904" s="12"/>
      <c r="D904" s="12"/>
      <c r="E904" s="14"/>
    </row>
    <row r="905" spans="2:5" x14ac:dyDescent="0.35">
      <c r="B905" s="13"/>
      <c r="C905" s="12"/>
      <c r="D905" s="12"/>
      <c r="E905" s="14"/>
    </row>
    <row r="906" spans="2:5" x14ac:dyDescent="0.35">
      <c r="B906" s="13"/>
      <c r="C906" s="12"/>
      <c r="D906" s="12"/>
      <c r="E906" s="14"/>
    </row>
    <row r="907" spans="2:5" x14ac:dyDescent="0.35">
      <c r="B907" s="13"/>
      <c r="C907" s="12"/>
      <c r="D907" s="12"/>
      <c r="E907" s="14"/>
    </row>
    <row r="908" spans="2:5" x14ac:dyDescent="0.35">
      <c r="B908" s="13"/>
      <c r="C908" s="12"/>
      <c r="D908" s="12"/>
      <c r="E908" s="14"/>
    </row>
    <row r="909" spans="2:5" x14ac:dyDescent="0.35">
      <c r="B909" s="13"/>
      <c r="C909" s="12"/>
      <c r="D909" s="12"/>
      <c r="E909" s="14"/>
    </row>
    <row r="910" spans="2:5" x14ac:dyDescent="0.35">
      <c r="B910" s="13"/>
      <c r="C910" s="12"/>
      <c r="D910" s="12"/>
      <c r="E910" s="14"/>
    </row>
    <row r="911" spans="2:5" x14ac:dyDescent="0.35">
      <c r="B911" s="13"/>
      <c r="C911" s="12"/>
      <c r="D911" s="12"/>
      <c r="E911" s="14"/>
    </row>
    <row r="912" spans="2:5" x14ac:dyDescent="0.35">
      <c r="B912" s="13"/>
      <c r="C912" s="12"/>
      <c r="D912" s="12"/>
      <c r="E912" s="14"/>
    </row>
    <row r="913" spans="2:5" x14ac:dyDescent="0.35">
      <c r="B913" s="13"/>
      <c r="C913" s="12"/>
      <c r="D913" s="12"/>
      <c r="E913" s="14"/>
    </row>
    <row r="914" spans="2:5" x14ac:dyDescent="0.35">
      <c r="B914" s="13"/>
      <c r="C914" s="12"/>
      <c r="D914" s="12"/>
      <c r="E914" s="14"/>
    </row>
    <row r="915" spans="2:5" x14ac:dyDescent="0.35">
      <c r="B915" s="13"/>
      <c r="C915" s="12"/>
      <c r="D915" s="12"/>
      <c r="E915" s="14"/>
    </row>
    <row r="916" spans="2:5" x14ac:dyDescent="0.35">
      <c r="B916" s="13"/>
      <c r="C916" s="12"/>
      <c r="D916" s="12"/>
      <c r="E916" s="14"/>
    </row>
    <row r="917" spans="2:5" x14ac:dyDescent="0.35">
      <c r="B917" s="13"/>
      <c r="C917" s="12"/>
      <c r="D917" s="12"/>
      <c r="E917" s="14"/>
    </row>
    <row r="918" spans="2:5" x14ac:dyDescent="0.35">
      <c r="B918" s="13"/>
      <c r="C918" s="12"/>
      <c r="D918" s="12"/>
      <c r="E918" s="14"/>
    </row>
    <row r="919" spans="2:5" x14ac:dyDescent="0.35">
      <c r="B919" s="13"/>
      <c r="C919" s="12"/>
      <c r="D919" s="12"/>
      <c r="E919" s="14"/>
    </row>
    <row r="920" spans="2:5" x14ac:dyDescent="0.35">
      <c r="B920" s="13"/>
      <c r="C920" s="12"/>
      <c r="D920" s="12"/>
      <c r="E920" s="14"/>
    </row>
    <row r="921" spans="2:5" x14ac:dyDescent="0.35">
      <c r="B921" s="13"/>
      <c r="C921" s="12"/>
      <c r="D921" s="12"/>
      <c r="E921" s="14"/>
    </row>
    <row r="922" spans="2:5" x14ac:dyDescent="0.35">
      <c r="B922" s="13"/>
      <c r="C922" s="12"/>
      <c r="D922" s="12"/>
      <c r="E922" s="14"/>
    </row>
    <row r="923" spans="2:5" x14ac:dyDescent="0.35">
      <c r="B923" s="13"/>
      <c r="C923" s="12"/>
      <c r="D923" s="12"/>
      <c r="E923" s="14"/>
    </row>
    <row r="924" spans="2:5" x14ac:dyDescent="0.35">
      <c r="B924" s="13"/>
      <c r="C924" s="12"/>
      <c r="D924" s="12"/>
      <c r="E924" s="14"/>
    </row>
    <row r="925" spans="2:5" x14ac:dyDescent="0.35">
      <c r="B925" s="13"/>
      <c r="C925" s="12"/>
      <c r="D925" s="12"/>
      <c r="E925" s="14"/>
    </row>
    <row r="926" spans="2:5" x14ac:dyDescent="0.35">
      <c r="B926" s="13"/>
      <c r="C926" s="12"/>
      <c r="D926" s="12"/>
      <c r="E926" s="14"/>
    </row>
    <row r="927" spans="2:5" x14ac:dyDescent="0.35">
      <c r="B927" s="13"/>
      <c r="C927" s="12"/>
      <c r="D927" s="12"/>
      <c r="E927" s="14"/>
    </row>
    <row r="928" spans="2:5" x14ac:dyDescent="0.35">
      <c r="B928" s="13"/>
      <c r="C928" s="12"/>
      <c r="D928" s="12"/>
      <c r="E928" s="14"/>
    </row>
    <row r="929" spans="2:5" x14ac:dyDescent="0.35">
      <c r="B929" s="13"/>
      <c r="C929" s="12"/>
      <c r="D929" s="12"/>
      <c r="E929" s="14"/>
    </row>
    <row r="930" spans="2:5" x14ac:dyDescent="0.35">
      <c r="B930" s="13"/>
      <c r="C930" s="12"/>
      <c r="D930" s="12"/>
      <c r="E930" s="14"/>
    </row>
    <row r="931" spans="2:5" x14ac:dyDescent="0.35">
      <c r="B931" s="13"/>
      <c r="C931" s="12"/>
      <c r="D931" s="12"/>
      <c r="E931" s="14"/>
    </row>
    <row r="932" spans="2:5" x14ac:dyDescent="0.35">
      <c r="B932" s="13"/>
      <c r="C932" s="12"/>
      <c r="D932" s="12"/>
      <c r="E932" s="14"/>
    </row>
    <row r="933" spans="2:5" x14ac:dyDescent="0.35">
      <c r="B933" s="13"/>
      <c r="C933" s="12"/>
      <c r="D933" s="12"/>
      <c r="E933" s="14"/>
    </row>
    <row r="934" spans="2:5" x14ac:dyDescent="0.35">
      <c r="B934" s="13"/>
      <c r="C934" s="12"/>
      <c r="D934" s="12"/>
      <c r="E934" s="14"/>
    </row>
    <row r="935" spans="2:5" x14ac:dyDescent="0.35">
      <c r="B935" s="13"/>
      <c r="C935" s="12"/>
      <c r="D935" s="12"/>
      <c r="E935" s="14"/>
    </row>
    <row r="936" spans="2:5" x14ac:dyDescent="0.35">
      <c r="B936" s="13"/>
      <c r="C936" s="12"/>
      <c r="D936" s="12"/>
      <c r="E936" s="14"/>
    </row>
    <row r="937" spans="2:5" x14ac:dyDescent="0.35">
      <c r="B937" s="13"/>
      <c r="C937" s="12"/>
      <c r="D937" s="12"/>
      <c r="E937" s="14"/>
    </row>
    <row r="938" spans="2:5" x14ac:dyDescent="0.35">
      <c r="B938" s="13"/>
      <c r="C938" s="12"/>
      <c r="D938" s="12"/>
      <c r="E938" s="14"/>
    </row>
    <row r="939" spans="2:5" x14ac:dyDescent="0.35">
      <c r="B939" s="13"/>
      <c r="C939" s="12"/>
      <c r="D939" s="12"/>
      <c r="E939" s="14"/>
    </row>
    <row r="940" spans="2:5" x14ac:dyDescent="0.35">
      <c r="B940" s="13"/>
      <c r="C940" s="12"/>
      <c r="D940" s="12"/>
      <c r="E940" s="14"/>
    </row>
    <row r="941" spans="2:5" x14ac:dyDescent="0.35">
      <c r="B941" s="13"/>
      <c r="C941" s="12"/>
      <c r="D941" s="12"/>
      <c r="E941" s="14"/>
    </row>
    <row r="942" spans="2:5" x14ac:dyDescent="0.35">
      <c r="B942" s="13"/>
      <c r="C942" s="12"/>
      <c r="D942" s="12"/>
      <c r="E942" s="14"/>
    </row>
    <row r="943" spans="2:5" x14ac:dyDescent="0.35">
      <c r="B943" s="13"/>
      <c r="C943" s="12"/>
      <c r="D943" s="12"/>
      <c r="E943" s="14"/>
    </row>
    <row r="944" spans="2:5" x14ac:dyDescent="0.35">
      <c r="B944" s="13"/>
      <c r="C944" s="12"/>
      <c r="D944" s="12"/>
      <c r="E944" s="14"/>
    </row>
    <row r="945" spans="2:5" x14ac:dyDescent="0.35">
      <c r="B945" s="13"/>
      <c r="C945" s="12"/>
      <c r="D945" s="12"/>
      <c r="E945" s="14"/>
    </row>
    <row r="946" spans="2:5" x14ac:dyDescent="0.35">
      <c r="B946" s="13"/>
      <c r="C946" s="12"/>
      <c r="D946" s="12"/>
      <c r="E946" s="14"/>
    </row>
    <row r="947" spans="2:5" x14ac:dyDescent="0.35">
      <c r="B947" s="13"/>
      <c r="C947" s="12"/>
      <c r="D947" s="12"/>
      <c r="E947" s="14"/>
    </row>
    <row r="948" spans="2:5" x14ac:dyDescent="0.35">
      <c r="B948" s="13"/>
      <c r="C948" s="12"/>
      <c r="D948" s="12"/>
      <c r="E948" s="14"/>
    </row>
    <row r="949" spans="2:5" x14ac:dyDescent="0.35">
      <c r="B949" s="13"/>
      <c r="C949" s="12"/>
      <c r="D949" s="12"/>
      <c r="E949" s="14"/>
    </row>
    <row r="950" spans="2:5" x14ac:dyDescent="0.35">
      <c r="B950" s="13"/>
      <c r="C950" s="12"/>
      <c r="D950" s="12"/>
      <c r="E950" s="14"/>
    </row>
    <row r="951" spans="2:5" x14ac:dyDescent="0.35">
      <c r="B951" s="13"/>
      <c r="C951" s="12"/>
      <c r="D951" s="12"/>
      <c r="E951" s="14"/>
    </row>
    <row r="952" spans="2:5" x14ac:dyDescent="0.35">
      <c r="B952" s="13"/>
      <c r="C952" s="12"/>
      <c r="D952" s="12"/>
      <c r="E952" s="14"/>
    </row>
    <row r="953" spans="2:5" x14ac:dyDescent="0.35">
      <c r="B953" s="13"/>
      <c r="C953" s="12"/>
      <c r="D953" s="12"/>
      <c r="E953" s="14"/>
    </row>
    <row r="954" spans="2:5" x14ac:dyDescent="0.35">
      <c r="B954" s="13"/>
      <c r="C954" s="12"/>
      <c r="D954" s="12"/>
      <c r="E954" s="14"/>
    </row>
    <row r="955" spans="2:5" x14ac:dyDescent="0.35">
      <c r="B955" s="13"/>
      <c r="C955" s="12"/>
      <c r="D955" s="12"/>
      <c r="E955" s="14"/>
    </row>
    <row r="956" spans="2:5" x14ac:dyDescent="0.35">
      <c r="B956" s="13"/>
      <c r="C956" s="12"/>
      <c r="D956" s="12"/>
      <c r="E956" s="14"/>
    </row>
    <row r="957" spans="2:5" x14ac:dyDescent="0.35">
      <c r="B957" s="13"/>
      <c r="C957" s="12"/>
      <c r="D957" s="12"/>
      <c r="E957" s="14"/>
    </row>
    <row r="958" spans="2:5" x14ac:dyDescent="0.35">
      <c r="B958" s="13"/>
      <c r="C958" s="12"/>
      <c r="D958" s="12"/>
      <c r="E958" s="14"/>
    </row>
    <row r="959" spans="2:5" x14ac:dyDescent="0.35">
      <c r="B959" s="13"/>
      <c r="C959" s="12"/>
      <c r="D959" s="12"/>
      <c r="E959" s="14"/>
    </row>
    <row r="960" spans="2:5" x14ac:dyDescent="0.35">
      <c r="B960" s="13"/>
      <c r="C960" s="12"/>
      <c r="D960" s="12"/>
      <c r="E960" s="14"/>
    </row>
    <row r="961" spans="2:5" x14ac:dyDescent="0.35">
      <c r="B961" s="13"/>
      <c r="C961" s="12"/>
      <c r="D961" s="12"/>
      <c r="E961" s="14"/>
    </row>
    <row r="962" spans="2:5" x14ac:dyDescent="0.35">
      <c r="B962" s="13"/>
      <c r="C962" s="12"/>
      <c r="D962" s="12"/>
      <c r="E962" s="14"/>
    </row>
    <row r="963" spans="2:5" x14ac:dyDescent="0.35">
      <c r="B963" s="13"/>
      <c r="C963" s="12"/>
      <c r="D963" s="12"/>
      <c r="E963" s="14"/>
    </row>
    <row r="964" spans="2:5" x14ac:dyDescent="0.35">
      <c r="B964" s="13"/>
      <c r="C964" s="12"/>
      <c r="D964" s="12"/>
      <c r="E964" s="14"/>
    </row>
    <row r="965" spans="2:5" x14ac:dyDescent="0.35">
      <c r="B965" s="13"/>
      <c r="C965" s="12"/>
      <c r="D965" s="12"/>
      <c r="E965" s="14"/>
    </row>
    <row r="966" spans="2:5" x14ac:dyDescent="0.35">
      <c r="B966" s="13"/>
      <c r="C966" s="12"/>
      <c r="D966" s="12"/>
      <c r="E966" s="14"/>
    </row>
    <row r="967" spans="2:5" x14ac:dyDescent="0.35">
      <c r="B967" s="13"/>
      <c r="C967" s="12"/>
      <c r="D967" s="12"/>
      <c r="E967" s="14"/>
    </row>
    <row r="968" spans="2:5" x14ac:dyDescent="0.35">
      <c r="B968" s="13"/>
      <c r="C968" s="12"/>
      <c r="D968" s="12"/>
      <c r="E968" s="14"/>
    </row>
    <row r="969" spans="2:5" x14ac:dyDescent="0.35">
      <c r="B969" s="13"/>
      <c r="C969" s="12"/>
      <c r="D969" s="12"/>
      <c r="E969" s="14"/>
    </row>
    <row r="970" spans="2:5" x14ac:dyDescent="0.35">
      <c r="B970" s="13"/>
      <c r="C970" s="12"/>
      <c r="D970" s="12"/>
      <c r="E970" s="14"/>
    </row>
    <row r="971" spans="2:5" x14ac:dyDescent="0.35">
      <c r="B971" s="13"/>
      <c r="C971" s="12"/>
      <c r="D971" s="12"/>
      <c r="E971" s="14"/>
    </row>
    <row r="972" spans="2:5" x14ac:dyDescent="0.35">
      <c r="B972" s="13"/>
      <c r="C972" s="12"/>
      <c r="D972" s="12"/>
      <c r="E972" s="14"/>
    </row>
    <row r="973" spans="2:5" x14ac:dyDescent="0.35">
      <c r="B973" s="13"/>
      <c r="C973" s="12"/>
      <c r="D973" s="12"/>
      <c r="E973" s="14"/>
    </row>
    <row r="974" spans="2:5" x14ac:dyDescent="0.35">
      <c r="B974" s="13"/>
      <c r="C974" s="12"/>
      <c r="D974" s="12"/>
      <c r="E974" s="14"/>
    </row>
    <row r="975" spans="2:5" x14ac:dyDescent="0.35">
      <c r="B975" s="13"/>
      <c r="C975" s="12"/>
      <c r="D975" s="12"/>
      <c r="E975" s="14"/>
    </row>
    <row r="976" spans="2:5" x14ac:dyDescent="0.35">
      <c r="B976" s="13"/>
      <c r="C976" s="12"/>
      <c r="D976" s="12"/>
      <c r="E976" s="14"/>
    </row>
    <row r="977" spans="2:5" x14ac:dyDescent="0.35">
      <c r="B977" s="13"/>
      <c r="C977" s="12"/>
      <c r="D977" s="12"/>
      <c r="E977" s="14"/>
    </row>
    <row r="978" spans="2:5" x14ac:dyDescent="0.35">
      <c r="B978" s="13"/>
      <c r="C978" s="12"/>
      <c r="D978" s="12"/>
      <c r="E978" s="14"/>
    </row>
    <row r="979" spans="2:5" x14ac:dyDescent="0.35">
      <c r="B979" s="13"/>
      <c r="C979" s="12"/>
      <c r="D979" s="12"/>
      <c r="E979" s="14"/>
    </row>
    <row r="980" spans="2:5" x14ac:dyDescent="0.35">
      <c r="B980" s="13"/>
      <c r="C980" s="12"/>
      <c r="D980" s="12"/>
      <c r="E980" s="14"/>
    </row>
    <row r="981" spans="2:5" x14ac:dyDescent="0.35">
      <c r="B981" s="13"/>
      <c r="C981" s="12"/>
      <c r="D981" s="12"/>
      <c r="E981" s="14"/>
    </row>
    <row r="982" spans="2:5" x14ac:dyDescent="0.35">
      <c r="B982" s="13"/>
      <c r="C982" s="12"/>
      <c r="D982" s="12"/>
      <c r="E982" s="14"/>
    </row>
    <row r="983" spans="2:5" x14ac:dyDescent="0.35">
      <c r="B983" s="13"/>
      <c r="C983" s="12"/>
      <c r="D983" s="12"/>
      <c r="E983" s="14"/>
    </row>
    <row r="984" spans="2:5" x14ac:dyDescent="0.35">
      <c r="B984" s="13"/>
      <c r="C984" s="12"/>
      <c r="D984" s="12"/>
      <c r="E984" s="14"/>
    </row>
    <row r="985" spans="2:5" x14ac:dyDescent="0.35">
      <c r="B985" s="13"/>
      <c r="C985" s="12"/>
      <c r="D985" s="12"/>
      <c r="E985" s="14"/>
    </row>
    <row r="986" spans="2:5" x14ac:dyDescent="0.35">
      <c r="B986" s="13"/>
      <c r="C986" s="12"/>
      <c r="D986" s="12"/>
      <c r="E986" s="14"/>
    </row>
    <row r="987" spans="2:5" x14ac:dyDescent="0.35">
      <c r="B987" s="13"/>
      <c r="C987" s="12"/>
      <c r="D987" s="12"/>
      <c r="E987" s="14"/>
    </row>
    <row r="988" spans="2:5" x14ac:dyDescent="0.35">
      <c r="B988" s="13"/>
      <c r="C988" s="12"/>
      <c r="D988" s="12"/>
      <c r="E988" s="14"/>
    </row>
    <row r="989" spans="2:5" x14ac:dyDescent="0.35">
      <c r="B989" s="13"/>
      <c r="C989" s="12"/>
      <c r="D989" s="12"/>
      <c r="E989" s="14"/>
    </row>
    <row r="990" spans="2:5" x14ac:dyDescent="0.35">
      <c r="B990" s="13"/>
      <c r="C990" s="12"/>
      <c r="D990" s="12"/>
      <c r="E990" s="14"/>
    </row>
    <row r="991" spans="2:5" x14ac:dyDescent="0.35">
      <c r="B991" s="13"/>
      <c r="C991" s="12"/>
      <c r="D991" s="12"/>
      <c r="E991" s="14"/>
    </row>
    <row r="992" spans="2:5" x14ac:dyDescent="0.35">
      <c r="B992" s="13"/>
      <c r="C992" s="12"/>
      <c r="D992" s="12"/>
      <c r="E992" s="14"/>
    </row>
    <row r="993" spans="2:5" x14ac:dyDescent="0.35">
      <c r="B993" s="13"/>
      <c r="C993" s="12"/>
      <c r="D993" s="12"/>
      <c r="E993" s="14"/>
    </row>
    <row r="994" spans="2:5" x14ac:dyDescent="0.35">
      <c r="B994" s="13"/>
      <c r="C994" s="12"/>
      <c r="D994" s="12"/>
      <c r="E994" s="14"/>
    </row>
    <row r="995" spans="2:5" x14ac:dyDescent="0.35">
      <c r="B995" s="13"/>
      <c r="C995" s="12"/>
      <c r="D995" s="12"/>
      <c r="E995" s="14"/>
    </row>
    <row r="996" spans="2:5" x14ac:dyDescent="0.35">
      <c r="B996" s="13"/>
      <c r="C996" s="12"/>
      <c r="D996" s="12"/>
      <c r="E996" s="14"/>
    </row>
    <row r="997" spans="2:5" x14ac:dyDescent="0.35">
      <c r="B997" s="13"/>
      <c r="C997" s="12"/>
      <c r="D997" s="12"/>
      <c r="E997" s="14"/>
    </row>
    <row r="998" spans="2:5" x14ac:dyDescent="0.35">
      <c r="B998" s="13"/>
      <c r="C998" s="12"/>
      <c r="D998" s="12"/>
      <c r="E998" s="14"/>
    </row>
    <row r="999" spans="2:5" x14ac:dyDescent="0.35">
      <c r="B999" s="13"/>
      <c r="C999" s="12"/>
      <c r="D999" s="12"/>
      <c r="E999" s="14"/>
    </row>
    <row r="1000" spans="2:5" x14ac:dyDescent="0.35">
      <c r="B1000" s="13"/>
      <c r="C1000" s="12"/>
      <c r="D1000" s="12"/>
      <c r="E1000" s="14"/>
    </row>
    <row r="1001" spans="2:5" x14ac:dyDescent="0.35">
      <c r="B1001" s="13"/>
      <c r="C1001" s="12"/>
      <c r="D1001" s="12"/>
      <c r="E1001" s="14"/>
    </row>
    <row r="1002" spans="2:5" x14ac:dyDescent="0.35">
      <c r="B1002" s="13"/>
      <c r="C1002" s="12"/>
      <c r="D1002" s="12"/>
      <c r="E1002" s="14"/>
    </row>
    <row r="1003" spans="2:5" x14ac:dyDescent="0.35">
      <c r="B1003" s="13"/>
      <c r="C1003" s="12"/>
      <c r="D1003" s="12"/>
      <c r="E1003" s="14"/>
    </row>
    <row r="1004" spans="2:5" x14ac:dyDescent="0.35">
      <c r="B1004" s="13"/>
      <c r="C1004" s="12"/>
      <c r="D1004" s="12"/>
      <c r="E1004" s="14"/>
    </row>
    <row r="1005" spans="2:5" x14ac:dyDescent="0.35">
      <c r="B1005" s="13"/>
      <c r="C1005" s="12"/>
      <c r="D1005" s="12"/>
      <c r="E1005" s="14"/>
    </row>
    <row r="1006" spans="2:5" x14ac:dyDescent="0.35">
      <c r="B1006" s="13"/>
      <c r="C1006" s="12"/>
      <c r="D1006" s="12"/>
      <c r="E1006" s="14"/>
    </row>
    <row r="1007" spans="2:5" x14ac:dyDescent="0.35">
      <c r="B1007" s="13"/>
      <c r="C1007" s="12"/>
      <c r="D1007" s="12"/>
      <c r="E1007" s="14"/>
    </row>
    <row r="1008" spans="2:5" x14ac:dyDescent="0.35">
      <c r="B1008" s="13"/>
      <c r="C1008" s="12"/>
      <c r="D1008" s="12"/>
      <c r="E1008" s="14"/>
    </row>
    <row r="1009" spans="2:5" x14ac:dyDescent="0.35">
      <c r="B1009" s="13"/>
      <c r="C1009" s="12"/>
      <c r="D1009" s="12"/>
      <c r="E1009" s="14"/>
    </row>
    <row r="1010" spans="2:5" x14ac:dyDescent="0.35">
      <c r="B1010" s="13"/>
      <c r="C1010" s="12"/>
      <c r="D1010" s="12"/>
      <c r="E1010" s="14"/>
    </row>
    <row r="1011" spans="2:5" x14ac:dyDescent="0.35">
      <c r="B1011" s="13"/>
      <c r="C1011" s="12"/>
      <c r="D1011" s="12"/>
      <c r="E1011" s="14"/>
    </row>
    <row r="1012" spans="2:5" x14ac:dyDescent="0.35">
      <c r="B1012" s="13"/>
      <c r="C1012" s="12"/>
      <c r="D1012" s="12"/>
      <c r="E1012" s="14"/>
    </row>
    <row r="1013" spans="2:5" x14ac:dyDescent="0.35">
      <c r="B1013" s="13"/>
      <c r="C1013" s="12"/>
      <c r="D1013" s="12"/>
      <c r="E1013" s="14"/>
    </row>
    <row r="1014" spans="2:5" x14ac:dyDescent="0.35">
      <c r="B1014" s="13"/>
      <c r="C1014" s="12"/>
      <c r="D1014" s="12"/>
      <c r="E1014" s="14"/>
    </row>
    <row r="1015" spans="2:5" x14ac:dyDescent="0.35">
      <c r="B1015" s="13"/>
      <c r="C1015" s="12"/>
      <c r="D1015" s="12"/>
      <c r="E1015" s="14"/>
    </row>
    <row r="1016" spans="2:5" x14ac:dyDescent="0.35">
      <c r="B1016" s="13"/>
      <c r="C1016" s="12"/>
      <c r="D1016" s="12"/>
      <c r="E1016" s="14"/>
    </row>
    <row r="1017" spans="2:5" x14ac:dyDescent="0.35">
      <c r="B1017" s="13"/>
      <c r="C1017" s="12"/>
      <c r="D1017" s="12"/>
      <c r="E1017" s="14"/>
    </row>
    <row r="1018" spans="2:5" x14ac:dyDescent="0.35">
      <c r="B1018" s="13"/>
      <c r="C1018" s="12"/>
      <c r="D1018" s="12"/>
      <c r="E1018" s="14"/>
    </row>
    <row r="1019" spans="2:5" x14ac:dyDescent="0.35">
      <c r="B1019" s="13"/>
      <c r="C1019" s="12"/>
      <c r="D1019" s="12"/>
      <c r="E1019" s="14"/>
    </row>
    <row r="1020" spans="2:5" x14ac:dyDescent="0.35">
      <c r="B1020" s="13"/>
      <c r="C1020" s="12"/>
      <c r="D1020" s="12"/>
      <c r="E1020" s="14"/>
    </row>
    <row r="1021" spans="2:5" x14ac:dyDescent="0.35">
      <c r="B1021" s="13"/>
      <c r="C1021" s="12"/>
      <c r="D1021" s="12"/>
      <c r="E1021" s="14"/>
    </row>
    <row r="1022" spans="2:5" x14ac:dyDescent="0.35">
      <c r="B1022" s="13"/>
      <c r="C1022" s="12"/>
      <c r="D1022" s="12"/>
      <c r="E1022" s="14"/>
    </row>
    <row r="1023" spans="2:5" x14ac:dyDescent="0.35">
      <c r="B1023" s="13"/>
      <c r="C1023" s="12"/>
      <c r="D1023" s="12"/>
      <c r="E1023" s="14"/>
    </row>
    <row r="1024" spans="2:5" x14ac:dyDescent="0.35">
      <c r="B1024" s="13"/>
      <c r="C1024" s="12"/>
      <c r="D1024" s="12"/>
      <c r="E1024" s="14"/>
    </row>
    <row r="1025" spans="2:5" x14ac:dyDescent="0.35">
      <c r="B1025" s="13"/>
      <c r="C1025" s="12"/>
      <c r="D1025" s="12"/>
      <c r="E1025" s="14"/>
    </row>
    <row r="1026" spans="2:5" x14ac:dyDescent="0.35">
      <c r="B1026" s="13"/>
      <c r="C1026" s="12"/>
      <c r="D1026" s="12"/>
      <c r="E1026" s="14"/>
    </row>
    <row r="1027" spans="2:5" x14ac:dyDescent="0.35">
      <c r="B1027" s="13"/>
      <c r="C1027" s="12"/>
      <c r="D1027" s="12"/>
      <c r="E1027" s="14"/>
    </row>
    <row r="1028" spans="2:5" x14ac:dyDescent="0.35">
      <c r="B1028" s="13"/>
      <c r="C1028" s="12"/>
      <c r="D1028" s="12"/>
      <c r="E1028" s="14"/>
    </row>
    <row r="1029" spans="2:5" x14ac:dyDescent="0.35">
      <c r="B1029" s="13"/>
      <c r="C1029" s="12"/>
      <c r="D1029" s="12"/>
      <c r="E1029" s="14"/>
    </row>
    <row r="1030" spans="2:5" x14ac:dyDescent="0.35">
      <c r="B1030" s="13"/>
      <c r="C1030" s="12"/>
      <c r="D1030" s="12"/>
      <c r="E1030" s="14"/>
    </row>
    <row r="1031" spans="2:5" x14ac:dyDescent="0.35">
      <c r="B1031" s="13"/>
      <c r="C1031" s="12"/>
      <c r="D1031" s="12"/>
      <c r="E1031" s="14"/>
    </row>
    <row r="1032" spans="2:5" x14ac:dyDescent="0.35">
      <c r="B1032" s="13"/>
      <c r="C1032" s="12"/>
      <c r="D1032" s="12"/>
      <c r="E1032" s="14"/>
    </row>
    <row r="1033" spans="2:5" x14ac:dyDescent="0.35">
      <c r="B1033" s="13"/>
      <c r="C1033" s="12"/>
      <c r="D1033" s="12"/>
      <c r="E1033" s="14"/>
    </row>
    <row r="1034" spans="2:5" x14ac:dyDescent="0.35">
      <c r="B1034" s="13"/>
      <c r="C1034" s="12"/>
      <c r="D1034" s="12"/>
      <c r="E1034" s="14"/>
    </row>
    <row r="1035" spans="2:5" x14ac:dyDescent="0.35">
      <c r="B1035" s="13"/>
      <c r="C1035" s="12"/>
      <c r="D1035" s="12"/>
      <c r="E1035" s="14"/>
    </row>
    <row r="1036" spans="2:5" x14ac:dyDescent="0.35">
      <c r="B1036" s="13"/>
      <c r="C1036" s="12"/>
      <c r="D1036" s="12"/>
      <c r="E1036" s="14"/>
    </row>
    <row r="1037" spans="2:5" x14ac:dyDescent="0.35">
      <c r="B1037" s="13"/>
      <c r="C1037" s="12"/>
      <c r="D1037" s="12"/>
      <c r="E1037" s="14"/>
    </row>
    <row r="1038" spans="2:5" x14ac:dyDescent="0.35">
      <c r="B1038" s="13"/>
      <c r="C1038" s="12"/>
      <c r="D1038" s="12"/>
      <c r="E1038" s="14"/>
    </row>
    <row r="1039" spans="2:5" x14ac:dyDescent="0.35">
      <c r="B1039" s="13"/>
      <c r="C1039" s="12"/>
      <c r="D1039" s="12"/>
      <c r="E1039" s="14"/>
    </row>
    <row r="1040" spans="2:5" x14ac:dyDescent="0.35">
      <c r="B1040" s="13"/>
      <c r="C1040" s="12"/>
      <c r="D1040" s="12"/>
      <c r="E1040" s="14"/>
    </row>
    <row r="1041" spans="2:5" x14ac:dyDescent="0.35">
      <c r="B1041" s="13"/>
      <c r="C1041" s="12"/>
      <c r="D1041" s="12"/>
      <c r="E1041" s="14"/>
    </row>
    <row r="1042" spans="2:5" x14ac:dyDescent="0.35">
      <c r="B1042" s="13"/>
      <c r="C1042" s="12"/>
      <c r="D1042" s="12"/>
      <c r="E1042" s="14"/>
    </row>
    <row r="1043" spans="2:5" x14ac:dyDescent="0.35">
      <c r="B1043" s="13"/>
      <c r="C1043" s="12"/>
      <c r="D1043" s="12"/>
      <c r="E1043" s="14"/>
    </row>
    <row r="1044" spans="2:5" x14ac:dyDescent="0.35">
      <c r="B1044" s="13"/>
      <c r="C1044" s="12"/>
      <c r="D1044" s="12"/>
      <c r="E1044" s="14"/>
    </row>
    <row r="1045" spans="2:5" x14ac:dyDescent="0.35">
      <c r="B1045" s="13"/>
      <c r="C1045" s="12"/>
      <c r="D1045" s="12"/>
      <c r="E1045" s="14"/>
    </row>
    <row r="1046" spans="2:5" x14ac:dyDescent="0.35">
      <c r="B1046" s="13"/>
      <c r="C1046" s="12"/>
      <c r="D1046" s="12"/>
      <c r="E1046" s="14"/>
    </row>
    <row r="1047" spans="2:5" x14ac:dyDescent="0.35">
      <c r="B1047" s="13"/>
      <c r="C1047" s="12"/>
      <c r="D1047" s="12"/>
      <c r="E1047" s="14"/>
    </row>
    <row r="1048" spans="2:5" x14ac:dyDescent="0.35">
      <c r="B1048" s="13"/>
      <c r="C1048" s="12"/>
      <c r="D1048" s="12"/>
      <c r="E1048" s="14"/>
    </row>
    <row r="1049" spans="2:5" x14ac:dyDescent="0.35">
      <c r="B1049" s="13"/>
      <c r="C1049" s="12"/>
      <c r="D1049" s="12"/>
      <c r="E1049" s="14"/>
    </row>
    <row r="1050" spans="2:5" x14ac:dyDescent="0.35">
      <c r="B1050" s="13"/>
      <c r="C1050" s="12"/>
      <c r="D1050" s="12"/>
      <c r="E1050" s="14"/>
    </row>
    <row r="1051" spans="2:5" x14ac:dyDescent="0.35">
      <c r="B1051" s="13"/>
      <c r="C1051" s="12"/>
      <c r="D1051" s="12"/>
      <c r="E1051" s="14"/>
    </row>
    <row r="1052" spans="2:5" x14ac:dyDescent="0.35">
      <c r="B1052" s="13"/>
      <c r="C1052" s="12"/>
      <c r="D1052" s="12"/>
      <c r="E1052" s="14"/>
    </row>
    <row r="1053" spans="2:5" x14ac:dyDescent="0.35">
      <c r="B1053" s="13"/>
      <c r="C1053" s="12"/>
      <c r="D1053" s="12"/>
      <c r="E1053" s="14"/>
    </row>
    <row r="1054" spans="2:5" x14ac:dyDescent="0.35">
      <c r="B1054" s="13"/>
      <c r="C1054" s="12"/>
      <c r="D1054" s="12"/>
      <c r="E1054" s="14"/>
    </row>
    <row r="1055" spans="2:5" x14ac:dyDescent="0.35">
      <c r="B1055" s="13"/>
      <c r="C1055" s="12"/>
      <c r="D1055" s="12"/>
      <c r="E1055" s="14"/>
    </row>
    <row r="1056" spans="2:5" x14ac:dyDescent="0.35">
      <c r="B1056" s="13"/>
      <c r="C1056" s="12"/>
      <c r="D1056" s="12"/>
      <c r="E1056" s="14"/>
    </row>
    <row r="1057" spans="2:5" x14ac:dyDescent="0.35">
      <c r="B1057" s="13"/>
      <c r="C1057" s="12"/>
      <c r="D1057" s="12"/>
      <c r="E1057" s="14"/>
    </row>
    <row r="1058" spans="2:5" x14ac:dyDescent="0.35">
      <c r="B1058" s="13"/>
      <c r="C1058" s="12"/>
      <c r="D1058" s="12"/>
      <c r="E1058" s="14"/>
    </row>
    <row r="1059" spans="2:5" x14ac:dyDescent="0.35">
      <c r="B1059" s="13"/>
      <c r="C1059" s="12"/>
      <c r="D1059" s="12"/>
      <c r="E1059" s="14"/>
    </row>
    <row r="1060" spans="2:5" x14ac:dyDescent="0.35">
      <c r="B1060" s="13"/>
      <c r="C1060" s="12"/>
      <c r="D1060" s="12"/>
      <c r="E1060" s="14"/>
    </row>
    <row r="1061" spans="2:5" x14ac:dyDescent="0.35">
      <c r="B1061" s="13"/>
      <c r="C1061" s="12"/>
      <c r="D1061" s="12"/>
      <c r="E1061" s="14"/>
    </row>
    <row r="1062" spans="2:5" x14ac:dyDescent="0.35">
      <c r="B1062" s="13"/>
      <c r="C1062" s="12"/>
      <c r="D1062" s="12"/>
      <c r="E1062" s="14"/>
    </row>
    <row r="1063" spans="2:5" x14ac:dyDescent="0.35">
      <c r="B1063" s="13"/>
      <c r="C1063" s="12"/>
      <c r="D1063" s="12"/>
      <c r="E1063" s="14"/>
    </row>
    <row r="1064" spans="2:5" x14ac:dyDescent="0.35">
      <c r="B1064" s="13"/>
      <c r="C1064" s="12"/>
      <c r="D1064" s="12"/>
      <c r="E1064" s="14"/>
    </row>
    <row r="1065" spans="2:5" x14ac:dyDescent="0.35">
      <c r="B1065" s="13"/>
      <c r="C1065" s="12"/>
      <c r="D1065" s="12"/>
      <c r="E1065" s="14"/>
    </row>
    <row r="1066" spans="2:5" x14ac:dyDescent="0.35">
      <c r="B1066" s="13"/>
      <c r="C1066" s="12"/>
      <c r="D1066" s="12"/>
      <c r="E1066" s="14"/>
    </row>
    <row r="1067" spans="2:5" x14ac:dyDescent="0.35">
      <c r="B1067" s="13"/>
      <c r="C1067" s="12"/>
      <c r="D1067" s="12"/>
      <c r="E1067" s="14"/>
    </row>
    <row r="1068" spans="2:5" x14ac:dyDescent="0.35">
      <c r="B1068" s="13"/>
      <c r="C1068" s="12"/>
      <c r="D1068" s="12"/>
      <c r="E1068" s="14"/>
    </row>
    <row r="1069" spans="2:5" x14ac:dyDescent="0.35">
      <c r="B1069" s="13"/>
      <c r="C1069" s="12"/>
      <c r="D1069" s="12"/>
      <c r="E1069" s="14"/>
    </row>
    <row r="1070" spans="2:5" x14ac:dyDescent="0.35">
      <c r="B1070" s="13"/>
      <c r="C1070" s="12"/>
      <c r="D1070" s="12"/>
      <c r="E1070" s="14"/>
    </row>
    <row r="1071" spans="2:5" x14ac:dyDescent="0.35">
      <c r="B1071" s="13"/>
      <c r="C1071" s="12"/>
      <c r="D1071" s="12"/>
      <c r="E1071" s="14"/>
    </row>
    <row r="1072" spans="2:5" x14ac:dyDescent="0.35">
      <c r="B1072" s="13"/>
      <c r="C1072" s="12"/>
      <c r="D1072" s="12"/>
      <c r="E1072" s="14"/>
    </row>
    <row r="1073" spans="2:5" x14ac:dyDescent="0.35">
      <c r="B1073" s="13"/>
      <c r="C1073" s="12"/>
      <c r="D1073" s="12"/>
      <c r="E1073" s="14"/>
    </row>
    <row r="1074" spans="2:5" x14ac:dyDescent="0.35">
      <c r="B1074" s="13"/>
      <c r="C1074" s="12"/>
      <c r="D1074" s="12"/>
      <c r="E1074" s="14"/>
    </row>
    <row r="1075" spans="2:5" x14ac:dyDescent="0.35">
      <c r="B1075" s="13"/>
      <c r="C1075" s="12"/>
      <c r="D1075" s="12"/>
      <c r="E1075" s="14"/>
    </row>
    <row r="1076" spans="2:5" x14ac:dyDescent="0.35">
      <c r="B1076" s="13"/>
      <c r="C1076" s="12"/>
      <c r="D1076" s="12"/>
      <c r="E1076" s="14"/>
    </row>
    <row r="1077" spans="2:5" x14ac:dyDescent="0.35">
      <c r="B1077" s="13"/>
      <c r="C1077" s="12"/>
      <c r="D1077" s="12"/>
      <c r="E1077" s="14"/>
    </row>
    <row r="1078" spans="2:5" x14ac:dyDescent="0.35">
      <c r="B1078" s="13"/>
      <c r="C1078" s="12"/>
      <c r="D1078" s="12"/>
      <c r="E1078" s="14"/>
    </row>
    <row r="1079" spans="2:5" x14ac:dyDescent="0.35">
      <c r="B1079" s="13"/>
      <c r="C1079" s="12"/>
      <c r="D1079" s="12"/>
      <c r="E1079" s="14"/>
    </row>
    <row r="1080" spans="2:5" x14ac:dyDescent="0.35">
      <c r="B1080" s="13"/>
      <c r="C1080" s="12"/>
      <c r="D1080" s="12"/>
      <c r="E1080" s="14"/>
    </row>
    <row r="1081" spans="2:5" x14ac:dyDescent="0.35">
      <c r="B1081" s="13"/>
      <c r="C1081" s="12"/>
      <c r="D1081" s="12"/>
      <c r="E1081" s="14"/>
    </row>
    <row r="1082" spans="2:5" x14ac:dyDescent="0.35">
      <c r="B1082" s="13"/>
      <c r="C1082" s="12"/>
      <c r="D1082" s="12"/>
      <c r="E1082" s="14"/>
    </row>
    <row r="1083" spans="2:5" x14ac:dyDescent="0.35">
      <c r="B1083" s="13"/>
      <c r="C1083" s="12"/>
      <c r="D1083" s="12"/>
      <c r="E1083" s="14"/>
    </row>
    <row r="1084" spans="2:5" x14ac:dyDescent="0.35">
      <c r="B1084" s="13"/>
      <c r="C1084" s="12"/>
      <c r="D1084" s="12"/>
      <c r="E1084" s="14"/>
    </row>
    <row r="1085" spans="2:5" x14ac:dyDescent="0.35">
      <c r="B1085" s="13"/>
      <c r="C1085" s="12"/>
      <c r="D1085" s="12"/>
      <c r="E1085" s="14"/>
    </row>
    <row r="1086" spans="2:5" x14ac:dyDescent="0.35">
      <c r="B1086" s="13"/>
      <c r="C1086" s="12"/>
      <c r="D1086" s="12"/>
      <c r="E1086" s="14"/>
    </row>
    <row r="1087" spans="2:5" x14ac:dyDescent="0.35">
      <c r="B1087" s="13"/>
      <c r="C1087" s="12"/>
      <c r="D1087" s="12"/>
      <c r="E1087" s="14"/>
    </row>
    <row r="1088" spans="2:5" x14ac:dyDescent="0.35">
      <c r="B1088" s="13"/>
      <c r="C1088" s="12"/>
      <c r="D1088" s="12"/>
      <c r="E1088" s="14"/>
    </row>
    <row r="1089" spans="2:5" x14ac:dyDescent="0.35">
      <c r="B1089" s="13"/>
      <c r="C1089" s="12"/>
      <c r="D1089" s="12"/>
      <c r="E1089" s="14"/>
    </row>
    <row r="1090" spans="2:5" x14ac:dyDescent="0.35">
      <c r="B1090" s="13"/>
      <c r="C1090" s="12"/>
      <c r="D1090" s="12"/>
      <c r="E1090" s="14"/>
    </row>
    <row r="1091" spans="2:5" x14ac:dyDescent="0.35">
      <c r="B1091" s="13"/>
      <c r="C1091" s="12"/>
      <c r="D1091" s="12"/>
      <c r="E1091" s="14"/>
    </row>
    <row r="1092" spans="2:5" x14ac:dyDescent="0.35">
      <c r="B1092" s="13"/>
      <c r="C1092" s="12"/>
      <c r="D1092" s="12"/>
      <c r="E1092" s="14"/>
    </row>
    <row r="1093" spans="2:5" x14ac:dyDescent="0.35">
      <c r="B1093" s="13"/>
      <c r="C1093" s="12"/>
      <c r="D1093" s="12"/>
      <c r="E1093" s="14"/>
    </row>
    <row r="1094" spans="2:5" x14ac:dyDescent="0.35">
      <c r="B1094" s="13"/>
      <c r="C1094" s="12"/>
      <c r="D1094" s="12"/>
      <c r="E1094" s="14"/>
    </row>
    <row r="1095" spans="2:5" x14ac:dyDescent="0.35">
      <c r="B1095" s="13"/>
      <c r="C1095" s="12"/>
      <c r="D1095" s="12"/>
      <c r="E1095" s="14"/>
    </row>
    <row r="1096" spans="2:5" x14ac:dyDescent="0.35">
      <c r="B1096" s="13"/>
      <c r="C1096" s="12"/>
      <c r="D1096" s="12"/>
      <c r="E1096" s="14"/>
    </row>
    <row r="1097" spans="2:5" x14ac:dyDescent="0.35">
      <c r="B1097" s="13"/>
      <c r="C1097" s="12"/>
      <c r="D1097" s="12"/>
      <c r="E1097" s="14"/>
    </row>
    <row r="1098" spans="2:5" x14ac:dyDescent="0.35">
      <c r="B1098" s="13"/>
      <c r="C1098" s="12"/>
      <c r="D1098" s="12"/>
      <c r="E1098" s="14"/>
    </row>
    <row r="1099" spans="2:5" x14ac:dyDescent="0.35">
      <c r="B1099" s="13"/>
      <c r="C1099" s="12"/>
      <c r="D1099" s="12"/>
      <c r="E1099" s="14"/>
    </row>
    <row r="1100" spans="2:5" x14ac:dyDescent="0.35">
      <c r="B1100" s="13"/>
      <c r="C1100" s="12"/>
      <c r="D1100" s="12"/>
      <c r="E1100" s="14"/>
    </row>
    <row r="1101" spans="2:5" x14ac:dyDescent="0.35">
      <c r="B1101" s="13"/>
      <c r="C1101" s="12"/>
      <c r="D1101" s="12"/>
      <c r="E1101" s="14"/>
    </row>
    <row r="1102" spans="2:5" x14ac:dyDescent="0.35">
      <c r="B1102" s="13"/>
      <c r="C1102" s="12"/>
      <c r="D1102" s="12"/>
      <c r="E1102" s="14"/>
    </row>
    <row r="1103" spans="2:5" x14ac:dyDescent="0.35">
      <c r="B1103" s="13"/>
      <c r="C1103" s="12"/>
      <c r="D1103" s="12"/>
      <c r="E1103" s="14"/>
    </row>
    <row r="1104" spans="2:5" x14ac:dyDescent="0.35">
      <c r="B1104" s="13"/>
      <c r="C1104" s="12"/>
      <c r="D1104" s="12"/>
      <c r="E1104" s="14"/>
    </row>
    <row r="1105" spans="2:5" x14ac:dyDescent="0.35">
      <c r="B1105" s="13"/>
      <c r="C1105" s="12"/>
      <c r="D1105" s="12"/>
      <c r="E1105" s="14"/>
    </row>
    <row r="1106" spans="2:5" x14ac:dyDescent="0.35">
      <c r="B1106" s="13"/>
      <c r="C1106" s="12"/>
      <c r="D1106" s="12"/>
      <c r="E1106" s="14"/>
    </row>
    <row r="1107" spans="2:5" x14ac:dyDescent="0.35">
      <c r="B1107" s="13"/>
      <c r="C1107" s="12"/>
      <c r="D1107" s="12"/>
      <c r="E1107" s="14"/>
    </row>
    <row r="1108" spans="2:5" x14ac:dyDescent="0.35">
      <c r="B1108" s="13"/>
      <c r="C1108" s="12"/>
      <c r="D1108" s="12"/>
      <c r="E1108" s="14"/>
    </row>
    <row r="1109" spans="2:5" x14ac:dyDescent="0.35">
      <c r="B1109" s="13"/>
      <c r="C1109" s="12"/>
      <c r="D1109" s="12"/>
      <c r="E1109" s="14"/>
    </row>
    <row r="1110" spans="2:5" x14ac:dyDescent="0.35">
      <c r="B1110" s="13"/>
      <c r="C1110" s="12"/>
      <c r="D1110" s="12"/>
      <c r="E1110" s="14"/>
    </row>
    <row r="1111" spans="2:5" x14ac:dyDescent="0.35">
      <c r="B1111" s="13"/>
      <c r="C1111" s="12"/>
      <c r="D1111" s="12"/>
      <c r="E1111" s="14"/>
    </row>
    <row r="1112" spans="2:5" x14ac:dyDescent="0.35">
      <c r="B1112" s="13"/>
      <c r="C1112" s="12"/>
      <c r="D1112" s="12"/>
      <c r="E1112" s="14"/>
    </row>
    <row r="1113" spans="2:5" x14ac:dyDescent="0.35">
      <c r="B1113" s="13"/>
      <c r="C1113" s="12"/>
      <c r="D1113" s="12"/>
      <c r="E1113" s="14"/>
    </row>
    <row r="1114" spans="2:5" x14ac:dyDescent="0.35">
      <c r="B1114" s="13"/>
      <c r="C1114" s="12"/>
      <c r="D1114" s="12"/>
      <c r="E1114" s="14"/>
    </row>
    <row r="1115" spans="2:5" x14ac:dyDescent="0.35">
      <c r="B1115" s="13"/>
      <c r="C1115" s="12"/>
      <c r="D1115" s="12"/>
      <c r="E1115" s="14"/>
    </row>
    <row r="1116" spans="2:5" x14ac:dyDescent="0.35">
      <c r="B1116" s="13"/>
      <c r="C1116" s="12"/>
      <c r="D1116" s="12"/>
      <c r="E1116" s="14"/>
    </row>
    <row r="1117" spans="2:5" x14ac:dyDescent="0.35">
      <c r="B1117" s="13"/>
      <c r="C1117" s="12"/>
      <c r="D1117" s="12"/>
      <c r="E1117" s="14"/>
    </row>
    <row r="1118" spans="2:5" x14ac:dyDescent="0.35">
      <c r="B1118" s="13"/>
      <c r="C1118" s="12"/>
      <c r="D1118" s="12"/>
      <c r="E1118" s="14"/>
    </row>
    <row r="1119" spans="2:5" x14ac:dyDescent="0.35">
      <c r="B1119" s="13"/>
      <c r="C1119" s="12"/>
      <c r="D1119" s="12"/>
      <c r="E1119" s="14"/>
    </row>
    <row r="1120" spans="2:5" x14ac:dyDescent="0.35">
      <c r="B1120" s="13"/>
      <c r="C1120" s="12"/>
      <c r="D1120" s="12"/>
      <c r="E1120" s="14"/>
    </row>
    <row r="1121" spans="2:5" x14ac:dyDescent="0.35">
      <c r="B1121" s="13"/>
      <c r="C1121" s="12"/>
      <c r="D1121" s="12"/>
      <c r="E1121" s="14"/>
    </row>
    <row r="1122" spans="2:5" x14ac:dyDescent="0.35">
      <c r="B1122" s="13"/>
      <c r="C1122" s="12"/>
      <c r="D1122" s="12"/>
      <c r="E1122" s="14"/>
    </row>
    <row r="1123" spans="2:5" x14ac:dyDescent="0.35">
      <c r="B1123" s="13"/>
      <c r="C1123" s="12"/>
      <c r="D1123" s="12"/>
      <c r="E1123" s="14"/>
    </row>
    <row r="1124" spans="2:5" x14ac:dyDescent="0.35">
      <c r="B1124" s="13"/>
      <c r="C1124" s="12"/>
      <c r="D1124" s="12"/>
      <c r="E1124" s="14"/>
    </row>
    <row r="1125" spans="2:5" x14ac:dyDescent="0.35">
      <c r="B1125" s="13"/>
      <c r="C1125" s="12"/>
      <c r="D1125" s="12"/>
      <c r="E1125" s="14"/>
    </row>
    <row r="1126" spans="2:5" x14ac:dyDescent="0.35">
      <c r="B1126" s="13"/>
      <c r="C1126" s="12"/>
      <c r="D1126" s="12"/>
      <c r="E1126" s="14"/>
    </row>
    <row r="1127" spans="2:5" x14ac:dyDescent="0.35">
      <c r="B1127" s="13"/>
      <c r="C1127" s="12"/>
      <c r="D1127" s="12"/>
      <c r="E1127" s="14"/>
    </row>
    <row r="1128" spans="2:5" x14ac:dyDescent="0.35">
      <c r="B1128" s="13"/>
      <c r="C1128" s="12"/>
      <c r="D1128" s="12"/>
      <c r="E1128" s="14"/>
    </row>
    <row r="1129" spans="2:5" x14ac:dyDescent="0.35">
      <c r="B1129" s="13"/>
      <c r="C1129" s="12"/>
      <c r="D1129" s="12"/>
      <c r="E1129" s="14"/>
    </row>
    <row r="1130" spans="2:5" x14ac:dyDescent="0.35">
      <c r="B1130" s="13"/>
      <c r="C1130" s="12"/>
      <c r="D1130" s="12"/>
      <c r="E1130" s="14"/>
    </row>
    <row r="1131" spans="2:5" x14ac:dyDescent="0.35">
      <c r="B1131" s="13"/>
      <c r="C1131" s="12"/>
      <c r="D1131" s="12"/>
      <c r="E1131" s="14"/>
    </row>
    <row r="1132" spans="2:5" x14ac:dyDescent="0.35">
      <c r="B1132" s="13"/>
      <c r="C1132" s="12"/>
      <c r="D1132" s="12"/>
      <c r="E1132" s="14"/>
    </row>
    <row r="1133" spans="2:5" x14ac:dyDescent="0.35">
      <c r="B1133" s="13"/>
      <c r="C1133" s="12"/>
      <c r="D1133" s="12"/>
      <c r="E1133" s="14"/>
    </row>
    <row r="1134" spans="2:5" x14ac:dyDescent="0.35">
      <c r="B1134" s="13"/>
      <c r="C1134" s="12"/>
      <c r="D1134" s="12"/>
      <c r="E1134" s="14"/>
    </row>
    <row r="1135" spans="2:5" x14ac:dyDescent="0.35">
      <c r="B1135" s="13"/>
      <c r="C1135" s="12"/>
      <c r="D1135" s="12"/>
      <c r="E1135" s="14"/>
    </row>
    <row r="1136" spans="2:5" x14ac:dyDescent="0.35">
      <c r="B1136" s="13"/>
      <c r="C1136" s="12"/>
      <c r="D1136" s="12"/>
      <c r="E1136" s="14"/>
    </row>
    <row r="1137" spans="2:5" x14ac:dyDescent="0.35">
      <c r="B1137" s="13"/>
      <c r="C1137" s="12"/>
      <c r="D1137" s="12"/>
      <c r="E1137" s="14"/>
    </row>
    <row r="1138" spans="2:5" x14ac:dyDescent="0.35">
      <c r="B1138" s="13"/>
      <c r="C1138" s="12"/>
      <c r="D1138" s="12"/>
      <c r="E1138" s="14"/>
    </row>
    <row r="1139" spans="2:5" x14ac:dyDescent="0.35">
      <c r="B1139" s="13"/>
      <c r="C1139" s="12"/>
      <c r="D1139" s="12"/>
      <c r="E1139" s="14"/>
    </row>
    <row r="1140" spans="2:5" x14ac:dyDescent="0.35">
      <c r="B1140" s="13"/>
      <c r="C1140" s="12"/>
      <c r="D1140" s="12"/>
      <c r="E1140" s="14"/>
    </row>
    <row r="1141" spans="2:5" x14ac:dyDescent="0.35">
      <c r="B1141" s="13"/>
      <c r="C1141" s="12"/>
      <c r="D1141" s="12"/>
      <c r="E1141" s="14"/>
    </row>
    <row r="1142" spans="2:5" x14ac:dyDescent="0.35">
      <c r="B1142" s="13"/>
      <c r="C1142" s="12"/>
      <c r="D1142" s="12"/>
      <c r="E1142" s="14"/>
    </row>
    <row r="1143" spans="2:5" x14ac:dyDescent="0.35">
      <c r="B1143" s="13"/>
      <c r="C1143" s="12"/>
      <c r="D1143" s="12"/>
      <c r="E1143" s="14"/>
    </row>
    <row r="1144" spans="2:5" x14ac:dyDescent="0.35">
      <c r="B1144" s="13"/>
      <c r="C1144" s="12"/>
      <c r="D1144" s="12"/>
      <c r="E1144" s="14"/>
    </row>
    <row r="1145" spans="2:5" x14ac:dyDescent="0.35">
      <c r="B1145" s="13"/>
      <c r="C1145" s="12"/>
      <c r="D1145" s="12"/>
      <c r="E1145" s="14"/>
    </row>
    <row r="1146" spans="2:5" x14ac:dyDescent="0.35">
      <c r="B1146" s="13"/>
      <c r="C1146" s="12"/>
      <c r="D1146" s="12"/>
      <c r="E1146" s="14"/>
    </row>
    <row r="1147" spans="2:5" x14ac:dyDescent="0.35">
      <c r="B1147" s="13"/>
      <c r="C1147" s="12"/>
      <c r="D1147" s="12"/>
      <c r="E1147" s="14"/>
    </row>
    <row r="1148" spans="2:5" x14ac:dyDescent="0.35">
      <c r="B1148" s="13"/>
      <c r="C1148" s="12"/>
      <c r="D1148" s="12"/>
      <c r="E1148" s="14"/>
    </row>
    <row r="1149" spans="2:5" x14ac:dyDescent="0.35">
      <c r="B1149" s="13"/>
      <c r="C1149" s="12"/>
      <c r="D1149" s="12"/>
      <c r="E1149" s="14"/>
    </row>
    <row r="1150" spans="2:5" x14ac:dyDescent="0.35">
      <c r="B1150" s="13"/>
      <c r="C1150" s="12"/>
      <c r="D1150" s="12"/>
      <c r="E1150" s="14"/>
    </row>
    <row r="1151" spans="2:5" x14ac:dyDescent="0.35">
      <c r="B1151" s="13"/>
      <c r="C1151" s="12"/>
      <c r="D1151" s="12"/>
      <c r="E1151" s="14"/>
    </row>
    <row r="1152" spans="2:5" x14ac:dyDescent="0.35">
      <c r="B1152" s="13"/>
      <c r="C1152" s="12"/>
      <c r="D1152" s="12"/>
      <c r="E1152" s="14"/>
    </row>
    <row r="1153" spans="2:5" x14ac:dyDescent="0.35">
      <c r="B1153" s="13"/>
      <c r="C1153" s="12"/>
      <c r="D1153" s="12"/>
      <c r="E1153" s="14"/>
    </row>
    <row r="1154" spans="2:5" x14ac:dyDescent="0.35">
      <c r="B1154" s="13"/>
      <c r="C1154" s="12"/>
      <c r="D1154" s="12"/>
      <c r="E1154" s="14"/>
    </row>
    <row r="1155" spans="2:5" x14ac:dyDescent="0.35">
      <c r="B1155" s="13"/>
      <c r="C1155" s="12"/>
      <c r="D1155" s="12"/>
      <c r="E1155" s="14"/>
    </row>
    <row r="1156" spans="2:5" x14ac:dyDescent="0.35">
      <c r="B1156" s="13"/>
      <c r="C1156" s="12"/>
      <c r="D1156" s="12"/>
      <c r="E1156" s="14"/>
    </row>
    <row r="1157" spans="2:5" x14ac:dyDescent="0.35">
      <c r="B1157" s="13"/>
      <c r="C1157" s="12"/>
      <c r="D1157" s="12"/>
      <c r="E1157" s="14"/>
    </row>
    <row r="1158" spans="2:5" x14ac:dyDescent="0.35">
      <c r="B1158" s="13"/>
      <c r="C1158" s="12"/>
      <c r="D1158" s="12"/>
      <c r="E1158" s="14"/>
    </row>
    <row r="1159" spans="2:5" x14ac:dyDescent="0.35">
      <c r="B1159" s="13"/>
      <c r="C1159" s="12"/>
      <c r="D1159" s="12"/>
      <c r="E1159" s="14"/>
    </row>
    <row r="1160" spans="2:5" x14ac:dyDescent="0.35">
      <c r="B1160" s="13"/>
      <c r="C1160" s="12"/>
      <c r="D1160" s="12"/>
      <c r="E1160" s="14"/>
    </row>
    <row r="1161" spans="2:5" x14ac:dyDescent="0.35">
      <c r="B1161" s="13"/>
      <c r="C1161" s="12"/>
      <c r="D1161" s="12"/>
      <c r="E1161" s="14"/>
    </row>
    <row r="1162" spans="2:5" x14ac:dyDescent="0.35">
      <c r="B1162" s="13"/>
      <c r="C1162" s="12"/>
      <c r="D1162" s="12"/>
      <c r="E1162" s="14"/>
    </row>
    <row r="1163" spans="2:5" x14ac:dyDescent="0.35">
      <c r="B1163" s="13"/>
      <c r="C1163" s="12"/>
      <c r="D1163" s="12"/>
      <c r="E1163" s="14"/>
    </row>
    <row r="1164" spans="2:5" x14ac:dyDescent="0.35">
      <c r="B1164" s="13"/>
      <c r="C1164" s="12"/>
      <c r="D1164" s="12"/>
      <c r="E1164" s="14"/>
    </row>
    <row r="1165" spans="2:5" x14ac:dyDescent="0.35">
      <c r="B1165" s="13"/>
      <c r="C1165" s="12"/>
      <c r="D1165" s="12"/>
      <c r="E1165" s="14"/>
    </row>
    <row r="1166" spans="2:5" x14ac:dyDescent="0.35">
      <c r="B1166" s="13"/>
      <c r="C1166" s="12"/>
      <c r="D1166" s="12"/>
      <c r="E1166" s="14"/>
    </row>
    <row r="1167" spans="2:5" x14ac:dyDescent="0.35">
      <c r="B1167" s="13"/>
      <c r="C1167" s="12"/>
      <c r="D1167" s="12"/>
      <c r="E1167" s="14"/>
    </row>
    <row r="1168" spans="2:5" x14ac:dyDescent="0.35">
      <c r="B1168" s="13"/>
      <c r="C1168" s="12"/>
      <c r="D1168" s="12"/>
      <c r="E1168" s="14"/>
    </row>
    <row r="1169" spans="2:5" x14ac:dyDescent="0.35">
      <c r="B1169" s="13"/>
      <c r="C1169" s="12"/>
      <c r="D1169" s="12"/>
      <c r="E1169" s="14"/>
    </row>
    <row r="1170" spans="2:5" x14ac:dyDescent="0.35">
      <c r="B1170" s="13"/>
      <c r="C1170" s="12"/>
      <c r="D1170" s="12"/>
      <c r="E1170" s="14"/>
    </row>
    <row r="1171" spans="2:5" x14ac:dyDescent="0.35">
      <c r="B1171" s="13"/>
      <c r="C1171" s="12"/>
      <c r="D1171" s="12"/>
      <c r="E1171" s="14"/>
    </row>
    <row r="1172" spans="2:5" x14ac:dyDescent="0.35">
      <c r="B1172" s="13"/>
      <c r="C1172" s="12"/>
      <c r="D1172" s="12"/>
      <c r="E1172" s="14"/>
    </row>
    <row r="1173" spans="2:5" x14ac:dyDescent="0.35">
      <c r="B1173" s="13"/>
      <c r="C1173" s="12"/>
      <c r="D1173" s="12"/>
      <c r="E1173" s="14"/>
    </row>
    <row r="1174" spans="2:5" x14ac:dyDescent="0.35">
      <c r="B1174" s="13"/>
      <c r="C1174" s="12"/>
      <c r="D1174" s="12"/>
      <c r="E1174" s="14"/>
    </row>
    <row r="1175" spans="2:5" x14ac:dyDescent="0.35">
      <c r="B1175" s="13"/>
      <c r="C1175" s="12"/>
      <c r="D1175" s="12"/>
      <c r="E1175" s="14"/>
    </row>
    <row r="1176" spans="2:5" x14ac:dyDescent="0.35">
      <c r="B1176" s="13"/>
      <c r="C1176" s="12"/>
      <c r="D1176" s="12"/>
      <c r="E1176" s="14"/>
    </row>
    <row r="1177" spans="2:5" x14ac:dyDescent="0.35">
      <c r="B1177" s="13"/>
      <c r="C1177" s="12"/>
      <c r="D1177" s="12"/>
      <c r="E1177" s="14"/>
    </row>
    <row r="1178" spans="2:5" x14ac:dyDescent="0.35">
      <c r="B1178" s="13"/>
      <c r="C1178" s="12"/>
      <c r="D1178" s="12"/>
      <c r="E1178" s="14"/>
    </row>
    <row r="1179" spans="2:5" x14ac:dyDescent="0.35">
      <c r="B1179" s="13"/>
      <c r="C1179" s="12"/>
      <c r="D1179" s="12"/>
      <c r="E1179" s="14"/>
    </row>
    <row r="1180" spans="2:5" x14ac:dyDescent="0.35">
      <c r="B1180" s="13"/>
      <c r="C1180" s="12"/>
      <c r="D1180" s="12"/>
      <c r="E1180" s="14"/>
    </row>
    <row r="1181" spans="2:5" x14ac:dyDescent="0.35">
      <c r="B1181" s="13"/>
      <c r="C1181" s="12"/>
      <c r="D1181" s="12"/>
      <c r="E1181" s="14"/>
    </row>
    <row r="1182" spans="2:5" x14ac:dyDescent="0.35">
      <c r="B1182" s="13"/>
      <c r="C1182" s="12"/>
      <c r="D1182" s="12"/>
      <c r="E1182" s="14"/>
    </row>
    <row r="1183" spans="2:5" x14ac:dyDescent="0.35">
      <c r="B1183" s="13"/>
      <c r="C1183" s="12"/>
      <c r="D1183" s="12"/>
      <c r="E1183" s="14"/>
    </row>
    <row r="1184" spans="2:5" x14ac:dyDescent="0.35">
      <c r="B1184" s="13"/>
      <c r="C1184" s="12"/>
      <c r="D1184" s="12"/>
      <c r="E1184" s="14"/>
    </row>
    <row r="1185" spans="2:5" x14ac:dyDescent="0.35">
      <c r="B1185" s="13"/>
      <c r="C1185" s="12"/>
      <c r="D1185" s="12"/>
      <c r="E1185" s="14"/>
    </row>
    <row r="1186" spans="2:5" x14ac:dyDescent="0.35">
      <c r="B1186" s="13"/>
      <c r="C1186" s="12"/>
      <c r="D1186" s="12"/>
      <c r="E1186" s="14"/>
    </row>
    <row r="1187" spans="2:5" x14ac:dyDescent="0.35">
      <c r="B1187" s="13"/>
      <c r="C1187" s="12"/>
      <c r="D1187" s="12"/>
      <c r="E1187" s="14"/>
    </row>
    <row r="1188" spans="2:5" x14ac:dyDescent="0.35">
      <c r="B1188" s="13"/>
      <c r="C1188" s="12"/>
      <c r="D1188" s="12"/>
      <c r="E1188" s="14"/>
    </row>
    <row r="1189" spans="2:5" x14ac:dyDescent="0.35">
      <c r="B1189" s="13"/>
      <c r="C1189" s="12"/>
      <c r="D1189" s="12"/>
      <c r="E1189" s="14"/>
    </row>
    <row r="1190" spans="2:5" x14ac:dyDescent="0.35">
      <c r="B1190" s="13"/>
      <c r="C1190" s="12"/>
      <c r="D1190" s="12"/>
      <c r="E1190" s="14"/>
    </row>
    <row r="1191" spans="2:5" x14ac:dyDescent="0.35">
      <c r="B1191" s="13"/>
      <c r="C1191" s="12"/>
      <c r="D1191" s="12"/>
      <c r="E1191" s="14"/>
    </row>
    <row r="1192" spans="2:5" x14ac:dyDescent="0.35">
      <c r="B1192" s="13"/>
      <c r="C1192" s="12"/>
      <c r="D1192" s="12"/>
      <c r="E1192" s="14"/>
    </row>
    <row r="1193" spans="2:5" x14ac:dyDescent="0.35">
      <c r="B1193" s="13"/>
      <c r="C1193" s="12"/>
      <c r="D1193" s="12"/>
      <c r="E1193" s="14"/>
    </row>
    <row r="1194" spans="2:5" x14ac:dyDescent="0.35">
      <c r="B1194" s="13"/>
      <c r="C1194" s="12"/>
      <c r="D1194" s="12"/>
      <c r="E1194" s="14"/>
    </row>
    <row r="1195" spans="2:5" x14ac:dyDescent="0.35">
      <c r="B1195" s="13"/>
      <c r="C1195" s="12"/>
      <c r="D1195" s="12"/>
      <c r="E1195" s="14"/>
    </row>
    <row r="1196" spans="2:5" x14ac:dyDescent="0.35">
      <c r="B1196" s="13"/>
      <c r="C1196" s="12"/>
      <c r="D1196" s="12"/>
      <c r="E1196" s="14"/>
    </row>
    <row r="1197" spans="2:5" x14ac:dyDescent="0.35">
      <c r="B1197" s="13"/>
      <c r="C1197" s="12"/>
      <c r="D1197" s="12"/>
      <c r="E1197" s="14"/>
    </row>
    <row r="1198" spans="2:5" x14ac:dyDescent="0.35">
      <c r="B1198" s="13"/>
      <c r="C1198" s="12"/>
      <c r="D1198" s="12"/>
      <c r="E1198" s="14"/>
    </row>
    <row r="1199" spans="2:5" x14ac:dyDescent="0.35">
      <c r="B1199" s="13"/>
      <c r="C1199" s="12"/>
      <c r="D1199" s="12"/>
      <c r="E1199" s="14"/>
    </row>
    <row r="1200" spans="2:5" x14ac:dyDescent="0.35">
      <c r="B1200" s="13"/>
      <c r="C1200" s="12"/>
      <c r="D1200" s="12"/>
      <c r="E1200" s="14"/>
    </row>
    <row r="1201" spans="2:5" x14ac:dyDescent="0.35">
      <c r="B1201" s="13"/>
      <c r="C1201" s="12"/>
      <c r="D1201" s="12"/>
      <c r="E1201" s="14"/>
    </row>
    <row r="1202" spans="2:5" x14ac:dyDescent="0.35">
      <c r="B1202" s="13"/>
      <c r="C1202" s="12"/>
      <c r="D1202" s="12"/>
      <c r="E1202" s="14"/>
    </row>
    <row r="1203" spans="2:5" x14ac:dyDescent="0.35">
      <c r="B1203" s="13"/>
      <c r="C1203" s="12"/>
      <c r="D1203" s="12"/>
      <c r="E1203" s="14"/>
    </row>
    <row r="1204" spans="2:5" x14ac:dyDescent="0.35">
      <c r="B1204" s="13"/>
      <c r="C1204" s="12"/>
      <c r="D1204" s="12"/>
      <c r="E1204" s="14"/>
    </row>
    <row r="1205" spans="2:5" x14ac:dyDescent="0.35">
      <c r="B1205" s="13"/>
      <c r="C1205" s="12"/>
      <c r="D1205" s="12"/>
      <c r="E1205" s="14"/>
    </row>
    <row r="1206" spans="2:5" x14ac:dyDescent="0.35">
      <c r="B1206" s="13"/>
      <c r="C1206" s="12"/>
      <c r="D1206" s="12"/>
      <c r="E1206" s="14"/>
    </row>
    <row r="1207" spans="2:5" x14ac:dyDescent="0.35">
      <c r="B1207" s="13"/>
      <c r="C1207" s="12"/>
      <c r="D1207" s="12"/>
      <c r="E1207" s="14"/>
    </row>
    <row r="1208" spans="2:5" x14ac:dyDescent="0.35">
      <c r="B1208" s="13"/>
      <c r="C1208" s="12"/>
      <c r="D1208" s="12"/>
      <c r="E1208" s="14"/>
    </row>
    <row r="1209" spans="2:5" x14ac:dyDescent="0.35">
      <c r="B1209" s="13"/>
      <c r="C1209" s="12"/>
      <c r="D1209" s="12"/>
      <c r="E1209" s="14"/>
    </row>
    <row r="1210" spans="2:5" x14ac:dyDescent="0.35">
      <c r="B1210" s="13"/>
      <c r="C1210" s="12"/>
      <c r="D1210" s="12"/>
      <c r="E1210" s="14"/>
    </row>
    <row r="1211" spans="2:5" x14ac:dyDescent="0.35">
      <c r="B1211" s="13"/>
      <c r="C1211" s="12"/>
      <c r="D1211" s="12"/>
      <c r="E1211" s="14"/>
    </row>
    <row r="1212" spans="2:5" x14ac:dyDescent="0.35">
      <c r="B1212" s="13"/>
      <c r="C1212" s="12"/>
      <c r="D1212" s="12"/>
      <c r="E1212" s="14"/>
    </row>
    <row r="1213" spans="2:5" x14ac:dyDescent="0.35">
      <c r="B1213" s="13"/>
      <c r="C1213" s="12"/>
      <c r="D1213" s="12"/>
      <c r="E1213" s="14"/>
    </row>
    <row r="1214" spans="2:5" x14ac:dyDescent="0.35">
      <c r="B1214" s="13"/>
      <c r="C1214" s="12"/>
      <c r="D1214" s="12"/>
      <c r="E1214" s="14"/>
    </row>
    <row r="1215" spans="2:5" x14ac:dyDescent="0.35">
      <c r="B1215" s="13"/>
      <c r="C1215" s="12"/>
      <c r="D1215" s="12"/>
      <c r="E1215" s="14"/>
    </row>
    <row r="1216" spans="2:5" x14ac:dyDescent="0.35">
      <c r="B1216" s="13"/>
      <c r="C1216" s="12"/>
      <c r="D1216" s="12"/>
      <c r="E1216" s="14"/>
    </row>
    <row r="1217" spans="2:5" x14ac:dyDescent="0.35">
      <c r="B1217" s="13"/>
      <c r="C1217" s="12"/>
      <c r="D1217" s="12"/>
      <c r="E1217" s="14"/>
    </row>
    <row r="1218" spans="2:5" x14ac:dyDescent="0.35">
      <c r="B1218" s="13"/>
      <c r="C1218" s="12"/>
      <c r="D1218" s="12"/>
      <c r="E1218" s="14"/>
    </row>
    <row r="1219" spans="2:5" x14ac:dyDescent="0.35">
      <c r="B1219" s="13"/>
      <c r="C1219" s="12"/>
      <c r="D1219" s="12"/>
      <c r="E1219" s="14"/>
    </row>
    <row r="1220" spans="2:5" x14ac:dyDescent="0.35">
      <c r="B1220" s="13"/>
      <c r="C1220" s="12"/>
      <c r="D1220" s="12"/>
      <c r="E1220" s="14"/>
    </row>
    <row r="1221" spans="2:5" x14ac:dyDescent="0.35">
      <c r="B1221" s="13"/>
      <c r="C1221" s="12"/>
      <c r="D1221" s="12"/>
      <c r="E1221" s="14"/>
    </row>
    <row r="1222" spans="2:5" x14ac:dyDescent="0.35">
      <c r="B1222" s="13"/>
      <c r="C1222" s="12"/>
      <c r="D1222" s="12"/>
      <c r="E1222" s="14"/>
    </row>
    <row r="1223" spans="2:5" x14ac:dyDescent="0.35">
      <c r="B1223" s="13"/>
      <c r="C1223" s="12"/>
      <c r="D1223" s="12"/>
      <c r="E1223" s="14"/>
    </row>
    <row r="1224" spans="2:5" x14ac:dyDescent="0.35">
      <c r="B1224" s="13"/>
      <c r="C1224" s="12"/>
      <c r="D1224" s="12"/>
      <c r="E1224" s="14"/>
    </row>
    <row r="1225" spans="2:5" x14ac:dyDescent="0.35">
      <c r="B1225" s="13"/>
      <c r="C1225" s="12"/>
      <c r="D1225" s="12"/>
      <c r="E1225" s="14"/>
    </row>
    <row r="1226" spans="2:5" x14ac:dyDescent="0.35">
      <c r="B1226" s="13"/>
      <c r="C1226" s="12"/>
      <c r="D1226" s="12"/>
      <c r="E1226" s="14"/>
    </row>
    <row r="1227" spans="2:5" x14ac:dyDescent="0.35">
      <c r="B1227" s="13"/>
      <c r="C1227" s="12"/>
      <c r="D1227" s="12"/>
      <c r="E1227" s="14"/>
    </row>
    <row r="1228" spans="2:5" x14ac:dyDescent="0.35">
      <c r="B1228" s="13"/>
      <c r="C1228" s="12"/>
      <c r="D1228" s="12"/>
      <c r="E1228" s="14"/>
    </row>
    <row r="1229" spans="2:5" x14ac:dyDescent="0.35">
      <c r="B1229" s="13"/>
      <c r="C1229" s="12"/>
      <c r="D1229" s="12"/>
      <c r="E1229" s="14"/>
    </row>
    <row r="1230" spans="2:5" x14ac:dyDescent="0.35">
      <c r="B1230" s="13"/>
      <c r="C1230" s="12"/>
      <c r="D1230" s="12"/>
      <c r="E1230" s="14"/>
    </row>
    <row r="1231" spans="2:5" x14ac:dyDescent="0.35">
      <c r="B1231" s="13"/>
      <c r="C1231" s="12"/>
      <c r="D1231" s="12"/>
      <c r="E1231" s="14"/>
    </row>
    <row r="1232" spans="2:5" x14ac:dyDescent="0.35">
      <c r="B1232" s="13"/>
      <c r="C1232" s="12"/>
      <c r="D1232" s="12"/>
      <c r="E1232" s="14"/>
    </row>
    <row r="1233" spans="2:5" x14ac:dyDescent="0.35">
      <c r="B1233" s="13"/>
      <c r="C1233" s="12"/>
      <c r="D1233" s="12"/>
      <c r="E1233" s="14"/>
    </row>
    <row r="1234" spans="2:5" x14ac:dyDescent="0.35">
      <c r="B1234" s="13"/>
      <c r="C1234" s="12"/>
      <c r="D1234" s="12"/>
      <c r="E1234" s="14"/>
    </row>
    <row r="1235" spans="2:5" x14ac:dyDescent="0.35">
      <c r="B1235" s="13"/>
      <c r="C1235" s="12"/>
      <c r="D1235" s="12"/>
      <c r="E1235" s="14"/>
    </row>
    <row r="1236" spans="2:5" x14ac:dyDescent="0.35">
      <c r="B1236" s="13"/>
      <c r="C1236" s="12"/>
      <c r="D1236" s="12"/>
      <c r="E1236" s="14"/>
    </row>
    <row r="1237" spans="2:5" x14ac:dyDescent="0.35">
      <c r="B1237" s="13"/>
      <c r="C1237" s="12"/>
      <c r="D1237" s="12"/>
      <c r="E1237" s="14"/>
    </row>
    <row r="1238" spans="2:5" x14ac:dyDescent="0.35">
      <c r="B1238" s="13"/>
      <c r="C1238" s="12"/>
      <c r="D1238" s="12"/>
      <c r="E1238" s="14"/>
    </row>
    <row r="1239" spans="2:5" x14ac:dyDescent="0.35">
      <c r="B1239" s="13"/>
      <c r="C1239" s="12"/>
      <c r="D1239" s="12"/>
      <c r="E1239" s="14"/>
    </row>
    <row r="1240" spans="2:5" x14ac:dyDescent="0.35">
      <c r="B1240" s="13"/>
      <c r="C1240" s="12"/>
      <c r="D1240" s="12"/>
      <c r="E1240" s="14"/>
    </row>
    <row r="1241" spans="2:5" x14ac:dyDescent="0.35">
      <c r="B1241" s="13"/>
      <c r="C1241" s="12"/>
      <c r="D1241" s="12"/>
      <c r="E1241" s="14"/>
    </row>
    <row r="1242" spans="2:5" x14ac:dyDescent="0.35">
      <c r="B1242" s="13"/>
      <c r="C1242" s="12"/>
      <c r="D1242" s="12"/>
      <c r="E1242" s="14"/>
    </row>
    <row r="1243" spans="2:5" x14ac:dyDescent="0.35">
      <c r="B1243" s="13"/>
      <c r="C1243" s="12"/>
      <c r="D1243" s="12"/>
      <c r="E1243" s="14"/>
    </row>
    <row r="1244" spans="2:5" x14ac:dyDescent="0.35">
      <c r="B1244" s="13"/>
      <c r="C1244" s="12"/>
      <c r="D1244" s="12"/>
      <c r="E1244" s="14"/>
    </row>
    <row r="1245" spans="2:5" x14ac:dyDescent="0.35">
      <c r="B1245" s="13"/>
      <c r="C1245" s="12"/>
      <c r="D1245" s="12"/>
      <c r="E1245" s="14"/>
    </row>
    <row r="1246" spans="2:5" x14ac:dyDescent="0.35">
      <c r="B1246" s="13"/>
      <c r="C1246" s="12"/>
      <c r="D1246" s="12"/>
      <c r="E1246" s="14"/>
    </row>
    <row r="1247" spans="2:5" x14ac:dyDescent="0.35">
      <c r="B1247" s="13"/>
      <c r="C1247" s="12"/>
      <c r="D1247" s="12"/>
      <c r="E1247" s="14"/>
    </row>
    <row r="1248" spans="2:5" x14ac:dyDescent="0.35">
      <c r="B1248" s="13"/>
      <c r="C1248" s="12"/>
      <c r="D1248" s="12"/>
      <c r="E1248" s="14"/>
    </row>
    <row r="1249" spans="2:5" x14ac:dyDescent="0.35">
      <c r="B1249" s="13"/>
      <c r="C1249" s="12"/>
      <c r="D1249" s="12"/>
      <c r="E1249" s="14"/>
    </row>
    <row r="1250" spans="2:5" x14ac:dyDescent="0.35">
      <c r="B1250" s="13"/>
      <c r="C1250" s="12"/>
      <c r="D1250" s="12"/>
      <c r="E1250" s="14"/>
    </row>
    <row r="1251" spans="2:5" x14ac:dyDescent="0.35">
      <c r="B1251" s="13"/>
      <c r="C1251" s="12"/>
      <c r="D1251" s="12"/>
      <c r="E1251" s="14"/>
    </row>
    <row r="1252" spans="2:5" x14ac:dyDescent="0.35">
      <c r="B1252" s="13"/>
      <c r="C1252" s="12"/>
      <c r="D1252" s="12"/>
      <c r="E1252" s="14"/>
    </row>
    <row r="1253" spans="2:5" x14ac:dyDescent="0.35">
      <c r="B1253" s="13"/>
      <c r="C1253" s="12"/>
      <c r="D1253" s="12"/>
      <c r="E1253" s="14"/>
    </row>
    <row r="1254" spans="2:5" x14ac:dyDescent="0.35">
      <c r="B1254" s="13"/>
      <c r="C1254" s="12"/>
      <c r="D1254" s="12"/>
      <c r="E1254" s="14"/>
    </row>
    <row r="1255" spans="2:5" x14ac:dyDescent="0.35">
      <c r="B1255" s="13"/>
      <c r="C1255" s="12"/>
      <c r="D1255" s="12"/>
      <c r="E1255" s="14"/>
    </row>
    <row r="1256" spans="2:5" x14ac:dyDescent="0.35">
      <c r="B1256" s="13"/>
      <c r="C1256" s="12"/>
      <c r="D1256" s="12"/>
      <c r="E1256" s="14"/>
    </row>
    <row r="1257" spans="2:5" x14ac:dyDescent="0.35">
      <c r="B1257" s="13"/>
      <c r="C1257" s="12"/>
      <c r="D1257" s="12"/>
      <c r="E1257" s="14"/>
    </row>
    <row r="1258" spans="2:5" x14ac:dyDescent="0.35">
      <c r="B1258" s="13"/>
      <c r="C1258" s="12"/>
      <c r="D1258" s="12"/>
      <c r="E1258" s="14"/>
    </row>
    <row r="1259" spans="2:5" x14ac:dyDescent="0.35">
      <c r="B1259" s="13"/>
      <c r="C1259" s="12"/>
      <c r="D1259" s="12"/>
      <c r="E1259" s="14"/>
    </row>
    <row r="1260" spans="2:5" x14ac:dyDescent="0.35">
      <c r="B1260" s="13"/>
      <c r="C1260" s="12"/>
      <c r="D1260" s="12"/>
      <c r="E1260" s="14"/>
    </row>
    <row r="1261" spans="2:5" x14ac:dyDescent="0.35">
      <c r="B1261" s="13"/>
      <c r="C1261" s="12"/>
      <c r="D1261" s="12"/>
      <c r="E1261" s="14"/>
    </row>
    <row r="1262" spans="2:5" x14ac:dyDescent="0.35">
      <c r="B1262" s="13"/>
      <c r="C1262" s="12"/>
      <c r="D1262" s="12"/>
      <c r="E1262" s="14"/>
    </row>
    <row r="1263" spans="2:5" x14ac:dyDescent="0.35">
      <c r="B1263" s="13"/>
      <c r="C1263" s="12"/>
      <c r="D1263" s="12"/>
      <c r="E1263" s="14"/>
    </row>
    <row r="1264" spans="2:5" x14ac:dyDescent="0.35">
      <c r="B1264" s="13"/>
      <c r="C1264" s="12"/>
      <c r="D1264" s="12"/>
      <c r="E1264" s="14"/>
    </row>
    <row r="1265" spans="2:5" x14ac:dyDescent="0.35">
      <c r="B1265" s="13"/>
      <c r="C1265" s="12"/>
      <c r="D1265" s="12"/>
      <c r="E1265" s="14"/>
    </row>
    <row r="1266" spans="2:5" x14ac:dyDescent="0.35">
      <c r="B1266" s="13"/>
      <c r="C1266" s="12"/>
      <c r="D1266" s="12"/>
      <c r="E1266" s="14"/>
    </row>
    <row r="1267" spans="2:5" x14ac:dyDescent="0.35">
      <c r="B1267" s="13"/>
      <c r="C1267" s="12"/>
      <c r="D1267" s="12"/>
      <c r="E1267" s="14"/>
    </row>
    <row r="1268" spans="2:5" x14ac:dyDescent="0.35">
      <c r="B1268" s="13"/>
      <c r="C1268" s="12"/>
      <c r="D1268" s="12"/>
      <c r="E1268" s="14"/>
    </row>
    <row r="1269" spans="2:5" x14ac:dyDescent="0.35">
      <c r="B1269" s="13"/>
      <c r="C1269" s="12"/>
      <c r="D1269" s="12"/>
      <c r="E1269" s="14"/>
    </row>
    <row r="1270" spans="2:5" x14ac:dyDescent="0.35">
      <c r="B1270" s="13"/>
      <c r="C1270" s="12"/>
      <c r="D1270" s="12"/>
      <c r="E1270" s="14"/>
    </row>
    <row r="1271" spans="2:5" x14ac:dyDescent="0.35">
      <c r="B1271" s="13"/>
      <c r="C1271" s="12"/>
      <c r="D1271" s="12"/>
      <c r="E1271" s="14"/>
    </row>
    <row r="1272" spans="2:5" x14ac:dyDescent="0.35">
      <c r="B1272" s="13"/>
      <c r="C1272" s="12"/>
      <c r="D1272" s="12"/>
      <c r="E1272" s="14"/>
    </row>
    <row r="1273" spans="2:5" x14ac:dyDescent="0.35">
      <c r="B1273" s="13"/>
      <c r="C1273" s="12"/>
      <c r="D1273" s="12"/>
      <c r="E1273" s="14"/>
    </row>
    <row r="1274" spans="2:5" x14ac:dyDescent="0.35">
      <c r="B1274" s="13"/>
      <c r="C1274" s="12"/>
      <c r="D1274" s="12"/>
      <c r="E1274" s="14"/>
    </row>
    <row r="1275" spans="2:5" x14ac:dyDescent="0.35">
      <c r="B1275" s="13"/>
      <c r="C1275" s="12"/>
      <c r="D1275" s="12"/>
      <c r="E1275" s="14"/>
    </row>
    <row r="1276" spans="2:5" x14ac:dyDescent="0.35">
      <c r="B1276" s="13"/>
      <c r="C1276" s="12"/>
      <c r="D1276" s="12"/>
      <c r="E1276" s="14"/>
    </row>
    <row r="1277" spans="2:5" x14ac:dyDescent="0.35">
      <c r="B1277" s="13"/>
      <c r="C1277" s="12"/>
      <c r="D1277" s="12"/>
      <c r="E1277" s="14"/>
    </row>
    <row r="1278" spans="2:5" x14ac:dyDescent="0.35">
      <c r="B1278" s="12"/>
      <c r="C1278" s="12"/>
      <c r="D1278" s="12"/>
      <c r="E1278" s="12"/>
    </row>
    <row r="1279" spans="2:5" x14ac:dyDescent="0.35">
      <c r="B1279" s="12"/>
      <c r="C1279" s="12"/>
      <c r="D1279" s="12"/>
      <c r="E1279" s="12"/>
    </row>
    <row r="1280" spans="2:5" x14ac:dyDescent="0.35">
      <c r="B1280" s="12"/>
      <c r="C1280" s="12"/>
      <c r="D1280" s="12"/>
      <c r="E1280" s="12"/>
    </row>
    <row r="1281" spans="2:5" x14ac:dyDescent="0.35">
      <c r="B1281" s="12"/>
      <c r="C1281" s="12"/>
      <c r="D1281" s="12"/>
      <c r="E1281" s="12"/>
    </row>
    <row r="1282" spans="2:5" x14ac:dyDescent="0.35">
      <c r="B1282" s="12"/>
      <c r="C1282" s="12"/>
      <c r="D1282" s="12"/>
      <c r="E1282" s="12"/>
    </row>
    <row r="1283" spans="2:5" x14ac:dyDescent="0.35">
      <c r="B1283" s="12"/>
      <c r="C1283" s="12"/>
      <c r="D1283" s="12"/>
      <c r="E1283" s="12"/>
    </row>
    <row r="1284" spans="2:5" x14ac:dyDescent="0.35">
      <c r="B1284" s="12"/>
      <c r="C1284" s="12"/>
      <c r="D1284" s="12"/>
      <c r="E1284" s="12"/>
    </row>
    <row r="1285" spans="2:5" x14ac:dyDescent="0.35">
      <c r="B1285" s="12"/>
      <c r="C1285" s="12"/>
      <c r="D1285" s="12"/>
      <c r="E1285" s="12"/>
    </row>
    <row r="1286" spans="2:5" x14ac:dyDescent="0.35">
      <c r="B1286" s="12"/>
      <c r="C1286" s="12"/>
      <c r="D1286" s="12"/>
      <c r="E1286" s="12"/>
    </row>
    <row r="1287" spans="2:5" x14ac:dyDescent="0.35">
      <c r="B1287" s="12"/>
      <c r="C1287" s="12"/>
      <c r="D1287" s="12"/>
      <c r="E1287" s="12"/>
    </row>
    <row r="1288" spans="2:5" x14ac:dyDescent="0.35">
      <c r="B1288" s="12"/>
      <c r="C1288" s="12"/>
      <c r="D1288" s="12"/>
      <c r="E1288" s="12"/>
    </row>
    <row r="1289" spans="2:5" x14ac:dyDescent="0.35">
      <c r="B1289" s="12"/>
      <c r="C1289" s="12"/>
      <c r="D1289" s="12"/>
      <c r="E1289" s="12"/>
    </row>
    <row r="1290" spans="2:5" x14ac:dyDescent="0.35">
      <c r="B1290" s="12"/>
      <c r="C1290" s="12"/>
      <c r="D1290" s="12"/>
      <c r="E1290" s="12"/>
    </row>
    <row r="1291" spans="2:5" x14ac:dyDescent="0.35">
      <c r="B1291" s="12"/>
      <c r="C1291" s="12"/>
      <c r="D1291" s="12"/>
      <c r="E1291" s="12"/>
    </row>
    <row r="1292" spans="2:5" x14ac:dyDescent="0.35">
      <c r="B1292" s="12"/>
      <c r="C1292" s="12"/>
      <c r="D1292" s="12"/>
      <c r="E1292" s="12"/>
    </row>
    <row r="1293" spans="2:5" x14ac:dyDescent="0.35">
      <c r="B1293" s="12"/>
      <c r="C1293" s="12"/>
      <c r="D1293" s="12"/>
      <c r="E1293" s="12"/>
    </row>
    <row r="1294" spans="2:5" x14ac:dyDescent="0.35">
      <c r="B1294" s="12"/>
      <c r="C1294" s="12"/>
      <c r="D1294" s="12"/>
      <c r="E1294" s="12"/>
    </row>
    <row r="1295" spans="2:5" x14ac:dyDescent="0.35">
      <c r="B1295" s="12"/>
      <c r="C1295" s="12"/>
      <c r="D1295" s="12"/>
      <c r="E1295" s="12"/>
    </row>
    <row r="1296" spans="2:5" x14ac:dyDescent="0.35">
      <c r="B1296" s="12"/>
      <c r="C1296" s="12"/>
      <c r="D1296" s="12"/>
      <c r="E1296" s="12"/>
    </row>
    <row r="1297" spans="2:5" x14ac:dyDescent="0.35">
      <c r="B1297" s="12"/>
      <c r="C1297" s="12"/>
      <c r="D1297" s="12"/>
      <c r="E1297" s="12"/>
    </row>
    <row r="1298" spans="2:5" x14ac:dyDescent="0.35">
      <c r="B1298" s="12"/>
      <c r="C1298" s="12"/>
      <c r="D1298" s="12"/>
      <c r="E1298" s="12"/>
    </row>
    <row r="1299" spans="2:5" x14ac:dyDescent="0.35">
      <c r="B1299" s="12"/>
      <c r="C1299" s="12"/>
      <c r="D1299" s="12"/>
      <c r="E1299" s="12"/>
    </row>
    <row r="1300" spans="2:5" x14ac:dyDescent="0.35">
      <c r="B1300" s="12"/>
      <c r="C1300" s="12"/>
      <c r="D1300" s="12"/>
      <c r="E1300" s="12"/>
    </row>
    <row r="1301" spans="2:5" x14ac:dyDescent="0.35">
      <c r="B1301" s="12"/>
      <c r="C1301" s="12"/>
      <c r="D1301" s="12"/>
      <c r="E1301" s="12"/>
    </row>
    <row r="1302" spans="2:5" x14ac:dyDescent="0.35">
      <c r="B1302" s="12"/>
      <c r="C1302" s="12"/>
      <c r="D1302" s="12"/>
      <c r="E1302" s="12"/>
    </row>
    <row r="1303" spans="2:5" x14ac:dyDescent="0.35">
      <c r="B1303" s="12"/>
      <c r="C1303" s="12"/>
      <c r="D1303" s="12"/>
      <c r="E1303" s="12"/>
    </row>
    <row r="1304" spans="2:5" x14ac:dyDescent="0.35">
      <c r="B1304" s="12"/>
      <c r="C1304" s="12"/>
      <c r="D1304" s="12"/>
      <c r="E1304" s="12"/>
    </row>
    <row r="1305" spans="2:5" x14ac:dyDescent="0.35">
      <c r="B1305" s="12"/>
      <c r="C1305" s="12"/>
      <c r="D1305" s="12"/>
      <c r="E1305" s="12"/>
    </row>
    <row r="1306" spans="2:5" x14ac:dyDescent="0.35">
      <c r="B1306" s="12"/>
      <c r="C1306" s="12"/>
      <c r="D1306" s="12"/>
      <c r="E1306" s="12"/>
    </row>
    <row r="1307" spans="2:5" x14ac:dyDescent="0.35">
      <c r="B1307" s="12"/>
      <c r="C1307" s="12"/>
      <c r="D1307" s="12"/>
      <c r="E1307" s="12"/>
    </row>
    <row r="1308" spans="2:5" x14ac:dyDescent="0.35">
      <c r="B1308" s="12"/>
      <c r="C1308" s="12"/>
      <c r="D1308" s="12"/>
      <c r="E1308" s="12"/>
    </row>
    <row r="1309" spans="2:5" x14ac:dyDescent="0.35">
      <c r="B1309" s="12"/>
      <c r="C1309" s="12"/>
      <c r="D1309" s="12"/>
      <c r="E1309" s="12"/>
    </row>
    <row r="1310" spans="2:5" x14ac:dyDescent="0.35">
      <c r="B1310" s="12"/>
      <c r="C1310" s="12"/>
      <c r="D1310" s="12"/>
      <c r="E1310" s="12"/>
    </row>
    <row r="1311" spans="2:5" x14ac:dyDescent="0.35">
      <c r="B1311" s="12"/>
      <c r="C1311" s="12"/>
      <c r="D1311" s="12"/>
      <c r="E1311" s="12"/>
    </row>
    <row r="1312" spans="2:5" x14ac:dyDescent="0.35">
      <c r="B1312" s="12"/>
      <c r="C1312" s="12"/>
      <c r="D1312" s="12"/>
      <c r="E1312" s="12"/>
    </row>
    <row r="1313" spans="2:5" x14ac:dyDescent="0.35">
      <c r="B1313" s="12"/>
      <c r="C1313" s="12"/>
      <c r="D1313" s="12"/>
      <c r="E1313" s="12"/>
    </row>
    <row r="1314" spans="2:5" x14ac:dyDescent="0.35">
      <c r="B1314" s="12"/>
      <c r="C1314" s="12"/>
      <c r="D1314" s="12"/>
      <c r="E1314" s="12"/>
    </row>
    <row r="1315" spans="2:5" x14ac:dyDescent="0.35">
      <c r="B1315" s="12"/>
      <c r="C1315" s="12"/>
      <c r="D1315" s="12"/>
      <c r="E1315" s="12"/>
    </row>
    <row r="1316" spans="2:5" x14ac:dyDescent="0.35">
      <c r="B1316" s="12"/>
      <c r="C1316" s="12"/>
      <c r="D1316" s="12"/>
      <c r="E1316" s="12"/>
    </row>
    <row r="1317" spans="2:5" x14ac:dyDescent="0.35">
      <c r="B1317" s="12"/>
      <c r="C1317" s="12"/>
      <c r="D1317" s="12"/>
      <c r="E1317" s="12"/>
    </row>
    <row r="1318" spans="2:5" x14ac:dyDescent="0.35">
      <c r="B1318" s="12"/>
      <c r="C1318" s="12"/>
      <c r="D1318" s="12"/>
      <c r="E1318" s="12"/>
    </row>
    <row r="1319" spans="2:5" x14ac:dyDescent="0.35">
      <c r="B1319" s="12"/>
      <c r="C1319" s="12"/>
      <c r="D1319" s="12"/>
      <c r="E1319" s="12"/>
    </row>
    <row r="1320" spans="2:5" x14ac:dyDescent="0.35">
      <c r="B1320" s="12"/>
      <c r="C1320" s="12"/>
      <c r="D1320" s="12"/>
      <c r="E1320" s="12"/>
    </row>
    <row r="1321" spans="2:5" x14ac:dyDescent="0.35">
      <c r="B1321" s="12"/>
      <c r="C1321" s="12"/>
      <c r="D1321" s="12"/>
      <c r="E1321" s="12"/>
    </row>
    <row r="1322" spans="2:5" x14ac:dyDescent="0.35">
      <c r="B1322" s="12"/>
      <c r="C1322" s="12"/>
      <c r="D1322" s="12"/>
      <c r="E1322" s="12"/>
    </row>
    <row r="1323" spans="2:5" x14ac:dyDescent="0.35">
      <c r="B1323" s="12"/>
      <c r="C1323" s="12"/>
      <c r="D1323" s="12"/>
      <c r="E1323" s="12"/>
    </row>
    <row r="1324" spans="2:5" x14ac:dyDescent="0.35">
      <c r="B1324" s="12"/>
      <c r="C1324" s="12"/>
      <c r="D1324" s="12"/>
      <c r="E1324" s="12"/>
    </row>
    <row r="1325" spans="2:5" x14ac:dyDescent="0.35">
      <c r="B1325" s="12"/>
      <c r="C1325" s="12"/>
      <c r="D1325" s="12"/>
      <c r="E1325" s="12"/>
    </row>
    <row r="1326" spans="2:5" x14ac:dyDescent="0.35">
      <c r="B1326" s="12"/>
      <c r="C1326" s="12"/>
      <c r="D1326" s="12"/>
      <c r="E1326" s="12"/>
    </row>
    <row r="1327" spans="2:5" x14ac:dyDescent="0.35">
      <c r="B1327" s="12"/>
      <c r="C1327" s="12"/>
      <c r="D1327" s="12"/>
      <c r="E1327" s="12"/>
    </row>
    <row r="1328" spans="2:5" x14ac:dyDescent="0.35">
      <c r="B1328" s="12"/>
      <c r="C1328" s="12"/>
      <c r="D1328" s="12"/>
      <c r="E1328" s="12"/>
    </row>
    <row r="1329" spans="2:5" x14ac:dyDescent="0.35">
      <c r="B1329" s="12"/>
      <c r="C1329" s="12"/>
      <c r="D1329" s="12"/>
      <c r="E1329" s="12"/>
    </row>
    <row r="1330" spans="2:5" x14ac:dyDescent="0.35">
      <c r="B1330" s="12"/>
      <c r="C1330" s="12"/>
      <c r="D1330" s="12"/>
      <c r="E1330" s="12"/>
    </row>
    <row r="1331" spans="2:5" x14ac:dyDescent="0.35">
      <c r="B1331" s="12"/>
      <c r="C1331" s="12"/>
      <c r="D1331" s="12"/>
      <c r="E1331" s="12"/>
    </row>
    <row r="1332" spans="2:5" x14ac:dyDescent="0.35">
      <c r="B1332" s="12"/>
      <c r="C1332" s="12"/>
      <c r="D1332" s="12"/>
      <c r="E1332" s="12"/>
    </row>
    <row r="1333" spans="2:5" x14ac:dyDescent="0.35">
      <c r="B1333" s="12"/>
      <c r="C1333" s="12"/>
      <c r="D1333" s="12"/>
      <c r="E1333" s="12"/>
    </row>
    <row r="1334" spans="2:5" x14ac:dyDescent="0.35">
      <c r="B1334" s="12"/>
      <c r="C1334" s="12"/>
      <c r="D1334" s="12"/>
      <c r="E1334" s="12"/>
    </row>
    <row r="1335" spans="2:5" x14ac:dyDescent="0.35">
      <c r="B1335" s="12"/>
      <c r="C1335" s="12"/>
      <c r="D1335" s="12"/>
      <c r="E1335" s="12"/>
    </row>
    <row r="1336" spans="2:5" x14ac:dyDescent="0.35">
      <c r="B1336" s="12"/>
      <c r="C1336" s="12"/>
      <c r="D1336" s="12"/>
      <c r="E1336" s="12"/>
    </row>
    <row r="1337" spans="2:5" x14ac:dyDescent="0.35">
      <c r="B1337" s="12"/>
      <c r="C1337" s="12"/>
      <c r="D1337" s="12"/>
      <c r="E1337" s="12"/>
    </row>
    <row r="1338" spans="2:5" x14ac:dyDescent="0.35">
      <c r="B1338" s="12"/>
      <c r="C1338" s="12"/>
      <c r="D1338" s="12"/>
      <c r="E1338" s="12"/>
    </row>
    <row r="1339" spans="2:5" x14ac:dyDescent="0.35">
      <c r="B1339" s="12"/>
      <c r="C1339" s="12"/>
      <c r="D1339" s="12"/>
      <c r="E1339" s="12"/>
    </row>
    <row r="1340" spans="2:5" x14ac:dyDescent="0.35">
      <c r="B1340" s="12"/>
      <c r="C1340" s="12"/>
      <c r="D1340" s="12"/>
      <c r="E1340" s="12"/>
    </row>
    <row r="1341" spans="2:5" x14ac:dyDescent="0.35">
      <c r="B1341" s="12"/>
      <c r="C1341" s="12"/>
      <c r="D1341" s="12"/>
      <c r="E1341" s="12"/>
    </row>
    <row r="1342" spans="2:5" x14ac:dyDescent="0.35">
      <c r="B1342" s="12"/>
      <c r="C1342" s="12"/>
      <c r="D1342" s="12"/>
      <c r="E1342" s="12"/>
    </row>
    <row r="1343" spans="2:5" x14ac:dyDescent="0.35">
      <c r="B1343" s="12"/>
      <c r="C1343" s="12"/>
      <c r="D1343" s="12"/>
      <c r="E1343" s="12"/>
    </row>
    <row r="1344" spans="2:5" x14ac:dyDescent="0.35">
      <c r="B1344" s="12"/>
      <c r="C1344" s="12"/>
      <c r="D1344" s="12"/>
      <c r="E1344" s="12"/>
    </row>
    <row r="1345" spans="2:5" x14ac:dyDescent="0.35">
      <c r="B1345" s="12"/>
      <c r="C1345" s="12"/>
      <c r="D1345" s="12"/>
      <c r="E1345" s="12"/>
    </row>
    <row r="1346" spans="2:5" x14ac:dyDescent="0.35">
      <c r="B1346" s="12"/>
      <c r="C1346" s="12"/>
      <c r="D1346" s="12"/>
      <c r="E1346" s="12"/>
    </row>
    <row r="1347" spans="2:5" x14ac:dyDescent="0.35">
      <c r="B1347" s="12"/>
      <c r="C1347" s="12"/>
      <c r="D1347" s="12"/>
      <c r="E1347" s="12"/>
    </row>
    <row r="1348" spans="2:5" x14ac:dyDescent="0.35">
      <c r="B1348" s="12"/>
      <c r="C1348" s="12"/>
      <c r="D1348" s="12"/>
      <c r="E1348" s="12"/>
    </row>
    <row r="1349" spans="2:5" x14ac:dyDescent="0.35">
      <c r="B1349" s="12"/>
      <c r="C1349" s="12"/>
      <c r="D1349" s="12"/>
      <c r="E1349" s="12"/>
    </row>
    <row r="1350" spans="2:5" x14ac:dyDescent="0.35">
      <c r="B1350" s="12"/>
      <c r="C1350" s="12"/>
      <c r="D1350" s="12"/>
      <c r="E1350" s="12"/>
    </row>
    <row r="1351" spans="2:5" x14ac:dyDescent="0.35">
      <c r="B1351" s="12"/>
      <c r="C1351" s="12"/>
      <c r="D1351" s="12"/>
      <c r="E1351" s="12"/>
    </row>
    <row r="1352" spans="2:5" x14ac:dyDescent="0.35">
      <c r="B1352" s="12"/>
      <c r="C1352" s="12"/>
      <c r="D1352" s="12"/>
      <c r="E1352" s="12"/>
    </row>
    <row r="1353" spans="2:5" x14ac:dyDescent="0.35">
      <c r="B1353" s="12"/>
      <c r="C1353" s="12"/>
      <c r="D1353" s="12"/>
      <c r="E1353" s="12"/>
    </row>
    <row r="1354" spans="2:5" x14ac:dyDescent="0.35">
      <c r="B1354" s="12"/>
      <c r="C1354" s="12"/>
      <c r="D1354" s="12"/>
      <c r="E1354" s="12"/>
    </row>
    <row r="1355" spans="2:5" x14ac:dyDescent="0.35">
      <c r="B1355" s="12"/>
      <c r="C1355" s="12"/>
      <c r="D1355" s="12"/>
      <c r="E1355" s="12"/>
    </row>
    <row r="1356" spans="2:5" x14ac:dyDescent="0.35">
      <c r="B1356" s="12"/>
      <c r="C1356" s="12"/>
      <c r="D1356" s="12"/>
      <c r="E1356" s="12"/>
    </row>
    <row r="1357" spans="2:5" x14ac:dyDescent="0.35">
      <c r="B1357" s="12"/>
      <c r="C1357" s="12"/>
      <c r="D1357" s="12"/>
      <c r="E1357" s="12"/>
    </row>
    <row r="1358" spans="2:5" x14ac:dyDescent="0.35">
      <c r="B1358" s="12"/>
      <c r="C1358" s="12"/>
      <c r="D1358" s="12"/>
      <c r="E1358" s="12"/>
    </row>
    <row r="1359" spans="2:5" x14ac:dyDescent="0.35">
      <c r="B1359" s="12"/>
      <c r="C1359" s="12"/>
      <c r="D1359" s="12"/>
      <c r="E1359" s="12"/>
    </row>
    <row r="1360" spans="2:5" x14ac:dyDescent="0.35">
      <c r="B1360" s="12"/>
      <c r="C1360" s="12"/>
      <c r="D1360" s="12"/>
      <c r="E1360" s="12"/>
    </row>
    <row r="1361" spans="2:5" x14ac:dyDescent="0.35">
      <c r="B1361" s="12"/>
      <c r="C1361" s="12"/>
      <c r="D1361" s="12"/>
      <c r="E1361" s="12"/>
    </row>
    <row r="1362" spans="2:5" x14ac:dyDescent="0.35">
      <c r="B1362" s="12"/>
      <c r="C1362" s="12"/>
      <c r="D1362" s="12"/>
      <c r="E1362" s="12"/>
    </row>
    <row r="1363" spans="2:5" x14ac:dyDescent="0.35">
      <c r="B1363" s="12"/>
      <c r="C1363" s="12"/>
      <c r="D1363" s="12"/>
      <c r="E1363" s="12"/>
    </row>
    <row r="1364" spans="2:5" x14ac:dyDescent="0.35">
      <c r="B1364" s="12"/>
      <c r="C1364" s="12"/>
      <c r="D1364" s="12"/>
      <c r="E1364" s="12"/>
    </row>
    <row r="1365" spans="2:5" x14ac:dyDescent="0.35">
      <c r="B1365" s="12"/>
      <c r="C1365" s="12"/>
      <c r="D1365" s="12"/>
      <c r="E1365" s="12"/>
    </row>
    <row r="1366" spans="2:5" x14ac:dyDescent="0.35">
      <c r="B1366" s="12"/>
      <c r="C1366" s="12"/>
      <c r="D1366" s="12"/>
      <c r="E1366" s="12"/>
    </row>
    <row r="1367" spans="2:5" x14ac:dyDescent="0.35">
      <c r="B1367" s="12"/>
      <c r="C1367" s="12"/>
      <c r="D1367" s="12"/>
      <c r="E1367" s="12"/>
    </row>
    <row r="1368" spans="2:5" x14ac:dyDescent="0.35">
      <c r="B1368" s="12"/>
      <c r="C1368" s="12"/>
      <c r="D1368" s="12"/>
      <c r="E1368" s="12"/>
    </row>
    <row r="1369" spans="2:5" x14ac:dyDescent="0.35">
      <c r="B1369" s="12"/>
      <c r="C1369" s="12"/>
      <c r="D1369" s="12"/>
      <c r="E1369" s="12"/>
    </row>
    <row r="1370" spans="2:5" x14ac:dyDescent="0.35">
      <c r="B1370" s="12"/>
      <c r="C1370" s="12"/>
      <c r="D1370" s="12"/>
      <c r="E1370" s="12"/>
    </row>
    <row r="1371" spans="2:5" x14ac:dyDescent="0.35">
      <c r="B1371" s="12"/>
      <c r="C1371" s="12"/>
      <c r="D1371" s="12"/>
      <c r="E1371" s="12"/>
    </row>
    <row r="1372" spans="2:5" x14ac:dyDescent="0.35">
      <c r="B1372" s="12"/>
      <c r="C1372" s="12"/>
      <c r="D1372" s="12"/>
      <c r="E1372" s="12"/>
    </row>
    <row r="1373" spans="2:5" x14ac:dyDescent="0.35">
      <c r="B1373" s="12"/>
      <c r="C1373" s="12"/>
      <c r="D1373" s="12"/>
      <c r="E1373" s="12"/>
    </row>
    <row r="1374" spans="2:5" x14ac:dyDescent="0.35">
      <c r="B1374" s="12"/>
      <c r="C1374" s="12"/>
      <c r="D1374" s="12"/>
      <c r="E1374" s="12"/>
    </row>
    <row r="1375" spans="2:5" x14ac:dyDescent="0.35">
      <c r="B1375" s="12"/>
      <c r="C1375" s="12"/>
      <c r="D1375" s="12"/>
      <c r="E1375" s="12"/>
    </row>
  </sheetData>
  <mergeCells count="1">
    <mergeCell ref="A1:L1"/>
  </mergeCells>
  <conditionalFormatting pivot="1" sqref="J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{9CF2E1E6-193C-45D3-92DA-D1AEA50707D7}</x14:id>
        </ext>
      </extLst>
    </cfRule>
  </conditionalFormatting>
  <conditionalFormatting pivot="1" sqref="P5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D4:D1277" xr:uid="{1F99FE50-7DE9-4BD6-97C2-FF522C9EBBF6}">
      <formula1>moyens_paiement</formula1>
    </dataValidation>
    <dataValidation type="list" allowBlank="1" showInputMessage="1" showErrorMessage="1" sqref="C4:C1277" xr:uid="{D0B24A09-3E88-4DF9-BF28-59FD78E051A5}">
      <formula1>Employes</formula1>
    </dataValidation>
  </dataValidations>
  <pageMargins left="0.7" right="0.7" top="0.75" bottom="0.75" header="0.3" footer="0.3"/>
  <pageSetup orientation="portrait" r:id="rId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9CF2E1E6-193C-45D3-92DA-D1AEA50707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70308-193F-46DD-9339-34F54D517AFF}">
  <sheetPr codeName="Feuil5"/>
  <dimension ref="A1:P1375"/>
  <sheetViews>
    <sheetView showGridLines="0" zoomScale="68" zoomScaleNormal="75" workbookViewId="0">
      <pane ySplit="1" topLeftCell="A2" activePane="bottomLeft" state="frozen"/>
      <selection pane="bottomLeft" activeCell="O6" sqref="O6:P6"/>
    </sheetView>
  </sheetViews>
  <sheetFormatPr baseColWidth="10" defaultRowHeight="14.5" x14ac:dyDescent="0.35"/>
  <cols>
    <col min="1" max="1" width="12.7265625" style="81" bestFit="1" customWidth="1"/>
    <col min="2" max="2" width="10.90625" style="85"/>
    <col min="3" max="3" width="16.90625" style="85" customWidth="1"/>
    <col min="4" max="4" width="10.90625" style="85"/>
    <col min="5" max="5" width="11.26953125" style="85" bestFit="1" customWidth="1"/>
    <col min="6" max="6" width="4.26953125" style="81" customWidth="1"/>
    <col min="7" max="7" width="11.08984375" style="81" customWidth="1"/>
    <col min="8" max="8" width="15.54296875" style="81" customWidth="1"/>
    <col min="9" max="9" width="12.36328125" style="81" customWidth="1"/>
    <col min="10" max="10" width="18.26953125" style="81" customWidth="1"/>
    <col min="11" max="11" width="16.6328125" style="81" customWidth="1"/>
    <col min="12" max="12" width="13.6328125" style="81" customWidth="1"/>
    <col min="13" max="13" width="21.6328125" style="81" bestFit="1" customWidth="1"/>
    <col min="14" max="14" width="14.7265625" style="81" customWidth="1"/>
    <col min="15" max="16" width="19.08984375" style="81" customWidth="1"/>
    <col min="17" max="21" width="9" style="81" customWidth="1"/>
    <col min="22" max="22" width="8" style="81" customWidth="1"/>
    <col min="23" max="26" width="9" style="81" customWidth="1"/>
    <col min="27" max="27" width="11.6328125" style="81" bestFit="1" customWidth="1"/>
    <col min="28" max="16384" width="10.90625" style="81"/>
  </cols>
  <sheetData>
    <row r="1" spans="1:16" s="79" customFormat="1" ht="44" customHeight="1" x14ac:dyDescent="0.35">
      <c r="A1" s="132" t="s">
        <v>43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1:16" ht="21.5" customHeight="1" x14ac:dyDescent="0.3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6" x14ac:dyDescent="0.35">
      <c r="B3" s="83" t="s">
        <v>7</v>
      </c>
      <c r="C3" s="83" t="s">
        <v>8</v>
      </c>
      <c r="D3" s="83" t="s">
        <v>13</v>
      </c>
      <c r="E3" s="83" t="s">
        <v>9</v>
      </c>
      <c r="F3" s="82"/>
      <c r="H3" s="86" t="s">
        <v>6</v>
      </c>
      <c r="I3" s="86"/>
      <c r="J3" s="86"/>
      <c r="O3" s="85" t="s">
        <v>13</v>
      </c>
      <c r="P3" s="85" t="s">
        <v>6</v>
      </c>
    </row>
    <row r="4" spans="1:16" x14ac:dyDescent="0.35">
      <c r="B4" s="97"/>
      <c r="C4" s="98"/>
      <c r="D4" s="98"/>
      <c r="E4" s="99"/>
      <c r="H4" s="86"/>
      <c r="I4" s="86" t="s">
        <v>12</v>
      </c>
      <c r="J4" s="86" t="s">
        <v>14</v>
      </c>
      <c r="O4" s="90" t="s">
        <v>12</v>
      </c>
      <c r="P4" s="91"/>
    </row>
    <row r="5" spans="1:16" ht="18.5" x14ac:dyDescent="0.45">
      <c r="B5" s="97"/>
      <c r="C5" s="98"/>
      <c r="D5" s="98"/>
      <c r="E5" s="99"/>
      <c r="H5" s="87" t="s">
        <v>12</v>
      </c>
      <c r="I5" s="88">
        <v>0</v>
      </c>
      <c r="J5" s="88">
        <v>0</v>
      </c>
      <c r="O5" s="90" t="s">
        <v>14</v>
      </c>
      <c r="P5" s="92"/>
    </row>
    <row r="6" spans="1:16" ht="18.5" x14ac:dyDescent="0.45">
      <c r="B6" s="97"/>
      <c r="C6" s="98"/>
      <c r="D6" s="98"/>
      <c r="E6" s="99"/>
      <c r="H6" s="87" t="s">
        <v>14</v>
      </c>
      <c r="I6" s="88">
        <v>0</v>
      </c>
      <c r="J6" s="89">
        <v>0</v>
      </c>
      <c r="O6" s="107"/>
      <c r="P6" s="107"/>
    </row>
    <row r="7" spans="1:16" x14ac:dyDescent="0.35">
      <c r="B7" s="97"/>
      <c r="C7" s="98"/>
      <c r="D7" s="98"/>
      <c r="E7" s="99"/>
    </row>
    <row r="8" spans="1:16" x14ac:dyDescent="0.35">
      <c r="B8" s="97"/>
      <c r="C8" s="98"/>
      <c r="D8" s="98"/>
      <c r="E8" s="99"/>
    </row>
    <row r="9" spans="1:16" x14ac:dyDescent="0.35">
      <c r="B9" s="97"/>
      <c r="C9" s="98"/>
      <c r="D9" s="98"/>
      <c r="E9" s="99"/>
    </row>
    <row r="10" spans="1:16" x14ac:dyDescent="0.35">
      <c r="B10" s="97"/>
      <c r="C10" s="98"/>
      <c r="D10" s="98"/>
      <c r="E10" s="99"/>
    </row>
    <row r="11" spans="1:16" x14ac:dyDescent="0.35">
      <c r="B11" s="97"/>
      <c r="C11" s="98"/>
      <c r="D11" s="98"/>
      <c r="E11" s="99"/>
    </row>
    <row r="12" spans="1:16" x14ac:dyDescent="0.35">
      <c r="B12" s="97"/>
      <c r="C12" s="98"/>
      <c r="D12" s="98"/>
      <c r="E12" s="99"/>
    </row>
    <row r="13" spans="1:16" x14ac:dyDescent="0.35">
      <c r="B13" s="97"/>
      <c r="C13" s="98"/>
      <c r="D13" s="98"/>
      <c r="E13" s="99"/>
    </row>
    <row r="14" spans="1:16" x14ac:dyDescent="0.35">
      <c r="B14" s="97"/>
      <c r="C14" s="98"/>
      <c r="D14" s="98"/>
      <c r="E14" s="99"/>
    </row>
    <row r="15" spans="1:16" x14ac:dyDescent="0.35">
      <c r="B15" s="97"/>
      <c r="C15" s="98"/>
      <c r="D15" s="98"/>
      <c r="E15" s="99"/>
    </row>
    <row r="16" spans="1:16" x14ac:dyDescent="0.35">
      <c r="B16" s="97"/>
      <c r="C16" s="98"/>
      <c r="D16" s="98"/>
      <c r="E16" s="99"/>
    </row>
    <row r="17" spans="2:5" x14ac:dyDescent="0.35">
      <c r="B17" s="97"/>
      <c r="C17" s="98"/>
      <c r="D17" s="98"/>
      <c r="E17" s="99"/>
    </row>
    <row r="18" spans="2:5" x14ac:dyDescent="0.35">
      <c r="B18" s="97"/>
      <c r="C18" s="98"/>
      <c r="D18" s="98"/>
      <c r="E18" s="99"/>
    </row>
    <row r="19" spans="2:5" x14ac:dyDescent="0.35">
      <c r="B19" s="97"/>
      <c r="C19" s="98"/>
      <c r="D19" s="98"/>
      <c r="E19" s="99"/>
    </row>
    <row r="20" spans="2:5" x14ac:dyDescent="0.35">
      <c r="B20" s="97"/>
      <c r="C20" s="98"/>
      <c r="D20" s="98"/>
      <c r="E20" s="99"/>
    </row>
    <row r="21" spans="2:5" x14ac:dyDescent="0.35">
      <c r="B21" s="97"/>
      <c r="C21" s="98"/>
      <c r="D21" s="98"/>
      <c r="E21" s="99"/>
    </row>
    <row r="22" spans="2:5" x14ac:dyDescent="0.35">
      <c r="B22" s="97"/>
      <c r="C22" s="98"/>
      <c r="D22" s="98"/>
      <c r="E22" s="99"/>
    </row>
    <row r="23" spans="2:5" x14ac:dyDescent="0.35">
      <c r="B23" s="97"/>
      <c r="C23" s="98"/>
      <c r="D23" s="98"/>
      <c r="E23" s="99"/>
    </row>
    <row r="24" spans="2:5" x14ac:dyDescent="0.35">
      <c r="B24" s="97"/>
      <c r="C24" s="98"/>
      <c r="D24" s="98"/>
      <c r="E24" s="99"/>
    </row>
    <row r="25" spans="2:5" x14ac:dyDescent="0.35">
      <c r="B25" s="97"/>
      <c r="C25" s="98"/>
      <c r="D25" s="98"/>
      <c r="E25" s="99"/>
    </row>
    <row r="26" spans="2:5" x14ac:dyDescent="0.35">
      <c r="B26" s="97"/>
      <c r="C26" s="98"/>
      <c r="D26" s="98"/>
      <c r="E26" s="99"/>
    </row>
    <row r="27" spans="2:5" x14ac:dyDescent="0.35">
      <c r="B27" s="97"/>
      <c r="C27" s="98"/>
      <c r="D27" s="98"/>
      <c r="E27" s="99"/>
    </row>
    <row r="28" spans="2:5" x14ac:dyDescent="0.35">
      <c r="B28" s="97"/>
      <c r="C28" s="98"/>
      <c r="D28" s="98"/>
      <c r="E28" s="99"/>
    </row>
    <row r="29" spans="2:5" x14ac:dyDescent="0.35">
      <c r="B29" s="97"/>
      <c r="C29" s="98"/>
      <c r="D29" s="98"/>
      <c r="E29" s="99"/>
    </row>
    <row r="30" spans="2:5" x14ac:dyDescent="0.35">
      <c r="B30" s="97"/>
      <c r="C30" s="98"/>
      <c r="D30" s="98"/>
      <c r="E30" s="99"/>
    </row>
    <row r="31" spans="2:5" x14ac:dyDescent="0.35">
      <c r="B31" s="97"/>
      <c r="C31" s="98"/>
      <c r="D31" s="98"/>
      <c r="E31" s="99"/>
    </row>
    <row r="32" spans="2:5" x14ac:dyDescent="0.35">
      <c r="B32" s="97"/>
      <c r="C32" s="98"/>
      <c r="D32" s="98"/>
      <c r="E32" s="99"/>
    </row>
    <row r="33" spans="2:5" x14ac:dyDescent="0.35">
      <c r="B33" s="97"/>
      <c r="C33" s="98"/>
      <c r="D33" s="98"/>
      <c r="E33" s="99"/>
    </row>
    <row r="34" spans="2:5" x14ac:dyDescent="0.35">
      <c r="B34" s="97"/>
      <c r="C34" s="98"/>
      <c r="D34" s="98"/>
      <c r="E34" s="99"/>
    </row>
    <row r="35" spans="2:5" x14ac:dyDescent="0.35">
      <c r="B35" s="97"/>
      <c r="C35" s="98"/>
      <c r="D35" s="98"/>
      <c r="E35" s="99"/>
    </row>
    <row r="36" spans="2:5" x14ac:dyDescent="0.35">
      <c r="B36" s="97"/>
      <c r="C36" s="98"/>
      <c r="D36" s="98"/>
      <c r="E36" s="99"/>
    </row>
    <row r="37" spans="2:5" x14ac:dyDescent="0.35">
      <c r="B37" s="97"/>
      <c r="C37" s="98"/>
      <c r="D37" s="98"/>
      <c r="E37" s="99"/>
    </row>
    <row r="38" spans="2:5" x14ac:dyDescent="0.35">
      <c r="B38" s="97"/>
      <c r="C38" s="98"/>
      <c r="D38" s="98"/>
      <c r="E38" s="99"/>
    </row>
    <row r="39" spans="2:5" x14ac:dyDescent="0.35">
      <c r="B39" s="97"/>
      <c r="C39" s="98"/>
      <c r="D39" s="98"/>
      <c r="E39" s="99"/>
    </row>
    <row r="40" spans="2:5" x14ac:dyDescent="0.35">
      <c r="B40" s="97"/>
      <c r="C40" s="98"/>
      <c r="D40" s="98"/>
      <c r="E40" s="99"/>
    </row>
    <row r="41" spans="2:5" x14ac:dyDescent="0.35">
      <c r="B41" s="97"/>
      <c r="C41" s="98"/>
      <c r="D41" s="98"/>
      <c r="E41" s="99"/>
    </row>
    <row r="42" spans="2:5" x14ac:dyDescent="0.35">
      <c r="B42" s="97"/>
      <c r="C42" s="98"/>
      <c r="D42" s="98"/>
      <c r="E42" s="99"/>
    </row>
    <row r="43" spans="2:5" x14ac:dyDescent="0.35">
      <c r="B43" s="97"/>
      <c r="C43" s="98"/>
      <c r="D43" s="98"/>
      <c r="E43" s="99"/>
    </row>
    <row r="44" spans="2:5" x14ac:dyDescent="0.35">
      <c r="B44" s="97"/>
      <c r="C44" s="98"/>
      <c r="D44" s="98"/>
      <c r="E44" s="99"/>
    </row>
    <row r="45" spans="2:5" x14ac:dyDescent="0.35">
      <c r="B45" s="97"/>
      <c r="C45" s="98"/>
      <c r="D45" s="98"/>
      <c r="E45" s="99"/>
    </row>
    <row r="46" spans="2:5" x14ac:dyDescent="0.35">
      <c r="B46" s="97"/>
      <c r="C46" s="98"/>
      <c r="D46" s="98"/>
      <c r="E46" s="99"/>
    </row>
    <row r="47" spans="2:5" x14ac:dyDescent="0.35">
      <c r="B47" s="97"/>
      <c r="C47" s="98"/>
      <c r="D47" s="98"/>
      <c r="E47" s="99"/>
    </row>
    <row r="48" spans="2:5" x14ac:dyDescent="0.35">
      <c r="B48" s="97"/>
      <c r="C48" s="98"/>
      <c r="D48" s="98"/>
      <c r="E48" s="99"/>
    </row>
    <row r="49" spans="2:5" x14ac:dyDescent="0.35">
      <c r="B49" s="97"/>
      <c r="C49" s="98"/>
      <c r="D49" s="98"/>
      <c r="E49" s="99"/>
    </row>
    <row r="50" spans="2:5" x14ac:dyDescent="0.35">
      <c r="B50" s="97"/>
      <c r="C50" s="98"/>
      <c r="D50" s="98"/>
      <c r="E50" s="99"/>
    </row>
    <row r="51" spans="2:5" x14ac:dyDescent="0.35">
      <c r="B51" s="97"/>
      <c r="C51" s="98"/>
      <c r="D51" s="98"/>
      <c r="E51" s="99"/>
    </row>
    <row r="52" spans="2:5" x14ac:dyDescent="0.35">
      <c r="B52" s="97"/>
      <c r="C52" s="98"/>
      <c r="D52" s="98"/>
      <c r="E52" s="99"/>
    </row>
    <row r="53" spans="2:5" x14ac:dyDescent="0.35">
      <c r="B53" s="97"/>
      <c r="C53" s="98"/>
      <c r="D53" s="98"/>
      <c r="E53" s="99"/>
    </row>
    <row r="54" spans="2:5" x14ac:dyDescent="0.35">
      <c r="B54" s="97"/>
      <c r="C54" s="98"/>
      <c r="D54" s="98"/>
      <c r="E54" s="99"/>
    </row>
    <row r="55" spans="2:5" x14ac:dyDescent="0.35">
      <c r="B55" s="97"/>
      <c r="C55" s="98"/>
      <c r="D55" s="98"/>
      <c r="E55" s="99"/>
    </row>
    <row r="56" spans="2:5" x14ac:dyDescent="0.35">
      <c r="B56" s="97"/>
      <c r="C56" s="98"/>
      <c r="D56" s="98"/>
      <c r="E56" s="99"/>
    </row>
    <row r="57" spans="2:5" x14ac:dyDescent="0.35">
      <c r="B57" s="97"/>
      <c r="C57" s="98"/>
      <c r="D57" s="98"/>
      <c r="E57" s="99"/>
    </row>
    <row r="58" spans="2:5" x14ac:dyDescent="0.35">
      <c r="B58" s="97"/>
      <c r="C58" s="98"/>
      <c r="D58" s="98"/>
      <c r="E58" s="99"/>
    </row>
    <row r="59" spans="2:5" x14ac:dyDescent="0.35">
      <c r="B59" s="97"/>
      <c r="C59" s="98"/>
      <c r="D59" s="98"/>
      <c r="E59" s="99"/>
    </row>
    <row r="60" spans="2:5" x14ac:dyDescent="0.35">
      <c r="B60" s="97"/>
      <c r="C60" s="98"/>
      <c r="D60" s="98"/>
      <c r="E60" s="99"/>
    </row>
    <row r="61" spans="2:5" x14ac:dyDescent="0.35">
      <c r="B61" s="97"/>
      <c r="C61" s="98"/>
      <c r="D61" s="98"/>
      <c r="E61" s="99"/>
    </row>
    <row r="62" spans="2:5" x14ac:dyDescent="0.35">
      <c r="B62" s="97"/>
      <c r="C62" s="98"/>
      <c r="D62" s="98"/>
      <c r="E62" s="99"/>
    </row>
    <row r="63" spans="2:5" x14ac:dyDescent="0.35">
      <c r="B63" s="97"/>
      <c r="C63" s="98"/>
      <c r="D63" s="98"/>
      <c r="E63" s="99"/>
    </row>
    <row r="64" spans="2:5" x14ac:dyDescent="0.35">
      <c r="B64" s="97"/>
      <c r="C64" s="98"/>
      <c r="D64" s="98"/>
      <c r="E64" s="99"/>
    </row>
    <row r="65" spans="2:5" x14ac:dyDescent="0.35">
      <c r="B65" s="97"/>
      <c r="C65" s="98"/>
      <c r="D65" s="98"/>
      <c r="E65" s="99"/>
    </row>
    <row r="66" spans="2:5" x14ac:dyDescent="0.35">
      <c r="B66" s="97"/>
      <c r="C66" s="98"/>
      <c r="D66" s="98"/>
      <c r="E66" s="99"/>
    </row>
    <row r="67" spans="2:5" x14ac:dyDescent="0.35">
      <c r="B67" s="97"/>
      <c r="C67" s="98"/>
      <c r="D67" s="98"/>
      <c r="E67" s="99"/>
    </row>
    <row r="68" spans="2:5" x14ac:dyDescent="0.35">
      <c r="B68" s="97"/>
      <c r="C68" s="98"/>
      <c r="D68" s="98"/>
      <c r="E68" s="99"/>
    </row>
    <row r="69" spans="2:5" x14ac:dyDescent="0.35">
      <c r="B69" s="97"/>
      <c r="C69" s="98"/>
      <c r="D69" s="98"/>
      <c r="E69" s="99"/>
    </row>
    <row r="70" spans="2:5" x14ac:dyDescent="0.35">
      <c r="B70" s="97"/>
      <c r="C70" s="98"/>
      <c r="D70" s="98"/>
      <c r="E70" s="99"/>
    </row>
    <row r="71" spans="2:5" x14ac:dyDescent="0.35">
      <c r="B71" s="97"/>
      <c r="C71" s="98"/>
      <c r="D71" s="98"/>
      <c r="E71" s="99"/>
    </row>
    <row r="72" spans="2:5" x14ac:dyDescent="0.35">
      <c r="B72" s="97"/>
      <c r="C72" s="98"/>
      <c r="D72" s="98"/>
      <c r="E72" s="99"/>
    </row>
    <row r="73" spans="2:5" x14ac:dyDescent="0.35">
      <c r="B73" s="97"/>
      <c r="C73" s="98"/>
      <c r="D73" s="98"/>
      <c r="E73" s="99"/>
    </row>
    <row r="74" spans="2:5" x14ac:dyDescent="0.35">
      <c r="B74" s="97"/>
      <c r="C74" s="98"/>
      <c r="D74" s="98"/>
      <c r="E74" s="99"/>
    </row>
    <row r="75" spans="2:5" x14ac:dyDescent="0.35">
      <c r="B75" s="97"/>
      <c r="C75" s="98"/>
      <c r="D75" s="98"/>
      <c r="E75" s="99"/>
    </row>
    <row r="76" spans="2:5" x14ac:dyDescent="0.35">
      <c r="B76" s="97"/>
      <c r="C76" s="98"/>
      <c r="D76" s="98"/>
      <c r="E76" s="99"/>
    </row>
    <row r="77" spans="2:5" x14ac:dyDescent="0.35">
      <c r="B77" s="97"/>
      <c r="C77" s="98"/>
      <c r="D77" s="98"/>
      <c r="E77" s="99"/>
    </row>
    <row r="78" spans="2:5" x14ac:dyDescent="0.35">
      <c r="B78" s="97"/>
      <c r="C78" s="98"/>
      <c r="D78" s="98"/>
      <c r="E78" s="99"/>
    </row>
    <row r="79" spans="2:5" x14ac:dyDescent="0.35">
      <c r="B79" s="97"/>
      <c r="C79" s="98"/>
      <c r="D79" s="98"/>
      <c r="E79" s="99"/>
    </row>
    <row r="80" spans="2:5" x14ac:dyDescent="0.35">
      <c r="B80" s="97"/>
      <c r="C80" s="98"/>
      <c r="D80" s="98"/>
      <c r="E80" s="99"/>
    </row>
    <row r="81" spans="2:5" x14ac:dyDescent="0.35">
      <c r="B81" s="97"/>
      <c r="C81" s="98"/>
      <c r="D81" s="98"/>
      <c r="E81" s="99"/>
    </row>
    <row r="82" spans="2:5" x14ac:dyDescent="0.35">
      <c r="B82" s="97"/>
      <c r="C82" s="98"/>
      <c r="D82" s="98"/>
      <c r="E82" s="99"/>
    </row>
    <row r="83" spans="2:5" x14ac:dyDescent="0.35">
      <c r="B83" s="97"/>
      <c r="C83" s="98"/>
      <c r="D83" s="98"/>
      <c r="E83" s="99"/>
    </row>
    <row r="84" spans="2:5" x14ac:dyDescent="0.35">
      <c r="B84" s="97"/>
      <c r="C84" s="98"/>
      <c r="D84" s="98"/>
      <c r="E84" s="99"/>
    </row>
    <row r="85" spans="2:5" x14ac:dyDescent="0.35">
      <c r="B85" s="97"/>
      <c r="C85" s="98"/>
      <c r="D85" s="98"/>
      <c r="E85" s="99"/>
    </row>
    <row r="86" spans="2:5" x14ac:dyDescent="0.35">
      <c r="B86" s="97"/>
      <c r="C86" s="98"/>
      <c r="D86" s="98"/>
      <c r="E86" s="99"/>
    </row>
    <row r="87" spans="2:5" x14ac:dyDescent="0.35">
      <c r="B87" s="97"/>
      <c r="C87" s="98"/>
      <c r="D87" s="98"/>
      <c r="E87" s="99"/>
    </row>
    <row r="88" spans="2:5" x14ac:dyDescent="0.35">
      <c r="B88" s="97"/>
      <c r="C88" s="98"/>
      <c r="D88" s="98"/>
      <c r="E88" s="99"/>
    </row>
    <row r="89" spans="2:5" x14ac:dyDescent="0.35">
      <c r="B89" s="97"/>
      <c r="C89" s="98"/>
      <c r="D89" s="98"/>
      <c r="E89" s="99"/>
    </row>
    <row r="90" spans="2:5" x14ac:dyDescent="0.35">
      <c r="B90" s="97"/>
      <c r="C90" s="98"/>
      <c r="D90" s="98"/>
      <c r="E90" s="99"/>
    </row>
    <row r="91" spans="2:5" x14ac:dyDescent="0.35">
      <c r="B91" s="97"/>
      <c r="C91" s="98"/>
      <c r="D91" s="98"/>
      <c r="E91" s="99"/>
    </row>
    <row r="92" spans="2:5" x14ac:dyDescent="0.35">
      <c r="B92" s="97"/>
      <c r="C92" s="98"/>
      <c r="D92" s="98"/>
      <c r="E92" s="99"/>
    </row>
    <row r="93" spans="2:5" x14ac:dyDescent="0.35">
      <c r="B93" s="97"/>
      <c r="C93" s="98"/>
      <c r="D93" s="98"/>
      <c r="E93" s="99"/>
    </row>
    <row r="94" spans="2:5" x14ac:dyDescent="0.35">
      <c r="B94" s="97"/>
      <c r="C94" s="98"/>
      <c r="D94" s="98"/>
      <c r="E94" s="99"/>
    </row>
    <row r="95" spans="2:5" x14ac:dyDescent="0.35">
      <c r="B95" s="97"/>
      <c r="C95" s="98"/>
      <c r="D95" s="98"/>
      <c r="E95" s="99"/>
    </row>
    <row r="96" spans="2:5" x14ac:dyDescent="0.35">
      <c r="B96" s="97"/>
      <c r="C96" s="98"/>
      <c r="D96" s="98"/>
      <c r="E96" s="99"/>
    </row>
    <row r="97" spans="2:5" x14ac:dyDescent="0.35">
      <c r="B97" s="97"/>
      <c r="C97" s="98"/>
      <c r="D97" s="98"/>
      <c r="E97" s="99"/>
    </row>
    <row r="98" spans="2:5" x14ac:dyDescent="0.35">
      <c r="B98" s="97"/>
      <c r="C98" s="98"/>
      <c r="D98" s="98"/>
      <c r="E98" s="99"/>
    </row>
    <row r="99" spans="2:5" x14ac:dyDescent="0.35">
      <c r="B99" s="97"/>
      <c r="C99" s="98"/>
      <c r="D99" s="98"/>
      <c r="E99" s="99"/>
    </row>
    <row r="100" spans="2:5" x14ac:dyDescent="0.35">
      <c r="B100" s="97"/>
      <c r="C100" s="98"/>
      <c r="D100" s="98"/>
      <c r="E100" s="99"/>
    </row>
    <row r="101" spans="2:5" x14ac:dyDescent="0.35">
      <c r="B101" s="97"/>
      <c r="C101" s="98"/>
      <c r="D101" s="98"/>
      <c r="E101" s="99"/>
    </row>
    <row r="102" spans="2:5" x14ac:dyDescent="0.35">
      <c r="B102" s="97"/>
      <c r="C102" s="98"/>
      <c r="D102" s="98"/>
      <c r="E102" s="99"/>
    </row>
    <row r="103" spans="2:5" x14ac:dyDescent="0.35">
      <c r="B103" s="97"/>
      <c r="C103" s="98"/>
      <c r="D103" s="98"/>
      <c r="E103" s="99"/>
    </row>
    <row r="104" spans="2:5" x14ac:dyDescent="0.35">
      <c r="B104" s="97"/>
      <c r="C104" s="98"/>
      <c r="D104" s="98"/>
      <c r="E104" s="99"/>
    </row>
    <row r="105" spans="2:5" x14ac:dyDescent="0.35">
      <c r="B105" s="97"/>
      <c r="C105" s="98"/>
      <c r="D105" s="98"/>
      <c r="E105" s="99"/>
    </row>
    <row r="106" spans="2:5" x14ac:dyDescent="0.35">
      <c r="B106" s="97"/>
      <c r="C106" s="98"/>
      <c r="D106" s="98"/>
      <c r="E106" s="99"/>
    </row>
    <row r="107" spans="2:5" x14ac:dyDescent="0.35">
      <c r="B107" s="97"/>
      <c r="C107" s="98"/>
      <c r="D107" s="98"/>
      <c r="E107" s="99"/>
    </row>
    <row r="108" spans="2:5" x14ac:dyDescent="0.35">
      <c r="B108" s="97"/>
      <c r="C108" s="98"/>
      <c r="D108" s="98"/>
      <c r="E108" s="99"/>
    </row>
    <row r="109" spans="2:5" x14ac:dyDescent="0.35">
      <c r="B109" s="97"/>
      <c r="C109" s="98"/>
      <c r="D109" s="98"/>
      <c r="E109" s="99"/>
    </row>
    <row r="110" spans="2:5" x14ac:dyDescent="0.35">
      <c r="B110" s="97"/>
      <c r="C110" s="98"/>
      <c r="D110" s="98"/>
      <c r="E110" s="99"/>
    </row>
    <row r="111" spans="2:5" x14ac:dyDescent="0.35">
      <c r="B111" s="97"/>
      <c r="C111" s="98"/>
      <c r="D111" s="98"/>
      <c r="E111" s="99"/>
    </row>
    <row r="112" spans="2:5" x14ac:dyDescent="0.35">
      <c r="B112" s="97"/>
      <c r="C112" s="98"/>
      <c r="D112" s="98"/>
      <c r="E112" s="99"/>
    </row>
    <row r="113" spans="2:5" x14ac:dyDescent="0.35">
      <c r="B113" s="97"/>
      <c r="C113" s="98"/>
      <c r="D113" s="98"/>
      <c r="E113" s="99"/>
    </row>
    <row r="114" spans="2:5" x14ac:dyDescent="0.35">
      <c r="B114" s="97"/>
      <c r="C114" s="98"/>
      <c r="D114" s="98"/>
      <c r="E114" s="99"/>
    </row>
    <row r="115" spans="2:5" x14ac:dyDescent="0.35">
      <c r="B115" s="97"/>
      <c r="C115" s="98"/>
      <c r="D115" s="98"/>
      <c r="E115" s="99"/>
    </row>
    <row r="116" spans="2:5" x14ac:dyDescent="0.35">
      <c r="B116" s="97"/>
      <c r="C116" s="98"/>
      <c r="D116" s="98"/>
      <c r="E116" s="99"/>
    </row>
    <row r="117" spans="2:5" x14ac:dyDescent="0.35">
      <c r="B117" s="97"/>
      <c r="C117" s="98"/>
      <c r="D117" s="98"/>
      <c r="E117" s="99"/>
    </row>
    <row r="118" spans="2:5" x14ac:dyDescent="0.35">
      <c r="B118" s="97"/>
      <c r="C118" s="98"/>
      <c r="D118" s="98"/>
      <c r="E118" s="99"/>
    </row>
    <row r="119" spans="2:5" x14ac:dyDescent="0.35">
      <c r="B119" s="97"/>
      <c r="C119" s="98"/>
      <c r="D119" s="98"/>
      <c r="E119" s="99"/>
    </row>
    <row r="120" spans="2:5" x14ac:dyDescent="0.35">
      <c r="B120" s="97"/>
      <c r="C120" s="98"/>
      <c r="D120" s="98"/>
      <c r="E120" s="99"/>
    </row>
    <row r="121" spans="2:5" x14ac:dyDescent="0.35">
      <c r="B121" s="97"/>
      <c r="C121" s="98"/>
      <c r="D121" s="98"/>
      <c r="E121" s="99"/>
    </row>
    <row r="122" spans="2:5" x14ac:dyDescent="0.35">
      <c r="B122" s="97"/>
      <c r="C122" s="98"/>
      <c r="D122" s="98"/>
      <c r="E122" s="99"/>
    </row>
    <row r="123" spans="2:5" x14ac:dyDescent="0.35">
      <c r="B123" s="97"/>
      <c r="C123" s="98"/>
      <c r="D123" s="98"/>
      <c r="E123" s="99"/>
    </row>
    <row r="124" spans="2:5" x14ac:dyDescent="0.35">
      <c r="B124" s="97"/>
      <c r="C124" s="98"/>
      <c r="D124" s="98"/>
      <c r="E124" s="99"/>
    </row>
    <row r="125" spans="2:5" x14ac:dyDescent="0.35">
      <c r="B125" s="97"/>
      <c r="C125" s="98"/>
      <c r="D125" s="98"/>
      <c r="E125" s="99"/>
    </row>
    <row r="126" spans="2:5" x14ac:dyDescent="0.35">
      <c r="B126" s="97"/>
      <c r="C126" s="98"/>
      <c r="D126" s="98"/>
      <c r="E126" s="99"/>
    </row>
    <row r="127" spans="2:5" x14ac:dyDescent="0.35">
      <c r="B127" s="97"/>
      <c r="C127" s="98"/>
      <c r="D127" s="98"/>
      <c r="E127" s="99"/>
    </row>
    <row r="128" spans="2:5" x14ac:dyDescent="0.35">
      <c r="B128" s="97"/>
      <c r="C128" s="98"/>
      <c r="D128" s="98"/>
      <c r="E128" s="99"/>
    </row>
    <row r="129" spans="2:5" x14ac:dyDescent="0.35">
      <c r="B129" s="97"/>
      <c r="C129" s="98"/>
      <c r="D129" s="98"/>
      <c r="E129" s="99"/>
    </row>
    <row r="130" spans="2:5" x14ac:dyDescent="0.35">
      <c r="B130" s="97"/>
      <c r="C130" s="98"/>
      <c r="D130" s="98"/>
      <c r="E130" s="99"/>
    </row>
    <row r="131" spans="2:5" x14ac:dyDescent="0.35">
      <c r="B131" s="97"/>
      <c r="C131" s="98"/>
      <c r="D131" s="98"/>
      <c r="E131" s="99"/>
    </row>
    <row r="132" spans="2:5" x14ac:dyDescent="0.35">
      <c r="B132" s="97"/>
      <c r="C132" s="98"/>
      <c r="D132" s="98"/>
      <c r="E132" s="99"/>
    </row>
    <row r="133" spans="2:5" x14ac:dyDescent="0.35">
      <c r="B133" s="97"/>
      <c r="C133" s="98"/>
      <c r="D133" s="98"/>
      <c r="E133" s="99"/>
    </row>
    <row r="134" spans="2:5" x14ac:dyDescent="0.35">
      <c r="B134" s="97"/>
      <c r="C134" s="98"/>
      <c r="D134" s="98"/>
      <c r="E134" s="99"/>
    </row>
    <row r="135" spans="2:5" x14ac:dyDescent="0.35">
      <c r="B135" s="97"/>
      <c r="C135" s="98"/>
      <c r="D135" s="98"/>
      <c r="E135" s="99"/>
    </row>
    <row r="136" spans="2:5" x14ac:dyDescent="0.35">
      <c r="B136" s="97"/>
      <c r="C136" s="98"/>
      <c r="D136" s="98"/>
      <c r="E136" s="99"/>
    </row>
    <row r="137" spans="2:5" x14ac:dyDescent="0.35">
      <c r="B137" s="97"/>
      <c r="C137" s="98"/>
      <c r="D137" s="98"/>
      <c r="E137" s="99"/>
    </row>
    <row r="138" spans="2:5" x14ac:dyDescent="0.35">
      <c r="B138" s="97"/>
      <c r="C138" s="98"/>
      <c r="D138" s="98"/>
      <c r="E138" s="99"/>
    </row>
    <row r="139" spans="2:5" x14ac:dyDescent="0.35">
      <c r="B139" s="97"/>
      <c r="C139" s="98"/>
      <c r="D139" s="98"/>
      <c r="E139" s="99"/>
    </row>
    <row r="140" spans="2:5" x14ac:dyDescent="0.35">
      <c r="B140" s="97"/>
      <c r="C140" s="98"/>
      <c r="D140" s="98"/>
      <c r="E140" s="99"/>
    </row>
    <row r="141" spans="2:5" x14ac:dyDescent="0.35">
      <c r="B141" s="97"/>
      <c r="C141" s="98"/>
      <c r="D141" s="98"/>
      <c r="E141" s="99"/>
    </row>
    <row r="142" spans="2:5" x14ac:dyDescent="0.35">
      <c r="B142" s="97"/>
      <c r="C142" s="98"/>
      <c r="D142" s="98"/>
      <c r="E142" s="99"/>
    </row>
    <row r="143" spans="2:5" x14ac:dyDescent="0.35">
      <c r="B143" s="97"/>
      <c r="C143" s="98"/>
      <c r="D143" s="98"/>
      <c r="E143" s="99"/>
    </row>
    <row r="144" spans="2:5" x14ac:dyDescent="0.35">
      <c r="B144" s="97"/>
      <c r="C144" s="98"/>
      <c r="D144" s="98"/>
      <c r="E144" s="99"/>
    </row>
    <row r="145" spans="2:5" x14ac:dyDescent="0.35">
      <c r="B145" s="97"/>
      <c r="C145" s="98"/>
      <c r="D145" s="98"/>
      <c r="E145" s="99"/>
    </row>
    <row r="146" spans="2:5" x14ac:dyDescent="0.35">
      <c r="B146" s="97"/>
      <c r="C146" s="98"/>
      <c r="D146" s="98"/>
      <c r="E146" s="99"/>
    </row>
    <row r="147" spans="2:5" x14ac:dyDescent="0.35">
      <c r="B147" s="97"/>
      <c r="C147" s="98"/>
      <c r="D147" s="98"/>
      <c r="E147" s="99"/>
    </row>
    <row r="148" spans="2:5" x14ac:dyDescent="0.35">
      <c r="B148" s="97"/>
      <c r="C148" s="98"/>
      <c r="D148" s="98"/>
      <c r="E148" s="99"/>
    </row>
    <row r="149" spans="2:5" x14ac:dyDescent="0.35">
      <c r="B149" s="97"/>
      <c r="C149" s="98"/>
      <c r="D149" s="98"/>
      <c r="E149" s="99"/>
    </row>
    <row r="150" spans="2:5" x14ac:dyDescent="0.35">
      <c r="B150" s="97"/>
      <c r="C150" s="98"/>
      <c r="D150" s="98"/>
      <c r="E150" s="99"/>
    </row>
    <row r="151" spans="2:5" x14ac:dyDescent="0.35">
      <c r="B151" s="97"/>
      <c r="C151" s="98"/>
      <c r="D151" s="98"/>
      <c r="E151" s="99"/>
    </row>
    <row r="152" spans="2:5" x14ac:dyDescent="0.35">
      <c r="B152" s="97"/>
      <c r="C152" s="98"/>
      <c r="D152" s="98"/>
      <c r="E152" s="99"/>
    </row>
    <row r="153" spans="2:5" x14ac:dyDescent="0.35">
      <c r="B153" s="97"/>
      <c r="C153" s="98"/>
      <c r="D153" s="98"/>
      <c r="E153" s="99"/>
    </row>
    <row r="154" spans="2:5" x14ac:dyDescent="0.35">
      <c r="B154" s="97"/>
      <c r="C154" s="98"/>
      <c r="D154" s="98"/>
      <c r="E154" s="99"/>
    </row>
    <row r="155" spans="2:5" x14ac:dyDescent="0.35">
      <c r="B155" s="97"/>
      <c r="C155" s="98"/>
      <c r="D155" s="98"/>
      <c r="E155" s="99"/>
    </row>
    <row r="156" spans="2:5" x14ac:dyDescent="0.35">
      <c r="B156" s="97"/>
      <c r="C156" s="98"/>
      <c r="D156" s="98"/>
      <c r="E156" s="99"/>
    </row>
    <row r="157" spans="2:5" x14ac:dyDescent="0.35">
      <c r="B157" s="97"/>
      <c r="C157" s="98"/>
      <c r="D157" s="98"/>
      <c r="E157" s="99"/>
    </row>
    <row r="158" spans="2:5" x14ac:dyDescent="0.35">
      <c r="B158" s="97"/>
      <c r="C158" s="98"/>
      <c r="D158" s="98"/>
      <c r="E158" s="99"/>
    </row>
    <row r="159" spans="2:5" x14ac:dyDescent="0.35">
      <c r="B159" s="97"/>
      <c r="C159" s="98"/>
      <c r="D159" s="98"/>
      <c r="E159" s="99"/>
    </row>
    <row r="160" spans="2:5" x14ac:dyDescent="0.35">
      <c r="B160" s="97"/>
      <c r="C160" s="98"/>
      <c r="D160" s="98"/>
      <c r="E160" s="99"/>
    </row>
    <row r="161" spans="2:5" x14ac:dyDescent="0.35">
      <c r="B161" s="97"/>
      <c r="C161" s="98"/>
      <c r="D161" s="98"/>
      <c r="E161" s="99"/>
    </row>
    <row r="162" spans="2:5" x14ac:dyDescent="0.35">
      <c r="B162" s="97"/>
      <c r="C162" s="98"/>
      <c r="D162" s="98"/>
      <c r="E162" s="99"/>
    </row>
    <row r="163" spans="2:5" x14ac:dyDescent="0.35">
      <c r="B163" s="97"/>
      <c r="C163" s="98"/>
      <c r="D163" s="98"/>
      <c r="E163" s="99"/>
    </row>
    <row r="164" spans="2:5" x14ac:dyDescent="0.35">
      <c r="B164" s="97"/>
      <c r="C164" s="98"/>
      <c r="D164" s="98"/>
      <c r="E164" s="99"/>
    </row>
    <row r="165" spans="2:5" x14ac:dyDescent="0.35">
      <c r="B165" s="97"/>
      <c r="C165" s="98"/>
      <c r="D165" s="98"/>
      <c r="E165" s="99"/>
    </row>
    <row r="166" spans="2:5" x14ac:dyDescent="0.35">
      <c r="B166" s="97"/>
      <c r="C166" s="98"/>
      <c r="D166" s="98"/>
      <c r="E166" s="99"/>
    </row>
    <row r="167" spans="2:5" x14ac:dyDescent="0.35">
      <c r="B167" s="97"/>
      <c r="C167" s="98"/>
      <c r="D167" s="98"/>
      <c r="E167" s="99"/>
    </row>
    <row r="168" spans="2:5" x14ac:dyDescent="0.35">
      <c r="B168" s="97"/>
      <c r="C168" s="98"/>
      <c r="D168" s="98"/>
      <c r="E168" s="99"/>
    </row>
    <row r="169" spans="2:5" x14ac:dyDescent="0.35">
      <c r="B169" s="97"/>
      <c r="C169" s="98"/>
      <c r="D169" s="98"/>
      <c r="E169" s="99"/>
    </row>
    <row r="170" spans="2:5" x14ac:dyDescent="0.35">
      <c r="B170" s="97"/>
      <c r="C170" s="98"/>
      <c r="D170" s="98"/>
      <c r="E170" s="99"/>
    </row>
    <row r="171" spans="2:5" x14ac:dyDescent="0.35">
      <c r="B171" s="97"/>
      <c r="C171" s="98"/>
      <c r="D171" s="98"/>
      <c r="E171" s="99"/>
    </row>
    <row r="172" spans="2:5" x14ac:dyDescent="0.35">
      <c r="B172" s="97"/>
      <c r="C172" s="98"/>
      <c r="D172" s="98"/>
      <c r="E172" s="99"/>
    </row>
    <row r="173" spans="2:5" x14ac:dyDescent="0.35">
      <c r="B173" s="97"/>
      <c r="C173" s="98"/>
      <c r="D173" s="98"/>
      <c r="E173" s="99"/>
    </row>
    <row r="174" spans="2:5" x14ac:dyDescent="0.35">
      <c r="B174" s="97"/>
      <c r="C174" s="98"/>
      <c r="D174" s="98"/>
      <c r="E174" s="99"/>
    </row>
    <row r="175" spans="2:5" x14ac:dyDescent="0.35">
      <c r="B175" s="97"/>
      <c r="C175" s="98"/>
      <c r="D175" s="98"/>
      <c r="E175" s="99"/>
    </row>
    <row r="176" spans="2:5" x14ac:dyDescent="0.35">
      <c r="B176" s="97"/>
      <c r="C176" s="98"/>
      <c r="D176" s="98"/>
      <c r="E176" s="99"/>
    </row>
    <row r="177" spans="2:5" x14ac:dyDescent="0.35">
      <c r="B177" s="97"/>
      <c r="C177" s="98"/>
      <c r="D177" s="98"/>
      <c r="E177" s="99"/>
    </row>
    <row r="178" spans="2:5" x14ac:dyDescent="0.35">
      <c r="B178" s="97"/>
      <c r="C178" s="98"/>
      <c r="D178" s="98"/>
      <c r="E178" s="99"/>
    </row>
    <row r="179" spans="2:5" x14ac:dyDescent="0.35">
      <c r="B179" s="97"/>
      <c r="C179" s="98"/>
      <c r="D179" s="98"/>
      <c r="E179" s="99"/>
    </row>
    <row r="180" spans="2:5" x14ac:dyDescent="0.35">
      <c r="B180" s="97"/>
      <c r="C180" s="98"/>
      <c r="D180" s="98"/>
      <c r="E180" s="99"/>
    </row>
    <row r="181" spans="2:5" x14ac:dyDescent="0.35">
      <c r="B181" s="97"/>
      <c r="C181" s="98"/>
      <c r="D181" s="98"/>
      <c r="E181" s="99"/>
    </row>
    <row r="182" spans="2:5" x14ac:dyDescent="0.35">
      <c r="B182" s="97"/>
      <c r="C182" s="98"/>
      <c r="D182" s="98"/>
      <c r="E182" s="99"/>
    </row>
    <row r="183" spans="2:5" x14ac:dyDescent="0.35">
      <c r="B183" s="97"/>
      <c r="C183" s="98"/>
      <c r="D183" s="98"/>
      <c r="E183" s="99"/>
    </row>
    <row r="184" spans="2:5" x14ac:dyDescent="0.35">
      <c r="B184" s="97"/>
      <c r="C184" s="98"/>
      <c r="D184" s="98"/>
      <c r="E184" s="99"/>
    </row>
    <row r="185" spans="2:5" x14ac:dyDescent="0.35">
      <c r="B185" s="97"/>
      <c r="C185" s="98"/>
      <c r="D185" s="98"/>
      <c r="E185" s="99"/>
    </row>
    <row r="186" spans="2:5" x14ac:dyDescent="0.35">
      <c r="B186" s="97"/>
      <c r="C186" s="98"/>
      <c r="D186" s="98"/>
      <c r="E186" s="99"/>
    </row>
    <row r="187" spans="2:5" x14ac:dyDescent="0.35">
      <c r="B187" s="97"/>
      <c r="C187" s="98"/>
      <c r="D187" s="98"/>
      <c r="E187" s="99"/>
    </row>
    <row r="188" spans="2:5" x14ac:dyDescent="0.35">
      <c r="B188" s="97"/>
      <c r="C188" s="98"/>
      <c r="D188" s="98"/>
      <c r="E188" s="99"/>
    </row>
    <row r="189" spans="2:5" x14ac:dyDescent="0.35">
      <c r="B189" s="97"/>
      <c r="C189" s="98"/>
      <c r="D189" s="98"/>
      <c r="E189" s="99"/>
    </row>
    <row r="190" spans="2:5" x14ac:dyDescent="0.35">
      <c r="B190" s="97"/>
      <c r="C190" s="98"/>
      <c r="D190" s="98"/>
      <c r="E190" s="99"/>
    </row>
    <row r="191" spans="2:5" x14ac:dyDescent="0.35">
      <c r="B191" s="97"/>
      <c r="C191" s="98"/>
      <c r="D191" s="98"/>
      <c r="E191" s="99"/>
    </row>
    <row r="192" spans="2:5" x14ac:dyDescent="0.35">
      <c r="B192" s="97"/>
      <c r="C192" s="98"/>
      <c r="D192" s="98"/>
      <c r="E192" s="99"/>
    </row>
    <row r="193" spans="2:5" x14ac:dyDescent="0.35">
      <c r="B193" s="97"/>
      <c r="C193" s="98"/>
      <c r="D193" s="98"/>
      <c r="E193" s="99"/>
    </row>
    <row r="194" spans="2:5" x14ac:dyDescent="0.35">
      <c r="B194" s="97"/>
      <c r="C194" s="98"/>
      <c r="D194" s="98"/>
      <c r="E194" s="99"/>
    </row>
    <row r="195" spans="2:5" x14ac:dyDescent="0.35">
      <c r="B195" s="97"/>
      <c r="C195" s="98"/>
      <c r="D195" s="98"/>
      <c r="E195" s="99"/>
    </row>
    <row r="196" spans="2:5" x14ac:dyDescent="0.35">
      <c r="B196" s="97"/>
      <c r="C196" s="98"/>
      <c r="D196" s="98"/>
      <c r="E196" s="99"/>
    </row>
    <row r="197" spans="2:5" x14ac:dyDescent="0.35">
      <c r="B197" s="97"/>
      <c r="C197" s="98"/>
      <c r="D197" s="98"/>
      <c r="E197" s="99"/>
    </row>
    <row r="198" spans="2:5" x14ac:dyDescent="0.35">
      <c r="B198" s="97"/>
      <c r="C198" s="98"/>
      <c r="D198" s="98"/>
      <c r="E198" s="99"/>
    </row>
    <row r="199" spans="2:5" x14ac:dyDescent="0.35">
      <c r="B199" s="97"/>
      <c r="C199" s="98"/>
      <c r="D199" s="98"/>
      <c r="E199" s="99"/>
    </row>
    <row r="200" spans="2:5" x14ac:dyDescent="0.35">
      <c r="B200" s="97"/>
      <c r="C200" s="98"/>
      <c r="D200" s="98"/>
      <c r="E200" s="99"/>
    </row>
    <row r="201" spans="2:5" x14ac:dyDescent="0.35">
      <c r="B201" s="97"/>
      <c r="C201" s="98"/>
      <c r="D201" s="98"/>
      <c r="E201" s="99"/>
    </row>
    <row r="202" spans="2:5" x14ac:dyDescent="0.35">
      <c r="B202" s="97"/>
      <c r="C202" s="98"/>
      <c r="D202" s="98"/>
      <c r="E202" s="99"/>
    </row>
    <row r="203" spans="2:5" x14ac:dyDescent="0.35">
      <c r="B203" s="97"/>
      <c r="C203" s="98"/>
      <c r="D203" s="98"/>
      <c r="E203" s="99"/>
    </row>
    <row r="204" spans="2:5" x14ac:dyDescent="0.35">
      <c r="B204" s="97"/>
      <c r="C204" s="98"/>
      <c r="D204" s="98"/>
      <c r="E204" s="99"/>
    </row>
    <row r="205" spans="2:5" x14ac:dyDescent="0.35">
      <c r="B205" s="97"/>
      <c r="C205" s="98"/>
      <c r="D205" s="98"/>
      <c r="E205" s="99"/>
    </row>
    <row r="206" spans="2:5" x14ac:dyDescent="0.35">
      <c r="B206" s="97"/>
      <c r="C206" s="98"/>
      <c r="D206" s="98"/>
      <c r="E206" s="99"/>
    </row>
    <row r="207" spans="2:5" x14ac:dyDescent="0.35">
      <c r="B207" s="97"/>
      <c r="C207" s="98"/>
      <c r="D207" s="98"/>
      <c r="E207" s="99"/>
    </row>
    <row r="208" spans="2:5" x14ac:dyDescent="0.35">
      <c r="B208" s="97"/>
      <c r="C208" s="98"/>
      <c r="D208" s="98"/>
      <c r="E208" s="99"/>
    </row>
    <row r="209" spans="2:5" x14ac:dyDescent="0.35">
      <c r="B209" s="97"/>
      <c r="C209" s="98"/>
      <c r="D209" s="98"/>
      <c r="E209" s="99"/>
    </row>
    <row r="210" spans="2:5" x14ac:dyDescent="0.35">
      <c r="B210" s="97"/>
      <c r="C210" s="98"/>
      <c r="D210" s="98"/>
      <c r="E210" s="99"/>
    </row>
    <row r="211" spans="2:5" x14ac:dyDescent="0.35">
      <c r="B211" s="97"/>
      <c r="C211" s="98"/>
      <c r="D211" s="98"/>
      <c r="E211" s="99"/>
    </row>
    <row r="212" spans="2:5" x14ac:dyDescent="0.35">
      <c r="B212" s="97"/>
      <c r="C212" s="98"/>
      <c r="D212" s="98"/>
      <c r="E212" s="99"/>
    </row>
    <row r="213" spans="2:5" x14ac:dyDescent="0.35">
      <c r="B213" s="97"/>
      <c r="C213" s="98"/>
      <c r="D213" s="98"/>
      <c r="E213" s="99"/>
    </row>
    <row r="214" spans="2:5" x14ac:dyDescent="0.35">
      <c r="B214" s="97"/>
      <c r="C214" s="98"/>
      <c r="D214" s="98"/>
      <c r="E214" s="99"/>
    </row>
    <row r="215" spans="2:5" x14ac:dyDescent="0.35">
      <c r="B215" s="97"/>
      <c r="C215" s="98"/>
      <c r="D215" s="98"/>
      <c r="E215" s="99"/>
    </row>
    <row r="216" spans="2:5" x14ac:dyDescent="0.35">
      <c r="B216" s="97"/>
      <c r="C216" s="98"/>
      <c r="D216" s="98"/>
      <c r="E216" s="99"/>
    </row>
    <row r="217" spans="2:5" x14ac:dyDescent="0.35">
      <c r="B217" s="97"/>
      <c r="C217" s="98"/>
      <c r="D217" s="98"/>
      <c r="E217" s="99"/>
    </row>
    <row r="218" spans="2:5" x14ac:dyDescent="0.35">
      <c r="B218" s="97"/>
      <c r="C218" s="98"/>
      <c r="D218" s="98"/>
      <c r="E218" s="99"/>
    </row>
    <row r="219" spans="2:5" x14ac:dyDescent="0.35">
      <c r="B219" s="97"/>
      <c r="C219" s="98"/>
      <c r="D219" s="98"/>
      <c r="E219" s="99"/>
    </row>
    <row r="220" spans="2:5" x14ac:dyDescent="0.35">
      <c r="B220" s="97"/>
      <c r="C220" s="98"/>
      <c r="D220" s="98"/>
      <c r="E220" s="99"/>
    </row>
    <row r="221" spans="2:5" x14ac:dyDescent="0.35">
      <c r="B221" s="97"/>
      <c r="C221" s="98"/>
      <c r="D221" s="98"/>
      <c r="E221" s="99"/>
    </row>
    <row r="222" spans="2:5" x14ac:dyDescent="0.35">
      <c r="B222" s="97"/>
      <c r="C222" s="98"/>
      <c r="D222" s="98"/>
      <c r="E222" s="99"/>
    </row>
    <row r="223" spans="2:5" x14ac:dyDescent="0.35">
      <c r="B223" s="97"/>
      <c r="C223" s="98"/>
      <c r="D223" s="98"/>
      <c r="E223" s="99"/>
    </row>
    <row r="224" spans="2:5" x14ac:dyDescent="0.35">
      <c r="B224" s="97"/>
      <c r="C224" s="98"/>
      <c r="D224" s="98"/>
      <c r="E224" s="99"/>
    </row>
    <row r="225" spans="2:5" x14ac:dyDescent="0.35">
      <c r="B225" s="97"/>
      <c r="C225" s="98"/>
      <c r="D225" s="98"/>
      <c r="E225" s="99"/>
    </row>
    <row r="226" spans="2:5" x14ac:dyDescent="0.35">
      <c r="B226" s="97"/>
      <c r="C226" s="98"/>
      <c r="D226" s="98"/>
      <c r="E226" s="99"/>
    </row>
    <row r="227" spans="2:5" x14ac:dyDescent="0.35">
      <c r="B227" s="97"/>
      <c r="C227" s="98"/>
      <c r="D227" s="98"/>
      <c r="E227" s="99"/>
    </row>
    <row r="228" spans="2:5" x14ac:dyDescent="0.35">
      <c r="B228" s="97"/>
      <c r="C228" s="98"/>
      <c r="D228" s="98"/>
      <c r="E228" s="99"/>
    </row>
    <row r="229" spans="2:5" x14ac:dyDescent="0.35">
      <c r="B229" s="97"/>
      <c r="C229" s="98"/>
      <c r="D229" s="98"/>
      <c r="E229" s="99"/>
    </row>
    <row r="230" spans="2:5" x14ac:dyDescent="0.35">
      <c r="B230" s="97"/>
      <c r="C230" s="98"/>
      <c r="D230" s="98"/>
      <c r="E230" s="99"/>
    </row>
    <row r="231" spans="2:5" x14ac:dyDescent="0.35">
      <c r="B231" s="97"/>
      <c r="C231" s="98"/>
      <c r="D231" s="98"/>
      <c r="E231" s="99"/>
    </row>
    <row r="232" spans="2:5" x14ac:dyDescent="0.35">
      <c r="B232" s="97"/>
      <c r="C232" s="98"/>
      <c r="D232" s="98"/>
      <c r="E232" s="99"/>
    </row>
    <row r="233" spans="2:5" x14ac:dyDescent="0.35">
      <c r="B233" s="97"/>
      <c r="C233" s="98"/>
      <c r="D233" s="98"/>
      <c r="E233" s="99"/>
    </row>
    <row r="234" spans="2:5" x14ac:dyDescent="0.35">
      <c r="B234" s="97"/>
      <c r="C234" s="98"/>
      <c r="D234" s="98"/>
      <c r="E234" s="99"/>
    </row>
    <row r="235" spans="2:5" x14ac:dyDescent="0.35">
      <c r="B235" s="97"/>
      <c r="C235" s="98"/>
      <c r="D235" s="98"/>
      <c r="E235" s="99"/>
    </row>
    <row r="236" spans="2:5" x14ac:dyDescent="0.35">
      <c r="B236" s="97"/>
      <c r="C236" s="98"/>
      <c r="D236" s="98"/>
      <c r="E236" s="99"/>
    </row>
    <row r="237" spans="2:5" x14ac:dyDescent="0.35">
      <c r="B237" s="97"/>
      <c r="C237" s="98"/>
      <c r="D237" s="98"/>
      <c r="E237" s="99"/>
    </row>
    <row r="238" spans="2:5" x14ac:dyDescent="0.35">
      <c r="B238" s="97"/>
      <c r="C238" s="98"/>
      <c r="D238" s="98"/>
      <c r="E238" s="99"/>
    </row>
    <row r="239" spans="2:5" x14ac:dyDescent="0.35">
      <c r="B239" s="97"/>
      <c r="C239" s="98"/>
      <c r="D239" s="98"/>
      <c r="E239" s="99"/>
    </row>
    <row r="240" spans="2:5" x14ac:dyDescent="0.35">
      <c r="B240" s="97"/>
      <c r="C240" s="98"/>
      <c r="D240" s="98"/>
      <c r="E240" s="99"/>
    </row>
    <row r="241" spans="2:5" x14ac:dyDescent="0.35">
      <c r="B241" s="97"/>
      <c r="C241" s="98"/>
      <c r="D241" s="98"/>
      <c r="E241" s="99"/>
    </row>
    <row r="242" spans="2:5" x14ac:dyDescent="0.35">
      <c r="B242" s="97"/>
      <c r="C242" s="98"/>
      <c r="D242" s="98"/>
      <c r="E242" s="99"/>
    </row>
    <row r="243" spans="2:5" x14ac:dyDescent="0.35">
      <c r="B243" s="97"/>
      <c r="C243" s="98"/>
      <c r="D243" s="98"/>
      <c r="E243" s="99"/>
    </row>
    <row r="244" spans="2:5" x14ac:dyDescent="0.35">
      <c r="B244" s="97"/>
      <c r="C244" s="98"/>
      <c r="D244" s="98"/>
      <c r="E244" s="99"/>
    </row>
    <row r="245" spans="2:5" x14ac:dyDescent="0.35">
      <c r="B245" s="97"/>
      <c r="C245" s="98"/>
      <c r="D245" s="98"/>
      <c r="E245" s="99"/>
    </row>
    <row r="246" spans="2:5" x14ac:dyDescent="0.35">
      <c r="B246" s="97"/>
      <c r="C246" s="98"/>
      <c r="D246" s="98"/>
      <c r="E246" s="99"/>
    </row>
    <row r="247" spans="2:5" x14ac:dyDescent="0.35">
      <c r="B247" s="97"/>
      <c r="C247" s="98"/>
      <c r="D247" s="98"/>
      <c r="E247" s="99"/>
    </row>
    <row r="248" spans="2:5" x14ac:dyDescent="0.35">
      <c r="B248" s="97"/>
      <c r="C248" s="98"/>
      <c r="D248" s="98"/>
      <c r="E248" s="99"/>
    </row>
    <row r="249" spans="2:5" x14ac:dyDescent="0.35">
      <c r="B249" s="97"/>
      <c r="C249" s="98"/>
      <c r="D249" s="98"/>
      <c r="E249" s="99"/>
    </row>
    <row r="250" spans="2:5" x14ac:dyDescent="0.35">
      <c r="B250" s="97"/>
      <c r="C250" s="98"/>
      <c r="D250" s="98"/>
      <c r="E250" s="99"/>
    </row>
    <row r="251" spans="2:5" x14ac:dyDescent="0.35">
      <c r="B251" s="97"/>
      <c r="C251" s="98"/>
      <c r="D251" s="98"/>
      <c r="E251" s="99"/>
    </row>
    <row r="252" spans="2:5" x14ac:dyDescent="0.35">
      <c r="B252" s="97"/>
      <c r="C252" s="98"/>
      <c r="D252" s="98"/>
      <c r="E252" s="99"/>
    </row>
    <row r="253" spans="2:5" x14ac:dyDescent="0.35">
      <c r="B253" s="97"/>
      <c r="C253" s="98"/>
      <c r="D253" s="98"/>
      <c r="E253" s="99"/>
    </row>
    <row r="254" spans="2:5" x14ac:dyDescent="0.35">
      <c r="B254" s="97"/>
      <c r="C254" s="98"/>
      <c r="D254" s="98"/>
      <c r="E254" s="99"/>
    </row>
    <row r="255" spans="2:5" x14ac:dyDescent="0.35">
      <c r="B255" s="97"/>
      <c r="C255" s="98"/>
      <c r="D255" s="98"/>
      <c r="E255" s="99"/>
    </row>
    <row r="256" spans="2:5" x14ac:dyDescent="0.35">
      <c r="B256" s="97"/>
      <c r="C256" s="98"/>
      <c r="D256" s="98"/>
      <c r="E256" s="99"/>
    </row>
    <row r="257" spans="2:5" x14ac:dyDescent="0.35">
      <c r="B257" s="97"/>
      <c r="C257" s="98"/>
      <c r="D257" s="98"/>
      <c r="E257" s="99"/>
    </row>
    <row r="258" spans="2:5" x14ac:dyDescent="0.35">
      <c r="B258" s="97"/>
      <c r="C258" s="98"/>
      <c r="D258" s="98"/>
      <c r="E258" s="99"/>
    </row>
    <row r="259" spans="2:5" x14ac:dyDescent="0.35">
      <c r="B259" s="97"/>
      <c r="C259" s="98"/>
      <c r="D259" s="98"/>
      <c r="E259" s="99"/>
    </row>
    <row r="260" spans="2:5" x14ac:dyDescent="0.35">
      <c r="B260" s="97"/>
      <c r="C260" s="98"/>
      <c r="D260" s="98"/>
      <c r="E260" s="99"/>
    </row>
    <row r="261" spans="2:5" x14ac:dyDescent="0.35">
      <c r="B261" s="97"/>
      <c r="C261" s="98"/>
      <c r="D261" s="98"/>
      <c r="E261" s="99"/>
    </row>
    <row r="262" spans="2:5" x14ac:dyDescent="0.35">
      <c r="B262" s="97"/>
      <c r="C262" s="98"/>
      <c r="D262" s="98"/>
      <c r="E262" s="99"/>
    </row>
    <row r="263" spans="2:5" x14ac:dyDescent="0.35">
      <c r="B263" s="97"/>
      <c r="C263" s="98"/>
      <c r="D263" s="98"/>
      <c r="E263" s="99"/>
    </row>
    <row r="264" spans="2:5" x14ac:dyDescent="0.35">
      <c r="B264" s="97"/>
      <c r="C264" s="98"/>
      <c r="D264" s="98"/>
      <c r="E264" s="99"/>
    </row>
    <row r="265" spans="2:5" x14ac:dyDescent="0.35">
      <c r="B265" s="97"/>
      <c r="C265" s="98"/>
      <c r="D265" s="98"/>
      <c r="E265" s="99"/>
    </row>
    <row r="266" spans="2:5" x14ac:dyDescent="0.35">
      <c r="B266" s="97"/>
      <c r="C266" s="98"/>
      <c r="D266" s="98"/>
      <c r="E266" s="99"/>
    </row>
    <row r="267" spans="2:5" x14ac:dyDescent="0.35">
      <c r="B267" s="97"/>
      <c r="C267" s="98"/>
      <c r="D267" s="98"/>
      <c r="E267" s="99"/>
    </row>
    <row r="268" spans="2:5" x14ac:dyDescent="0.35">
      <c r="B268" s="97"/>
      <c r="C268" s="98"/>
      <c r="D268" s="98"/>
      <c r="E268" s="99"/>
    </row>
    <row r="269" spans="2:5" x14ac:dyDescent="0.35">
      <c r="B269" s="97"/>
      <c r="C269" s="98"/>
      <c r="D269" s="98"/>
      <c r="E269" s="99"/>
    </row>
    <row r="270" spans="2:5" x14ac:dyDescent="0.35">
      <c r="B270" s="97"/>
      <c r="C270" s="98"/>
      <c r="D270" s="98"/>
      <c r="E270" s="99"/>
    </row>
    <row r="271" spans="2:5" x14ac:dyDescent="0.35">
      <c r="B271" s="97"/>
      <c r="C271" s="98"/>
      <c r="D271" s="98"/>
      <c r="E271" s="99"/>
    </row>
    <row r="272" spans="2:5" x14ac:dyDescent="0.35">
      <c r="B272" s="97"/>
      <c r="C272" s="98"/>
      <c r="D272" s="98"/>
      <c r="E272" s="99"/>
    </row>
    <row r="273" spans="2:5" x14ac:dyDescent="0.35">
      <c r="B273" s="97"/>
      <c r="C273" s="98"/>
      <c r="D273" s="98"/>
      <c r="E273" s="99"/>
    </row>
    <row r="274" spans="2:5" x14ac:dyDescent="0.35">
      <c r="B274" s="97"/>
      <c r="C274" s="98"/>
      <c r="D274" s="98"/>
      <c r="E274" s="99"/>
    </row>
    <row r="275" spans="2:5" x14ac:dyDescent="0.35">
      <c r="B275" s="97"/>
      <c r="C275" s="98"/>
      <c r="D275" s="98"/>
      <c r="E275" s="99"/>
    </row>
    <row r="276" spans="2:5" x14ac:dyDescent="0.35">
      <c r="B276" s="97"/>
      <c r="C276" s="98"/>
      <c r="D276" s="98"/>
      <c r="E276" s="99"/>
    </row>
    <row r="277" spans="2:5" x14ac:dyDescent="0.35">
      <c r="B277" s="97"/>
      <c r="C277" s="98"/>
      <c r="D277" s="98"/>
      <c r="E277" s="99"/>
    </row>
    <row r="278" spans="2:5" x14ac:dyDescent="0.35">
      <c r="B278" s="97"/>
      <c r="C278" s="98"/>
      <c r="D278" s="98"/>
      <c r="E278" s="99"/>
    </row>
    <row r="279" spans="2:5" x14ac:dyDescent="0.35">
      <c r="B279" s="97"/>
      <c r="C279" s="98"/>
      <c r="D279" s="98"/>
      <c r="E279" s="99"/>
    </row>
    <row r="280" spans="2:5" x14ac:dyDescent="0.35">
      <c r="B280" s="97"/>
      <c r="C280" s="98"/>
      <c r="D280" s="98"/>
      <c r="E280" s="99"/>
    </row>
    <row r="281" spans="2:5" x14ac:dyDescent="0.35">
      <c r="B281" s="97"/>
      <c r="C281" s="98"/>
      <c r="D281" s="98"/>
      <c r="E281" s="99"/>
    </row>
    <row r="282" spans="2:5" x14ac:dyDescent="0.35">
      <c r="B282" s="97"/>
      <c r="C282" s="98"/>
      <c r="D282" s="98"/>
      <c r="E282" s="99"/>
    </row>
    <row r="283" spans="2:5" x14ac:dyDescent="0.35">
      <c r="B283" s="97"/>
      <c r="C283" s="98"/>
      <c r="D283" s="98"/>
      <c r="E283" s="99"/>
    </row>
    <row r="284" spans="2:5" x14ac:dyDescent="0.35">
      <c r="B284" s="97"/>
      <c r="C284" s="98"/>
      <c r="D284" s="98"/>
      <c r="E284" s="99"/>
    </row>
    <row r="285" spans="2:5" x14ac:dyDescent="0.35">
      <c r="B285" s="97"/>
      <c r="C285" s="98"/>
      <c r="D285" s="98"/>
      <c r="E285" s="99"/>
    </row>
    <row r="286" spans="2:5" x14ac:dyDescent="0.35">
      <c r="B286" s="97"/>
      <c r="C286" s="98"/>
      <c r="D286" s="98"/>
      <c r="E286" s="99"/>
    </row>
    <row r="287" spans="2:5" x14ac:dyDescent="0.35">
      <c r="B287" s="97"/>
      <c r="C287" s="98"/>
      <c r="D287" s="98"/>
      <c r="E287" s="99"/>
    </row>
    <row r="288" spans="2:5" x14ac:dyDescent="0.35">
      <c r="B288" s="97"/>
      <c r="C288" s="98"/>
      <c r="D288" s="98"/>
      <c r="E288" s="99"/>
    </row>
    <row r="289" spans="2:5" x14ac:dyDescent="0.35">
      <c r="B289" s="97"/>
      <c r="C289" s="98"/>
      <c r="D289" s="98"/>
      <c r="E289" s="99"/>
    </row>
    <row r="290" spans="2:5" x14ac:dyDescent="0.35">
      <c r="B290" s="97"/>
      <c r="C290" s="98"/>
      <c r="D290" s="98"/>
      <c r="E290" s="99"/>
    </row>
    <row r="291" spans="2:5" x14ac:dyDescent="0.35">
      <c r="B291" s="97"/>
      <c r="C291" s="98"/>
      <c r="D291" s="98"/>
      <c r="E291" s="99"/>
    </row>
    <row r="292" spans="2:5" x14ac:dyDescent="0.35">
      <c r="B292" s="97"/>
      <c r="C292" s="98"/>
      <c r="D292" s="98"/>
      <c r="E292" s="99"/>
    </row>
    <row r="293" spans="2:5" x14ac:dyDescent="0.35">
      <c r="B293" s="97"/>
      <c r="C293" s="98"/>
      <c r="D293" s="98"/>
      <c r="E293" s="99"/>
    </row>
    <row r="294" spans="2:5" x14ac:dyDescent="0.35">
      <c r="B294" s="97"/>
      <c r="C294" s="98"/>
      <c r="D294" s="98"/>
      <c r="E294" s="99"/>
    </row>
    <row r="295" spans="2:5" x14ac:dyDescent="0.35">
      <c r="B295" s="97"/>
      <c r="C295" s="98"/>
      <c r="D295" s="98"/>
      <c r="E295" s="99"/>
    </row>
    <row r="296" spans="2:5" x14ac:dyDescent="0.35">
      <c r="B296" s="97"/>
      <c r="C296" s="98"/>
      <c r="D296" s="98"/>
      <c r="E296" s="99"/>
    </row>
    <row r="297" spans="2:5" x14ac:dyDescent="0.35">
      <c r="B297" s="97"/>
      <c r="C297" s="98"/>
      <c r="D297" s="98"/>
      <c r="E297" s="99"/>
    </row>
    <row r="298" spans="2:5" x14ac:dyDescent="0.35">
      <c r="B298" s="97"/>
      <c r="C298" s="98"/>
      <c r="D298" s="98"/>
      <c r="E298" s="99"/>
    </row>
    <row r="299" spans="2:5" x14ac:dyDescent="0.35">
      <c r="B299" s="97"/>
      <c r="C299" s="98"/>
      <c r="D299" s="98"/>
      <c r="E299" s="99"/>
    </row>
    <row r="300" spans="2:5" x14ac:dyDescent="0.35">
      <c r="B300" s="97"/>
      <c r="C300" s="98"/>
      <c r="D300" s="98"/>
      <c r="E300" s="99"/>
    </row>
    <row r="301" spans="2:5" x14ac:dyDescent="0.35">
      <c r="B301" s="97"/>
      <c r="C301" s="98"/>
      <c r="D301" s="98"/>
      <c r="E301" s="99"/>
    </row>
    <row r="302" spans="2:5" x14ac:dyDescent="0.35">
      <c r="B302" s="97"/>
      <c r="C302" s="98"/>
      <c r="D302" s="98"/>
      <c r="E302" s="99"/>
    </row>
    <row r="303" spans="2:5" x14ac:dyDescent="0.35">
      <c r="B303" s="97"/>
      <c r="C303" s="98"/>
      <c r="D303" s="98"/>
      <c r="E303" s="99"/>
    </row>
    <row r="304" spans="2:5" x14ac:dyDescent="0.35">
      <c r="B304" s="97"/>
      <c r="C304" s="98"/>
      <c r="D304" s="98"/>
      <c r="E304" s="99"/>
    </row>
    <row r="305" spans="2:5" x14ac:dyDescent="0.35">
      <c r="B305" s="97"/>
      <c r="C305" s="98"/>
      <c r="D305" s="98"/>
      <c r="E305" s="99"/>
    </row>
    <row r="306" spans="2:5" x14ac:dyDescent="0.35">
      <c r="B306" s="97"/>
      <c r="C306" s="98"/>
      <c r="D306" s="98"/>
      <c r="E306" s="99"/>
    </row>
    <row r="307" spans="2:5" x14ac:dyDescent="0.35">
      <c r="B307" s="97"/>
      <c r="C307" s="98"/>
      <c r="D307" s="98"/>
      <c r="E307" s="99"/>
    </row>
    <row r="308" spans="2:5" x14ac:dyDescent="0.35">
      <c r="B308" s="97"/>
      <c r="C308" s="98"/>
      <c r="D308" s="98"/>
      <c r="E308" s="99"/>
    </row>
    <row r="309" spans="2:5" x14ac:dyDescent="0.35">
      <c r="B309" s="97"/>
      <c r="C309" s="98"/>
      <c r="D309" s="98"/>
      <c r="E309" s="99"/>
    </row>
    <row r="310" spans="2:5" x14ac:dyDescent="0.35">
      <c r="B310" s="97"/>
      <c r="C310" s="98"/>
      <c r="D310" s="98"/>
      <c r="E310" s="99"/>
    </row>
    <row r="311" spans="2:5" x14ac:dyDescent="0.35">
      <c r="B311" s="97"/>
      <c r="C311" s="98"/>
      <c r="D311" s="98"/>
      <c r="E311" s="99"/>
    </row>
    <row r="312" spans="2:5" x14ac:dyDescent="0.35">
      <c r="B312" s="97"/>
      <c r="C312" s="98"/>
      <c r="D312" s="98"/>
      <c r="E312" s="99"/>
    </row>
    <row r="313" spans="2:5" x14ac:dyDescent="0.35">
      <c r="B313" s="97"/>
      <c r="C313" s="98"/>
      <c r="D313" s="98"/>
      <c r="E313" s="99"/>
    </row>
    <row r="314" spans="2:5" x14ac:dyDescent="0.35">
      <c r="B314" s="97"/>
      <c r="C314" s="98"/>
      <c r="D314" s="98"/>
      <c r="E314" s="99"/>
    </row>
    <row r="315" spans="2:5" x14ac:dyDescent="0.35">
      <c r="B315" s="97"/>
      <c r="C315" s="98"/>
      <c r="D315" s="98"/>
      <c r="E315" s="99"/>
    </row>
    <row r="316" spans="2:5" x14ac:dyDescent="0.35">
      <c r="B316" s="97"/>
      <c r="C316" s="98"/>
      <c r="D316" s="98"/>
      <c r="E316" s="99"/>
    </row>
    <row r="317" spans="2:5" x14ac:dyDescent="0.35">
      <c r="B317" s="97"/>
      <c r="C317" s="98"/>
      <c r="D317" s="98"/>
      <c r="E317" s="99"/>
    </row>
    <row r="318" spans="2:5" x14ac:dyDescent="0.35">
      <c r="B318" s="97"/>
      <c r="C318" s="98"/>
      <c r="D318" s="98"/>
      <c r="E318" s="99"/>
    </row>
    <row r="319" spans="2:5" x14ac:dyDescent="0.35">
      <c r="B319" s="97"/>
      <c r="C319" s="98"/>
      <c r="D319" s="98"/>
      <c r="E319" s="99"/>
    </row>
    <row r="320" spans="2:5" x14ac:dyDescent="0.35">
      <c r="B320" s="97"/>
      <c r="C320" s="98"/>
      <c r="D320" s="98"/>
      <c r="E320" s="99"/>
    </row>
    <row r="321" spans="2:5" x14ac:dyDescent="0.35">
      <c r="B321" s="97"/>
      <c r="C321" s="98"/>
      <c r="D321" s="98"/>
      <c r="E321" s="99"/>
    </row>
    <row r="322" spans="2:5" x14ac:dyDescent="0.35">
      <c r="B322" s="97"/>
      <c r="C322" s="98"/>
      <c r="D322" s="98"/>
      <c r="E322" s="99"/>
    </row>
    <row r="323" spans="2:5" x14ac:dyDescent="0.35">
      <c r="B323" s="97"/>
      <c r="C323" s="98"/>
      <c r="D323" s="98"/>
      <c r="E323" s="99"/>
    </row>
    <row r="324" spans="2:5" x14ac:dyDescent="0.35">
      <c r="B324" s="97"/>
      <c r="C324" s="98"/>
      <c r="D324" s="98"/>
      <c r="E324" s="99"/>
    </row>
    <row r="325" spans="2:5" x14ac:dyDescent="0.35">
      <c r="B325" s="97"/>
      <c r="C325" s="98"/>
      <c r="D325" s="98"/>
      <c r="E325" s="99"/>
    </row>
    <row r="326" spans="2:5" x14ac:dyDescent="0.35">
      <c r="B326" s="97"/>
      <c r="C326" s="98"/>
      <c r="D326" s="98"/>
      <c r="E326" s="99"/>
    </row>
    <row r="327" spans="2:5" x14ac:dyDescent="0.35">
      <c r="B327" s="97"/>
      <c r="C327" s="98"/>
      <c r="D327" s="98"/>
      <c r="E327" s="99"/>
    </row>
    <row r="328" spans="2:5" x14ac:dyDescent="0.35">
      <c r="B328" s="97"/>
      <c r="C328" s="98"/>
      <c r="D328" s="98"/>
      <c r="E328" s="99"/>
    </row>
    <row r="329" spans="2:5" x14ac:dyDescent="0.35">
      <c r="B329" s="97"/>
      <c r="C329" s="98"/>
      <c r="D329" s="98"/>
      <c r="E329" s="99"/>
    </row>
    <row r="330" spans="2:5" x14ac:dyDescent="0.35">
      <c r="B330" s="97"/>
      <c r="C330" s="98"/>
      <c r="D330" s="98"/>
      <c r="E330" s="99"/>
    </row>
    <row r="331" spans="2:5" x14ac:dyDescent="0.35">
      <c r="B331" s="97"/>
      <c r="C331" s="98"/>
      <c r="D331" s="98"/>
      <c r="E331" s="99"/>
    </row>
    <row r="332" spans="2:5" x14ac:dyDescent="0.35">
      <c r="B332" s="97"/>
      <c r="C332" s="98"/>
      <c r="D332" s="98"/>
      <c r="E332" s="99"/>
    </row>
    <row r="333" spans="2:5" x14ac:dyDescent="0.35">
      <c r="B333" s="97"/>
      <c r="C333" s="98"/>
      <c r="D333" s="98"/>
      <c r="E333" s="99"/>
    </row>
    <row r="334" spans="2:5" x14ac:dyDescent="0.35">
      <c r="B334" s="97"/>
      <c r="C334" s="98"/>
      <c r="D334" s="98"/>
      <c r="E334" s="99"/>
    </row>
    <row r="335" spans="2:5" x14ac:dyDescent="0.35">
      <c r="B335" s="97"/>
      <c r="C335" s="98"/>
      <c r="D335" s="98"/>
      <c r="E335" s="99"/>
    </row>
    <row r="336" spans="2:5" x14ac:dyDescent="0.35">
      <c r="B336" s="97"/>
      <c r="C336" s="98"/>
      <c r="D336" s="98"/>
      <c r="E336" s="99"/>
    </row>
    <row r="337" spans="2:5" x14ac:dyDescent="0.35">
      <c r="B337" s="97"/>
      <c r="C337" s="98"/>
      <c r="D337" s="98"/>
      <c r="E337" s="99"/>
    </row>
    <row r="338" spans="2:5" x14ac:dyDescent="0.35">
      <c r="B338" s="97"/>
      <c r="C338" s="98"/>
      <c r="D338" s="98"/>
      <c r="E338" s="99"/>
    </row>
    <row r="339" spans="2:5" x14ac:dyDescent="0.35">
      <c r="B339" s="97"/>
      <c r="C339" s="98"/>
      <c r="D339" s="98"/>
      <c r="E339" s="99"/>
    </row>
    <row r="340" spans="2:5" x14ac:dyDescent="0.35">
      <c r="B340" s="97"/>
      <c r="C340" s="98"/>
      <c r="D340" s="98"/>
      <c r="E340" s="99"/>
    </row>
    <row r="341" spans="2:5" x14ac:dyDescent="0.35">
      <c r="B341" s="97"/>
      <c r="C341" s="98"/>
      <c r="D341" s="98"/>
      <c r="E341" s="99"/>
    </row>
    <row r="342" spans="2:5" x14ac:dyDescent="0.35">
      <c r="B342" s="97"/>
      <c r="C342" s="98"/>
      <c r="D342" s="98"/>
      <c r="E342" s="99"/>
    </row>
    <row r="343" spans="2:5" x14ac:dyDescent="0.35">
      <c r="B343" s="97"/>
      <c r="C343" s="98"/>
      <c r="D343" s="98"/>
      <c r="E343" s="99"/>
    </row>
    <row r="344" spans="2:5" x14ac:dyDescent="0.35">
      <c r="B344" s="97"/>
      <c r="C344" s="98"/>
      <c r="D344" s="98"/>
      <c r="E344" s="99"/>
    </row>
    <row r="345" spans="2:5" x14ac:dyDescent="0.35">
      <c r="B345" s="97"/>
      <c r="C345" s="98"/>
      <c r="D345" s="98"/>
      <c r="E345" s="99"/>
    </row>
    <row r="346" spans="2:5" x14ac:dyDescent="0.35">
      <c r="B346" s="97"/>
      <c r="C346" s="98"/>
      <c r="D346" s="98"/>
      <c r="E346" s="99"/>
    </row>
    <row r="347" spans="2:5" x14ac:dyDescent="0.35">
      <c r="B347" s="97"/>
      <c r="C347" s="98"/>
      <c r="D347" s="98"/>
      <c r="E347" s="99"/>
    </row>
    <row r="348" spans="2:5" x14ac:dyDescent="0.35">
      <c r="B348" s="97"/>
      <c r="C348" s="98"/>
      <c r="D348" s="98"/>
      <c r="E348" s="99"/>
    </row>
    <row r="349" spans="2:5" x14ac:dyDescent="0.35">
      <c r="B349" s="97"/>
      <c r="C349" s="98"/>
      <c r="D349" s="98"/>
      <c r="E349" s="99"/>
    </row>
    <row r="350" spans="2:5" x14ac:dyDescent="0.35">
      <c r="B350" s="97"/>
      <c r="C350" s="98"/>
      <c r="D350" s="98"/>
      <c r="E350" s="99"/>
    </row>
    <row r="351" spans="2:5" x14ac:dyDescent="0.35">
      <c r="B351" s="97"/>
      <c r="C351" s="98"/>
      <c r="D351" s="98"/>
      <c r="E351" s="99"/>
    </row>
    <row r="352" spans="2:5" x14ac:dyDescent="0.35">
      <c r="B352" s="97"/>
      <c r="C352" s="98"/>
      <c r="D352" s="98"/>
      <c r="E352" s="99"/>
    </row>
    <row r="353" spans="2:5" x14ac:dyDescent="0.35">
      <c r="B353" s="97"/>
      <c r="C353" s="98"/>
      <c r="D353" s="98"/>
      <c r="E353" s="99"/>
    </row>
    <row r="354" spans="2:5" x14ac:dyDescent="0.35">
      <c r="B354" s="97"/>
      <c r="C354" s="98"/>
      <c r="D354" s="98"/>
      <c r="E354" s="99"/>
    </row>
    <row r="355" spans="2:5" x14ac:dyDescent="0.35">
      <c r="B355" s="97"/>
      <c r="C355" s="98"/>
      <c r="D355" s="98"/>
      <c r="E355" s="99"/>
    </row>
    <row r="356" spans="2:5" x14ac:dyDescent="0.35">
      <c r="B356" s="97"/>
      <c r="C356" s="98"/>
      <c r="D356" s="98"/>
      <c r="E356" s="99"/>
    </row>
    <row r="357" spans="2:5" x14ac:dyDescent="0.35">
      <c r="B357" s="97"/>
      <c r="C357" s="98"/>
      <c r="D357" s="98"/>
      <c r="E357" s="99"/>
    </row>
    <row r="358" spans="2:5" x14ac:dyDescent="0.35">
      <c r="B358" s="97"/>
      <c r="C358" s="98"/>
      <c r="D358" s="98"/>
      <c r="E358" s="99"/>
    </row>
    <row r="359" spans="2:5" x14ac:dyDescent="0.35">
      <c r="B359" s="97"/>
      <c r="C359" s="98"/>
      <c r="D359" s="98"/>
      <c r="E359" s="99"/>
    </row>
    <row r="360" spans="2:5" x14ac:dyDescent="0.35">
      <c r="B360" s="97"/>
      <c r="C360" s="98"/>
      <c r="D360" s="98"/>
      <c r="E360" s="99"/>
    </row>
    <row r="361" spans="2:5" x14ac:dyDescent="0.35">
      <c r="B361" s="97"/>
      <c r="C361" s="98"/>
      <c r="D361" s="98"/>
      <c r="E361" s="99"/>
    </row>
    <row r="362" spans="2:5" x14ac:dyDescent="0.35">
      <c r="B362" s="97"/>
      <c r="C362" s="98"/>
      <c r="D362" s="98"/>
      <c r="E362" s="99"/>
    </row>
    <row r="363" spans="2:5" x14ac:dyDescent="0.35">
      <c r="B363" s="97"/>
      <c r="C363" s="98"/>
      <c r="D363" s="98"/>
      <c r="E363" s="99"/>
    </row>
    <row r="364" spans="2:5" x14ac:dyDescent="0.35">
      <c r="B364" s="97"/>
      <c r="C364" s="98"/>
      <c r="D364" s="98"/>
      <c r="E364" s="99"/>
    </row>
    <row r="365" spans="2:5" x14ac:dyDescent="0.35">
      <c r="B365" s="97"/>
      <c r="C365" s="98"/>
      <c r="D365" s="98"/>
      <c r="E365" s="99"/>
    </row>
    <row r="366" spans="2:5" x14ac:dyDescent="0.35">
      <c r="B366" s="97"/>
      <c r="C366" s="98"/>
      <c r="D366" s="98"/>
      <c r="E366" s="99"/>
    </row>
    <row r="367" spans="2:5" x14ac:dyDescent="0.35">
      <c r="B367" s="97"/>
      <c r="C367" s="98"/>
      <c r="D367" s="98"/>
      <c r="E367" s="99"/>
    </row>
    <row r="368" spans="2:5" x14ac:dyDescent="0.35">
      <c r="B368" s="97"/>
      <c r="C368" s="98"/>
      <c r="D368" s="98"/>
      <c r="E368" s="99"/>
    </row>
    <row r="369" spans="2:5" x14ac:dyDescent="0.35">
      <c r="B369" s="97"/>
      <c r="C369" s="98"/>
      <c r="D369" s="98"/>
      <c r="E369" s="99"/>
    </row>
    <row r="370" spans="2:5" x14ac:dyDescent="0.35">
      <c r="B370" s="97"/>
      <c r="C370" s="98"/>
      <c r="D370" s="98"/>
      <c r="E370" s="99"/>
    </row>
    <row r="371" spans="2:5" x14ac:dyDescent="0.35">
      <c r="B371" s="97"/>
      <c r="C371" s="98"/>
      <c r="D371" s="98"/>
      <c r="E371" s="99"/>
    </row>
    <row r="372" spans="2:5" x14ac:dyDescent="0.35">
      <c r="B372" s="97"/>
      <c r="C372" s="98"/>
      <c r="D372" s="98"/>
      <c r="E372" s="99"/>
    </row>
    <row r="373" spans="2:5" x14ac:dyDescent="0.35">
      <c r="B373" s="97"/>
      <c r="C373" s="98"/>
      <c r="D373" s="98"/>
      <c r="E373" s="99"/>
    </row>
    <row r="374" spans="2:5" x14ac:dyDescent="0.35">
      <c r="B374" s="97"/>
      <c r="C374" s="98"/>
      <c r="D374" s="98"/>
      <c r="E374" s="99"/>
    </row>
    <row r="375" spans="2:5" x14ac:dyDescent="0.35">
      <c r="B375" s="97"/>
      <c r="C375" s="98"/>
      <c r="D375" s="98"/>
      <c r="E375" s="99"/>
    </row>
    <row r="376" spans="2:5" x14ac:dyDescent="0.35">
      <c r="B376" s="97"/>
      <c r="C376" s="98"/>
      <c r="D376" s="98"/>
      <c r="E376" s="99"/>
    </row>
    <row r="377" spans="2:5" x14ac:dyDescent="0.35">
      <c r="B377" s="97"/>
      <c r="C377" s="98"/>
      <c r="D377" s="98"/>
      <c r="E377" s="99"/>
    </row>
    <row r="378" spans="2:5" x14ac:dyDescent="0.35">
      <c r="B378" s="97"/>
      <c r="C378" s="98"/>
      <c r="D378" s="98"/>
      <c r="E378" s="99"/>
    </row>
    <row r="379" spans="2:5" x14ac:dyDescent="0.35">
      <c r="B379" s="97"/>
      <c r="C379" s="98"/>
      <c r="D379" s="98"/>
      <c r="E379" s="99"/>
    </row>
    <row r="380" spans="2:5" x14ac:dyDescent="0.35">
      <c r="B380" s="97"/>
      <c r="C380" s="98"/>
      <c r="D380" s="98"/>
      <c r="E380" s="99"/>
    </row>
    <row r="381" spans="2:5" x14ac:dyDescent="0.35">
      <c r="B381" s="97"/>
      <c r="C381" s="98"/>
      <c r="D381" s="98"/>
      <c r="E381" s="99"/>
    </row>
    <row r="382" spans="2:5" x14ac:dyDescent="0.35">
      <c r="B382" s="97"/>
      <c r="C382" s="98"/>
      <c r="D382" s="98"/>
      <c r="E382" s="99"/>
    </row>
    <row r="383" spans="2:5" x14ac:dyDescent="0.35">
      <c r="B383" s="97"/>
      <c r="C383" s="98"/>
      <c r="D383" s="98"/>
      <c r="E383" s="99"/>
    </row>
    <row r="384" spans="2:5" x14ac:dyDescent="0.35">
      <c r="B384" s="97"/>
      <c r="C384" s="98"/>
      <c r="D384" s="98"/>
      <c r="E384" s="99"/>
    </row>
    <row r="385" spans="2:5" x14ac:dyDescent="0.35">
      <c r="B385" s="97"/>
      <c r="C385" s="98"/>
      <c r="D385" s="98"/>
      <c r="E385" s="99"/>
    </row>
    <row r="386" spans="2:5" x14ac:dyDescent="0.35">
      <c r="B386" s="97"/>
      <c r="C386" s="98"/>
      <c r="D386" s="98"/>
      <c r="E386" s="99"/>
    </row>
    <row r="387" spans="2:5" x14ac:dyDescent="0.35">
      <c r="B387" s="97"/>
      <c r="C387" s="98"/>
      <c r="D387" s="98"/>
      <c r="E387" s="99"/>
    </row>
    <row r="388" spans="2:5" x14ac:dyDescent="0.35">
      <c r="B388" s="97"/>
      <c r="C388" s="98"/>
      <c r="D388" s="98"/>
      <c r="E388" s="99"/>
    </row>
    <row r="389" spans="2:5" x14ac:dyDescent="0.35">
      <c r="B389" s="97"/>
      <c r="C389" s="98"/>
      <c r="D389" s="98"/>
      <c r="E389" s="99"/>
    </row>
    <row r="390" spans="2:5" x14ac:dyDescent="0.35">
      <c r="B390" s="97"/>
      <c r="C390" s="98"/>
      <c r="D390" s="98"/>
      <c r="E390" s="99"/>
    </row>
    <row r="391" spans="2:5" x14ac:dyDescent="0.35">
      <c r="B391" s="97"/>
      <c r="C391" s="98"/>
      <c r="D391" s="98"/>
      <c r="E391" s="99"/>
    </row>
    <row r="392" spans="2:5" x14ac:dyDescent="0.35">
      <c r="B392" s="97"/>
      <c r="C392" s="98"/>
      <c r="D392" s="98"/>
      <c r="E392" s="99"/>
    </row>
    <row r="393" spans="2:5" x14ac:dyDescent="0.35">
      <c r="B393" s="97"/>
      <c r="C393" s="98"/>
      <c r="D393" s="98"/>
      <c r="E393" s="99"/>
    </row>
    <row r="394" spans="2:5" x14ac:dyDescent="0.35">
      <c r="B394" s="97"/>
      <c r="C394" s="98"/>
      <c r="D394" s="98"/>
      <c r="E394" s="99"/>
    </row>
    <row r="395" spans="2:5" x14ac:dyDescent="0.35">
      <c r="B395" s="97"/>
      <c r="C395" s="98"/>
      <c r="D395" s="98"/>
      <c r="E395" s="99"/>
    </row>
    <row r="396" spans="2:5" x14ac:dyDescent="0.35">
      <c r="B396" s="97"/>
      <c r="C396" s="98"/>
      <c r="D396" s="98"/>
      <c r="E396" s="99"/>
    </row>
    <row r="397" spans="2:5" x14ac:dyDescent="0.35">
      <c r="B397" s="97"/>
      <c r="C397" s="98"/>
      <c r="D397" s="98"/>
      <c r="E397" s="99"/>
    </row>
    <row r="398" spans="2:5" x14ac:dyDescent="0.35">
      <c r="B398" s="97"/>
      <c r="C398" s="98"/>
      <c r="D398" s="98"/>
      <c r="E398" s="99"/>
    </row>
    <row r="399" spans="2:5" x14ac:dyDescent="0.35">
      <c r="B399" s="97"/>
      <c r="C399" s="98"/>
      <c r="D399" s="98"/>
      <c r="E399" s="99"/>
    </row>
    <row r="400" spans="2:5" x14ac:dyDescent="0.35">
      <c r="B400" s="97"/>
      <c r="C400" s="98"/>
      <c r="D400" s="98"/>
      <c r="E400" s="99"/>
    </row>
    <row r="401" spans="2:5" x14ac:dyDescent="0.35">
      <c r="B401" s="97"/>
      <c r="C401" s="98"/>
      <c r="D401" s="98"/>
      <c r="E401" s="99"/>
    </row>
    <row r="402" spans="2:5" x14ac:dyDescent="0.35">
      <c r="B402" s="97"/>
      <c r="C402" s="98"/>
      <c r="D402" s="98"/>
      <c r="E402" s="99"/>
    </row>
    <row r="403" spans="2:5" x14ac:dyDescent="0.35">
      <c r="B403" s="97"/>
      <c r="C403" s="98"/>
      <c r="D403" s="98"/>
      <c r="E403" s="99"/>
    </row>
    <row r="404" spans="2:5" x14ac:dyDescent="0.35">
      <c r="B404" s="97"/>
      <c r="C404" s="98"/>
      <c r="D404" s="98"/>
      <c r="E404" s="99"/>
    </row>
    <row r="405" spans="2:5" x14ac:dyDescent="0.35">
      <c r="B405" s="97"/>
      <c r="C405" s="98"/>
      <c r="D405" s="98"/>
      <c r="E405" s="99"/>
    </row>
    <row r="406" spans="2:5" x14ac:dyDescent="0.35">
      <c r="B406" s="97"/>
      <c r="C406" s="98"/>
      <c r="D406" s="98"/>
      <c r="E406" s="99"/>
    </row>
    <row r="407" spans="2:5" x14ac:dyDescent="0.35">
      <c r="B407" s="97"/>
      <c r="C407" s="98"/>
      <c r="D407" s="98"/>
      <c r="E407" s="99"/>
    </row>
    <row r="408" spans="2:5" x14ac:dyDescent="0.35">
      <c r="B408" s="97"/>
      <c r="C408" s="98"/>
      <c r="D408" s="98"/>
      <c r="E408" s="99"/>
    </row>
    <row r="409" spans="2:5" x14ac:dyDescent="0.35">
      <c r="B409" s="97"/>
      <c r="C409" s="98"/>
      <c r="D409" s="98"/>
      <c r="E409" s="99"/>
    </row>
    <row r="410" spans="2:5" x14ac:dyDescent="0.35">
      <c r="B410" s="97"/>
      <c r="C410" s="98"/>
      <c r="D410" s="98"/>
      <c r="E410" s="99"/>
    </row>
    <row r="411" spans="2:5" x14ac:dyDescent="0.35">
      <c r="B411" s="97"/>
      <c r="C411" s="98"/>
      <c r="D411" s="98"/>
      <c r="E411" s="99"/>
    </row>
    <row r="412" spans="2:5" x14ac:dyDescent="0.35">
      <c r="B412" s="97"/>
      <c r="C412" s="98"/>
      <c r="D412" s="98"/>
      <c r="E412" s="99"/>
    </row>
    <row r="413" spans="2:5" x14ac:dyDescent="0.35">
      <c r="B413" s="97"/>
      <c r="C413" s="98"/>
      <c r="D413" s="98"/>
      <c r="E413" s="99"/>
    </row>
    <row r="414" spans="2:5" x14ac:dyDescent="0.35">
      <c r="B414" s="97"/>
      <c r="C414" s="98"/>
      <c r="D414" s="98"/>
      <c r="E414" s="99"/>
    </row>
    <row r="415" spans="2:5" x14ac:dyDescent="0.35">
      <c r="B415" s="97"/>
      <c r="C415" s="98"/>
      <c r="D415" s="98"/>
      <c r="E415" s="99"/>
    </row>
    <row r="416" spans="2:5" x14ac:dyDescent="0.35">
      <c r="B416" s="97"/>
      <c r="C416" s="98"/>
      <c r="D416" s="98"/>
      <c r="E416" s="99"/>
    </row>
    <row r="417" spans="2:5" x14ac:dyDescent="0.35">
      <c r="B417" s="97"/>
      <c r="C417" s="98"/>
      <c r="D417" s="98"/>
      <c r="E417" s="99"/>
    </row>
    <row r="418" spans="2:5" x14ac:dyDescent="0.35">
      <c r="B418" s="97"/>
      <c r="C418" s="98"/>
      <c r="D418" s="98"/>
      <c r="E418" s="99"/>
    </row>
    <row r="419" spans="2:5" x14ac:dyDescent="0.35">
      <c r="B419" s="97"/>
      <c r="C419" s="98"/>
      <c r="D419" s="98"/>
      <c r="E419" s="99"/>
    </row>
    <row r="420" spans="2:5" x14ac:dyDescent="0.35">
      <c r="B420" s="97"/>
      <c r="C420" s="98"/>
      <c r="D420" s="98"/>
      <c r="E420" s="99"/>
    </row>
    <row r="421" spans="2:5" x14ac:dyDescent="0.35">
      <c r="B421" s="97"/>
      <c r="C421" s="98"/>
      <c r="D421" s="98"/>
      <c r="E421" s="99"/>
    </row>
    <row r="422" spans="2:5" x14ac:dyDescent="0.35">
      <c r="B422" s="97"/>
      <c r="C422" s="98"/>
      <c r="D422" s="98"/>
      <c r="E422" s="99"/>
    </row>
    <row r="423" spans="2:5" x14ac:dyDescent="0.35">
      <c r="B423" s="97"/>
      <c r="C423" s="98"/>
      <c r="D423" s="98"/>
      <c r="E423" s="99"/>
    </row>
    <row r="424" spans="2:5" x14ac:dyDescent="0.35">
      <c r="B424" s="97"/>
      <c r="C424" s="98"/>
      <c r="D424" s="98"/>
      <c r="E424" s="99"/>
    </row>
    <row r="425" spans="2:5" x14ac:dyDescent="0.35">
      <c r="B425" s="97"/>
      <c r="C425" s="98"/>
      <c r="D425" s="98"/>
      <c r="E425" s="99"/>
    </row>
    <row r="426" spans="2:5" x14ac:dyDescent="0.35">
      <c r="B426" s="97"/>
      <c r="C426" s="98"/>
      <c r="D426" s="98"/>
      <c r="E426" s="99"/>
    </row>
    <row r="427" spans="2:5" x14ac:dyDescent="0.35">
      <c r="B427" s="97"/>
      <c r="C427" s="98"/>
      <c r="D427" s="98"/>
      <c r="E427" s="99"/>
    </row>
    <row r="428" spans="2:5" x14ac:dyDescent="0.35">
      <c r="B428" s="97"/>
      <c r="C428" s="98"/>
      <c r="D428" s="98"/>
      <c r="E428" s="99"/>
    </row>
    <row r="429" spans="2:5" x14ac:dyDescent="0.35">
      <c r="B429" s="97"/>
      <c r="C429" s="98"/>
      <c r="D429" s="98"/>
      <c r="E429" s="99"/>
    </row>
    <row r="430" spans="2:5" x14ac:dyDescent="0.35">
      <c r="B430" s="97"/>
      <c r="C430" s="98"/>
      <c r="D430" s="98"/>
      <c r="E430" s="99"/>
    </row>
    <row r="431" spans="2:5" x14ac:dyDescent="0.35">
      <c r="B431" s="97"/>
      <c r="C431" s="98"/>
      <c r="D431" s="98"/>
      <c r="E431" s="99"/>
    </row>
    <row r="432" spans="2:5" x14ac:dyDescent="0.35">
      <c r="B432" s="97"/>
      <c r="C432" s="98"/>
      <c r="D432" s="98"/>
      <c r="E432" s="99"/>
    </row>
    <row r="433" spans="2:5" x14ac:dyDescent="0.35">
      <c r="B433" s="97"/>
      <c r="C433" s="98"/>
      <c r="D433" s="98"/>
      <c r="E433" s="99"/>
    </row>
    <row r="434" spans="2:5" x14ac:dyDescent="0.35">
      <c r="B434" s="97"/>
      <c r="C434" s="98"/>
      <c r="D434" s="98"/>
      <c r="E434" s="99"/>
    </row>
    <row r="435" spans="2:5" x14ac:dyDescent="0.35">
      <c r="B435" s="97"/>
      <c r="C435" s="98"/>
      <c r="D435" s="98"/>
      <c r="E435" s="99"/>
    </row>
    <row r="436" spans="2:5" x14ac:dyDescent="0.35">
      <c r="B436" s="97"/>
      <c r="C436" s="98"/>
      <c r="D436" s="98"/>
      <c r="E436" s="99"/>
    </row>
    <row r="437" spans="2:5" x14ac:dyDescent="0.35">
      <c r="B437" s="97"/>
      <c r="C437" s="98"/>
      <c r="D437" s="98"/>
      <c r="E437" s="99"/>
    </row>
    <row r="438" spans="2:5" x14ac:dyDescent="0.35">
      <c r="B438" s="97"/>
      <c r="C438" s="98"/>
      <c r="D438" s="98"/>
      <c r="E438" s="99"/>
    </row>
    <row r="439" spans="2:5" x14ac:dyDescent="0.35">
      <c r="B439" s="97"/>
      <c r="C439" s="98"/>
      <c r="D439" s="98"/>
      <c r="E439" s="99"/>
    </row>
    <row r="440" spans="2:5" x14ac:dyDescent="0.35">
      <c r="B440" s="97"/>
      <c r="C440" s="98"/>
      <c r="D440" s="98"/>
      <c r="E440" s="99"/>
    </row>
    <row r="441" spans="2:5" x14ac:dyDescent="0.35">
      <c r="B441" s="97"/>
      <c r="C441" s="98"/>
      <c r="D441" s="98"/>
      <c r="E441" s="99"/>
    </row>
    <row r="442" spans="2:5" x14ac:dyDescent="0.35">
      <c r="B442" s="97"/>
      <c r="C442" s="98"/>
      <c r="D442" s="98"/>
      <c r="E442" s="99"/>
    </row>
    <row r="443" spans="2:5" x14ac:dyDescent="0.35">
      <c r="B443" s="97"/>
      <c r="C443" s="98"/>
      <c r="D443" s="98"/>
      <c r="E443" s="99"/>
    </row>
    <row r="444" spans="2:5" x14ac:dyDescent="0.35">
      <c r="B444" s="97"/>
      <c r="C444" s="98"/>
      <c r="D444" s="98"/>
      <c r="E444" s="99"/>
    </row>
    <row r="445" spans="2:5" x14ac:dyDescent="0.35">
      <c r="B445" s="97"/>
      <c r="C445" s="98"/>
      <c r="D445" s="98"/>
      <c r="E445" s="99"/>
    </row>
    <row r="446" spans="2:5" x14ac:dyDescent="0.35">
      <c r="B446" s="97"/>
      <c r="C446" s="98"/>
      <c r="D446" s="98"/>
      <c r="E446" s="99"/>
    </row>
    <row r="447" spans="2:5" x14ac:dyDescent="0.35">
      <c r="B447" s="97"/>
      <c r="C447" s="98"/>
      <c r="D447" s="98"/>
      <c r="E447" s="99"/>
    </row>
    <row r="448" spans="2:5" x14ac:dyDescent="0.35">
      <c r="B448" s="97"/>
      <c r="C448" s="98"/>
      <c r="D448" s="98"/>
      <c r="E448" s="99"/>
    </row>
    <row r="449" spans="2:5" x14ac:dyDescent="0.35">
      <c r="B449" s="97"/>
      <c r="C449" s="98"/>
      <c r="D449" s="98"/>
      <c r="E449" s="99"/>
    </row>
    <row r="450" spans="2:5" x14ac:dyDescent="0.35">
      <c r="B450" s="97"/>
      <c r="C450" s="98"/>
      <c r="D450" s="98"/>
      <c r="E450" s="99"/>
    </row>
    <row r="451" spans="2:5" x14ac:dyDescent="0.35">
      <c r="B451" s="97"/>
      <c r="C451" s="98"/>
      <c r="D451" s="98"/>
      <c r="E451" s="99"/>
    </row>
    <row r="452" spans="2:5" x14ac:dyDescent="0.35">
      <c r="B452" s="97"/>
      <c r="C452" s="98"/>
      <c r="D452" s="98"/>
      <c r="E452" s="99"/>
    </row>
    <row r="453" spans="2:5" x14ac:dyDescent="0.35">
      <c r="B453" s="97"/>
      <c r="C453" s="98"/>
      <c r="D453" s="98"/>
      <c r="E453" s="99"/>
    </row>
    <row r="454" spans="2:5" x14ac:dyDescent="0.35">
      <c r="B454" s="97"/>
      <c r="C454" s="98"/>
      <c r="D454" s="98"/>
      <c r="E454" s="99"/>
    </row>
    <row r="455" spans="2:5" x14ac:dyDescent="0.35">
      <c r="B455" s="97"/>
      <c r="C455" s="98"/>
      <c r="D455" s="98"/>
      <c r="E455" s="99"/>
    </row>
    <row r="456" spans="2:5" x14ac:dyDescent="0.35">
      <c r="B456" s="97"/>
      <c r="C456" s="98"/>
      <c r="D456" s="98"/>
      <c r="E456" s="99"/>
    </row>
    <row r="457" spans="2:5" x14ac:dyDescent="0.35">
      <c r="B457" s="97"/>
      <c r="C457" s="98"/>
      <c r="D457" s="98"/>
      <c r="E457" s="99"/>
    </row>
    <row r="458" spans="2:5" x14ac:dyDescent="0.35">
      <c r="B458" s="97"/>
      <c r="C458" s="98"/>
      <c r="D458" s="98"/>
      <c r="E458" s="99"/>
    </row>
    <row r="459" spans="2:5" x14ac:dyDescent="0.35">
      <c r="B459" s="97"/>
      <c r="C459" s="98"/>
      <c r="D459" s="98"/>
      <c r="E459" s="99"/>
    </row>
    <row r="460" spans="2:5" x14ac:dyDescent="0.35">
      <c r="B460" s="97"/>
      <c r="C460" s="98"/>
      <c r="D460" s="98"/>
      <c r="E460" s="99"/>
    </row>
    <row r="461" spans="2:5" x14ac:dyDescent="0.35">
      <c r="B461" s="97"/>
      <c r="C461" s="98"/>
      <c r="D461" s="98"/>
      <c r="E461" s="99"/>
    </row>
    <row r="462" spans="2:5" x14ac:dyDescent="0.35">
      <c r="B462" s="97"/>
      <c r="C462" s="98"/>
      <c r="D462" s="98"/>
      <c r="E462" s="99"/>
    </row>
    <row r="463" spans="2:5" x14ac:dyDescent="0.35">
      <c r="B463" s="97"/>
      <c r="C463" s="98"/>
      <c r="D463" s="98"/>
      <c r="E463" s="99"/>
    </row>
    <row r="464" spans="2:5" x14ac:dyDescent="0.35">
      <c r="B464" s="97"/>
      <c r="C464" s="98"/>
      <c r="D464" s="98"/>
      <c r="E464" s="99"/>
    </row>
    <row r="465" spans="2:5" x14ac:dyDescent="0.35">
      <c r="B465" s="97"/>
      <c r="C465" s="98"/>
      <c r="D465" s="98"/>
      <c r="E465" s="99"/>
    </row>
    <row r="466" spans="2:5" x14ac:dyDescent="0.35">
      <c r="B466" s="97"/>
      <c r="C466" s="98"/>
      <c r="D466" s="98"/>
      <c r="E466" s="99"/>
    </row>
    <row r="467" spans="2:5" x14ac:dyDescent="0.35">
      <c r="B467" s="97"/>
      <c r="C467" s="98"/>
      <c r="D467" s="98"/>
      <c r="E467" s="99"/>
    </row>
    <row r="468" spans="2:5" x14ac:dyDescent="0.35">
      <c r="B468" s="97"/>
      <c r="C468" s="98"/>
      <c r="D468" s="98"/>
      <c r="E468" s="99"/>
    </row>
    <row r="469" spans="2:5" x14ac:dyDescent="0.35">
      <c r="B469" s="97"/>
      <c r="C469" s="98"/>
      <c r="D469" s="98"/>
      <c r="E469" s="99"/>
    </row>
    <row r="470" spans="2:5" x14ac:dyDescent="0.35">
      <c r="B470" s="97"/>
      <c r="C470" s="98"/>
      <c r="D470" s="98"/>
      <c r="E470" s="99"/>
    </row>
    <row r="471" spans="2:5" x14ac:dyDescent="0.35">
      <c r="B471" s="97"/>
      <c r="C471" s="98"/>
      <c r="D471" s="98"/>
      <c r="E471" s="99"/>
    </row>
    <row r="472" spans="2:5" x14ac:dyDescent="0.35">
      <c r="B472" s="97"/>
      <c r="C472" s="98"/>
      <c r="D472" s="98"/>
      <c r="E472" s="99"/>
    </row>
    <row r="473" spans="2:5" x14ac:dyDescent="0.35">
      <c r="B473" s="97"/>
      <c r="C473" s="98"/>
      <c r="D473" s="98"/>
      <c r="E473" s="99"/>
    </row>
    <row r="474" spans="2:5" x14ac:dyDescent="0.35">
      <c r="B474" s="97"/>
      <c r="C474" s="98"/>
      <c r="D474" s="98"/>
      <c r="E474" s="99"/>
    </row>
    <row r="475" spans="2:5" x14ac:dyDescent="0.35">
      <c r="B475" s="97"/>
      <c r="C475" s="98"/>
      <c r="D475" s="98"/>
      <c r="E475" s="99"/>
    </row>
    <row r="476" spans="2:5" x14ac:dyDescent="0.35">
      <c r="B476" s="97"/>
      <c r="C476" s="98"/>
      <c r="D476" s="98"/>
      <c r="E476" s="99"/>
    </row>
    <row r="477" spans="2:5" x14ac:dyDescent="0.35">
      <c r="B477" s="97"/>
      <c r="C477" s="98"/>
      <c r="D477" s="98"/>
      <c r="E477" s="99"/>
    </row>
    <row r="478" spans="2:5" x14ac:dyDescent="0.35">
      <c r="B478" s="97"/>
      <c r="C478" s="98"/>
      <c r="D478" s="98"/>
      <c r="E478" s="99"/>
    </row>
    <row r="479" spans="2:5" x14ac:dyDescent="0.35">
      <c r="B479" s="97"/>
      <c r="C479" s="98"/>
      <c r="D479" s="98"/>
      <c r="E479" s="99"/>
    </row>
    <row r="480" spans="2:5" x14ac:dyDescent="0.35">
      <c r="B480" s="97"/>
      <c r="C480" s="98"/>
      <c r="D480" s="98"/>
      <c r="E480" s="99"/>
    </row>
    <row r="481" spans="2:5" x14ac:dyDescent="0.35">
      <c r="B481" s="97"/>
      <c r="C481" s="98"/>
      <c r="D481" s="98"/>
      <c r="E481" s="99"/>
    </row>
    <row r="482" spans="2:5" x14ac:dyDescent="0.35">
      <c r="B482" s="97"/>
      <c r="C482" s="98"/>
      <c r="D482" s="98"/>
      <c r="E482" s="99"/>
    </row>
    <row r="483" spans="2:5" x14ac:dyDescent="0.35">
      <c r="B483" s="97"/>
      <c r="C483" s="98"/>
      <c r="D483" s="98"/>
      <c r="E483" s="99"/>
    </row>
    <row r="484" spans="2:5" x14ac:dyDescent="0.35">
      <c r="B484" s="97"/>
      <c r="C484" s="98"/>
      <c r="D484" s="98"/>
      <c r="E484" s="99"/>
    </row>
    <row r="485" spans="2:5" x14ac:dyDescent="0.35">
      <c r="B485" s="97"/>
      <c r="C485" s="98"/>
      <c r="D485" s="98"/>
      <c r="E485" s="99"/>
    </row>
    <row r="486" spans="2:5" x14ac:dyDescent="0.35">
      <c r="B486" s="97"/>
      <c r="C486" s="98"/>
      <c r="D486" s="98"/>
      <c r="E486" s="99"/>
    </row>
    <row r="487" spans="2:5" x14ac:dyDescent="0.35">
      <c r="B487" s="97"/>
      <c r="C487" s="98"/>
      <c r="D487" s="98"/>
      <c r="E487" s="99"/>
    </row>
    <row r="488" spans="2:5" x14ac:dyDescent="0.35">
      <c r="B488" s="97"/>
      <c r="C488" s="98"/>
      <c r="D488" s="98"/>
      <c r="E488" s="99"/>
    </row>
    <row r="489" spans="2:5" x14ac:dyDescent="0.35">
      <c r="B489" s="97"/>
      <c r="C489" s="98"/>
      <c r="D489" s="98"/>
      <c r="E489" s="99"/>
    </row>
    <row r="490" spans="2:5" x14ac:dyDescent="0.35">
      <c r="B490" s="97"/>
      <c r="C490" s="98"/>
      <c r="D490" s="98"/>
      <c r="E490" s="99"/>
    </row>
    <row r="491" spans="2:5" x14ac:dyDescent="0.35">
      <c r="B491" s="97"/>
      <c r="C491" s="98"/>
      <c r="D491" s="98"/>
      <c r="E491" s="99"/>
    </row>
    <row r="492" spans="2:5" x14ac:dyDescent="0.35">
      <c r="B492" s="97"/>
      <c r="C492" s="98"/>
      <c r="D492" s="98"/>
      <c r="E492" s="99"/>
    </row>
    <row r="493" spans="2:5" x14ac:dyDescent="0.35">
      <c r="B493" s="97"/>
      <c r="C493" s="98"/>
      <c r="D493" s="98"/>
      <c r="E493" s="99"/>
    </row>
    <row r="494" spans="2:5" x14ac:dyDescent="0.35">
      <c r="B494" s="97"/>
      <c r="C494" s="98"/>
      <c r="D494" s="98"/>
      <c r="E494" s="99"/>
    </row>
    <row r="495" spans="2:5" x14ac:dyDescent="0.35">
      <c r="B495" s="97"/>
      <c r="C495" s="98"/>
      <c r="D495" s="98"/>
      <c r="E495" s="99"/>
    </row>
    <row r="496" spans="2:5" x14ac:dyDescent="0.35">
      <c r="B496" s="97"/>
      <c r="C496" s="98"/>
      <c r="D496" s="98"/>
      <c r="E496" s="99"/>
    </row>
    <row r="497" spans="2:5" x14ac:dyDescent="0.35">
      <c r="B497" s="97"/>
      <c r="C497" s="98"/>
      <c r="D497" s="98"/>
      <c r="E497" s="99"/>
    </row>
    <row r="498" spans="2:5" x14ac:dyDescent="0.35">
      <c r="B498" s="97"/>
      <c r="C498" s="98"/>
      <c r="D498" s="98"/>
      <c r="E498" s="99"/>
    </row>
    <row r="499" spans="2:5" x14ac:dyDescent="0.35">
      <c r="B499" s="97"/>
      <c r="C499" s="98"/>
      <c r="D499" s="98"/>
      <c r="E499" s="99"/>
    </row>
    <row r="500" spans="2:5" x14ac:dyDescent="0.35">
      <c r="B500" s="97"/>
      <c r="C500" s="98"/>
      <c r="D500" s="98"/>
      <c r="E500" s="99"/>
    </row>
    <row r="501" spans="2:5" x14ac:dyDescent="0.35">
      <c r="B501" s="97"/>
      <c r="C501" s="98"/>
      <c r="D501" s="98"/>
      <c r="E501" s="99"/>
    </row>
    <row r="502" spans="2:5" x14ac:dyDescent="0.35">
      <c r="B502" s="97"/>
      <c r="C502" s="98"/>
      <c r="D502" s="98"/>
      <c r="E502" s="99"/>
    </row>
    <row r="503" spans="2:5" x14ac:dyDescent="0.35">
      <c r="B503" s="97"/>
      <c r="C503" s="98"/>
      <c r="D503" s="98"/>
      <c r="E503" s="99"/>
    </row>
    <row r="504" spans="2:5" x14ac:dyDescent="0.35">
      <c r="B504" s="97"/>
      <c r="C504" s="98"/>
      <c r="D504" s="98"/>
      <c r="E504" s="99"/>
    </row>
    <row r="505" spans="2:5" x14ac:dyDescent="0.35">
      <c r="B505" s="97"/>
      <c r="C505" s="98"/>
      <c r="D505" s="98"/>
      <c r="E505" s="99"/>
    </row>
    <row r="506" spans="2:5" x14ac:dyDescent="0.35">
      <c r="B506" s="97"/>
      <c r="C506" s="98"/>
      <c r="D506" s="98"/>
      <c r="E506" s="99"/>
    </row>
    <row r="507" spans="2:5" x14ac:dyDescent="0.35">
      <c r="B507" s="97"/>
      <c r="C507" s="98"/>
      <c r="D507" s="98"/>
      <c r="E507" s="99"/>
    </row>
    <row r="508" spans="2:5" x14ac:dyDescent="0.35">
      <c r="B508" s="97"/>
      <c r="C508" s="98"/>
      <c r="D508" s="98"/>
      <c r="E508" s="99"/>
    </row>
    <row r="509" spans="2:5" x14ac:dyDescent="0.35">
      <c r="B509" s="97"/>
      <c r="C509" s="98"/>
      <c r="D509" s="98"/>
      <c r="E509" s="99"/>
    </row>
    <row r="510" spans="2:5" x14ac:dyDescent="0.35">
      <c r="B510" s="97"/>
      <c r="C510" s="98"/>
      <c r="D510" s="98"/>
      <c r="E510" s="99"/>
    </row>
    <row r="511" spans="2:5" x14ac:dyDescent="0.35">
      <c r="B511" s="97"/>
      <c r="C511" s="98"/>
      <c r="D511" s="98"/>
      <c r="E511" s="99"/>
    </row>
    <row r="512" spans="2:5" x14ac:dyDescent="0.35">
      <c r="B512" s="97"/>
      <c r="C512" s="98"/>
      <c r="D512" s="98"/>
      <c r="E512" s="99"/>
    </row>
    <row r="513" spans="2:5" x14ac:dyDescent="0.35">
      <c r="B513" s="97"/>
      <c r="C513" s="98"/>
      <c r="D513" s="98"/>
      <c r="E513" s="99"/>
    </row>
    <row r="514" spans="2:5" x14ac:dyDescent="0.35">
      <c r="B514" s="97"/>
      <c r="C514" s="98"/>
      <c r="D514" s="98"/>
      <c r="E514" s="99"/>
    </row>
    <row r="515" spans="2:5" x14ac:dyDescent="0.35">
      <c r="B515" s="97"/>
      <c r="C515" s="98"/>
      <c r="D515" s="98"/>
      <c r="E515" s="99"/>
    </row>
    <row r="516" spans="2:5" x14ac:dyDescent="0.35">
      <c r="B516" s="97"/>
      <c r="C516" s="98"/>
      <c r="D516" s="98"/>
      <c r="E516" s="99"/>
    </row>
    <row r="517" spans="2:5" x14ac:dyDescent="0.35">
      <c r="B517" s="97"/>
      <c r="C517" s="98"/>
      <c r="D517" s="98"/>
      <c r="E517" s="99"/>
    </row>
    <row r="518" spans="2:5" x14ac:dyDescent="0.35">
      <c r="B518" s="97"/>
      <c r="C518" s="98"/>
      <c r="D518" s="98"/>
      <c r="E518" s="99"/>
    </row>
    <row r="519" spans="2:5" x14ac:dyDescent="0.35">
      <c r="B519" s="97"/>
      <c r="C519" s="98"/>
      <c r="D519" s="98"/>
      <c r="E519" s="99"/>
    </row>
    <row r="520" spans="2:5" x14ac:dyDescent="0.35">
      <c r="B520" s="97"/>
      <c r="C520" s="98"/>
      <c r="D520" s="98"/>
      <c r="E520" s="99"/>
    </row>
    <row r="521" spans="2:5" x14ac:dyDescent="0.35">
      <c r="B521" s="97"/>
      <c r="C521" s="98"/>
      <c r="D521" s="98"/>
      <c r="E521" s="99"/>
    </row>
    <row r="522" spans="2:5" x14ac:dyDescent="0.35">
      <c r="B522" s="97"/>
      <c r="C522" s="98"/>
      <c r="D522" s="98"/>
      <c r="E522" s="99"/>
    </row>
    <row r="523" spans="2:5" x14ac:dyDescent="0.35">
      <c r="B523" s="97"/>
      <c r="C523" s="98"/>
      <c r="D523" s="98"/>
      <c r="E523" s="99"/>
    </row>
    <row r="524" spans="2:5" x14ac:dyDescent="0.35">
      <c r="B524" s="97"/>
      <c r="C524" s="98"/>
      <c r="D524" s="98"/>
      <c r="E524" s="99"/>
    </row>
    <row r="525" spans="2:5" x14ac:dyDescent="0.35">
      <c r="B525" s="97"/>
      <c r="C525" s="98"/>
      <c r="D525" s="98"/>
      <c r="E525" s="99"/>
    </row>
    <row r="526" spans="2:5" x14ac:dyDescent="0.35">
      <c r="B526" s="97"/>
      <c r="C526" s="98"/>
      <c r="D526" s="98"/>
      <c r="E526" s="99"/>
    </row>
    <row r="527" spans="2:5" x14ac:dyDescent="0.35">
      <c r="B527" s="97"/>
      <c r="C527" s="98"/>
      <c r="D527" s="98"/>
      <c r="E527" s="99"/>
    </row>
    <row r="528" spans="2:5" x14ac:dyDescent="0.35">
      <c r="B528" s="97"/>
      <c r="C528" s="98"/>
      <c r="D528" s="98"/>
      <c r="E528" s="99"/>
    </row>
    <row r="529" spans="2:5" x14ac:dyDescent="0.35">
      <c r="B529" s="97"/>
      <c r="C529" s="98"/>
      <c r="D529" s="98"/>
      <c r="E529" s="99"/>
    </row>
    <row r="530" spans="2:5" x14ac:dyDescent="0.35">
      <c r="B530" s="97"/>
      <c r="C530" s="98"/>
      <c r="D530" s="98"/>
      <c r="E530" s="99"/>
    </row>
    <row r="531" spans="2:5" x14ac:dyDescent="0.35">
      <c r="B531" s="97"/>
      <c r="C531" s="98"/>
      <c r="D531" s="98"/>
      <c r="E531" s="99"/>
    </row>
    <row r="532" spans="2:5" x14ac:dyDescent="0.35">
      <c r="B532" s="97"/>
      <c r="C532" s="98"/>
      <c r="D532" s="98"/>
      <c r="E532" s="99"/>
    </row>
    <row r="533" spans="2:5" x14ac:dyDescent="0.35">
      <c r="B533" s="97"/>
      <c r="C533" s="98"/>
      <c r="D533" s="98"/>
      <c r="E533" s="99"/>
    </row>
    <row r="534" spans="2:5" x14ac:dyDescent="0.35">
      <c r="B534" s="97"/>
      <c r="C534" s="98"/>
      <c r="D534" s="98"/>
      <c r="E534" s="99"/>
    </row>
    <row r="535" spans="2:5" x14ac:dyDescent="0.35">
      <c r="B535" s="97"/>
      <c r="C535" s="98"/>
      <c r="D535" s="98"/>
      <c r="E535" s="99"/>
    </row>
    <row r="536" spans="2:5" x14ac:dyDescent="0.35">
      <c r="B536" s="97"/>
      <c r="C536" s="98"/>
      <c r="D536" s="98"/>
      <c r="E536" s="99"/>
    </row>
    <row r="537" spans="2:5" x14ac:dyDescent="0.35">
      <c r="B537" s="97"/>
      <c r="C537" s="98"/>
      <c r="D537" s="98"/>
      <c r="E537" s="99"/>
    </row>
    <row r="538" spans="2:5" x14ac:dyDescent="0.35">
      <c r="B538" s="97"/>
      <c r="C538" s="98"/>
      <c r="D538" s="98"/>
      <c r="E538" s="99"/>
    </row>
    <row r="539" spans="2:5" x14ac:dyDescent="0.35">
      <c r="B539" s="97"/>
      <c r="C539" s="98"/>
      <c r="D539" s="98"/>
      <c r="E539" s="99"/>
    </row>
    <row r="540" spans="2:5" x14ac:dyDescent="0.35">
      <c r="B540" s="97"/>
      <c r="C540" s="98"/>
      <c r="D540" s="98"/>
      <c r="E540" s="99"/>
    </row>
    <row r="541" spans="2:5" x14ac:dyDescent="0.35">
      <c r="B541" s="97"/>
      <c r="C541" s="98"/>
      <c r="D541" s="98"/>
      <c r="E541" s="99"/>
    </row>
    <row r="542" spans="2:5" x14ac:dyDescent="0.35">
      <c r="B542" s="97"/>
      <c r="C542" s="98"/>
      <c r="D542" s="98"/>
      <c r="E542" s="99"/>
    </row>
    <row r="543" spans="2:5" x14ac:dyDescent="0.35">
      <c r="B543" s="97"/>
      <c r="C543" s="98"/>
      <c r="D543" s="98"/>
      <c r="E543" s="99"/>
    </row>
    <row r="544" spans="2:5" x14ac:dyDescent="0.35">
      <c r="B544" s="97"/>
      <c r="C544" s="98"/>
      <c r="D544" s="98"/>
      <c r="E544" s="99"/>
    </row>
    <row r="545" spans="2:5" x14ac:dyDescent="0.35">
      <c r="B545" s="97"/>
      <c r="C545" s="98"/>
      <c r="D545" s="98"/>
      <c r="E545" s="99"/>
    </row>
    <row r="546" spans="2:5" x14ac:dyDescent="0.35">
      <c r="B546" s="97"/>
      <c r="C546" s="98"/>
      <c r="D546" s="98"/>
      <c r="E546" s="99"/>
    </row>
    <row r="547" spans="2:5" x14ac:dyDescent="0.35">
      <c r="B547" s="97"/>
      <c r="C547" s="98"/>
      <c r="D547" s="98"/>
      <c r="E547" s="99"/>
    </row>
    <row r="548" spans="2:5" x14ac:dyDescent="0.35">
      <c r="B548" s="97"/>
      <c r="C548" s="98"/>
      <c r="D548" s="98"/>
      <c r="E548" s="99"/>
    </row>
    <row r="549" spans="2:5" x14ac:dyDescent="0.35">
      <c r="B549" s="97"/>
      <c r="C549" s="98"/>
      <c r="D549" s="98"/>
      <c r="E549" s="99"/>
    </row>
    <row r="550" spans="2:5" x14ac:dyDescent="0.35">
      <c r="B550" s="97"/>
      <c r="C550" s="98"/>
      <c r="D550" s="98"/>
      <c r="E550" s="99"/>
    </row>
    <row r="551" spans="2:5" x14ac:dyDescent="0.35">
      <c r="B551" s="97"/>
      <c r="C551" s="98"/>
      <c r="D551" s="98"/>
      <c r="E551" s="99"/>
    </row>
    <row r="552" spans="2:5" x14ac:dyDescent="0.35">
      <c r="B552" s="97"/>
      <c r="C552" s="98"/>
      <c r="D552" s="98"/>
      <c r="E552" s="99"/>
    </row>
    <row r="553" spans="2:5" x14ac:dyDescent="0.35">
      <c r="B553" s="97"/>
      <c r="C553" s="98"/>
      <c r="D553" s="98"/>
      <c r="E553" s="99"/>
    </row>
    <row r="554" spans="2:5" x14ac:dyDescent="0.35">
      <c r="B554" s="97"/>
      <c r="C554" s="98"/>
      <c r="D554" s="98"/>
      <c r="E554" s="99"/>
    </row>
    <row r="555" spans="2:5" x14ac:dyDescent="0.35">
      <c r="B555" s="97"/>
      <c r="C555" s="98"/>
      <c r="D555" s="98"/>
      <c r="E555" s="99"/>
    </row>
    <row r="556" spans="2:5" x14ac:dyDescent="0.35">
      <c r="B556" s="97"/>
      <c r="C556" s="98"/>
      <c r="D556" s="98"/>
      <c r="E556" s="99"/>
    </row>
    <row r="557" spans="2:5" x14ac:dyDescent="0.35">
      <c r="B557" s="97"/>
      <c r="C557" s="98"/>
      <c r="D557" s="98"/>
      <c r="E557" s="99"/>
    </row>
    <row r="558" spans="2:5" x14ac:dyDescent="0.35">
      <c r="B558" s="97"/>
      <c r="C558" s="98"/>
      <c r="D558" s="98"/>
      <c r="E558" s="99"/>
    </row>
    <row r="559" spans="2:5" x14ac:dyDescent="0.35">
      <c r="B559" s="97"/>
      <c r="C559" s="98"/>
      <c r="D559" s="98"/>
      <c r="E559" s="99"/>
    </row>
    <row r="560" spans="2:5" x14ac:dyDescent="0.35">
      <c r="B560" s="97"/>
      <c r="C560" s="98"/>
      <c r="D560" s="98"/>
      <c r="E560" s="99"/>
    </row>
    <row r="561" spans="2:5" x14ac:dyDescent="0.35">
      <c r="B561" s="97"/>
      <c r="C561" s="98"/>
      <c r="D561" s="98"/>
      <c r="E561" s="99"/>
    </row>
    <row r="562" spans="2:5" x14ac:dyDescent="0.35">
      <c r="B562" s="97"/>
      <c r="C562" s="98"/>
      <c r="D562" s="98"/>
      <c r="E562" s="99"/>
    </row>
    <row r="563" spans="2:5" x14ac:dyDescent="0.35">
      <c r="B563" s="97"/>
      <c r="C563" s="98"/>
      <c r="D563" s="98"/>
      <c r="E563" s="99"/>
    </row>
    <row r="564" spans="2:5" x14ac:dyDescent="0.35">
      <c r="B564" s="97"/>
      <c r="C564" s="98"/>
      <c r="D564" s="98"/>
      <c r="E564" s="99"/>
    </row>
    <row r="565" spans="2:5" x14ac:dyDescent="0.35">
      <c r="B565" s="97"/>
      <c r="C565" s="98"/>
      <c r="D565" s="98"/>
      <c r="E565" s="99"/>
    </row>
    <row r="566" spans="2:5" x14ac:dyDescent="0.35">
      <c r="B566" s="97"/>
      <c r="C566" s="98"/>
      <c r="D566" s="98"/>
      <c r="E566" s="99"/>
    </row>
    <row r="567" spans="2:5" x14ac:dyDescent="0.35">
      <c r="B567" s="97"/>
      <c r="C567" s="98"/>
      <c r="D567" s="98"/>
      <c r="E567" s="99"/>
    </row>
    <row r="568" spans="2:5" x14ac:dyDescent="0.35">
      <c r="B568" s="97"/>
      <c r="C568" s="98"/>
      <c r="D568" s="98"/>
      <c r="E568" s="99"/>
    </row>
    <row r="569" spans="2:5" x14ac:dyDescent="0.35">
      <c r="B569" s="97"/>
      <c r="C569" s="98"/>
      <c r="D569" s="98"/>
      <c r="E569" s="99"/>
    </row>
    <row r="570" spans="2:5" x14ac:dyDescent="0.35">
      <c r="B570" s="97"/>
      <c r="C570" s="98"/>
      <c r="D570" s="98"/>
      <c r="E570" s="99"/>
    </row>
    <row r="571" spans="2:5" x14ac:dyDescent="0.35">
      <c r="B571" s="97"/>
      <c r="C571" s="98"/>
      <c r="D571" s="98"/>
      <c r="E571" s="99"/>
    </row>
    <row r="572" spans="2:5" x14ac:dyDescent="0.35">
      <c r="B572" s="97"/>
      <c r="C572" s="98"/>
      <c r="D572" s="98"/>
      <c r="E572" s="99"/>
    </row>
    <row r="573" spans="2:5" x14ac:dyDescent="0.35">
      <c r="B573" s="97"/>
      <c r="C573" s="98"/>
      <c r="D573" s="98"/>
      <c r="E573" s="99"/>
    </row>
    <row r="574" spans="2:5" x14ac:dyDescent="0.35">
      <c r="B574" s="97"/>
      <c r="C574" s="98"/>
      <c r="D574" s="98"/>
      <c r="E574" s="99"/>
    </row>
    <row r="575" spans="2:5" x14ac:dyDescent="0.35">
      <c r="B575" s="97"/>
      <c r="C575" s="98"/>
      <c r="D575" s="98"/>
      <c r="E575" s="99"/>
    </row>
    <row r="576" spans="2:5" x14ac:dyDescent="0.35">
      <c r="B576" s="97"/>
      <c r="C576" s="98"/>
      <c r="D576" s="98"/>
      <c r="E576" s="99"/>
    </row>
    <row r="577" spans="2:5" x14ac:dyDescent="0.35">
      <c r="B577" s="97"/>
      <c r="C577" s="98"/>
      <c r="D577" s="98"/>
      <c r="E577" s="99"/>
    </row>
    <row r="578" spans="2:5" x14ac:dyDescent="0.35">
      <c r="B578" s="97"/>
      <c r="C578" s="98"/>
      <c r="D578" s="98"/>
      <c r="E578" s="99"/>
    </row>
    <row r="579" spans="2:5" x14ac:dyDescent="0.35">
      <c r="B579" s="97"/>
      <c r="C579" s="98"/>
      <c r="D579" s="98"/>
      <c r="E579" s="99"/>
    </row>
    <row r="580" spans="2:5" x14ac:dyDescent="0.35">
      <c r="B580" s="97"/>
      <c r="C580" s="98"/>
      <c r="D580" s="98"/>
      <c r="E580" s="99"/>
    </row>
    <row r="581" spans="2:5" x14ac:dyDescent="0.35">
      <c r="B581" s="97"/>
      <c r="C581" s="98"/>
      <c r="D581" s="98"/>
      <c r="E581" s="99"/>
    </row>
    <row r="582" spans="2:5" x14ac:dyDescent="0.35">
      <c r="B582" s="97"/>
      <c r="C582" s="98"/>
      <c r="D582" s="98"/>
      <c r="E582" s="99"/>
    </row>
    <row r="583" spans="2:5" x14ac:dyDescent="0.35">
      <c r="B583" s="97"/>
      <c r="C583" s="98"/>
      <c r="D583" s="98"/>
      <c r="E583" s="99"/>
    </row>
    <row r="584" spans="2:5" x14ac:dyDescent="0.35">
      <c r="B584" s="97"/>
      <c r="C584" s="98"/>
      <c r="D584" s="98"/>
      <c r="E584" s="99"/>
    </row>
    <row r="585" spans="2:5" x14ac:dyDescent="0.35">
      <c r="B585" s="97"/>
      <c r="C585" s="98"/>
      <c r="D585" s="98"/>
      <c r="E585" s="99"/>
    </row>
    <row r="586" spans="2:5" x14ac:dyDescent="0.35">
      <c r="B586" s="97"/>
      <c r="C586" s="98"/>
      <c r="D586" s="98"/>
      <c r="E586" s="99"/>
    </row>
    <row r="587" spans="2:5" x14ac:dyDescent="0.35">
      <c r="B587" s="97"/>
      <c r="C587" s="98"/>
      <c r="D587" s="98"/>
      <c r="E587" s="99"/>
    </row>
    <row r="588" spans="2:5" x14ac:dyDescent="0.35">
      <c r="B588" s="97"/>
      <c r="C588" s="98"/>
      <c r="D588" s="98"/>
      <c r="E588" s="99"/>
    </row>
    <row r="589" spans="2:5" x14ac:dyDescent="0.35">
      <c r="B589" s="97"/>
      <c r="C589" s="98"/>
      <c r="D589" s="98"/>
      <c r="E589" s="99"/>
    </row>
    <row r="590" spans="2:5" x14ac:dyDescent="0.35">
      <c r="B590" s="97"/>
      <c r="C590" s="98"/>
      <c r="D590" s="98"/>
      <c r="E590" s="99"/>
    </row>
    <row r="591" spans="2:5" x14ac:dyDescent="0.35">
      <c r="B591" s="97"/>
      <c r="C591" s="98"/>
      <c r="D591" s="98"/>
      <c r="E591" s="99"/>
    </row>
    <row r="592" spans="2:5" x14ac:dyDescent="0.35">
      <c r="B592" s="97"/>
      <c r="C592" s="98"/>
      <c r="D592" s="98"/>
      <c r="E592" s="99"/>
    </row>
    <row r="593" spans="2:5" x14ac:dyDescent="0.35">
      <c r="B593" s="97"/>
      <c r="C593" s="98"/>
      <c r="D593" s="98"/>
      <c r="E593" s="99"/>
    </row>
    <row r="594" spans="2:5" x14ac:dyDescent="0.35">
      <c r="B594" s="97"/>
      <c r="C594" s="98"/>
      <c r="D594" s="98"/>
      <c r="E594" s="99"/>
    </row>
    <row r="595" spans="2:5" x14ac:dyDescent="0.35">
      <c r="B595" s="97"/>
      <c r="C595" s="98"/>
      <c r="D595" s="98"/>
      <c r="E595" s="99"/>
    </row>
    <row r="596" spans="2:5" x14ac:dyDescent="0.35">
      <c r="B596" s="97"/>
      <c r="C596" s="98"/>
      <c r="D596" s="98"/>
      <c r="E596" s="99"/>
    </row>
    <row r="597" spans="2:5" x14ac:dyDescent="0.35">
      <c r="B597" s="97"/>
      <c r="C597" s="98"/>
      <c r="D597" s="98"/>
      <c r="E597" s="99"/>
    </row>
    <row r="598" spans="2:5" x14ac:dyDescent="0.35">
      <c r="B598" s="97"/>
      <c r="C598" s="98"/>
      <c r="D598" s="98"/>
      <c r="E598" s="99"/>
    </row>
    <row r="599" spans="2:5" x14ac:dyDescent="0.35">
      <c r="B599" s="97"/>
      <c r="C599" s="98"/>
      <c r="D599" s="98"/>
      <c r="E599" s="99"/>
    </row>
    <row r="600" spans="2:5" x14ac:dyDescent="0.35">
      <c r="B600" s="97"/>
      <c r="C600" s="98"/>
      <c r="D600" s="98"/>
      <c r="E600" s="99"/>
    </row>
    <row r="601" spans="2:5" x14ac:dyDescent="0.35">
      <c r="B601" s="97"/>
      <c r="C601" s="98"/>
      <c r="D601" s="98"/>
      <c r="E601" s="99"/>
    </row>
    <row r="602" spans="2:5" x14ac:dyDescent="0.35">
      <c r="B602" s="97"/>
      <c r="C602" s="98"/>
      <c r="D602" s="98"/>
      <c r="E602" s="99"/>
    </row>
    <row r="603" spans="2:5" x14ac:dyDescent="0.35">
      <c r="B603" s="97"/>
      <c r="C603" s="98"/>
      <c r="D603" s="98"/>
      <c r="E603" s="99"/>
    </row>
    <row r="604" spans="2:5" x14ac:dyDescent="0.35">
      <c r="B604" s="97"/>
      <c r="C604" s="98"/>
      <c r="D604" s="98"/>
      <c r="E604" s="99"/>
    </row>
    <row r="605" spans="2:5" x14ac:dyDescent="0.35">
      <c r="B605" s="97"/>
      <c r="C605" s="98"/>
      <c r="D605" s="98"/>
      <c r="E605" s="99"/>
    </row>
    <row r="606" spans="2:5" x14ac:dyDescent="0.35">
      <c r="B606" s="97"/>
      <c r="C606" s="98"/>
      <c r="D606" s="98"/>
      <c r="E606" s="99"/>
    </row>
    <row r="607" spans="2:5" x14ac:dyDescent="0.35">
      <c r="B607" s="97"/>
      <c r="C607" s="98"/>
      <c r="D607" s="98"/>
      <c r="E607" s="99"/>
    </row>
    <row r="608" spans="2:5" x14ac:dyDescent="0.35">
      <c r="B608" s="97"/>
      <c r="C608" s="98"/>
      <c r="D608" s="98"/>
      <c r="E608" s="99"/>
    </row>
    <row r="609" spans="2:5" x14ac:dyDescent="0.35">
      <c r="B609" s="97"/>
      <c r="C609" s="98"/>
      <c r="D609" s="98"/>
      <c r="E609" s="99"/>
    </row>
    <row r="610" spans="2:5" x14ac:dyDescent="0.35">
      <c r="B610" s="97"/>
      <c r="C610" s="98"/>
      <c r="D610" s="98"/>
      <c r="E610" s="99"/>
    </row>
    <row r="611" spans="2:5" x14ac:dyDescent="0.35">
      <c r="B611" s="97"/>
      <c r="C611" s="98"/>
      <c r="D611" s="98"/>
      <c r="E611" s="99"/>
    </row>
    <row r="612" spans="2:5" x14ac:dyDescent="0.35">
      <c r="B612" s="97"/>
      <c r="C612" s="98"/>
      <c r="D612" s="98"/>
      <c r="E612" s="99"/>
    </row>
    <row r="613" spans="2:5" x14ac:dyDescent="0.35">
      <c r="B613" s="97"/>
      <c r="C613" s="98"/>
      <c r="D613" s="98"/>
      <c r="E613" s="99"/>
    </row>
    <row r="614" spans="2:5" x14ac:dyDescent="0.35">
      <c r="B614" s="97"/>
      <c r="C614" s="98"/>
      <c r="D614" s="98"/>
      <c r="E614" s="99"/>
    </row>
    <row r="615" spans="2:5" x14ac:dyDescent="0.35">
      <c r="B615" s="97"/>
      <c r="C615" s="98"/>
      <c r="D615" s="98"/>
      <c r="E615" s="99"/>
    </row>
    <row r="616" spans="2:5" x14ac:dyDescent="0.35">
      <c r="B616" s="97"/>
      <c r="C616" s="98"/>
      <c r="D616" s="98"/>
      <c r="E616" s="99"/>
    </row>
    <row r="617" spans="2:5" x14ac:dyDescent="0.35">
      <c r="B617" s="97"/>
      <c r="C617" s="98"/>
      <c r="D617" s="98"/>
      <c r="E617" s="99"/>
    </row>
    <row r="618" spans="2:5" x14ac:dyDescent="0.35">
      <c r="B618" s="97"/>
      <c r="C618" s="98"/>
      <c r="D618" s="98"/>
      <c r="E618" s="99"/>
    </row>
    <row r="619" spans="2:5" x14ac:dyDescent="0.35">
      <c r="B619" s="97"/>
      <c r="C619" s="98"/>
      <c r="D619" s="98"/>
      <c r="E619" s="99"/>
    </row>
    <row r="620" spans="2:5" x14ac:dyDescent="0.35">
      <c r="B620" s="97"/>
      <c r="C620" s="98"/>
      <c r="D620" s="98"/>
      <c r="E620" s="99"/>
    </row>
    <row r="621" spans="2:5" x14ac:dyDescent="0.35">
      <c r="B621" s="97"/>
      <c r="C621" s="98"/>
      <c r="D621" s="98"/>
      <c r="E621" s="99"/>
    </row>
    <row r="622" spans="2:5" x14ac:dyDescent="0.35">
      <c r="B622" s="97"/>
      <c r="C622" s="98"/>
      <c r="D622" s="98"/>
      <c r="E622" s="99"/>
    </row>
    <row r="623" spans="2:5" x14ac:dyDescent="0.35">
      <c r="B623" s="97"/>
      <c r="C623" s="98"/>
      <c r="D623" s="98"/>
      <c r="E623" s="99"/>
    </row>
    <row r="624" spans="2:5" x14ac:dyDescent="0.35">
      <c r="B624" s="97"/>
      <c r="C624" s="98"/>
      <c r="D624" s="98"/>
      <c r="E624" s="99"/>
    </row>
    <row r="625" spans="2:5" x14ac:dyDescent="0.35">
      <c r="B625" s="97"/>
      <c r="C625" s="98"/>
      <c r="D625" s="98"/>
      <c r="E625" s="99"/>
    </row>
    <row r="626" spans="2:5" x14ac:dyDescent="0.35">
      <c r="B626" s="97"/>
      <c r="C626" s="98"/>
      <c r="D626" s="98"/>
      <c r="E626" s="99"/>
    </row>
    <row r="627" spans="2:5" x14ac:dyDescent="0.35">
      <c r="B627" s="97"/>
      <c r="C627" s="98"/>
      <c r="D627" s="98"/>
      <c r="E627" s="99"/>
    </row>
    <row r="628" spans="2:5" x14ac:dyDescent="0.35">
      <c r="B628" s="97"/>
      <c r="C628" s="98"/>
      <c r="D628" s="98"/>
      <c r="E628" s="99"/>
    </row>
    <row r="629" spans="2:5" x14ac:dyDescent="0.35">
      <c r="B629" s="97"/>
      <c r="C629" s="98"/>
      <c r="D629" s="98"/>
      <c r="E629" s="99"/>
    </row>
    <row r="630" spans="2:5" x14ac:dyDescent="0.35">
      <c r="B630" s="97"/>
      <c r="C630" s="98"/>
      <c r="D630" s="98"/>
      <c r="E630" s="99"/>
    </row>
    <row r="631" spans="2:5" x14ac:dyDescent="0.35">
      <c r="B631" s="97"/>
      <c r="C631" s="98"/>
      <c r="D631" s="98"/>
      <c r="E631" s="99"/>
    </row>
    <row r="632" spans="2:5" x14ac:dyDescent="0.35">
      <c r="B632" s="97"/>
      <c r="C632" s="98"/>
      <c r="D632" s="98"/>
      <c r="E632" s="99"/>
    </row>
    <row r="633" spans="2:5" x14ac:dyDescent="0.35">
      <c r="B633" s="97"/>
      <c r="C633" s="98"/>
      <c r="D633" s="98"/>
      <c r="E633" s="99"/>
    </row>
    <row r="634" spans="2:5" x14ac:dyDescent="0.35">
      <c r="B634" s="97"/>
      <c r="C634" s="98"/>
      <c r="D634" s="98"/>
      <c r="E634" s="99"/>
    </row>
    <row r="635" spans="2:5" x14ac:dyDescent="0.35">
      <c r="B635" s="97"/>
      <c r="C635" s="98"/>
      <c r="D635" s="98"/>
      <c r="E635" s="99"/>
    </row>
    <row r="636" spans="2:5" x14ac:dyDescent="0.35">
      <c r="B636" s="97"/>
      <c r="C636" s="98"/>
      <c r="D636" s="98"/>
      <c r="E636" s="99"/>
    </row>
    <row r="637" spans="2:5" x14ac:dyDescent="0.35">
      <c r="B637" s="97"/>
      <c r="C637" s="98"/>
      <c r="D637" s="98"/>
      <c r="E637" s="99"/>
    </row>
    <row r="638" spans="2:5" x14ac:dyDescent="0.35">
      <c r="B638" s="97"/>
      <c r="C638" s="98"/>
      <c r="D638" s="98"/>
      <c r="E638" s="99"/>
    </row>
    <row r="639" spans="2:5" x14ac:dyDescent="0.35">
      <c r="B639" s="97"/>
      <c r="C639" s="98"/>
      <c r="D639" s="98"/>
      <c r="E639" s="99"/>
    </row>
    <row r="640" spans="2:5" x14ac:dyDescent="0.35">
      <c r="B640" s="97"/>
      <c r="C640" s="98"/>
      <c r="D640" s="98"/>
      <c r="E640" s="99"/>
    </row>
    <row r="641" spans="2:5" x14ac:dyDescent="0.35">
      <c r="B641" s="97"/>
      <c r="C641" s="98"/>
      <c r="D641" s="98"/>
      <c r="E641" s="99"/>
    </row>
    <row r="642" spans="2:5" x14ac:dyDescent="0.35">
      <c r="B642" s="97"/>
      <c r="C642" s="98"/>
      <c r="D642" s="98"/>
      <c r="E642" s="99"/>
    </row>
    <row r="643" spans="2:5" x14ac:dyDescent="0.35">
      <c r="B643" s="97"/>
      <c r="C643" s="98"/>
      <c r="D643" s="98"/>
      <c r="E643" s="99"/>
    </row>
    <row r="644" spans="2:5" x14ac:dyDescent="0.35">
      <c r="B644" s="97"/>
      <c r="C644" s="98"/>
      <c r="D644" s="98"/>
      <c r="E644" s="99"/>
    </row>
    <row r="645" spans="2:5" x14ac:dyDescent="0.35">
      <c r="B645" s="97"/>
      <c r="C645" s="98"/>
      <c r="D645" s="98"/>
      <c r="E645" s="99"/>
    </row>
    <row r="646" spans="2:5" x14ac:dyDescent="0.35">
      <c r="B646" s="97"/>
      <c r="C646" s="98"/>
      <c r="D646" s="98"/>
      <c r="E646" s="99"/>
    </row>
    <row r="647" spans="2:5" x14ac:dyDescent="0.35">
      <c r="B647" s="97"/>
      <c r="C647" s="98"/>
      <c r="D647" s="98"/>
      <c r="E647" s="99"/>
    </row>
    <row r="648" spans="2:5" x14ac:dyDescent="0.35">
      <c r="B648" s="97"/>
      <c r="C648" s="98"/>
      <c r="D648" s="98"/>
      <c r="E648" s="99"/>
    </row>
    <row r="649" spans="2:5" x14ac:dyDescent="0.35">
      <c r="B649" s="97"/>
      <c r="C649" s="98"/>
      <c r="D649" s="98"/>
      <c r="E649" s="99"/>
    </row>
    <row r="650" spans="2:5" x14ac:dyDescent="0.35">
      <c r="B650" s="97"/>
      <c r="C650" s="98"/>
      <c r="D650" s="98"/>
      <c r="E650" s="99"/>
    </row>
    <row r="651" spans="2:5" x14ac:dyDescent="0.35">
      <c r="B651" s="97"/>
      <c r="C651" s="98"/>
      <c r="D651" s="98"/>
      <c r="E651" s="99"/>
    </row>
    <row r="652" spans="2:5" x14ac:dyDescent="0.35">
      <c r="B652" s="97"/>
      <c r="C652" s="98"/>
      <c r="D652" s="98"/>
      <c r="E652" s="99"/>
    </row>
    <row r="653" spans="2:5" x14ac:dyDescent="0.35">
      <c r="B653" s="97"/>
      <c r="C653" s="98"/>
      <c r="D653" s="98"/>
      <c r="E653" s="99"/>
    </row>
    <row r="654" spans="2:5" x14ac:dyDescent="0.35">
      <c r="B654" s="97"/>
      <c r="C654" s="98"/>
      <c r="D654" s="98"/>
      <c r="E654" s="99"/>
    </row>
    <row r="655" spans="2:5" x14ac:dyDescent="0.35">
      <c r="B655" s="97"/>
      <c r="C655" s="98"/>
      <c r="D655" s="98"/>
      <c r="E655" s="99"/>
    </row>
    <row r="656" spans="2:5" x14ac:dyDescent="0.35">
      <c r="B656" s="97"/>
      <c r="C656" s="98"/>
      <c r="D656" s="98"/>
      <c r="E656" s="99"/>
    </row>
    <row r="657" spans="2:5" x14ac:dyDescent="0.35">
      <c r="B657" s="97"/>
      <c r="C657" s="98"/>
      <c r="D657" s="98"/>
      <c r="E657" s="99"/>
    </row>
    <row r="658" spans="2:5" x14ac:dyDescent="0.35">
      <c r="B658" s="97"/>
      <c r="C658" s="98"/>
      <c r="D658" s="98"/>
      <c r="E658" s="99"/>
    </row>
    <row r="659" spans="2:5" x14ac:dyDescent="0.35">
      <c r="B659" s="97"/>
      <c r="C659" s="98"/>
      <c r="D659" s="98"/>
      <c r="E659" s="99"/>
    </row>
    <row r="660" spans="2:5" x14ac:dyDescent="0.35">
      <c r="B660" s="97"/>
      <c r="C660" s="98"/>
      <c r="D660" s="98"/>
      <c r="E660" s="99"/>
    </row>
    <row r="661" spans="2:5" x14ac:dyDescent="0.35">
      <c r="B661" s="97"/>
      <c r="C661" s="98"/>
      <c r="D661" s="98"/>
      <c r="E661" s="99"/>
    </row>
    <row r="662" spans="2:5" x14ac:dyDescent="0.35">
      <c r="B662" s="97"/>
      <c r="C662" s="98"/>
      <c r="D662" s="98"/>
      <c r="E662" s="99"/>
    </row>
    <row r="663" spans="2:5" x14ac:dyDescent="0.35">
      <c r="B663" s="97"/>
      <c r="C663" s="98"/>
      <c r="D663" s="98"/>
      <c r="E663" s="99"/>
    </row>
    <row r="664" spans="2:5" x14ac:dyDescent="0.35">
      <c r="B664" s="97"/>
      <c r="C664" s="98"/>
      <c r="D664" s="98"/>
      <c r="E664" s="99"/>
    </row>
    <row r="665" spans="2:5" x14ac:dyDescent="0.35">
      <c r="B665" s="97"/>
      <c r="C665" s="98"/>
      <c r="D665" s="98"/>
      <c r="E665" s="99"/>
    </row>
    <row r="666" spans="2:5" x14ac:dyDescent="0.35">
      <c r="B666" s="97"/>
      <c r="C666" s="98"/>
      <c r="D666" s="98"/>
      <c r="E666" s="99"/>
    </row>
    <row r="667" spans="2:5" x14ac:dyDescent="0.35">
      <c r="B667" s="97"/>
      <c r="C667" s="98"/>
      <c r="D667" s="98"/>
      <c r="E667" s="99"/>
    </row>
    <row r="668" spans="2:5" x14ac:dyDescent="0.35">
      <c r="B668" s="97"/>
      <c r="C668" s="98"/>
      <c r="D668" s="98"/>
      <c r="E668" s="99"/>
    </row>
    <row r="669" spans="2:5" x14ac:dyDescent="0.35">
      <c r="B669" s="97"/>
      <c r="C669" s="98"/>
      <c r="D669" s="98"/>
      <c r="E669" s="99"/>
    </row>
    <row r="670" spans="2:5" x14ac:dyDescent="0.35">
      <c r="B670" s="97"/>
      <c r="C670" s="98"/>
      <c r="D670" s="98"/>
      <c r="E670" s="99"/>
    </row>
    <row r="671" spans="2:5" x14ac:dyDescent="0.35">
      <c r="B671" s="97"/>
      <c r="C671" s="98"/>
      <c r="D671" s="98"/>
      <c r="E671" s="99"/>
    </row>
    <row r="672" spans="2:5" x14ac:dyDescent="0.35">
      <c r="B672" s="97"/>
      <c r="C672" s="98"/>
      <c r="D672" s="98"/>
      <c r="E672" s="99"/>
    </row>
    <row r="673" spans="2:5" x14ac:dyDescent="0.35">
      <c r="B673" s="97"/>
      <c r="C673" s="98"/>
      <c r="D673" s="98"/>
      <c r="E673" s="99"/>
    </row>
    <row r="674" spans="2:5" x14ac:dyDescent="0.35">
      <c r="B674" s="97"/>
      <c r="C674" s="98"/>
      <c r="D674" s="98"/>
      <c r="E674" s="99"/>
    </row>
    <row r="675" spans="2:5" x14ac:dyDescent="0.35">
      <c r="B675" s="97"/>
      <c r="C675" s="98"/>
      <c r="D675" s="98"/>
      <c r="E675" s="99"/>
    </row>
    <row r="676" spans="2:5" x14ac:dyDescent="0.35">
      <c r="B676" s="97"/>
      <c r="C676" s="98"/>
      <c r="D676" s="98"/>
      <c r="E676" s="99"/>
    </row>
    <row r="677" spans="2:5" x14ac:dyDescent="0.35">
      <c r="B677" s="97"/>
      <c r="C677" s="98"/>
      <c r="D677" s="98"/>
      <c r="E677" s="99"/>
    </row>
    <row r="678" spans="2:5" x14ac:dyDescent="0.35">
      <c r="B678" s="97"/>
      <c r="C678" s="98"/>
      <c r="D678" s="98"/>
      <c r="E678" s="99"/>
    </row>
    <row r="679" spans="2:5" x14ac:dyDescent="0.35">
      <c r="B679" s="97"/>
      <c r="C679" s="98"/>
      <c r="D679" s="98"/>
      <c r="E679" s="99"/>
    </row>
    <row r="680" spans="2:5" x14ac:dyDescent="0.35">
      <c r="B680" s="97"/>
      <c r="C680" s="98"/>
      <c r="D680" s="98"/>
      <c r="E680" s="99"/>
    </row>
    <row r="681" spans="2:5" x14ac:dyDescent="0.35">
      <c r="B681" s="97"/>
      <c r="C681" s="98"/>
      <c r="D681" s="98"/>
      <c r="E681" s="99"/>
    </row>
    <row r="682" spans="2:5" x14ac:dyDescent="0.35">
      <c r="B682" s="97"/>
      <c r="C682" s="98"/>
      <c r="D682" s="98"/>
      <c r="E682" s="99"/>
    </row>
    <row r="683" spans="2:5" x14ac:dyDescent="0.35">
      <c r="B683" s="97"/>
      <c r="C683" s="98"/>
      <c r="D683" s="98"/>
      <c r="E683" s="99"/>
    </row>
    <row r="684" spans="2:5" x14ac:dyDescent="0.35">
      <c r="B684" s="97"/>
      <c r="C684" s="98"/>
      <c r="D684" s="98"/>
      <c r="E684" s="99"/>
    </row>
    <row r="685" spans="2:5" x14ac:dyDescent="0.35">
      <c r="B685" s="97"/>
      <c r="C685" s="98"/>
      <c r="D685" s="98"/>
      <c r="E685" s="99"/>
    </row>
    <row r="686" spans="2:5" x14ac:dyDescent="0.35">
      <c r="B686" s="97"/>
      <c r="C686" s="98"/>
      <c r="D686" s="98"/>
      <c r="E686" s="99"/>
    </row>
    <row r="687" spans="2:5" x14ac:dyDescent="0.35">
      <c r="B687" s="97"/>
      <c r="C687" s="98"/>
      <c r="D687" s="98"/>
      <c r="E687" s="99"/>
    </row>
    <row r="688" spans="2:5" x14ac:dyDescent="0.35">
      <c r="B688" s="97"/>
      <c r="C688" s="98"/>
      <c r="D688" s="98"/>
      <c r="E688" s="99"/>
    </row>
    <row r="689" spans="2:5" x14ac:dyDescent="0.35">
      <c r="B689" s="97"/>
      <c r="C689" s="98"/>
      <c r="D689" s="98"/>
      <c r="E689" s="99"/>
    </row>
    <row r="690" spans="2:5" x14ac:dyDescent="0.35">
      <c r="B690" s="97"/>
      <c r="C690" s="98"/>
      <c r="D690" s="98"/>
      <c r="E690" s="99"/>
    </row>
    <row r="691" spans="2:5" x14ac:dyDescent="0.35">
      <c r="B691" s="97"/>
      <c r="C691" s="98"/>
      <c r="D691" s="98"/>
      <c r="E691" s="99"/>
    </row>
    <row r="692" spans="2:5" x14ac:dyDescent="0.35">
      <c r="B692" s="97"/>
      <c r="C692" s="98"/>
      <c r="D692" s="98"/>
      <c r="E692" s="99"/>
    </row>
    <row r="693" spans="2:5" x14ac:dyDescent="0.35">
      <c r="B693" s="97"/>
      <c r="C693" s="98"/>
      <c r="D693" s="98"/>
      <c r="E693" s="99"/>
    </row>
    <row r="694" spans="2:5" x14ac:dyDescent="0.35">
      <c r="B694" s="97"/>
      <c r="C694" s="98"/>
      <c r="D694" s="98"/>
      <c r="E694" s="99"/>
    </row>
    <row r="695" spans="2:5" x14ac:dyDescent="0.35">
      <c r="B695" s="97"/>
      <c r="C695" s="98"/>
      <c r="D695" s="98"/>
      <c r="E695" s="99"/>
    </row>
    <row r="696" spans="2:5" x14ac:dyDescent="0.35">
      <c r="B696" s="97"/>
      <c r="C696" s="98"/>
      <c r="D696" s="98"/>
      <c r="E696" s="99"/>
    </row>
    <row r="697" spans="2:5" x14ac:dyDescent="0.35">
      <c r="B697" s="97"/>
      <c r="C697" s="98"/>
      <c r="D697" s="98"/>
      <c r="E697" s="99"/>
    </row>
    <row r="698" spans="2:5" x14ac:dyDescent="0.35">
      <c r="B698" s="97"/>
      <c r="C698" s="98"/>
      <c r="D698" s="98"/>
      <c r="E698" s="99"/>
    </row>
    <row r="699" spans="2:5" x14ac:dyDescent="0.35">
      <c r="B699" s="97"/>
      <c r="C699" s="98"/>
      <c r="D699" s="98"/>
      <c r="E699" s="99"/>
    </row>
    <row r="700" spans="2:5" x14ac:dyDescent="0.35">
      <c r="B700" s="97"/>
      <c r="C700" s="98"/>
      <c r="D700" s="98"/>
      <c r="E700" s="99"/>
    </row>
    <row r="701" spans="2:5" x14ac:dyDescent="0.35">
      <c r="B701" s="97"/>
      <c r="C701" s="98"/>
      <c r="D701" s="98"/>
      <c r="E701" s="99"/>
    </row>
    <row r="702" spans="2:5" x14ac:dyDescent="0.35">
      <c r="B702" s="97"/>
      <c r="C702" s="98"/>
      <c r="D702" s="98"/>
      <c r="E702" s="99"/>
    </row>
    <row r="703" spans="2:5" x14ac:dyDescent="0.35">
      <c r="B703" s="97"/>
      <c r="C703" s="98"/>
      <c r="D703" s="98"/>
      <c r="E703" s="99"/>
    </row>
    <row r="704" spans="2:5" x14ac:dyDescent="0.35">
      <c r="B704" s="97"/>
      <c r="C704" s="98"/>
      <c r="D704" s="98"/>
      <c r="E704" s="99"/>
    </row>
    <row r="705" spans="2:5" x14ac:dyDescent="0.35">
      <c r="B705" s="97"/>
      <c r="C705" s="98"/>
      <c r="D705" s="98"/>
      <c r="E705" s="99"/>
    </row>
    <row r="706" spans="2:5" x14ac:dyDescent="0.35">
      <c r="B706" s="97"/>
      <c r="C706" s="98"/>
      <c r="D706" s="98"/>
      <c r="E706" s="99"/>
    </row>
    <row r="707" spans="2:5" x14ac:dyDescent="0.35">
      <c r="B707" s="97"/>
      <c r="C707" s="98"/>
      <c r="D707" s="98"/>
      <c r="E707" s="99"/>
    </row>
    <row r="708" spans="2:5" x14ac:dyDescent="0.35">
      <c r="B708" s="97"/>
      <c r="C708" s="98"/>
      <c r="D708" s="98"/>
      <c r="E708" s="99"/>
    </row>
    <row r="709" spans="2:5" x14ac:dyDescent="0.35">
      <c r="B709" s="97"/>
      <c r="C709" s="98"/>
      <c r="D709" s="98"/>
      <c r="E709" s="99"/>
    </row>
    <row r="710" spans="2:5" x14ac:dyDescent="0.35">
      <c r="B710" s="97"/>
      <c r="C710" s="98"/>
      <c r="D710" s="98"/>
      <c r="E710" s="99"/>
    </row>
    <row r="711" spans="2:5" x14ac:dyDescent="0.35">
      <c r="B711" s="97"/>
      <c r="C711" s="98"/>
      <c r="D711" s="98"/>
      <c r="E711" s="99"/>
    </row>
    <row r="712" spans="2:5" x14ac:dyDescent="0.35">
      <c r="B712" s="97"/>
      <c r="C712" s="98"/>
      <c r="D712" s="98"/>
      <c r="E712" s="99"/>
    </row>
    <row r="713" spans="2:5" x14ac:dyDescent="0.35">
      <c r="B713" s="97"/>
      <c r="C713" s="98"/>
      <c r="D713" s="98"/>
      <c r="E713" s="99"/>
    </row>
    <row r="714" spans="2:5" x14ac:dyDescent="0.35">
      <c r="B714" s="97"/>
      <c r="C714" s="98"/>
      <c r="D714" s="98"/>
      <c r="E714" s="99"/>
    </row>
    <row r="715" spans="2:5" x14ac:dyDescent="0.35">
      <c r="B715" s="97"/>
      <c r="C715" s="98"/>
      <c r="D715" s="98"/>
      <c r="E715" s="99"/>
    </row>
    <row r="716" spans="2:5" x14ac:dyDescent="0.35">
      <c r="B716" s="97"/>
      <c r="C716" s="98"/>
      <c r="D716" s="98"/>
      <c r="E716" s="99"/>
    </row>
    <row r="717" spans="2:5" x14ac:dyDescent="0.35">
      <c r="B717" s="97"/>
      <c r="C717" s="98"/>
      <c r="D717" s="98"/>
      <c r="E717" s="99"/>
    </row>
    <row r="718" spans="2:5" x14ac:dyDescent="0.35">
      <c r="B718" s="97"/>
      <c r="C718" s="98"/>
      <c r="D718" s="98"/>
      <c r="E718" s="99"/>
    </row>
    <row r="719" spans="2:5" x14ac:dyDescent="0.35">
      <c r="B719" s="97"/>
      <c r="C719" s="98"/>
      <c r="D719" s="98"/>
      <c r="E719" s="99"/>
    </row>
    <row r="720" spans="2:5" x14ac:dyDescent="0.35">
      <c r="B720" s="97"/>
      <c r="C720" s="98"/>
      <c r="D720" s="98"/>
      <c r="E720" s="99"/>
    </row>
    <row r="721" spans="2:5" x14ac:dyDescent="0.35">
      <c r="B721" s="97"/>
      <c r="C721" s="98"/>
      <c r="D721" s="98"/>
      <c r="E721" s="99"/>
    </row>
    <row r="722" spans="2:5" x14ac:dyDescent="0.35">
      <c r="B722" s="97"/>
      <c r="C722" s="98"/>
      <c r="D722" s="98"/>
      <c r="E722" s="99"/>
    </row>
    <row r="723" spans="2:5" x14ac:dyDescent="0.35">
      <c r="B723" s="97"/>
      <c r="C723" s="98"/>
      <c r="D723" s="98"/>
      <c r="E723" s="99"/>
    </row>
    <row r="724" spans="2:5" x14ac:dyDescent="0.35">
      <c r="B724" s="97"/>
      <c r="C724" s="98"/>
      <c r="D724" s="98"/>
      <c r="E724" s="99"/>
    </row>
    <row r="725" spans="2:5" x14ac:dyDescent="0.35">
      <c r="B725" s="97"/>
      <c r="C725" s="98"/>
      <c r="D725" s="98"/>
      <c r="E725" s="99"/>
    </row>
    <row r="726" spans="2:5" x14ac:dyDescent="0.35">
      <c r="B726" s="97"/>
      <c r="C726" s="98"/>
      <c r="D726" s="98"/>
      <c r="E726" s="99"/>
    </row>
    <row r="727" spans="2:5" x14ac:dyDescent="0.35">
      <c r="B727" s="97"/>
      <c r="C727" s="98"/>
      <c r="D727" s="98"/>
      <c r="E727" s="99"/>
    </row>
    <row r="728" spans="2:5" x14ac:dyDescent="0.35">
      <c r="B728" s="97"/>
      <c r="C728" s="98"/>
      <c r="D728" s="98"/>
      <c r="E728" s="99"/>
    </row>
    <row r="729" spans="2:5" x14ac:dyDescent="0.35">
      <c r="B729" s="97"/>
      <c r="C729" s="98"/>
      <c r="D729" s="98"/>
      <c r="E729" s="99"/>
    </row>
    <row r="730" spans="2:5" x14ac:dyDescent="0.35">
      <c r="B730" s="97"/>
      <c r="C730" s="98"/>
      <c r="D730" s="98"/>
      <c r="E730" s="99"/>
    </row>
    <row r="731" spans="2:5" x14ac:dyDescent="0.35">
      <c r="B731" s="97"/>
      <c r="C731" s="98"/>
      <c r="D731" s="98"/>
      <c r="E731" s="99"/>
    </row>
    <row r="732" spans="2:5" x14ac:dyDescent="0.35">
      <c r="B732" s="97"/>
      <c r="C732" s="98"/>
      <c r="D732" s="98"/>
      <c r="E732" s="99"/>
    </row>
    <row r="733" spans="2:5" x14ac:dyDescent="0.35">
      <c r="B733" s="97"/>
      <c r="C733" s="98"/>
      <c r="D733" s="98"/>
      <c r="E733" s="99"/>
    </row>
    <row r="734" spans="2:5" x14ac:dyDescent="0.35">
      <c r="B734" s="97"/>
      <c r="C734" s="98"/>
      <c r="D734" s="98"/>
      <c r="E734" s="99"/>
    </row>
    <row r="735" spans="2:5" x14ac:dyDescent="0.35">
      <c r="B735" s="97"/>
      <c r="C735" s="98"/>
      <c r="D735" s="98"/>
      <c r="E735" s="99"/>
    </row>
    <row r="736" spans="2:5" x14ac:dyDescent="0.35">
      <c r="B736" s="97"/>
      <c r="C736" s="98"/>
      <c r="D736" s="98"/>
      <c r="E736" s="99"/>
    </row>
    <row r="737" spans="2:5" x14ac:dyDescent="0.35">
      <c r="B737" s="97"/>
      <c r="C737" s="98"/>
      <c r="D737" s="98"/>
      <c r="E737" s="99"/>
    </row>
    <row r="738" spans="2:5" x14ac:dyDescent="0.35">
      <c r="B738" s="97"/>
      <c r="C738" s="98"/>
      <c r="D738" s="98"/>
      <c r="E738" s="99"/>
    </row>
    <row r="739" spans="2:5" x14ac:dyDescent="0.35">
      <c r="B739" s="97"/>
      <c r="C739" s="98"/>
      <c r="D739" s="98"/>
      <c r="E739" s="99"/>
    </row>
    <row r="740" spans="2:5" x14ac:dyDescent="0.35">
      <c r="B740" s="97"/>
      <c r="C740" s="98"/>
      <c r="D740" s="98"/>
      <c r="E740" s="99"/>
    </row>
    <row r="741" spans="2:5" x14ac:dyDescent="0.35">
      <c r="B741" s="97"/>
      <c r="C741" s="98"/>
      <c r="D741" s="98"/>
      <c r="E741" s="99"/>
    </row>
    <row r="742" spans="2:5" x14ac:dyDescent="0.35">
      <c r="B742" s="97"/>
      <c r="C742" s="98"/>
      <c r="D742" s="98"/>
      <c r="E742" s="99"/>
    </row>
    <row r="743" spans="2:5" x14ac:dyDescent="0.35">
      <c r="B743" s="97"/>
      <c r="C743" s="98"/>
      <c r="D743" s="98"/>
      <c r="E743" s="99"/>
    </row>
    <row r="744" spans="2:5" x14ac:dyDescent="0.35">
      <c r="B744" s="97"/>
      <c r="C744" s="98"/>
      <c r="D744" s="98"/>
      <c r="E744" s="99"/>
    </row>
    <row r="745" spans="2:5" x14ac:dyDescent="0.35">
      <c r="B745" s="97"/>
      <c r="C745" s="98"/>
      <c r="D745" s="98"/>
      <c r="E745" s="99"/>
    </row>
    <row r="746" spans="2:5" x14ac:dyDescent="0.35">
      <c r="B746" s="97"/>
      <c r="C746" s="98"/>
      <c r="D746" s="98"/>
      <c r="E746" s="99"/>
    </row>
    <row r="747" spans="2:5" x14ac:dyDescent="0.35">
      <c r="B747" s="97"/>
      <c r="C747" s="98"/>
      <c r="D747" s="98"/>
      <c r="E747" s="99"/>
    </row>
    <row r="748" spans="2:5" x14ac:dyDescent="0.35">
      <c r="B748" s="97"/>
      <c r="C748" s="98"/>
      <c r="D748" s="98"/>
      <c r="E748" s="99"/>
    </row>
    <row r="749" spans="2:5" x14ac:dyDescent="0.35">
      <c r="B749" s="97"/>
      <c r="C749" s="98"/>
      <c r="D749" s="98"/>
      <c r="E749" s="99"/>
    </row>
    <row r="750" spans="2:5" x14ac:dyDescent="0.35">
      <c r="B750" s="97"/>
      <c r="C750" s="98"/>
      <c r="D750" s="98"/>
      <c r="E750" s="99"/>
    </row>
    <row r="751" spans="2:5" x14ac:dyDescent="0.35">
      <c r="B751" s="97"/>
      <c r="C751" s="98"/>
      <c r="D751" s="98"/>
      <c r="E751" s="99"/>
    </row>
    <row r="752" spans="2:5" x14ac:dyDescent="0.35">
      <c r="B752" s="97"/>
      <c r="C752" s="98"/>
      <c r="D752" s="98"/>
      <c r="E752" s="99"/>
    </row>
    <row r="753" spans="2:5" x14ac:dyDescent="0.35">
      <c r="B753" s="97"/>
      <c r="C753" s="98"/>
      <c r="D753" s="98"/>
      <c r="E753" s="99"/>
    </row>
    <row r="754" spans="2:5" x14ac:dyDescent="0.35">
      <c r="B754" s="97"/>
      <c r="C754" s="98"/>
      <c r="D754" s="98"/>
      <c r="E754" s="99"/>
    </row>
    <row r="755" spans="2:5" x14ac:dyDescent="0.35">
      <c r="B755" s="97"/>
      <c r="C755" s="98"/>
      <c r="D755" s="98"/>
      <c r="E755" s="99"/>
    </row>
    <row r="756" spans="2:5" x14ac:dyDescent="0.35">
      <c r="B756" s="97"/>
      <c r="C756" s="98"/>
      <c r="D756" s="98"/>
      <c r="E756" s="99"/>
    </row>
    <row r="757" spans="2:5" x14ac:dyDescent="0.35">
      <c r="B757" s="97"/>
      <c r="C757" s="98"/>
      <c r="D757" s="98"/>
      <c r="E757" s="99"/>
    </row>
    <row r="758" spans="2:5" x14ac:dyDescent="0.35">
      <c r="B758" s="97"/>
      <c r="C758" s="98"/>
      <c r="D758" s="98"/>
      <c r="E758" s="99"/>
    </row>
    <row r="759" spans="2:5" x14ac:dyDescent="0.35">
      <c r="B759" s="97"/>
      <c r="C759" s="98"/>
      <c r="D759" s="98"/>
      <c r="E759" s="99"/>
    </row>
    <row r="760" spans="2:5" x14ac:dyDescent="0.35">
      <c r="B760" s="97"/>
      <c r="C760" s="98"/>
      <c r="D760" s="98"/>
      <c r="E760" s="99"/>
    </row>
    <row r="761" spans="2:5" x14ac:dyDescent="0.35">
      <c r="B761" s="97"/>
      <c r="C761" s="98"/>
      <c r="D761" s="98"/>
      <c r="E761" s="99"/>
    </row>
    <row r="762" spans="2:5" x14ac:dyDescent="0.35">
      <c r="B762" s="97"/>
      <c r="C762" s="98"/>
      <c r="D762" s="98"/>
      <c r="E762" s="99"/>
    </row>
    <row r="763" spans="2:5" x14ac:dyDescent="0.35">
      <c r="B763" s="97"/>
      <c r="C763" s="98"/>
      <c r="D763" s="98"/>
      <c r="E763" s="99"/>
    </row>
    <row r="764" spans="2:5" x14ac:dyDescent="0.35">
      <c r="B764" s="97"/>
      <c r="C764" s="98"/>
      <c r="D764" s="98"/>
      <c r="E764" s="99"/>
    </row>
    <row r="765" spans="2:5" x14ac:dyDescent="0.35">
      <c r="B765" s="97"/>
      <c r="C765" s="98"/>
      <c r="D765" s="98"/>
      <c r="E765" s="99"/>
    </row>
    <row r="766" spans="2:5" x14ac:dyDescent="0.35">
      <c r="B766" s="97"/>
      <c r="C766" s="98"/>
      <c r="D766" s="98"/>
      <c r="E766" s="99"/>
    </row>
    <row r="767" spans="2:5" x14ac:dyDescent="0.35">
      <c r="B767" s="97"/>
      <c r="C767" s="98"/>
      <c r="D767" s="98"/>
      <c r="E767" s="99"/>
    </row>
    <row r="768" spans="2:5" x14ac:dyDescent="0.35">
      <c r="B768" s="97"/>
      <c r="C768" s="98"/>
      <c r="D768" s="98"/>
      <c r="E768" s="99"/>
    </row>
    <row r="769" spans="2:5" x14ac:dyDescent="0.35">
      <c r="B769" s="97"/>
      <c r="C769" s="98"/>
      <c r="D769" s="98"/>
      <c r="E769" s="99"/>
    </row>
    <row r="770" spans="2:5" x14ac:dyDescent="0.35">
      <c r="B770" s="97"/>
      <c r="C770" s="98"/>
      <c r="D770" s="98"/>
      <c r="E770" s="99"/>
    </row>
    <row r="771" spans="2:5" x14ac:dyDescent="0.35">
      <c r="B771" s="97"/>
      <c r="C771" s="98"/>
      <c r="D771" s="98"/>
      <c r="E771" s="99"/>
    </row>
    <row r="772" spans="2:5" x14ac:dyDescent="0.35">
      <c r="B772" s="97"/>
      <c r="C772" s="98"/>
      <c r="D772" s="98"/>
      <c r="E772" s="99"/>
    </row>
    <row r="773" spans="2:5" x14ac:dyDescent="0.35">
      <c r="B773" s="97"/>
      <c r="C773" s="98"/>
      <c r="D773" s="98"/>
      <c r="E773" s="99"/>
    </row>
    <row r="774" spans="2:5" x14ac:dyDescent="0.35">
      <c r="B774" s="97"/>
      <c r="C774" s="98"/>
      <c r="D774" s="98"/>
      <c r="E774" s="99"/>
    </row>
    <row r="775" spans="2:5" x14ac:dyDescent="0.35">
      <c r="B775" s="97"/>
      <c r="C775" s="98"/>
      <c r="D775" s="98"/>
      <c r="E775" s="99"/>
    </row>
    <row r="776" spans="2:5" x14ac:dyDescent="0.35">
      <c r="B776" s="97"/>
      <c r="C776" s="98"/>
      <c r="D776" s="98"/>
      <c r="E776" s="99"/>
    </row>
    <row r="777" spans="2:5" x14ac:dyDescent="0.35">
      <c r="B777" s="97"/>
      <c r="C777" s="98"/>
      <c r="D777" s="98"/>
      <c r="E777" s="99"/>
    </row>
    <row r="778" spans="2:5" x14ac:dyDescent="0.35">
      <c r="B778" s="97"/>
      <c r="C778" s="98"/>
      <c r="D778" s="98"/>
      <c r="E778" s="99"/>
    </row>
    <row r="779" spans="2:5" x14ac:dyDescent="0.35">
      <c r="B779" s="97"/>
      <c r="C779" s="98"/>
      <c r="D779" s="98"/>
      <c r="E779" s="99"/>
    </row>
    <row r="780" spans="2:5" x14ac:dyDescent="0.35">
      <c r="B780" s="97"/>
      <c r="C780" s="98"/>
      <c r="D780" s="98"/>
      <c r="E780" s="99"/>
    </row>
    <row r="781" spans="2:5" x14ac:dyDescent="0.35">
      <c r="B781" s="97"/>
      <c r="C781" s="98"/>
      <c r="D781" s="98"/>
      <c r="E781" s="99"/>
    </row>
    <row r="782" spans="2:5" x14ac:dyDescent="0.35">
      <c r="B782" s="97"/>
      <c r="C782" s="98"/>
      <c r="D782" s="98"/>
      <c r="E782" s="99"/>
    </row>
    <row r="783" spans="2:5" x14ac:dyDescent="0.35">
      <c r="B783" s="97"/>
      <c r="C783" s="98"/>
      <c r="D783" s="98"/>
      <c r="E783" s="99"/>
    </row>
    <row r="784" spans="2:5" x14ac:dyDescent="0.35">
      <c r="B784" s="97"/>
      <c r="C784" s="98"/>
      <c r="D784" s="98"/>
      <c r="E784" s="99"/>
    </row>
    <row r="785" spans="2:5" x14ac:dyDescent="0.35">
      <c r="B785" s="97"/>
      <c r="C785" s="98"/>
      <c r="D785" s="98"/>
      <c r="E785" s="99"/>
    </row>
    <row r="786" spans="2:5" x14ac:dyDescent="0.35">
      <c r="B786" s="97"/>
      <c r="C786" s="98"/>
      <c r="D786" s="98"/>
      <c r="E786" s="99"/>
    </row>
    <row r="787" spans="2:5" x14ac:dyDescent="0.35">
      <c r="B787" s="97"/>
      <c r="C787" s="98"/>
      <c r="D787" s="98"/>
      <c r="E787" s="99"/>
    </row>
    <row r="788" spans="2:5" x14ac:dyDescent="0.35">
      <c r="B788" s="97"/>
      <c r="C788" s="98"/>
      <c r="D788" s="98"/>
      <c r="E788" s="99"/>
    </row>
    <row r="789" spans="2:5" x14ac:dyDescent="0.35">
      <c r="B789" s="97"/>
      <c r="C789" s="98"/>
      <c r="D789" s="98"/>
      <c r="E789" s="99"/>
    </row>
    <row r="790" spans="2:5" x14ac:dyDescent="0.35">
      <c r="B790" s="97"/>
      <c r="C790" s="98"/>
      <c r="D790" s="98"/>
      <c r="E790" s="99"/>
    </row>
    <row r="791" spans="2:5" x14ac:dyDescent="0.35">
      <c r="B791" s="97"/>
      <c r="C791" s="98"/>
      <c r="D791" s="98"/>
      <c r="E791" s="99"/>
    </row>
    <row r="792" spans="2:5" x14ac:dyDescent="0.35">
      <c r="B792" s="97"/>
      <c r="C792" s="98"/>
      <c r="D792" s="98"/>
      <c r="E792" s="99"/>
    </row>
    <row r="793" spans="2:5" x14ac:dyDescent="0.35">
      <c r="B793" s="97"/>
      <c r="C793" s="98"/>
      <c r="D793" s="98"/>
      <c r="E793" s="99"/>
    </row>
    <row r="794" spans="2:5" x14ac:dyDescent="0.35">
      <c r="B794" s="97"/>
      <c r="C794" s="98"/>
      <c r="D794" s="98"/>
      <c r="E794" s="99"/>
    </row>
    <row r="795" spans="2:5" x14ac:dyDescent="0.35">
      <c r="B795" s="97"/>
      <c r="C795" s="98"/>
      <c r="D795" s="98"/>
      <c r="E795" s="99"/>
    </row>
    <row r="796" spans="2:5" x14ac:dyDescent="0.35">
      <c r="B796" s="97"/>
      <c r="C796" s="98"/>
      <c r="D796" s="98"/>
      <c r="E796" s="99"/>
    </row>
    <row r="797" spans="2:5" x14ac:dyDescent="0.35">
      <c r="B797" s="97"/>
      <c r="C797" s="98"/>
      <c r="D797" s="98"/>
      <c r="E797" s="99"/>
    </row>
    <row r="798" spans="2:5" x14ac:dyDescent="0.35">
      <c r="B798" s="100"/>
      <c r="C798" s="101"/>
      <c r="D798" s="101"/>
      <c r="E798" s="102"/>
    </row>
    <row r="799" spans="2:5" x14ac:dyDescent="0.35">
      <c r="B799" s="100"/>
      <c r="C799" s="101"/>
      <c r="D799" s="101"/>
      <c r="E799" s="102"/>
    </row>
    <row r="800" spans="2:5" x14ac:dyDescent="0.35">
      <c r="B800" s="100"/>
      <c r="C800" s="101"/>
      <c r="D800" s="101"/>
      <c r="E800" s="102"/>
    </row>
    <row r="801" spans="2:5" x14ac:dyDescent="0.35">
      <c r="B801" s="100"/>
      <c r="C801" s="101"/>
      <c r="D801" s="101"/>
      <c r="E801" s="102"/>
    </row>
    <row r="802" spans="2:5" x14ac:dyDescent="0.35">
      <c r="B802" s="100"/>
      <c r="C802" s="101"/>
      <c r="D802" s="101"/>
      <c r="E802" s="102"/>
    </row>
    <row r="803" spans="2:5" x14ac:dyDescent="0.35">
      <c r="B803" s="100"/>
      <c r="C803" s="101"/>
      <c r="D803" s="101"/>
      <c r="E803" s="102"/>
    </row>
    <row r="804" spans="2:5" x14ac:dyDescent="0.35">
      <c r="B804" s="100"/>
      <c r="C804" s="101"/>
      <c r="D804" s="101"/>
      <c r="E804" s="102"/>
    </row>
    <row r="805" spans="2:5" x14ac:dyDescent="0.35">
      <c r="B805" s="100"/>
      <c r="C805" s="101"/>
      <c r="D805" s="101"/>
      <c r="E805" s="102"/>
    </row>
    <row r="806" spans="2:5" x14ac:dyDescent="0.35">
      <c r="B806" s="100"/>
      <c r="C806" s="101"/>
      <c r="D806" s="101"/>
      <c r="E806" s="102"/>
    </row>
    <row r="807" spans="2:5" x14ac:dyDescent="0.35">
      <c r="B807" s="100"/>
      <c r="C807" s="101"/>
      <c r="D807" s="101"/>
      <c r="E807" s="102"/>
    </row>
    <row r="808" spans="2:5" x14ac:dyDescent="0.35">
      <c r="B808" s="100"/>
      <c r="C808" s="101"/>
      <c r="D808" s="101"/>
      <c r="E808" s="102"/>
    </row>
    <row r="809" spans="2:5" x14ac:dyDescent="0.35">
      <c r="B809" s="100"/>
      <c r="C809" s="101"/>
      <c r="D809" s="101"/>
      <c r="E809" s="102"/>
    </row>
    <row r="810" spans="2:5" x14ac:dyDescent="0.35">
      <c r="B810" s="100"/>
      <c r="C810" s="101"/>
      <c r="D810" s="101"/>
      <c r="E810" s="102"/>
    </row>
    <row r="811" spans="2:5" x14ac:dyDescent="0.35">
      <c r="B811" s="100"/>
      <c r="C811" s="101"/>
      <c r="D811" s="101"/>
      <c r="E811" s="102"/>
    </row>
    <row r="812" spans="2:5" x14ac:dyDescent="0.35">
      <c r="B812" s="100"/>
      <c r="C812" s="101"/>
      <c r="D812" s="101"/>
      <c r="E812" s="102"/>
    </row>
    <row r="813" spans="2:5" x14ac:dyDescent="0.35">
      <c r="B813" s="100"/>
      <c r="C813" s="101"/>
      <c r="D813" s="101"/>
      <c r="E813" s="102"/>
    </row>
    <row r="814" spans="2:5" x14ac:dyDescent="0.35">
      <c r="B814" s="100"/>
      <c r="C814" s="101"/>
      <c r="D814" s="101"/>
      <c r="E814" s="102"/>
    </row>
    <row r="815" spans="2:5" x14ac:dyDescent="0.35">
      <c r="B815" s="100"/>
      <c r="C815" s="101"/>
      <c r="D815" s="101"/>
      <c r="E815" s="102"/>
    </row>
    <row r="816" spans="2:5" x14ac:dyDescent="0.35">
      <c r="B816" s="100"/>
      <c r="C816" s="101"/>
      <c r="D816" s="101"/>
      <c r="E816" s="102"/>
    </row>
    <row r="817" spans="2:5" x14ac:dyDescent="0.35">
      <c r="B817" s="100"/>
      <c r="C817" s="101"/>
      <c r="D817" s="101"/>
      <c r="E817" s="102"/>
    </row>
    <row r="818" spans="2:5" x14ac:dyDescent="0.35">
      <c r="B818" s="100"/>
      <c r="C818" s="101"/>
      <c r="D818" s="101"/>
      <c r="E818" s="102"/>
    </row>
    <row r="819" spans="2:5" x14ac:dyDescent="0.35">
      <c r="B819" s="100"/>
      <c r="C819" s="101"/>
      <c r="D819" s="101"/>
      <c r="E819" s="102"/>
    </row>
    <row r="820" spans="2:5" x14ac:dyDescent="0.35">
      <c r="B820" s="100"/>
      <c r="C820" s="101"/>
      <c r="D820" s="101"/>
      <c r="E820" s="102"/>
    </row>
    <row r="821" spans="2:5" x14ac:dyDescent="0.35">
      <c r="B821" s="100"/>
      <c r="C821" s="101"/>
      <c r="D821" s="101"/>
      <c r="E821" s="102"/>
    </row>
    <row r="822" spans="2:5" x14ac:dyDescent="0.35">
      <c r="B822" s="100"/>
      <c r="C822" s="101"/>
      <c r="D822" s="101"/>
      <c r="E822" s="102"/>
    </row>
    <row r="823" spans="2:5" x14ac:dyDescent="0.35">
      <c r="B823" s="100"/>
      <c r="C823" s="101"/>
      <c r="D823" s="101"/>
      <c r="E823" s="102"/>
    </row>
    <row r="824" spans="2:5" x14ac:dyDescent="0.35">
      <c r="B824" s="100"/>
      <c r="C824" s="101"/>
      <c r="D824" s="101"/>
      <c r="E824" s="102"/>
    </row>
    <row r="825" spans="2:5" x14ac:dyDescent="0.35">
      <c r="B825" s="100"/>
      <c r="C825" s="101"/>
      <c r="D825" s="101"/>
      <c r="E825" s="102"/>
    </row>
    <row r="826" spans="2:5" x14ac:dyDescent="0.35">
      <c r="B826" s="100"/>
      <c r="C826" s="101"/>
      <c r="D826" s="101"/>
      <c r="E826" s="102"/>
    </row>
    <row r="827" spans="2:5" x14ac:dyDescent="0.35">
      <c r="B827" s="100"/>
      <c r="C827" s="101"/>
      <c r="D827" s="101"/>
      <c r="E827" s="102"/>
    </row>
    <row r="828" spans="2:5" x14ac:dyDescent="0.35">
      <c r="B828" s="100"/>
      <c r="C828" s="101"/>
      <c r="D828" s="101"/>
      <c r="E828" s="102"/>
    </row>
    <row r="829" spans="2:5" x14ac:dyDescent="0.35">
      <c r="B829" s="100"/>
      <c r="C829" s="101"/>
      <c r="D829" s="101"/>
      <c r="E829" s="102"/>
    </row>
    <row r="830" spans="2:5" x14ac:dyDescent="0.35">
      <c r="B830" s="100"/>
      <c r="C830" s="101"/>
      <c r="D830" s="101"/>
      <c r="E830" s="102"/>
    </row>
    <row r="831" spans="2:5" x14ac:dyDescent="0.35">
      <c r="B831" s="100"/>
      <c r="C831" s="101"/>
      <c r="D831" s="101"/>
      <c r="E831" s="102"/>
    </row>
    <row r="832" spans="2:5" x14ac:dyDescent="0.35">
      <c r="B832" s="100"/>
      <c r="C832" s="101"/>
      <c r="D832" s="101"/>
      <c r="E832" s="102"/>
    </row>
    <row r="833" spans="2:5" x14ac:dyDescent="0.35">
      <c r="B833" s="100"/>
      <c r="C833" s="101"/>
      <c r="D833" s="101"/>
      <c r="E833" s="102"/>
    </row>
    <row r="834" spans="2:5" x14ac:dyDescent="0.35">
      <c r="B834" s="100"/>
      <c r="C834" s="101"/>
      <c r="D834" s="101"/>
      <c r="E834" s="102"/>
    </row>
    <row r="835" spans="2:5" x14ac:dyDescent="0.35">
      <c r="B835" s="103"/>
      <c r="C835" s="104"/>
      <c r="D835" s="104"/>
      <c r="E835" s="105"/>
    </row>
    <row r="836" spans="2:5" x14ac:dyDescent="0.35">
      <c r="B836" s="103"/>
      <c r="C836" s="104"/>
      <c r="D836" s="104"/>
      <c r="E836" s="105"/>
    </row>
    <row r="837" spans="2:5" x14ac:dyDescent="0.35">
      <c r="B837" s="103"/>
      <c r="C837" s="104"/>
      <c r="D837" s="104"/>
      <c r="E837" s="105"/>
    </row>
    <row r="838" spans="2:5" x14ac:dyDescent="0.35">
      <c r="B838" s="103"/>
      <c r="C838" s="104"/>
      <c r="D838" s="104"/>
      <c r="E838" s="105"/>
    </row>
    <row r="839" spans="2:5" x14ac:dyDescent="0.35">
      <c r="B839" s="103"/>
      <c r="C839" s="104"/>
      <c r="D839" s="104"/>
      <c r="E839" s="105"/>
    </row>
    <row r="840" spans="2:5" x14ac:dyDescent="0.35">
      <c r="B840" s="103"/>
      <c r="C840" s="104"/>
      <c r="D840" s="104"/>
      <c r="E840" s="105"/>
    </row>
    <row r="841" spans="2:5" x14ac:dyDescent="0.35">
      <c r="B841" s="103"/>
      <c r="C841" s="104"/>
      <c r="D841" s="104"/>
      <c r="E841" s="105"/>
    </row>
    <row r="842" spans="2:5" x14ac:dyDescent="0.35">
      <c r="B842" s="103"/>
      <c r="C842" s="104"/>
      <c r="D842" s="104"/>
      <c r="E842" s="105"/>
    </row>
    <row r="843" spans="2:5" x14ac:dyDescent="0.35">
      <c r="B843" s="103"/>
      <c r="C843" s="104"/>
      <c r="D843" s="104"/>
      <c r="E843" s="105"/>
    </row>
    <row r="844" spans="2:5" x14ac:dyDescent="0.35">
      <c r="B844" s="103"/>
      <c r="C844" s="104"/>
      <c r="D844" s="104"/>
      <c r="E844" s="105"/>
    </row>
    <row r="845" spans="2:5" x14ac:dyDescent="0.35">
      <c r="B845" s="103"/>
      <c r="C845" s="104"/>
      <c r="D845" s="104"/>
      <c r="E845" s="105"/>
    </row>
    <row r="846" spans="2:5" x14ac:dyDescent="0.35">
      <c r="B846" s="103"/>
      <c r="C846" s="104"/>
      <c r="D846" s="104"/>
      <c r="E846" s="105"/>
    </row>
    <row r="847" spans="2:5" x14ac:dyDescent="0.35">
      <c r="B847" s="103"/>
      <c r="C847" s="104"/>
      <c r="D847" s="104"/>
      <c r="E847" s="105"/>
    </row>
    <row r="848" spans="2:5" x14ac:dyDescent="0.35">
      <c r="B848" s="103"/>
      <c r="C848" s="104"/>
      <c r="D848" s="104"/>
      <c r="E848" s="105"/>
    </row>
    <row r="849" spans="2:5" x14ac:dyDescent="0.35">
      <c r="B849" s="103"/>
      <c r="C849" s="104"/>
      <c r="D849" s="104"/>
      <c r="E849" s="105"/>
    </row>
    <row r="850" spans="2:5" x14ac:dyDescent="0.35">
      <c r="B850" s="103"/>
      <c r="C850" s="104"/>
      <c r="D850" s="104"/>
      <c r="E850" s="105"/>
    </row>
    <row r="851" spans="2:5" x14ac:dyDescent="0.35">
      <c r="B851" s="103"/>
      <c r="C851" s="104"/>
      <c r="D851" s="104"/>
      <c r="E851" s="105"/>
    </row>
    <row r="852" spans="2:5" x14ac:dyDescent="0.35">
      <c r="B852" s="103"/>
      <c r="C852" s="104"/>
      <c r="D852" s="104"/>
      <c r="E852" s="105"/>
    </row>
    <row r="853" spans="2:5" x14ac:dyDescent="0.35">
      <c r="B853" s="103"/>
      <c r="C853" s="104"/>
      <c r="D853" s="104"/>
      <c r="E853" s="105"/>
    </row>
    <row r="854" spans="2:5" x14ac:dyDescent="0.35">
      <c r="B854" s="103"/>
      <c r="C854" s="104"/>
      <c r="D854" s="104"/>
      <c r="E854" s="105"/>
    </row>
    <row r="855" spans="2:5" x14ac:dyDescent="0.35">
      <c r="B855" s="103"/>
      <c r="C855" s="104"/>
      <c r="D855" s="104"/>
      <c r="E855" s="105"/>
    </row>
    <row r="856" spans="2:5" x14ac:dyDescent="0.35">
      <c r="B856" s="103"/>
      <c r="C856" s="104"/>
      <c r="D856" s="104"/>
      <c r="E856" s="105"/>
    </row>
    <row r="857" spans="2:5" x14ac:dyDescent="0.35">
      <c r="B857" s="103"/>
      <c r="C857" s="104"/>
      <c r="D857" s="104"/>
      <c r="E857" s="105"/>
    </row>
    <row r="858" spans="2:5" x14ac:dyDescent="0.35">
      <c r="B858" s="103"/>
      <c r="C858" s="104"/>
      <c r="D858" s="104"/>
      <c r="E858" s="105"/>
    </row>
    <row r="859" spans="2:5" x14ac:dyDescent="0.35">
      <c r="B859" s="103"/>
      <c r="C859" s="104"/>
      <c r="D859" s="104"/>
      <c r="E859" s="105"/>
    </row>
    <row r="860" spans="2:5" x14ac:dyDescent="0.35">
      <c r="B860" s="103"/>
      <c r="C860" s="104"/>
      <c r="D860" s="104"/>
      <c r="E860" s="105"/>
    </row>
    <row r="861" spans="2:5" x14ac:dyDescent="0.35">
      <c r="B861" s="103"/>
      <c r="C861" s="104"/>
      <c r="D861" s="104"/>
      <c r="E861" s="105"/>
    </row>
    <row r="862" spans="2:5" x14ac:dyDescent="0.35">
      <c r="B862" s="103"/>
      <c r="C862" s="104"/>
      <c r="D862" s="104"/>
      <c r="E862" s="105"/>
    </row>
    <row r="863" spans="2:5" x14ac:dyDescent="0.35">
      <c r="B863" s="103"/>
      <c r="C863" s="104"/>
      <c r="D863" s="104"/>
      <c r="E863" s="105"/>
    </row>
    <row r="864" spans="2:5" x14ac:dyDescent="0.35">
      <c r="B864" s="103"/>
      <c r="C864" s="104"/>
      <c r="D864" s="104"/>
      <c r="E864" s="105"/>
    </row>
    <row r="865" spans="2:5" x14ac:dyDescent="0.35">
      <c r="B865" s="103"/>
      <c r="C865" s="104"/>
      <c r="D865" s="104"/>
      <c r="E865" s="105"/>
    </row>
    <row r="866" spans="2:5" x14ac:dyDescent="0.35">
      <c r="B866" s="103"/>
      <c r="C866" s="104"/>
      <c r="D866" s="104"/>
      <c r="E866" s="105"/>
    </row>
    <row r="867" spans="2:5" x14ac:dyDescent="0.35">
      <c r="B867" s="103"/>
      <c r="C867" s="104"/>
      <c r="D867" s="104"/>
      <c r="E867" s="105"/>
    </row>
    <row r="868" spans="2:5" x14ac:dyDescent="0.35">
      <c r="B868" s="103"/>
      <c r="C868" s="104"/>
      <c r="D868" s="104"/>
      <c r="E868" s="105"/>
    </row>
    <row r="869" spans="2:5" x14ac:dyDescent="0.35">
      <c r="B869" s="103"/>
      <c r="C869" s="104"/>
      <c r="D869" s="104"/>
      <c r="E869" s="105"/>
    </row>
    <row r="870" spans="2:5" x14ac:dyDescent="0.35">
      <c r="B870" s="103"/>
      <c r="C870" s="104"/>
      <c r="D870" s="104"/>
      <c r="E870" s="105"/>
    </row>
    <row r="871" spans="2:5" x14ac:dyDescent="0.35">
      <c r="B871" s="103"/>
      <c r="C871" s="104"/>
      <c r="D871" s="104"/>
      <c r="E871" s="105"/>
    </row>
    <row r="872" spans="2:5" x14ac:dyDescent="0.35">
      <c r="B872" s="103"/>
      <c r="C872" s="104"/>
      <c r="D872" s="104"/>
      <c r="E872" s="105"/>
    </row>
    <row r="873" spans="2:5" x14ac:dyDescent="0.35">
      <c r="B873" s="103"/>
      <c r="C873" s="104"/>
      <c r="D873" s="104"/>
      <c r="E873" s="105"/>
    </row>
    <row r="874" spans="2:5" x14ac:dyDescent="0.35">
      <c r="B874" s="103"/>
      <c r="C874" s="104"/>
      <c r="D874" s="104"/>
      <c r="E874" s="105"/>
    </row>
    <row r="875" spans="2:5" x14ac:dyDescent="0.35">
      <c r="B875" s="103"/>
      <c r="C875" s="104"/>
      <c r="D875" s="104"/>
      <c r="E875" s="105"/>
    </row>
    <row r="876" spans="2:5" x14ac:dyDescent="0.35">
      <c r="B876" s="103"/>
      <c r="C876" s="104"/>
      <c r="D876" s="104"/>
      <c r="E876" s="105"/>
    </row>
    <row r="877" spans="2:5" x14ac:dyDescent="0.35">
      <c r="B877" s="103"/>
      <c r="C877" s="104"/>
      <c r="D877" s="104"/>
      <c r="E877" s="105"/>
    </row>
    <row r="878" spans="2:5" x14ac:dyDescent="0.35">
      <c r="B878" s="103"/>
      <c r="C878" s="104"/>
      <c r="D878" s="104"/>
      <c r="E878" s="105"/>
    </row>
    <row r="879" spans="2:5" x14ac:dyDescent="0.35">
      <c r="B879" s="103"/>
      <c r="C879" s="104"/>
      <c r="D879" s="104"/>
      <c r="E879" s="105"/>
    </row>
    <row r="880" spans="2:5" x14ac:dyDescent="0.35">
      <c r="B880" s="103"/>
      <c r="C880" s="104"/>
      <c r="D880" s="104"/>
      <c r="E880" s="105"/>
    </row>
    <row r="881" spans="2:5" x14ac:dyDescent="0.35">
      <c r="B881" s="103"/>
      <c r="C881" s="104"/>
      <c r="D881" s="104"/>
      <c r="E881" s="105"/>
    </row>
    <row r="882" spans="2:5" x14ac:dyDescent="0.35">
      <c r="B882" s="103"/>
      <c r="C882" s="104"/>
      <c r="D882" s="104"/>
      <c r="E882" s="105"/>
    </row>
    <row r="883" spans="2:5" x14ac:dyDescent="0.35">
      <c r="B883" s="103"/>
      <c r="C883" s="104"/>
      <c r="D883" s="104"/>
      <c r="E883" s="105"/>
    </row>
    <row r="884" spans="2:5" x14ac:dyDescent="0.35">
      <c r="B884" s="103"/>
      <c r="C884" s="104"/>
      <c r="D884" s="104"/>
      <c r="E884" s="105"/>
    </row>
    <row r="885" spans="2:5" x14ac:dyDescent="0.35">
      <c r="B885" s="103"/>
      <c r="C885" s="104"/>
      <c r="D885" s="104"/>
      <c r="E885" s="105"/>
    </row>
    <row r="886" spans="2:5" x14ac:dyDescent="0.35">
      <c r="B886" s="103"/>
      <c r="C886" s="104"/>
      <c r="D886" s="104"/>
      <c r="E886" s="105"/>
    </row>
    <row r="887" spans="2:5" x14ac:dyDescent="0.35">
      <c r="B887" s="103"/>
      <c r="C887" s="104"/>
      <c r="D887" s="104"/>
      <c r="E887" s="105"/>
    </row>
    <row r="888" spans="2:5" x14ac:dyDescent="0.35">
      <c r="B888" s="103"/>
      <c r="C888" s="104"/>
      <c r="D888" s="104"/>
      <c r="E888" s="105"/>
    </row>
    <row r="889" spans="2:5" x14ac:dyDescent="0.35">
      <c r="B889" s="103"/>
      <c r="C889" s="104"/>
      <c r="D889" s="104"/>
      <c r="E889" s="105"/>
    </row>
    <row r="890" spans="2:5" x14ac:dyDescent="0.35">
      <c r="B890" s="103"/>
      <c r="C890" s="104"/>
      <c r="D890" s="104"/>
      <c r="E890" s="105"/>
    </row>
    <row r="891" spans="2:5" x14ac:dyDescent="0.35">
      <c r="B891" s="103"/>
      <c r="C891" s="104"/>
      <c r="D891" s="104"/>
      <c r="E891" s="105"/>
    </row>
    <row r="892" spans="2:5" x14ac:dyDescent="0.35">
      <c r="B892" s="103"/>
      <c r="C892" s="104"/>
      <c r="D892" s="104"/>
      <c r="E892" s="105"/>
    </row>
    <row r="893" spans="2:5" x14ac:dyDescent="0.35">
      <c r="B893" s="103"/>
      <c r="C893" s="104"/>
      <c r="D893" s="104"/>
      <c r="E893" s="105"/>
    </row>
    <row r="894" spans="2:5" x14ac:dyDescent="0.35">
      <c r="B894" s="103"/>
      <c r="C894" s="104"/>
      <c r="D894" s="104"/>
      <c r="E894" s="105"/>
    </row>
    <row r="895" spans="2:5" x14ac:dyDescent="0.35">
      <c r="B895" s="103"/>
      <c r="C895" s="104"/>
      <c r="D895" s="104"/>
      <c r="E895" s="105"/>
    </row>
    <row r="896" spans="2:5" x14ac:dyDescent="0.35">
      <c r="B896" s="103"/>
      <c r="C896" s="104"/>
      <c r="D896" s="104"/>
      <c r="E896" s="105"/>
    </row>
    <row r="897" spans="2:5" x14ac:dyDescent="0.35">
      <c r="B897" s="103"/>
      <c r="C897" s="104"/>
      <c r="D897" s="104"/>
      <c r="E897" s="105"/>
    </row>
    <row r="898" spans="2:5" x14ac:dyDescent="0.35">
      <c r="B898" s="103"/>
      <c r="C898" s="104"/>
      <c r="D898" s="104"/>
      <c r="E898" s="105"/>
    </row>
    <row r="899" spans="2:5" x14ac:dyDescent="0.35">
      <c r="B899" s="103"/>
      <c r="C899" s="104"/>
      <c r="D899" s="104"/>
      <c r="E899" s="105"/>
    </row>
    <row r="900" spans="2:5" x14ac:dyDescent="0.35">
      <c r="B900" s="103"/>
      <c r="C900" s="104"/>
      <c r="D900" s="104"/>
      <c r="E900" s="105"/>
    </row>
    <row r="901" spans="2:5" x14ac:dyDescent="0.35">
      <c r="B901" s="103"/>
      <c r="C901" s="104"/>
      <c r="D901" s="104"/>
      <c r="E901" s="105"/>
    </row>
    <row r="902" spans="2:5" x14ac:dyDescent="0.35">
      <c r="B902" s="103"/>
      <c r="C902" s="104"/>
      <c r="D902" s="104"/>
      <c r="E902" s="105"/>
    </row>
    <row r="903" spans="2:5" x14ac:dyDescent="0.35">
      <c r="B903" s="103"/>
      <c r="C903" s="104"/>
      <c r="D903" s="104"/>
      <c r="E903" s="105"/>
    </row>
    <row r="904" spans="2:5" x14ac:dyDescent="0.35">
      <c r="B904" s="103"/>
      <c r="C904" s="104"/>
      <c r="D904" s="104"/>
      <c r="E904" s="105"/>
    </row>
    <row r="905" spans="2:5" x14ac:dyDescent="0.35">
      <c r="B905" s="103"/>
      <c r="C905" s="104"/>
      <c r="D905" s="104"/>
      <c r="E905" s="105"/>
    </row>
    <row r="906" spans="2:5" x14ac:dyDescent="0.35">
      <c r="B906" s="103"/>
      <c r="C906" s="104"/>
      <c r="D906" s="104"/>
      <c r="E906" s="105"/>
    </row>
    <row r="907" spans="2:5" x14ac:dyDescent="0.35">
      <c r="B907" s="103"/>
      <c r="C907" s="104"/>
      <c r="D907" s="104"/>
      <c r="E907" s="105"/>
    </row>
    <row r="908" spans="2:5" x14ac:dyDescent="0.35">
      <c r="B908" s="103"/>
      <c r="C908" s="104"/>
      <c r="D908" s="104"/>
      <c r="E908" s="105"/>
    </row>
    <row r="909" spans="2:5" x14ac:dyDescent="0.35">
      <c r="B909" s="103"/>
      <c r="C909" s="104"/>
      <c r="D909" s="104"/>
      <c r="E909" s="105"/>
    </row>
    <row r="910" spans="2:5" x14ac:dyDescent="0.35">
      <c r="B910" s="103"/>
      <c r="C910" s="104"/>
      <c r="D910" s="104"/>
      <c r="E910" s="105"/>
    </row>
    <row r="911" spans="2:5" x14ac:dyDescent="0.35">
      <c r="B911" s="103"/>
      <c r="C911" s="104"/>
      <c r="D911" s="104"/>
      <c r="E911" s="105"/>
    </row>
    <row r="912" spans="2:5" x14ac:dyDescent="0.35">
      <c r="B912" s="103"/>
      <c r="C912" s="104"/>
      <c r="D912" s="104"/>
      <c r="E912" s="105"/>
    </row>
    <row r="913" spans="2:5" x14ac:dyDescent="0.35">
      <c r="B913" s="103"/>
      <c r="C913" s="104"/>
      <c r="D913" s="104"/>
      <c r="E913" s="105"/>
    </row>
    <row r="914" spans="2:5" x14ac:dyDescent="0.35">
      <c r="B914" s="103"/>
      <c r="C914" s="104"/>
      <c r="D914" s="104"/>
      <c r="E914" s="105"/>
    </row>
    <row r="915" spans="2:5" x14ac:dyDescent="0.35">
      <c r="B915" s="103"/>
      <c r="C915" s="104"/>
      <c r="D915" s="104"/>
      <c r="E915" s="105"/>
    </row>
    <row r="916" spans="2:5" x14ac:dyDescent="0.35">
      <c r="B916" s="103"/>
      <c r="C916" s="104"/>
      <c r="D916" s="104"/>
      <c r="E916" s="105"/>
    </row>
    <row r="917" spans="2:5" x14ac:dyDescent="0.35">
      <c r="B917" s="103"/>
      <c r="C917" s="104"/>
      <c r="D917" s="104"/>
      <c r="E917" s="105"/>
    </row>
    <row r="918" spans="2:5" x14ac:dyDescent="0.35">
      <c r="B918" s="103"/>
      <c r="C918" s="104"/>
      <c r="D918" s="104"/>
      <c r="E918" s="105"/>
    </row>
    <row r="919" spans="2:5" x14ac:dyDescent="0.35">
      <c r="B919" s="103"/>
      <c r="C919" s="104"/>
      <c r="D919" s="104"/>
      <c r="E919" s="105"/>
    </row>
    <row r="920" spans="2:5" x14ac:dyDescent="0.35">
      <c r="B920" s="103"/>
      <c r="C920" s="104"/>
      <c r="D920" s="104"/>
      <c r="E920" s="105"/>
    </row>
    <row r="921" spans="2:5" x14ac:dyDescent="0.35">
      <c r="B921" s="103"/>
      <c r="C921" s="104"/>
      <c r="D921" s="104"/>
      <c r="E921" s="105"/>
    </row>
    <row r="922" spans="2:5" x14ac:dyDescent="0.35">
      <c r="B922" s="103"/>
      <c r="C922" s="104"/>
      <c r="D922" s="104"/>
      <c r="E922" s="105"/>
    </row>
    <row r="923" spans="2:5" x14ac:dyDescent="0.35">
      <c r="B923" s="103"/>
      <c r="C923" s="104"/>
      <c r="D923" s="104"/>
      <c r="E923" s="105"/>
    </row>
    <row r="924" spans="2:5" x14ac:dyDescent="0.35">
      <c r="B924" s="103"/>
      <c r="C924" s="104"/>
      <c r="D924" s="104"/>
      <c r="E924" s="105"/>
    </row>
    <row r="925" spans="2:5" x14ac:dyDescent="0.35">
      <c r="B925" s="103"/>
      <c r="C925" s="104"/>
      <c r="D925" s="104"/>
      <c r="E925" s="105"/>
    </row>
    <row r="926" spans="2:5" x14ac:dyDescent="0.35">
      <c r="B926" s="103"/>
      <c r="C926" s="104"/>
      <c r="D926" s="104"/>
      <c r="E926" s="105"/>
    </row>
    <row r="927" spans="2:5" x14ac:dyDescent="0.35">
      <c r="B927" s="103"/>
      <c r="C927" s="104"/>
      <c r="D927" s="104"/>
      <c r="E927" s="105"/>
    </row>
    <row r="928" spans="2:5" x14ac:dyDescent="0.35">
      <c r="B928" s="103"/>
      <c r="C928" s="104"/>
      <c r="D928" s="104"/>
      <c r="E928" s="105"/>
    </row>
    <row r="929" spans="2:5" x14ac:dyDescent="0.35">
      <c r="B929" s="103"/>
      <c r="C929" s="104"/>
      <c r="D929" s="104"/>
      <c r="E929" s="105"/>
    </row>
    <row r="930" spans="2:5" x14ac:dyDescent="0.35">
      <c r="B930" s="103"/>
      <c r="C930" s="104"/>
      <c r="D930" s="104"/>
      <c r="E930" s="105"/>
    </row>
    <row r="931" spans="2:5" x14ac:dyDescent="0.35">
      <c r="B931" s="103"/>
      <c r="C931" s="104"/>
      <c r="D931" s="104"/>
      <c r="E931" s="105"/>
    </row>
    <row r="932" spans="2:5" x14ac:dyDescent="0.35">
      <c r="B932" s="103"/>
      <c r="C932" s="104"/>
      <c r="D932" s="104"/>
      <c r="E932" s="105"/>
    </row>
    <row r="933" spans="2:5" x14ac:dyDescent="0.35">
      <c r="B933" s="103"/>
      <c r="C933" s="104"/>
      <c r="D933" s="104"/>
      <c r="E933" s="105"/>
    </row>
    <row r="934" spans="2:5" x14ac:dyDescent="0.35">
      <c r="B934" s="103"/>
      <c r="C934" s="104"/>
      <c r="D934" s="104"/>
      <c r="E934" s="105"/>
    </row>
    <row r="935" spans="2:5" x14ac:dyDescent="0.35">
      <c r="B935" s="103"/>
      <c r="C935" s="104"/>
      <c r="D935" s="104"/>
      <c r="E935" s="105"/>
    </row>
    <row r="936" spans="2:5" x14ac:dyDescent="0.35">
      <c r="B936" s="103"/>
      <c r="C936" s="104"/>
      <c r="D936" s="104"/>
      <c r="E936" s="105"/>
    </row>
    <row r="937" spans="2:5" x14ac:dyDescent="0.35">
      <c r="B937" s="103"/>
      <c r="C937" s="104"/>
      <c r="D937" s="104"/>
      <c r="E937" s="105"/>
    </row>
    <row r="938" spans="2:5" x14ac:dyDescent="0.35">
      <c r="B938" s="103"/>
      <c r="C938" s="104"/>
      <c r="D938" s="104"/>
      <c r="E938" s="105"/>
    </row>
    <row r="939" spans="2:5" x14ac:dyDescent="0.35">
      <c r="B939" s="103"/>
      <c r="C939" s="104"/>
      <c r="D939" s="104"/>
      <c r="E939" s="105"/>
    </row>
    <row r="940" spans="2:5" x14ac:dyDescent="0.35">
      <c r="B940" s="103"/>
      <c r="C940" s="104"/>
      <c r="D940" s="104"/>
      <c r="E940" s="105"/>
    </row>
    <row r="941" spans="2:5" x14ac:dyDescent="0.35">
      <c r="B941" s="103"/>
      <c r="C941" s="104"/>
      <c r="D941" s="104"/>
      <c r="E941" s="105"/>
    </row>
    <row r="942" spans="2:5" x14ac:dyDescent="0.35">
      <c r="B942" s="103"/>
      <c r="C942" s="104"/>
      <c r="D942" s="104"/>
      <c r="E942" s="105"/>
    </row>
    <row r="943" spans="2:5" x14ac:dyDescent="0.35">
      <c r="B943" s="103"/>
      <c r="C943" s="104"/>
      <c r="D943" s="104"/>
      <c r="E943" s="105"/>
    </row>
    <row r="944" spans="2:5" x14ac:dyDescent="0.35">
      <c r="B944" s="103"/>
      <c r="C944" s="104"/>
      <c r="D944" s="104"/>
      <c r="E944" s="105"/>
    </row>
    <row r="945" spans="2:5" x14ac:dyDescent="0.35">
      <c r="B945" s="103"/>
      <c r="C945" s="104"/>
      <c r="D945" s="104"/>
      <c r="E945" s="105"/>
    </row>
    <row r="946" spans="2:5" x14ac:dyDescent="0.35">
      <c r="B946" s="103"/>
      <c r="C946" s="104"/>
      <c r="D946" s="104"/>
      <c r="E946" s="105"/>
    </row>
    <row r="947" spans="2:5" x14ac:dyDescent="0.35">
      <c r="B947" s="103"/>
      <c r="C947" s="104"/>
      <c r="D947" s="104"/>
      <c r="E947" s="105"/>
    </row>
    <row r="948" spans="2:5" x14ac:dyDescent="0.35">
      <c r="B948" s="103"/>
      <c r="C948" s="104"/>
      <c r="D948" s="104"/>
      <c r="E948" s="105"/>
    </row>
    <row r="949" spans="2:5" x14ac:dyDescent="0.35">
      <c r="B949" s="103"/>
      <c r="C949" s="104"/>
      <c r="D949" s="104"/>
      <c r="E949" s="105"/>
    </row>
    <row r="950" spans="2:5" x14ac:dyDescent="0.35">
      <c r="B950" s="103"/>
      <c r="C950" s="104"/>
      <c r="D950" s="104"/>
      <c r="E950" s="105"/>
    </row>
    <row r="951" spans="2:5" x14ac:dyDescent="0.35">
      <c r="B951" s="103"/>
      <c r="C951" s="104"/>
      <c r="D951" s="104"/>
      <c r="E951" s="105"/>
    </row>
    <row r="952" spans="2:5" x14ac:dyDescent="0.35">
      <c r="B952" s="103"/>
      <c r="C952" s="104"/>
      <c r="D952" s="104"/>
      <c r="E952" s="105"/>
    </row>
    <row r="953" spans="2:5" x14ac:dyDescent="0.35">
      <c r="B953" s="103"/>
      <c r="C953" s="104"/>
      <c r="D953" s="104"/>
      <c r="E953" s="105"/>
    </row>
    <row r="954" spans="2:5" x14ac:dyDescent="0.35">
      <c r="B954" s="103"/>
      <c r="C954" s="104"/>
      <c r="D954" s="104"/>
      <c r="E954" s="105"/>
    </row>
    <row r="955" spans="2:5" x14ac:dyDescent="0.35">
      <c r="B955" s="103"/>
      <c r="C955" s="104"/>
      <c r="D955" s="104"/>
      <c r="E955" s="105"/>
    </row>
    <row r="956" spans="2:5" x14ac:dyDescent="0.35">
      <c r="B956" s="103"/>
      <c r="C956" s="104"/>
      <c r="D956" s="104"/>
      <c r="E956" s="105"/>
    </row>
    <row r="957" spans="2:5" x14ac:dyDescent="0.35">
      <c r="B957" s="103"/>
      <c r="C957" s="104"/>
      <c r="D957" s="104"/>
      <c r="E957" s="105"/>
    </row>
    <row r="958" spans="2:5" x14ac:dyDescent="0.35">
      <c r="B958" s="103"/>
      <c r="C958" s="104"/>
      <c r="D958" s="104"/>
      <c r="E958" s="105"/>
    </row>
    <row r="959" spans="2:5" x14ac:dyDescent="0.35">
      <c r="B959" s="103"/>
      <c r="C959" s="104"/>
      <c r="D959" s="104"/>
      <c r="E959" s="105"/>
    </row>
    <row r="960" spans="2:5" x14ac:dyDescent="0.35">
      <c r="B960" s="103"/>
      <c r="C960" s="104"/>
      <c r="D960" s="104"/>
      <c r="E960" s="105"/>
    </row>
    <row r="961" spans="2:5" x14ac:dyDescent="0.35">
      <c r="B961" s="103"/>
      <c r="C961" s="104"/>
      <c r="D961" s="104"/>
      <c r="E961" s="105"/>
    </row>
    <row r="962" spans="2:5" x14ac:dyDescent="0.35">
      <c r="B962" s="103"/>
      <c r="C962" s="104"/>
      <c r="D962" s="104"/>
      <c r="E962" s="105"/>
    </row>
    <row r="963" spans="2:5" x14ac:dyDescent="0.35">
      <c r="B963" s="103"/>
      <c r="C963" s="104"/>
      <c r="D963" s="104"/>
      <c r="E963" s="105"/>
    </row>
    <row r="964" spans="2:5" x14ac:dyDescent="0.35">
      <c r="B964" s="103"/>
      <c r="C964" s="104"/>
      <c r="D964" s="104"/>
      <c r="E964" s="105"/>
    </row>
    <row r="965" spans="2:5" x14ac:dyDescent="0.35">
      <c r="B965" s="103"/>
      <c r="C965" s="104"/>
      <c r="D965" s="104"/>
      <c r="E965" s="105"/>
    </row>
    <row r="966" spans="2:5" x14ac:dyDescent="0.35">
      <c r="B966" s="103"/>
      <c r="C966" s="104"/>
      <c r="D966" s="104"/>
      <c r="E966" s="105"/>
    </row>
    <row r="967" spans="2:5" x14ac:dyDescent="0.35">
      <c r="B967" s="103"/>
      <c r="C967" s="104"/>
      <c r="D967" s="104"/>
      <c r="E967" s="105"/>
    </row>
    <row r="968" spans="2:5" x14ac:dyDescent="0.35">
      <c r="B968" s="103"/>
      <c r="C968" s="104"/>
      <c r="D968" s="104"/>
      <c r="E968" s="105"/>
    </row>
    <row r="969" spans="2:5" x14ac:dyDescent="0.35">
      <c r="B969" s="103"/>
      <c r="C969" s="104"/>
      <c r="D969" s="104"/>
      <c r="E969" s="105"/>
    </row>
    <row r="970" spans="2:5" x14ac:dyDescent="0.35">
      <c r="B970" s="103"/>
      <c r="C970" s="104"/>
      <c r="D970" s="104"/>
      <c r="E970" s="105"/>
    </row>
    <row r="971" spans="2:5" x14ac:dyDescent="0.35">
      <c r="B971" s="103"/>
      <c r="C971" s="104"/>
      <c r="D971" s="104"/>
      <c r="E971" s="105"/>
    </row>
    <row r="972" spans="2:5" x14ac:dyDescent="0.35">
      <c r="B972" s="103"/>
      <c r="C972" s="104"/>
      <c r="D972" s="104"/>
      <c r="E972" s="105"/>
    </row>
    <row r="973" spans="2:5" x14ac:dyDescent="0.35">
      <c r="B973" s="103"/>
      <c r="C973" s="104"/>
      <c r="D973" s="104"/>
      <c r="E973" s="105"/>
    </row>
    <row r="974" spans="2:5" x14ac:dyDescent="0.35">
      <c r="B974" s="103"/>
      <c r="C974" s="104"/>
      <c r="D974" s="104"/>
      <c r="E974" s="105"/>
    </row>
    <row r="975" spans="2:5" x14ac:dyDescent="0.35">
      <c r="B975" s="103"/>
      <c r="C975" s="104"/>
      <c r="D975" s="104"/>
      <c r="E975" s="105"/>
    </row>
    <row r="976" spans="2:5" x14ac:dyDescent="0.35">
      <c r="B976" s="103"/>
      <c r="C976" s="104"/>
      <c r="D976" s="104"/>
      <c r="E976" s="105"/>
    </row>
    <row r="977" spans="2:5" x14ac:dyDescent="0.35">
      <c r="B977" s="103"/>
      <c r="C977" s="104"/>
      <c r="D977" s="104"/>
      <c r="E977" s="105"/>
    </row>
    <row r="978" spans="2:5" x14ac:dyDescent="0.35">
      <c r="B978" s="103"/>
      <c r="C978" s="104"/>
      <c r="D978" s="104"/>
      <c r="E978" s="105"/>
    </row>
    <row r="979" spans="2:5" x14ac:dyDescent="0.35">
      <c r="B979" s="103"/>
      <c r="C979" s="104"/>
      <c r="D979" s="104"/>
      <c r="E979" s="105"/>
    </row>
    <row r="980" spans="2:5" x14ac:dyDescent="0.35">
      <c r="B980" s="103"/>
      <c r="C980" s="104"/>
      <c r="D980" s="104"/>
      <c r="E980" s="105"/>
    </row>
    <row r="981" spans="2:5" x14ac:dyDescent="0.35">
      <c r="B981" s="103"/>
      <c r="C981" s="104"/>
      <c r="D981" s="104"/>
      <c r="E981" s="105"/>
    </row>
    <row r="982" spans="2:5" x14ac:dyDescent="0.35">
      <c r="B982" s="103"/>
      <c r="C982" s="104"/>
      <c r="D982" s="104"/>
      <c r="E982" s="105"/>
    </row>
    <row r="983" spans="2:5" x14ac:dyDescent="0.35">
      <c r="B983" s="103"/>
      <c r="C983" s="104"/>
      <c r="D983" s="104"/>
      <c r="E983" s="105"/>
    </row>
    <row r="984" spans="2:5" x14ac:dyDescent="0.35">
      <c r="B984" s="103"/>
      <c r="C984" s="104"/>
      <c r="D984" s="104"/>
      <c r="E984" s="105"/>
    </row>
    <row r="985" spans="2:5" x14ac:dyDescent="0.35">
      <c r="B985" s="103"/>
      <c r="C985" s="104"/>
      <c r="D985" s="104"/>
      <c r="E985" s="105"/>
    </row>
    <row r="986" spans="2:5" x14ac:dyDescent="0.35">
      <c r="B986" s="103"/>
      <c r="C986" s="104"/>
      <c r="D986" s="104"/>
      <c r="E986" s="105"/>
    </row>
    <row r="987" spans="2:5" x14ac:dyDescent="0.35">
      <c r="B987" s="103"/>
      <c r="C987" s="104"/>
      <c r="D987" s="104"/>
      <c r="E987" s="105"/>
    </row>
    <row r="988" spans="2:5" x14ac:dyDescent="0.35">
      <c r="B988" s="103"/>
      <c r="C988" s="104"/>
      <c r="D988" s="104"/>
      <c r="E988" s="105"/>
    </row>
    <row r="989" spans="2:5" x14ac:dyDescent="0.35">
      <c r="B989" s="103"/>
      <c r="C989" s="104"/>
      <c r="D989" s="104"/>
      <c r="E989" s="105"/>
    </row>
    <row r="990" spans="2:5" x14ac:dyDescent="0.35">
      <c r="B990" s="103"/>
      <c r="C990" s="104"/>
      <c r="D990" s="104"/>
      <c r="E990" s="105"/>
    </row>
    <row r="991" spans="2:5" x14ac:dyDescent="0.35">
      <c r="B991" s="103"/>
      <c r="C991" s="104"/>
      <c r="D991" s="104"/>
      <c r="E991" s="105"/>
    </row>
    <row r="992" spans="2:5" x14ac:dyDescent="0.35">
      <c r="B992" s="103"/>
      <c r="C992" s="104"/>
      <c r="D992" s="104"/>
      <c r="E992" s="105"/>
    </row>
    <row r="993" spans="2:5" x14ac:dyDescent="0.35">
      <c r="B993" s="103"/>
      <c r="C993" s="104"/>
      <c r="D993" s="104"/>
      <c r="E993" s="105"/>
    </row>
    <row r="994" spans="2:5" x14ac:dyDescent="0.35">
      <c r="B994" s="103"/>
      <c r="C994" s="104"/>
      <c r="D994" s="104"/>
      <c r="E994" s="105"/>
    </row>
    <row r="995" spans="2:5" x14ac:dyDescent="0.35">
      <c r="B995" s="103"/>
      <c r="C995" s="104"/>
      <c r="D995" s="104"/>
      <c r="E995" s="105"/>
    </row>
    <row r="996" spans="2:5" x14ac:dyDescent="0.35">
      <c r="B996" s="103"/>
      <c r="C996" s="104"/>
      <c r="D996" s="104"/>
      <c r="E996" s="105"/>
    </row>
    <row r="997" spans="2:5" x14ac:dyDescent="0.35">
      <c r="B997" s="103"/>
      <c r="C997" s="104"/>
      <c r="D997" s="104"/>
      <c r="E997" s="105"/>
    </row>
    <row r="998" spans="2:5" x14ac:dyDescent="0.35">
      <c r="B998" s="103"/>
      <c r="C998" s="104"/>
      <c r="D998" s="104"/>
      <c r="E998" s="105"/>
    </row>
    <row r="999" spans="2:5" x14ac:dyDescent="0.35">
      <c r="B999" s="103"/>
      <c r="C999" s="104"/>
      <c r="D999" s="104"/>
      <c r="E999" s="105"/>
    </row>
    <row r="1000" spans="2:5" x14ac:dyDescent="0.35">
      <c r="B1000" s="103"/>
      <c r="C1000" s="104"/>
      <c r="D1000" s="104"/>
      <c r="E1000" s="105"/>
    </row>
    <row r="1001" spans="2:5" x14ac:dyDescent="0.35">
      <c r="B1001" s="103"/>
      <c r="C1001" s="104"/>
      <c r="D1001" s="104"/>
      <c r="E1001" s="105"/>
    </row>
    <row r="1002" spans="2:5" x14ac:dyDescent="0.35">
      <c r="B1002" s="103"/>
      <c r="C1002" s="104"/>
      <c r="D1002" s="104"/>
      <c r="E1002" s="105"/>
    </row>
    <row r="1003" spans="2:5" x14ac:dyDescent="0.35">
      <c r="B1003" s="103"/>
      <c r="C1003" s="104"/>
      <c r="D1003" s="104"/>
      <c r="E1003" s="105"/>
    </row>
    <row r="1004" spans="2:5" x14ac:dyDescent="0.35">
      <c r="B1004" s="103"/>
      <c r="C1004" s="104"/>
      <c r="D1004" s="104"/>
      <c r="E1004" s="105"/>
    </row>
    <row r="1005" spans="2:5" x14ac:dyDescent="0.35">
      <c r="B1005" s="103"/>
      <c r="C1005" s="104"/>
      <c r="D1005" s="104"/>
      <c r="E1005" s="105"/>
    </row>
    <row r="1006" spans="2:5" x14ac:dyDescent="0.35">
      <c r="B1006" s="103"/>
      <c r="C1006" s="104"/>
      <c r="D1006" s="104"/>
      <c r="E1006" s="105"/>
    </row>
    <row r="1007" spans="2:5" x14ac:dyDescent="0.35">
      <c r="B1007" s="103"/>
      <c r="C1007" s="104"/>
      <c r="D1007" s="104"/>
      <c r="E1007" s="105"/>
    </row>
    <row r="1008" spans="2:5" x14ac:dyDescent="0.35">
      <c r="B1008" s="103"/>
      <c r="C1008" s="104"/>
      <c r="D1008" s="104"/>
      <c r="E1008" s="105"/>
    </row>
    <row r="1009" spans="2:5" x14ac:dyDescent="0.35">
      <c r="B1009" s="103"/>
      <c r="C1009" s="104"/>
      <c r="D1009" s="104"/>
      <c r="E1009" s="105"/>
    </row>
    <row r="1010" spans="2:5" x14ac:dyDescent="0.35">
      <c r="B1010" s="103"/>
      <c r="C1010" s="104"/>
      <c r="D1010" s="104"/>
      <c r="E1010" s="105"/>
    </row>
    <row r="1011" spans="2:5" x14ac:dyDescent="0.35">
      <c r="B1011" s="103"/>
      <c r="C1011" s="104"/>
      <c r="D1011" s="104"/>
      <c r="E1011" s="105"/>
    </row>
    <row r="1012" spans="2:5" x14ac:dyDescent="0.35">
      <c r="B1012" s="103"/>
      <c r="C1012" s="104"/>
      <c r="D1012" s="104"/>
      <c r="E1012" s="105"/>
    </row>
    <row r="1013" spans="2:5" x14ac:dyDescent="0.35">
      <c r="B1013" s="103"/>
      <c r="C1013" s="104"/>
      <c r="D1013" s="104"/>
      <c r="E1013" s="105"/>
    </row>
    <row r="1014" spans="2:5" x14ac:dyDescent="0.35">
      <c r="B1014" s="103"/>
      <c r="C1014" s="104"/>
      <c r="D1014" s="104"/>
      <c r="E1014" s="105"/>
    </row>
    <row r="1015" spans="2:5" x14ac:dyDescent="0.35">
      <c r="B1015" s="103"/>
      <c r="C1015" s="104"/>
      <c r="D1015" s="104"/>
      <c r="E1015" s="105"/>
    </row>
    <row r="1016" spans="2:5" x14ac:dyDescent="0.35">
      <c r="B1016" s="103"/>
      <c r="C1016" s="104"/>
      <c r="D1016" s="104"/>
      <c r="E1016" s="105"/>
    </row>
    <row r="1017" spans="2:5" x14ac:dyDescent="0.35">
      <c r="B1017" s="103"/>
      <c r="C1017" s="104"/>
      <c r="D1017" s="104"/>
      <c r="E1017" s="105"/>
    </row>
    <row r="1018" spans="2:5" x14ac:dyDescent="0.35">
      <c r="B1018" s="103"/>
      <c r="C1018" s="104"/>
      <c r="D1018" s="104"/>
      <c r="E1018" s="105"/>
    </row>
    <row r="1019" spans="2:5" x14ac:dyDescent="0.35">
      <c r="B1019" s="103"/>
      <c r="C1019" s="104"/>
      <c r="D1019" s="104"/>
      <c r="E1019" s="105"/>
    </row>
    <row r="1020" spans="2:5" x14ac:dyDescent="0.35">
      <c r="B1020" s="103"/>
      <c r="C1020" s="104"/>
      <c r="D1020" s="104"/>
      <c r="E1020" s="105"/>
    </row>
    <row r="1021" spans="2:5" x14ac:dyDescent="0.35">
      <c r="B1021" s="103"/>
      <c r="C1021" s="104"/>
      <c r="D1021" s="104"/>
      <c r="E1021" s="105"/>
    </row>
    <row r="1022" spans="2:5" x14ac:dyDescent="0.35">
      <c r="B1022" s="103"/>
      <c r="C1022" s="104"/>
      <c r="D1022" s="104"/>
      <c r="E1022" s="105"/>
    </row>
    <row r="1023" spans="2:5" x14ac:dyDescent="0.35">
      <c r="B1023" s="103"/>
      <c r="C1023" s="104"/>
      <c r="D1023" s="104"/>
      <c r="E1023" s="105"/>
    </row>
    <row r="1024" spans="2:5" x14ac:dyDescent="0.35">
      <c r="B1024" s="103"/>
      <c r="C1024" s="104"/>
      <c r="D1024" s="104"/>
      <c r="E1024" s="105"/>
    </row>
    <row r="1025" spans="2:5" x14ac:dyDescent="0.35">
      <c r="B1025" s="103"/>
      <c r="C1025" s="104"/>
      <c r="D1025" s="104"/>
      <c r="E1025" s="105"/>
    </row>
    <row r="1026" spans="2:5" x14ac:dyDescent="0.35">
      <c r="B1026" s="103"/>
      <c r="C1026" s="104"/>
      <c r="D1026" s="104"/>
      <c r="E1026" s="105"/>
    </row>
    <row r="1027" spans="2:5" x14ac:dyDescent="0.35">
      <c r="B1027" s="103"/>
      <c r="C1027" s="104"/>
      <c r="D1027" s="104"/>
      <c r="E1027" s="105"/>
    </row>
    <row r="1028" spans="2:5" x14ac:dyDescent="0.35">
      <c r="B1028" s="103"/>
      <c r="C1028" s="104"/>
      <c r="D1028" s="104"/>
      <c r="E1028" s="105"/>
    </row>
    <row r="1029" spans="2:5" x14ac:dyDescent="0.35">
      <c r="B1029" s="103"/>
      <c r="C1029" s="104"/>
      <c r="D1029" s="104"/>
      <c r="E1029" s="105"/>
    </row>
    <row r="1030" spans="2:5" x14ac:dyDescent="0.35">
      <c r="B1030" s="103"/>
      <c r="C1030" s="104"/>
      <c r="D1030" s="104"/>
      <c r="E1030" s="105"/>
    </row>
    <row r="1031" spans="2:5" x14ac:dyDescent="0.35">
      <c r="B1031" s="103"/>
      <c r="C1031" s="104"/>
      <c r="D1031" s="104"/>
      <c r="E1031" s="105"/>
    </row>
    <row r="1032" spans="2:5" x14ac:dyDescent="0.35">
      <c r="B1032" s="103"/>
      <c r="C1032" s="104"/>
      <c r="D1032" s="104"/>
      <c r="E1032" s="105"/>
    </row>
    <row r="1033" spans="2:5" x14ac:dyDescent="0.35">
      <c r="B1033" s="103"/>
      <c r="C1033" s="104"/>
      <c r="D1033" s="104"/>
      <c r="E1033" s="105"/>
    </row>
    <row r="1034" spans="2:5" x14ac:dyDescent="0.35">
      <c r="B1034" s="103"/>
      <c r="C1034" s="104"/>
      <c r="D1034" s="104"/>
      <c r="E1034" s="105"/>
    </row>
    <row r="1035" spans="2:5" x14ac:dyDescent="0.35">
      <c r="B1035" s="103"/>
      <c r="C1035" s="104"/>
      <c r="D1035" s="104"/>
      <c r="E1035" s="105"/>
    </row>
    <row r="1036" spans="2:5" x14ac:dyDescent="0.35">
      <c r="B1036" s="103"/>
      <c r="C1036" s="104"/>
      <c r="D1036" s="104"/>
      <c r="E1036" s="105"/>
    </row>
    <row r="1037" spans="2:5" x14ac:dyDescent="0.35">
      <c r="B1037" s="103"/>
      <c r="C1037" s="104"/>
      <c r="D1037" s="104"/>
      <c r="E1037" s="105"/>
    </row>
    <row r="1038" spans="2:5" x14ac:dyDescent="0.35">
      <c r="B1038" s="103"/>
      <c r="C1038" s="104"/>
      <c r="D1038" s="104"/>
      <c r="E1038" s="105"/>
    </row>
    <row r="1039" spans="2:5" x14ac:dyDescent="0.35">
      <c r="B1039" s="103"/>
      <c r="C1039" s="104"/>
      <c r="D1039" s="104"/>
      <c r="E1039" s="105"/>
    </row>
    <row r="1040" spans="2:5" x14ac:dyDescent="0.35">
      <c r="B1040" s="103"/>
      <c r="C1040" s="104"/>
      <c r="D1040" s="104"/>
      <c r="E1040" s="105"/>
    </row>
    <row r="1041" spans="2:5" x14ac:dyDescent="0.35">
      <c r="B1041" s="103"/>
      <c r="C1041" s="104"/>
      <c r="D1041" s="104"/>
      <c r="E1041" s="105"/>
    </row>
    <row r="1042" spans="2:5" x14ac:dyDescent="0.35">
      <c r="B1042" s="103"/>
      <c r="C1042" s="104"/>
      <c r="D1042" s="104"/>
      <c r="E1042" s="105"/>
    </row>
    <row r="1043" spans="2:5" x14ac:dyDescent="0.35">
      <c r="B1043" s="103"/>
      <c r="C1043" s="104"/>
      <c r="D1043" s="104"/>
      <c r="E1043" s="105"/>
    </row>
    <row r="1044" spans="2:5" x14ac:dyDescent="0.35">
      <c r="B1044" s="103"/>
      <c r="C1044" s="104"/>
      <c r="D1044" s="104"/>
      <c r="E1044" s="105"/>
    </row>
    <row r="1045" spans="2:5" x14ac:dyDescent="0.35">
      <c r="B1045" s="103"/>
      <c r="C1045" s="104"/>
      <c r="D1045" s="104"/>
      <c r="E1045" s="105"/>
    </row>
    <row r="1046" spans="2:5" x14ac:dyDescent="0.35">
      <c r="B1046" s="103"/>
      <c r="C1046" s="104"/>
      <c r="D1046" s="104"/>
      <c r="E1046" s="105"/>
    </row>
    <row r="1047" spans="2:5" x14ac:dyDescent="0.35">
      <c r="B1047" s="103"/>
      <c r="C1047" s="104"/>
      <c r="D1047" s="104"/>
      <c r="E1047" s="105"/>
    </row>
    <row r="1048" spans="2:5" x14ac:dyDescent="0.35">
      <c r="B1048" s="103"/>
      <c r="C1048" s="104"/>
      <c r="D1048" s="104"/>
      <c r="E1048" s="105"/>
    </row>
    <row r="1049" spans="2:5" x14ac:dyDescent="0.35">
      <c r="B1049" s="103"/>
      <c r="C1049" s="104"/>
      <c r="D1049" s="104"/>
      <c r="E1049" s="105"/>
    </row>
    <row r="1050" spans="2:5" x14ac:dyDescent="0.35">
      <c r="B1050" s="103"/>
      <c r="C1050" s="104"/>
      <c r="D1050" s="104"/>
      <c r="E1050" s="105"/>
    </row>
    <row r="1051" spans="2:5" x14ac:dyDescent="0.35">
      <c r="B1051" s="103"/>
      <c r="C1051" s="104"/>
      <c r="D1051" s="104"/>
      <c r="E1051" s="105"/>
    </row>
    <row r="1052" spans="2:5" x14ac:dyDescent="0.35">
      <c r="B1052" s="103"/>
      <c r="C1052" s="104"/>
      <c r="D1052" s="104"/>
      <c r="E1052" s="105"/>
    </row>
    <row r="1053" spans="2:5" x14ac:dyDescent="0.35">
      <c r="B1053" s="103"/>
      <c r="C1053" s="104"/>
      <c r="D1053" s="104"/>
      <c r="E1053" s="105"/>
    </row>
    <row r="1054" spans="2:5" x14ac:dyDescent="0.35">
      <c r="B1054" s="103"/>
      <c r="C1054" s="104"/>
      <c r="D1054" s="104"/>
      <c r="E1054" s="105"/>
    </row>
    <row r="1055" spans="2:5" x14ac:dyDescent="0.35">
      <c r="B1055" s="103"/>
      <c r="C1055" s="104"/>
      <c r="D1055" s="104"/>
      <c r="E1055" s="105"/>
    </row>
    <row r="1056" spans="2:5" x14ac:dyDescent="0.35">
      <c r="B1056" s="103"/>
      <c r="C1056" s="104"/>
      <c r="D1056" s="104"/>
      <c r="E1056" s="105"/>
    </row>
    <row r="1057" spans="2:5" x14ac:dyDescent="0.35">
      <c r="B1057" s="103"/>
      <c r="C1057" s="104"/>
      <c r="D1057" s="104"/>
      <c r="E1057" s="105"/>
    </row>
    <row r="1058" spans="2:5" x14ac:dyDescent="0.35">
      <c r="B1058" s="103"/>
      <c r="C1058" s="104"/>
      <c r="D1058" s="104"/>
      <c r="E1058" s="105"/>
    </row>
    <row r="1059" spans="2:5" x14ac:dyDescent="0.35">
      <c r="B1059" s="103"/>
      <c r="C1059" s="104"/>
      <c r="D1059" s="104"/>
      <c r="E1059" s="105"/>
    </row>
    <row r="1060" spans="2:5" x14ac:dyDescent="0.35">
      <c r="B1060" s="103"/>
      <c r="C1060" s="104"/>
      <c r="D1060" s="104"/>
      <c r="E1060" s="105"/>
    </row>
    <row r="1061" spans="2:5" x14ac:dyDescent="0.35">
      <c r="B1061" s="103"/>
      <c r="C1061" s="104"/>
      <c r="D1061" s="104"/>
      <c r="E1061" s="105"/>
    </row>
    <row r="1062" spans="2:5" x14ac:dyDescent="0.35">
      <c r="B1062" s="103"/>
      <c r="C1062" s="104"/>
      <c r="D1062" s="104"/>
      <c r="E1062" s="105"/>
    </row>
    <row r="1063" spans="2:5" x14ac:dyDescent="0.35">
      <c r="B1063" s="103"/>
      <c r="C1063" s="104"/>
      <c r="D1063" s="104"/>
      <c r="E1063" s="105"/>
    </row>
    <row r="1064" spans="2:5" x14ac:dyDescent="0.35">
      <c r="B1064" s="103"/>
      <c r="C1064" s="104"/>
      <c r="D1064" s="104"/>
      <c r="E1064" s="105"/>
    </row>
    <row r="1065" spans="2:5" x14ac:dyDescent="0.35">
      <c r="B1065" s="103"/>
      <c r="C1065" s="104"/>
      <c r="D1065" s="104"/>
      <c r="E1065" s="105"/>
    </row>
    <row r="1066" spans="2:5" x14ac:dyDescent="0.35">
      <c r="B1066" s="103"/>
      <c r="C1066" s="104"/>
      <c r="D1066" s="104"/>
      <c r="E1066" s="105"/>
    </row>
    <row r="1067" spans="2:5" x14ac:dyDescent="0.35">
      <c r="B1067" s="103"/>
      <c r="C1067" s="104"/>
      <c r="D1067" s="104"/>
      <c r="E1067" s="105"/>
    </row>
    <row r="1068" spans="2:5" x14ac:dyDescent="0.35">
      <c r="B1068" s="103"/>
      <c r="C1068" s="104"/>
      <c r="D1068" s="104"/>
      <c r="E1068" s="105"/>
    </row>
    <row r="1069" spans="2:5" x14ac:dyDescent="0.35">
      <c r="B1069" s="103"/>
      <c r="C1069" s="104"/>
      <c r="D1069" s="104"/>
      <c r="E1069" s="105"/>
    </row>
    <row r="1070" spans="2:5" x14ac:dyDescent="0.35">
      <c r="B1070" s="103"/>
      <c r="C1070" s="104"/>
      <c r="D1070" s="104"/>
      <c r="E1070" s="105"/>
    </row>
    <row r="1071" spans="2:5" x14ac:dyDescent="0.35">
      <c r="B1071" s="103"/>
      <c r="C1071" s="104"/>
      <c r="D1071" s="104"/>
      <c r="E1071" s="105"/>
    </row>
    <row r="1072" spans="2:5" x14ac:dyDescent="0.35">
      <c r="B1072" s="103"/>
      <c r="C1072" s="104"/>
      <c r="D1072" s="104"/>
      <c r="E1072" s="105"/>
    </row>
    <row r="1073" spans="2:5" x14ac:dyDescent="0.35">
      <c r="B1073" s="103"/>
      <c r="C1073" s="104"/>
      <c r="D1073" s="104"/>
      <c r="E1073" s="105"/>
    </row>
    <row r="1074" spans="2:5" x14ac:dyDescent="0.35">
      <c r="B1074" s="103"/>
      <c r="C1074" s="104"/>
      <c r="D1074" s="104"/>
      <c r="E1074" s="105"/>
    </row>
    <row r="1075" spans="2:5" x14ac:dyDescent="0.35">
      <c r="B1075" s="103"/>
      <c r="C1075" s="104"/>
      <c r="D1075" s="104"/>
      <c r="E1075" s="105"/>
    </row>
    <row r="1076" spans="2:5" x14ac:dyDescent="0.35">
      <c r="B1076" s="103"/>
      <c r="C1076" s="104"/>
      <c r="D1076" s="104"/>
      <c r="E1076" s="105"/>
    </row>
    <row r="1077" spans="2:5" x14ac:dyDescent="0.35">
      <c r="B1077" s="103"/>
      <c r="C1077" s="104"/>
      <c r="D1077" s="104"/>
      <c r="E1077" s="105"/>
    </row>
    <row r="1078" spans="2:5" x14ac:dyDescent="0.35">
      <c r="B1078" s="103"/>
      <c r="C1078" s="104"/>
      <c r="D1078" s="104"/>
      <c r="E1078" s="105"/>
    </row>
    <row r="1079" spans="2:5" x14ac:dyDescent="0.35">
      <c r="B1079" s="103"/>
      <c r="C1079" s="104"/>
      <c r="D1079" s="104"/>
      <c r="E1079" s="105"/>
    </row>
    <row r="1080" spans="2:5" x14ac:dyDescent="0.35">
      <c r="B1080" s="103"/>
      <c r="C1080" s="104"/>
      <c r="D1080" s="104"/>
      <c r="E1080" s="105"/>
    </row>
    <row r="1081" spans="2:5" x14ac:dyDescent="0.35">
      <c r="B1081" s="103"/>
      <c r="C1081" s="104"/>
      <c r="D1081" s="104"/>
      <c r="E1081" s="105"/>
    </row>
    <row r="1082" spans="2:5" x14ac:dyDescent="0.35">
      <c r="B1082" s="103"/>
      <c r="C1082" s="104"/>
      <c r="D1082" s="104"/>
      <c r="E1082" s="105"/>
    </row>
    <row r="1083" spans="2:5" x14ac:dyDescent="0.35">
      <c r="B1083" s="103"/>
      <c r="C1083" s="104"/>
      <c r="D1083" s="104"/>
      <c r="E1083" s="105"/>
    </row>
    <row r="1084" spans="2:5" x14ac:dyDescent="0.35">
      <c r="B1084" s="103"/>
      <c r="C1084" s="104"/>
      <c r="D1084" s="104"/>
      <c r="E1084" s="105"/>
    </row>
    <row r="1085" spans="2:5" x14ac:dyDescent="0.35">
      <c r="B1085" s="103"/>
      <c r="C1085" s="104"/>
      <c r="D1085" s="104"/>
      <c r="E1085" s="105"/>
    </row>
    <row r="1086" spans="2:5" x14ac:dyDescent="0.35">
      <c r="B1086" s="103"/>
      <c r="C1086" s="104"/>
      <c r="D1086" s="104"/>
      <c r="E1086" s="105"/>
    </row>
    <row r="1087" spans="2:5" x14ac:dyDescent="0.35">
      <c r="B1087" s="103"/>
      <c r="C1087" s="104"/>
      <c r="D1087" s="104"/>
      <c r="E1087" s="105"/>
    </row>
    <row r="1088" spans="2:5" x14ac:dyDescent="0.35">
      <c r="B1088" s="103"/>
      <c r="C1088" s="104"/>
      <c r="D1088" s="104"/>
      <c r="E1088" s="105"/>
    </row>
    <row r="1089" spans="2:5" x14ac:dyDescent="0.35">
      <c r="B1089" s="103"/>
      <c r="C1089" s="104"/>
      <c r="D1089" s="104"/>
      <c r="E1089" s="105"/>
    </row>
    <row r="1090" spans="2:5" x14ac:dyDescent="0.35">
      <c r="B1090" s="103"/>
      <c r="C1090" s="104"/>
      <c r="D1090" s="104"/>
      <c r="E1090" s="105"/>
    </row>
    <row r="1091" spans="2:5" x14ac:dyDescent="0.35">
      <c r="B1091" s="103"/>
      <c r="C1091" s="104"/>
      <c r="D1091" s="104"/>
      <c r="E1091" s="105"/>
    </row>
    <row r="1092" spans="2:5" x14ac:dyDescent="0.35">
      <c r="B1092" s="103"/>
      <c r="C1092" s="104"/>
      <c r="D1092" s="104"/>
      <c r="E1092" s="105"/>
    </row>
    <row r="1093" spans="2:5" x14ac:dyDescent="0.35">
      <c r="B1093" s="103"/>
      <c r="C1093" s="104"/>
      <c r="D1093" s="104"/>
      <c r="E1093" s="105"/>
    </row>
    <row r="1094" spans="2:5" x14ac:dyDescent="0.35">
      <c r="B1094" s="103"/>
      <c r="C1094" s="104"/>
      <c r="D1094" s="104"/>
      <c r="E1094" s="105"/>
    </row>
    <row r="1095" spans="2:5" x14ac:dyDescent="0.35">
      <c r="B1095" s="103"/>
      <c r="C1095" s="104"/>
      <c r="D1095" s="104"/>
      <c r="E1095" s="105"/>
    </row>
    <row r="1096" spans="2:5" x14ac:dyDescent="0.35">
      <c r="B1096" s="103"/>
      <c r="C1096" s="104"/>
      <c r="D1096" s="104"/>
      <c r="E1096" s="105"/>
    </row>
    <row r="1097" spans="2:5" x14ac:dyDescent="0.35">
      <c r="B1097" s="103"/>
      <c r="C1097" s="104"/>
      <c r="D1097" s="104"/>
      <c r="E1097" s="105"/>
    </row>
    <row r="1098" spans="2:5" x14ac:dyDescent="0.35">
      <c r="B1098" s="103"/>
      <c r="C1098" s="104"/>
      <c r="D1098" s="104"/>
      <c r="E1098" s="105"/>
    </row>
    <row r="1099" spans="2:5" x14ac:dyDescent="0.35">
      <c r="B1099" s="103"/>
      <c r="C1099" s="104"/>
      <c r="D1099" s="104"/>
      <c r="E1099" s="105"/>
    </row>
    <row r="1100" spans="2:5" x14ac:dyDescent="0.35">
      <c r="B1100" s="103"/>
      <c r="C1100" s="104"/>
      <c r="D1100" s="104"/>
      <c r="E1100" s="105"/>
    </row>
    <row r="1101" spans="2:5" x14ac:dyDescent="0.35">
      <c r="B1101" s="103"/>
      <c r="C1101" s="104"/>
      <c r="D1101" s="104"/>
      <c r="E1101" s="105"/>
    </row>
    <row r="1102" spans="2:5" x14ac:dyDescent="0.35">
      <c r="B1102" s="103"/>
      <c r="C1102" s="104"/>
      <c r="D1102" s="104"/>
      <c r="E1102" s="105"/>
    </row>
    <row r="1103" spans="2:5" x14ac:dyDescent="0.35">
      <c r="B1103" s="103"/>
      <c r="C1103" s="104"/>
      <c r="D1103" s="104"/>
      <c r="E1103" s="105"/>
    </row>
    <row r="1104" spans="2:5" x14ac:dyDescent="0.35">
      <c r="B1104" s="103"/>
      <c r="C1104" s="104"/>
      <c r="D1104" s="104"/>
      <c r="E1104" s="105"/>
    </row>
    <row r="1105" spans="2:5" x14ac:dyDescent="0.35">
      <c r="B1105" s="103"/>
      <c r="C1105" s="104"/>
      <c r="D1105" s="104"/>
      <c r="E1105" s="105"/>
    </row>
    <row r="1106" spans="2:5" x14ac:dyDescent="0.35">
      <c r="B1106" s="103"/>
      <c r="C1106" s="104"/>
      <c r="D1106" s="104"/>
      <c r="E1106" s="105"/>
    </row>
    <row r="1107" spans="2:5" x14ac:dyDescent="0.35">
      <c r="B1107" s="103"/>
      <c r="C1107" s="104"/>
      <c r="D1107" s="104"/>
      <c r="E1107" s="105"/>
    </row>
    <row r="1108" spans="2:5" x14ac:dyDescent="0.35">
      <c r="B1108" s="103"/>
      <c r="C1108" s="104"/>
      <c r="D1108" s="104"/>
      <c r="E1108" s="105"/>
    </row>
    <row r="1109" spans="2:5" x14ac:dyDescent="0.35">
      <c r="B1109" s="103"/>
      <c r="C1109" s="104"/>
      <c r="D1109" s="104"/>
      <c r="E1109" s="105"/>
    </row>
    <row r="1110" spans="2:5" x14ac:dyDescent="0.35">
      <c r="B1110" s="103"/>
      <c r="C1110" s="104"/>
      <c r="D1110" s="104"/>
      <c r="E1110" s="105"/>
    </row>
    <row r="1111" spans="2:5" x14ac:dyDescent="0.35">
      <c r="B1111" s="103"/>
      <c r="C1111" s="104"/>
      <c r="D1111" s="104"/>
      <c r="E1111" s="105"/>
    </row>
    <row r="1112" spans="2:5" x14ac:dyDescent="0.35">
      <c r="B1112" s="103"/>
      <c r="C1112" s="104"/>
      <c r="D1112" s="104"/>
      <c r="E1112" s="105"/>
    </row>
    <row r="1113" spans="2:5" x14ac:dyDescent="0.35">
      <c r="B1113" s="103"/>
      <c r="C1113" s="104"/>
      <c r="D1113" s="104"/>
      <c r="E1113" s="105"/>
    </row>
    <row r="1114" spans="2:5" x14ac:dyDescent="0.35">
      <c r="B1114" s="103"/>
      <c r="C1114" s="104"/>
      <c r="D1114" s="104"/>
      <c r="E1114" s="105"/>
    </row>
    <row r="1115" spans="2:5" x14ac:dyDescent="0.35">
      <c r="B1115" s="103"/>
      <c r="C1115" s="104"/>
      <c r="D1115" s="104"/>
      <c r="E1115" s="105"/>
    </row>
    <row r="1116" spans="2:5" x14ac:dyDescent="0.35">
      <c r="B1116" s="103"/>
      <c r="C1116" s="104"/>
      <c r="D1116" s="104"/>
      <c r="E1116" s="105"/>
    </row>
    <row r="1117" spans="2:5" x14ac:dyDescent="0.35">
      <c r="B1117" s="103"/>
      <c r="C1117" s="104"/>
      <c r="D1117" s="104"/>
      <c r="E1117" s="105"/>
    </row>
    <row r="1118" spans="2:5" x14ac:dyDescent="0.35">
      <c r="B1118" s="103"/>
      <c r="C1118" s="104"/>
      <c r="D1118" s="104"/>
      <c r="E1118" s="105"/>
    </row>
    <row r="1119" spans="2:5" x14ac:dyDescent="0.35">
      <c r="B1119" s="103"/>
      <c r="C1119" s="104"/>
      <c r="D1119" s="104"/>
      <c r="E1119" s="105"/>
    </row>
    <row r="1120" spans="2:5" x14ac:dyDescent="0.35">
      <c r="B1120" s="103"/>
      <c r="C1120" s="104"/>
      <c r="D1120" s="104"/>
      <c r="E1120" s="105"/>
    </row>
    <row r="1121" spans="2:5" x14ac:dyDescent="0.35">
      <c r="B1121" s="103"/>
      <c r="C1121" s="104"/>
      <c r="D1121" s="104"/>
      <c r="E1121" s="105"/>
    </row>
    <row r="1122" spans="2:5" x14ac:dyDescent="0.35">
      <c r="B1122" s="103"/>
      <c r="C1122" s="104"/>
      <c r="D1122" s="104"/>
      <c r="E1122" s="105"/>
    </row>
    <row r="1123" spans="2:5" x14ac:dyDescent="0.35">
      <c r="B1123" s="103"/>
      <c r="C1123" s="104"/>
      <c r="D1123" s="104"/>
      <c r="E1123" s="105"/>
    </row>
    <row r="1124" spans="2:5" x14ac:dyDescent="0.35">
      <c r="B1124" s="103"/>
      <c r="C1124" s="104"/>
      <c r="D1124" s="104"/>
      <c r="E1124" s="105"/>
    </row>
    <row r="1125" spans="2:5" x14ac:dyDescent="0.35">
      <c r="B1125" s="103"/>
      <c r="C1125" s="104"/>
      <c r="D1125" s="104"/>
      <c r="E1125" s="105"/>
    </row>
    <row r="1126" spans="2:5" x14ac:dyDescent="0.35">
      <c r="B1126" s="103"/>
      <c r="C1126" s="104"/>
      <c r="D1126" s="104"/>
      <c r="E1126" s="105"/>
    </row>
    <row r="1127" spans="2:5" x14ac:dyDescent="0.35">
      <c r="B1127" s="103"/>
      <c r="C1127" s="104"/>
      <c r="D1127" s="104"/>
      <c r="E1127" s="105"/>
    </row>
    <row r="1128" spans="2:5" x14ac:dyDescent="0.35">
      <c r="B1128" s="103"/>
      <c r="C1128" s="104"/>
      <c r="D1128" s="104"/>
      <c r="E1128" s="105"/>
    </row>
    <row r="1129" spans="2:5" x14ac:dyDescent="0.35">
      <c r="B1129" s="103"/>
      <c r="C1129" s="104"/>
      <c r="D1129" s="104"/>
      <c r="E1129" s="105"/>
    </row>
    <row r="1130" spans="2:5" x14ac:dyDescent="0.35">
      <c r="B1130" s="103"/>
      <c r="C1130" s="104"/>
      <c r="D1130" s="104"/>
      <c r="E1130" s="105"/>
    </row>
    <row r="1131" spans="2:5" x14ac:dyDescent="0.35">
      <c r="B1131" s="103"/>
      <c r="C1131" s="104"/>
      <c r="D1131" s="104"/>
      <c r="E1131" s="105"/>
    </row>
    <row r="1132" spans="2:5" x14ac:dyDescent="0.35">
      <c r="B1132" s="103"/>
      <c r="C1132" s="104"/>
      <c r="D1132" s="104"/>
      <c r="E1132" s="105"/>
    </row>
    <row r="1133" spans="2:5" x14ac:dyDescent="0.35">
      <c r="B1133" s="103"/>
      <c r="C1133" s="104"/>
      <c r="D1133" s="104"/>
      <c r="E1133" s="105"/>
    </row>
    <row r="1134" spans="2:5" x14ac:dyDescent="0.35">
      <c r="B1134" s="103"/>
      <c r="C1134" s="104"/>
      <c r="D1134" s="104"/>
      <c r="E1134" s="105"/>
    </row>
    <row r="1135" spans="2:5" x14ac:dyDescent="0.35">
      <c r="B1135" s="103"/>
      <c r="C1135" s="104"/>
      <c r="D1135" s="104"/>
      <c r="E1135" s="105"/>
    </row>
    <row r="1136" spans="2:5" x14ac:dyDescent="0.35">
      <c r="B1136" s="103"/>
      <c r="C1136" s="104"/>
      <c r="D1136" s="104"/>
      <c r="E1136" s="105"/>
    </row>
    <row r="1137" spans="2:5" x14ac:dyDescent="0.35">
      <c r="B1137" s="103"/>
      <c r="C1137" s="104"/>
      <c r="D1137" s="104"/>
      <c r="E1137" s="105"/>
    </row>
    <row r="1138" spans="2:5" x14ac:dyDescent="0.35">
      <c r="B1138" s="103"/>
      <c r="C1138" s="104"/>
      <c r="D1138" s="104"/>
      <c r="E1138" s="105"/>
    </row>
    <row r="1139" spans="2:5" x14ac:dyDescent="0.35">
      <c r="B1139" s="103"/>
      <c r="C1139" s="104"/>
      <c r="D1139" s="104"/>
      <c r="E1139" s="105"/>
    </row>
    <row r="1140" spans="2:5" x14ac:dyDescent="0.35">
      <c r="B1140" s="103"/>
      <c r="C1140" s="104"/>
      <c r="D1140" s="104"/>
      <c r="E1140" s="105"/>
    </row>
    <row r="1141" spans="2:5" x14ac:dyDescent="0.35">
      <c r="B1141" s="103"/>
      <c r="C1141" s="104"/>
      <c r="D1141" s="104"/>
      <c r="E1141" s="105"/>
    </row>
    <row r="1142" spans="2:5" x14ac:dyDescent="0.35">
      <c r="B1142" s="103"/>
      <c r="C1142" s="104"/>
      <c r="D1142" s="104"/>
      <c r="E1142" s="105"/>
    </row>
    <row r="1143" spans="2:5" x14ac:dyDescent="0.35">
      <c r="B1143" s="103"/>
      <c r="C1143" s="104"/>
      <c r="D1143" s="104"/>
      <c r="E1143" s="105"/>
    </row>
    <row r="1144" spans="2:5" x14ac:dyDescent="0.35">
      <c r="B1144" s="103"/>
      <c r="C1144" s="104"/>
      <c r="D1144" s="104"/>
      <c r="E1144" s="105"/>
    </row>
    <row r="1145" spans="2:5" x14ac:dyDescent="0.35">
      <c r="B1145" s="103"/>
      <c r="C1145" s="104"/>
      <c r="D1145" s="104"/>
      <c r="E1145" s="105"/>
    </row>
    <row r="1146" spans="2:5" x14ac:dyDescent="0.35">
      <c r="B1146" s="103"/>
      <c r="C1146" s="104"/>
      <c r="D1146" s="104"/>
      <c r="E1146" s="105"/>
    </row>
    <row r="1147" spans="2:5" x14ac:dyDescent="0.35">
      <c r="B1147" s="103"/>
      <c r="C1147" s="104"/>
      <c r="D1147" s="104"/>
      <c r="E1147" s="105"/>
    </row>
    <row r="1148" spans="2:5" x14ac:dyDescent="0.35">
      <c r="B1148" s="103"/>
      <c r="C1148" s="104"/>
      <c r="D1148" s="104"/>
      <c r="E1148" s="105"/>
    </row>
    <row r="1149" spans="2:5" x14ac:dyDescent="0.35">
      <c r="B1149" s="103"/>
      <c r="C1149" s="104"/>
      <c r="D1149" s="104"/>
      <c r="E1149" s="105"/>
    </row>
    <row r="1150" spans="2:5" x14ac:dyDescent="0.35">
      <c r="B1150" s="103"/>
      <c r="C1150" s="104"/>
      <c r="D1150" s="104"/>
      <c r="E1150" s="105"/>
    </row>
    <row r="1151" spans="2:5" x14ac:dyDescent="0.35">
      <c r="B1151" s="103"/>
      <c r="C1151" s="104"/>
      <c r="D1151" s="104"/>
      <c r="E1151" s="105"/>
    </row>
    <row r="1152" spans="2:5" x14ac:dyDescent="0.35">
      <c r="B1152" s="103"/>
      <c r="C1152" s="104"/>
      <c r="D1152" s="104"/>
      <c r="E1152" s="105"/>
    </row>
    <row r="1153" spans="2:5" x14ac:dyDescent="0.35">
      <c r="B1153" s="103"/>
      <c r="C1153" s="104"/>
      <c r="D1153" s="104"/>
      <c r="E1153" s="105"/>
    </row>
    <row r="1154" spans="2:5" x14ac:dyDescent="0.35">
      <c r="B1154" s="103"/>
      <c r="C1154" s="104"/>
      <c r="D1154" s="104"/>
      <c r="E1154" s="105"/>
    </row>
    <row r="1155" spans="2:5" x14ac:dyDescent="0.35">
      <c r="B1155" s="103"/>
      <c r="C1155" s="104"/>
      <c r="D1155" s="104"/>
      <c r="E1155" s="105"/>
    </row>
    <row r="1156" spans="2:5" x14ac:dyDescent="0.35">
      <c r="B1156" s="103"/>
      <c r="C1156" s="104"/>
      <c r="D1156" s="104"/>
      <c r="E1156" s="105"/>
    </row>
    <row r="1157" spans="2:5" x14ac:dyDescent="0.35">
      <c r="B1157" s="103"/>
      <c r="C1157" s="104"/>
      <c r="D1157" s="104"/>
      <c r="E1157" s="105"/>
    </row>
    <row r="1158" spans="2:5" x14ac:dyDescent="0.35">
      <c r="B1158" s="103"/>
      <c r="C1158" s="104"/>
      <c r="D1158" s="104"/>
      <c r="E1158" s="105"/>
    </row>
    <row r="1159" spans="2:5" x14ac:dyDescent="0.35">
      <c r="B1159" s="103"/>
      <c r="C1159" s="104"/>
      <c r="D1159" s="104"/>
      <c r="E1159" s="105"/>
    </row>
    <row r="1160" spans="2:5" x14ac:dyDescent="0.35">
      <c r="B1160" s="103"/>
      <c r="C1160" s="104"/>
      <c r="D1160" s="104"/>
      <c r="E1160" s="105"/>
    </row>
    <row r="1161" spans="2:5" x14ac:dyDescent="0.35">
      <c r="B1161" s="103"/>
      <c r="C1161" s="104"/>
      <c r="D1161" s="104"/>
      <c r="E1161" s="105"/>
    </row>
    <row r="1162" spans="2:5" x14ac:dyDescent="0.35">
      <c r="B1162" s="103"/>
      <c r="C1162" s="104"/>
      <c r="D1162" s="104"/>
      <c r="E1162" s="105"/>
    </row>
    <row r="1163" spans="2:5" x14ac:dyDescent="0.35">
      <c r="B1163" s="103"/>
      <c r="C1163" s="104"/>
      <c r="D1163" s="104"/>
      <c r="E1163" s="105"/>
    </row>
    <row r="1164" spans="2:5" x14ac:dyDescent="0.35">
      <c r="B1164" s="103"/>
      <c r="C1164" s="104"/>
      <c r="D1164" s="104"/>
      <c r="E1164" s="105"/>
    </row>
    <row r="1165" spans="2:5" x14ac:dyDescent="0.35">
      <c r="B1165" s="103"/>
      <c r="C1165" s="104"/>
      <c r="D1165" s="104"/>
      <c r="E1165" s="105"/>
    </row>
    <row r="1166" spans="2:5" x14ac:dyDescent="0.35">
      <c r="B1166" s="103"/>
      <c r="C1166" s="104"/>
      <c r="D1166" s="104"/>
      <c r="E1166" s="105"/>
    </row>
    <row r="1167" spans="2:5" x14ac:dyDescent="0.35">
      <c r="B1167" s="103"/>
      <c r="C1167" s="104"/>
      <c r="D1167" s="104"/>
      <c r="E1167" s="105"/>
    </row>
    <row r="1168" spans="2:5" x14ac:dyDescent="0.35">
      <c r="B1168" s="103"/>
      <c r="C1168" s="104"/>
      <c r="D1168" s="104"/>
      <c r="E1168" s="105"/>
    </row>
    <row r="1169" spans="2:5" x14ac:dyDescent="0.35">
      <c r="B1169" s="103"/>
      <c r="C1169" s="104"/>
      <c r="D1169" s="104"/>
      <c r="E1169" s="105"/>
    </row>
    <row r="1170" spans="2:5" x14ac:dyDescent="0.35">
      <c r="B1170" s="103"/>
      <c r="C1170" s="104"/>
      <c r="D1170" s="104"/>
      <c r="E1170" s="105"/>
    </row>
    <row r="1171" spans="2:5" x14ac:dyDescent="0.35">
      <c r="B1171" s="103"/>
      <c r="C1171" s="104"/>
      <c r="D1171" s="104"/>
      <c r="E1171" s="105"/>
    </row>
    <row r="1172" spans="2:5" x14ac:dyDescent="0.35">
      <c r="B1172" s="103"/>
      <c r="C1172" s="104"/>
      <c r="D1172" s="104"/>
      <c r="E1172" s="105"/>
    </row>
    <row r="1173" spans="2:5" x14ac:dyDescent="0.35">
      <c r="B1173" s="103"/>
      <c r="C1173" s="104"/>
      <c r="D1173" s="104"/>
      <c r="E1173" s="105"/>
    </row>
    <row r="1174" spans="2:5" x14ac:dyDescent="0.35">
      <c r="B1174" s="103"/>
      <c r="C1174" s="104"/>
      <c r="D1174" s="104"/>
      <c r="E1174" s="105"/>
    </row>
    <row r="1175" spans="2:5" x14ac:dyDescent="0.35">
      <c r="B1175" s="103"/>
      <c r="C1175" s="104"/>
      <c r="D1175" s="104"/>
      <c r="E1175" s="105"/>
    </row>
    <row r="1176" spans="2:5" x14ac:dyDescent="0.35">
      <c r="B1176" s="103"/>
      <c r="C1176" s="104"/>
      <c r="D1176" s="104"/>
      <c r="E1176" s="105"/>
    </row>
    <row r="1177" spans="2:5" x14ac:dyDescent="0.35">
      <c r="B1177" s="103"/>
      <c r="C1177" s="104"/>
      <c r="D1177" s="104"/>
      <c r="E1177" s="105"/>
    </row>
    <row r="1178" spans="2:5" x14ac:dyDescent="0.35">
      <c r="B1178" s="103"/>
      <c r="C1178" s="104"/>
      <c r="D1178" s="104"/>
      <c r="E1178" s="105"/>
    </row>
    <row r="1179" spans="2:5" x14ac:dyDescent="0.35">
      <c r="B1179" s="103"/>
      <c r="C1179" s="104"/>
      <c r="D1179" s="104"/>
      <c r="E1179" s="105"/>
    </row>
    <row r="1180" spans="2:5" x14ac:dyDescent="0.35">
      <c r="B1180" s="103"/>
      <c r="C1180" s="104"/>
      <c r="D1180" s="104"/>
      <c r="E1180" s="105"/>
    </row>
    <row r="1181" spans="2:5" x14ac:dyDescent="0.35">
      <c r="B1181" s="103"/>
      <c r="C1181" s="104"/>
      <c r="D1181" s="104"/>
      <c r="E1181" s="105"/>
    </row>
    <row r="1182" spans="2:5" x14ac:dyDescent="0.35">
      <c r="B1182" s="103"/>
      <c r="C1182" s="104"/>
      <c r="D1182" s="104"/>
      <c r="E1182" s="105"/>
    </row>
    <row r="1183" spans="2:5" x14ac:dyDescent="0.35">
      <c r="B1183" s="103"/>
      <c r="C1183" s="104"/>
      <c r="D1183" s="104"/>
      <c r="E1183" s="105"/>
    </row>
    <row r="1184" spans="2:5" x14ac:dyDescent="0.35">
      <c r="B1184" s="103"/>
      <c r="C1184" s="104"/>
      <c r="D1184" s="104"/>
      <c r="E1184" s="105"/>
    </row>
    <row r="1185" spans="2:5" x14ac:dyDescent="0.35">
      <c r="B1185" s="103"/>
      <c r="C1185" s="104"/>
      <c r="D1185" s="104"/>
      <c r="E1185" s="105"/>
    </row>
    <row r="1186" spans="2:5" x14ac:dyDescent="0.35">
      <c r="B1186" s="103"/>
      <c r="C1186" s="104"/>
      <c r="D1186" s="104"/>
      <c r="E1186" s="105"/>
    </row>
    <row r="1187" spans="2:5" x14ac:dyDescent="0.35">
      <c r="B1187" s="103"/>
      <c r="C1187" s="104"/>
      <c r="D1187" s="104"/>
      <c r="E1187" s="105"/>
    </row>
    <row r="1188" spans="2:5" x14ac:dyDescent="0.35">
      <c r="B1188" s="103"/>
      <c r="C1188" s="104"/>
      <c r="D1188" s="104"/>
      <c r="E1188" s="105"/>
    </row>
    <row r="1189" spans="2:5" x14ac:dyDescent="0.35">
      <c r="B1189" s="103"/>
      <c r="C1189" s="104"/>
      <c r="D1189" s="104"/>
      <c r="E1189" s="105"/>
    </row>
    <row r="1190" spans="2:5" x14ac:dyDescent="0.35">
      <c r="B1190" s="103"/>
      <c r="C1190" s="104"/>
      <c r="D1190" s="104"/>
      <c r="E1190" s="105"/>
    </row>
    <row r="1191" spans="2:5" x14ac:dyDescent="0.35">
      <c r="B1191" s="103"/>
      <c r="C1191" s="104"/>
      <c r="D1191" s="104"/>
      <c r="E1191" s="105"/>
    </row>
    <row r="1192" spans="2:5" x14ac:dyDescent="0.35">
      <c r="B1192" s="103"/>
      <c r="C1192" s="104"/>
      <c r="D1192" s="104"/>
      <c r="E1192" s="105"/>
    </row>
    <row r="1193" spans="2:5" x14ac:dyDescent="0.35">
      <c r="B1193" s="103"/>
      <c r="C1193" s="104"/>
      <c r="D1193" s="104"/>
      <c r="E1193" s="105"/>
    </row>
    <row r="1194" spans="2:5" x14ac:dyDescent="0.35">
      <c r="B1194" s="103"/>
      <c r="C1194" s="104"/>
      <c r="D1194" s="104"/>
      <c r="E1194" s="105"/>
    </row>
    <row r="1195" spans="2:5" x14ac:dyDescent="0.35">
      <c r="B1195" s="103"/>
      <c r="C1195" s="104"/>
      <c r="D1195" s="104"/>
      <c r="E1195" s="105"/>
    </row>
    <row r="1196" spans="2:5" x14ac:dyDescent="0.35">
      <c r="B1196" s="103"/>
      <c r="C1196" s="104"/>
      <c r="D1196" s="104"/>
      <c r="E1196" s="105"/>
    </row>
    <row r="1197" spans="2:5" x14ac:dyDescent="0.35">
      <c r="B1197" s="103"/>
      <c r="C1197" s="104"/>
      <c r="D1197" s="104"/>
      <c r="E1197" s="105"/>
    </row>
    <row r="1198" spans="2:5" x14ac:dyDescent="0.35">
      <c r="B1198" s="103"/>
      <c r="C1198" s="104"/>
      <c r="D1198" s="104"/>
      <c r="E1198" s="105"/>
    </row>
    <row r="1199" spans="2:5" x14ac:dyDescent="0.35">
      <c r="B1199" s="103"/>
      <c r="C1199" s="104"/>
      <c r="D1199" s="104"/>
      <c r="E1199" s="105"/>
    </row>
    <row r="1200" spans="2:5" x14ac:dyDescent="0.35">
      <c r="B1200" s="103"/>
      <c r="C1200" s="104"/>
      <c r="D1200" s="104"/>
      <c r="E1200" s="105"/>
    </row>
    <row r="1201" spans="2:5" x14ac:dyDescent="0.35">
      <c r="B1201" s="103"/>
      <c r="C1201" s="104"/>
      <c r="D1201" s="104"/>
      <c r="E1201" s="105"/>
    </row>
    <row r="1202" spans="2:5" x14ac:dyDescent="0.35">
      <c r="B1202" s="103"/>
      <c r="C1202" s="104"/>
      <c r="D1202" s="104"/>
      <c r="E1202" s="105"/>
    </row>
    <row r="1203" spans="2:5" x14ac:dyDescent="0.35">
      <c r="B1203" s="103"/>
      <c r="C1203" s="104"/>
      <c r="D1203" s="104"/>
      <c r="E1203" s="105"/>
    </row>
    <row r="1204" spans="2:5" x14ac:dyDescent="0.35">
      <c r="B1204" s="103"/>
      <c r="C1204" s="104"/>
      <c r="D1204" s="104"/>
      <c r="E1204" s="105"/>
    </row>
    <row r="1205" spans="2:5" x14ac:dyDescent="0.35">
      <c r="B1205" s="103"/>
      <c r="C1205" s="104"/>
      <c r="D1205" s="104"/>
      <c r="E1205" s="105"/>
    </row>
    <row r="1206" spans="2:5" x14ac:dyDescent="0.35">
      <c r="B1206" s="103"/>
      <c r="C1206" s="104"/>
      <c r="D1206" s="104"/>
      <c r="E1206" s="105"/>
    </row>
    <row r="1207" spans="2:5" x14ac:dyDescent="0.35">
      <c r="B1207" s="103"/>
      <c r="C1207" s="104"/>
      <c r="D1207" s="104"/>
      <c r="E1207" s="105"/>
    </row>
    <row r="1208" spans="2:5" x14ac:dyDescent="0.35">
      <c r="B1208" s="103"/>
      <c r="C1208" s="104"/>
      <c r="D1208" s="104"/>
      <c r="E1208" s="105"/>
    </row>
    <row r="1209" spans="2:5" x14ac:dyDescent="0.35">
      <c r="B1209" s="103"/>
      <c r="C1209" s="104"/>
      <c r="D1209" s="104"/>
      <c r="E1209" s="105"/>
    </row>
    <row r="1210" spans="2:5" x14ac:dyDescent="0.35">
      <c r="B1210" s="103"/>
      <c r="C1210" s="104"/>
      <c r="D1210" s="104"/>
      <c r="E1210" s="105"/>
    </row>
    <row r="1211" spans="2:5" x14ac:dyDescent="0.35">
      <c r="B1211" s="103"/>
      <c r="C1211" s="104"/>
      <c r="D1211" s="104"/>
      <c r="E1211" s="105"/>
    </row>
    <row r="1212" spans="2:5" x14ac:dyDescent="0.35">
      <c r="B1212" s="103"/>
      <c r="C1212" s="104"/>
      <c r="D1212" s="104"/>
      <c r="E1212" s="105"/>
    </row>
    <row r="1213" spans="2:5" x14ac:dyDescent="0.35">
      <c r="B1213" s="103"/>
      <c r="C1213" s="104"/>
      <c r="D1213" s="104"/>
      <c r="E1213" s="105"/>
    </row>
    <row r="1214" spans="2:5" x14ac:dyDescent="0.35">
      <c r="B1214" s="103"/>
      <c r="C1214" s="104"/>
      <c r="D1214" s="104"/>
      <c r="E1214" s="105"/>
    </row>
    <row r="1215" spans="2:5" x14ac:dyDescent="0.35">
      <c r="B1215" s="103"/>
      <c r="C1215" s="104"/>
      <c r="D1215" s="104"/>
      <c r="E1215" s="105"/>
    </row>
    <row r="1216" spans="2:5" x14ac:dyDescent="0.35">
      <c r="B1216" s="103"/>
      <c r="C1216" s="104"/>
      <c r="D1216" s="104"/>
      <c r="E1216" s="105"/>
    </row>
    <row r="1217" spans="2:5" x14ac:dyDescent="0.35">
      <c r="B1217" s="103"/>
      <c r="C1217" s="104"/>
      <c r="D1217" s="104"/>
      <c r="E1217" s="105"/>
    </row>
    <row r="1218" spans="2:5" x14ac:dyDescent="0.35">
      <c r="B1218" s="103"/>
      <c r="C1218" s="104"/>
      <c r="D1218" s="104"/>
      <c r="E1218" s="105"/>
    </row>
    <row r="1219" spans="2:5" x14ac:dyDescent="0.35">
      <c r="B1219" s="103"/>
      <c r="C1219" s="104"/>
      <c r="D1219" s="104"/>
      <c r="E1219" s="105"/>
    </row>
    <row r="1220" spans="2:5" x14ac:dyDescent="0.35">
      <c r="B1220" s="103"/>
      <c r="C1220" s="104"/>
      <c r="D1220" s="104"/>
      <c r="E1220" s="105"/>
    </row>
    <row r="1221" spans="2:5" x14ac:dyDescent="0.35">
      <c r="B1221" s="103"/>
      <c r="C1221" s="104"/>
      <c r="D1221" s="104"/>
      <c r="E1221" s="105"/>
    </row>
    <row r="1222" spans="2:5" x14ac:dyDescent="0.35">
      <c r="B1222" s="103"/>
      <c r="C1222" s="104"/>
      <c r="D1222" s="104"/>
      <c r="E1222" s="105"/>
    </row>
    <row r="1223" spans="2:5" x14ac:dyDescent="0.35">
      <c r="B1223" s="103"/>
      <c r="C1223" s="104"/>
      <c r="D1223" s="104"/>
      <c r="E1223" s="105"/>
    </row>
    <row r="1224" spans="2:5" x14ac:dyDescent="0.35">
      <c r="B1224" s="103"/>
      <c r="C1224" s="104"/>
      <c r="D1224" s="104"/>
      <c r="E1224" s="105"/>
    </row>
    <row r="1225" spans="2:5" x14ac:dyDescent="0.35">
      <c r="B1225" s="103"/>
      <c r="C1225" s="104"/>
      <c r="D1225" s="104"/>
      <c r="E1225" s="105"/>
    </row>
    <row r="1226" spans="2:5" x14ac:dyDescent="0.35">
      <c r="B1226" s="103"/>
      <c r="C1226" s="104"/>
      <c r="D1226" s="104"/>
      <c r="E1226" s="105"/>
    </row>
    <row r="1227" spans="2:5" x14ac:dyDescent="0.35">
      <c r="B1227" s="103"/>
      <c r="C1227" s="104"/>
      <c r="D1227" s="104"/>
      <c r="E1227" s="105"/>
    </row>
    <row r="1228" spans="2:5" x14ac:dyDescent="0.35">
      <c r="B1228" s="103"/>
      <c r="C1228" s="104"/>
      <c r="D1228" s="104"/>
      <c r="E1228" s="105"/>
    </row>
    <row r="1229" spans="2:5" x14ac:dyDescent="0.35">
      <c r="B1229" s="103"/>
      <c r="C1229" s="104"/>
      <c r="D1229" s="104"/>
      <c r="E1229" s="105"/>
    </row>
    <row r="1230" spans="2:5" x14ac:dyDescent="0.35">
      <c r="B1230" s="103"/>
      <c r="C1230" s="104"/>
      <c r="D1230" s="104"/>
      <c r="E1230" s="105"/>
    </row>
    <row r="1231" spans="2:5" x14ac:dyDescent="0.35">
      <c r="B1231" s="103"/>
      <c r="C1231" s="104"/>
      <c r="D1231" s="104"/>
      <c r="E1231" s="105"/>
    </row>
    <row r="1232" spans="2:5" x14ac:dyDescent="0.35">
      <c r="B1232" s="103"/>
      <c r="C1232" s="104"/>
      <c r="D1232" s="104"/>
      <c r="E1232" s="105"/>
    </row>
    <row r="1233" spans="2:5" x14ac:dyDescent="0.35">
      <c r="B1233" s="103"/>
      <c r="C1233" s="104"/>
      <c r="D1233" s="104"/>
      <c r="E1233" s="105"/>
    </row>
    <row r="1234" spans="2:5" x14ac:dyDescent="0.35">
      <c r="B1234" s="103"/>
      <c r="C1234" s="104"/>
      <c r="D1234" s="104"/>
      <c r="E1234" s="105"/>
    </row>
    <row r="1235" spans="2:5" x14ac:dyDescent="0.35">
      <c r="B1235" s="103"/>
      <c r="C1235" s="104"/>
      <c r="D1235" s="104"/>
      <c r="E1235" s="105"/>
    </row>
    <row r="1236" spans="2:5" x14ac:dyDescent="0.35">
      <c r="B1236" s="103"/>
      <c r="C1236" s="104"/>
      <c r="D1236" s="104"/>
      <c r="E1236" s="105"/>
    </row>
    <row r="1237" spans="2:5" x14ac:dyDescent="0.35">
      <c r="B1237" s="103"/>
      <c r="C1237" s="104"/>
      <c r="D1237" s="104"/>
      <c r="E1237" s="105"/>
    </row>
    <row r="1238" spans="2:5" x14ac:dyDescent="0.35">
      <c r="B1238" s="103"/>
      <c r="C1238" s="104"/>
      <c r="D1238" s="104"/>
      <c r="E1238" s="105"/>
    </row>
    <row r="1239" spans="2:5" x14ac:dyDescent="0.35">
      <c r="B1239" s="103"/>
      <c r="C1239" s="104"/>
      <c r="D1239" s="104"/>
      <c r="E1239" s="105"/>
    </row>
    <row r="1240" spans="2:5" x14ac:dyDescent="0.35">
      <c r="B1240" s="103"/>
      <c r="C1240" s="104"/>
      <c r="D1240" s="104"/>
      <c r="E1240" s="105"/>
    </row>
    <row r="1241" spans="2:5" x14ac:dyDescent="0.35">
      <c r="B1241" s="103"/>
      <c r="C1241" s="104"/>
      <c r="D1241" s="104"/>
      <c r="E1241" s="105"/>
    </row>
    <row r="1242" spans="2:5" x14ac:dyDescent="0.35">
      <c r="B1242" s="103"/>
      <c r="C1242" s="104"/>
      <c r="D1242" s="104"/>
      <c r="E1242" s="105"/>
    </row>
    <row r="1243" spans="2:5" x14ac:dyDescent="0.35">
      <c r="B1243" s="103"/>
      <c r="C1243" s="104"/>
      <c r="D1243" s="104"/>
      <c r="E1243" s="105"/>
    </row>
    <row r="1244" spans="2:5" x14ac:dyDescent="0.35">
      <c r="B1244" s="103"/>
      <c r="C1244" s="104"/>
      <c r="D1244" s="104"/>
      <c r="E1244" s="105"/>
    </row>
    <row r="1245" spans="2:5" x14ac:dyDescent="0.35">
      <c r="B1245" s="103"/>
      <c r="C1245" s="104"/>
      <c r="D1245" s="104"/>
      <c r="E1245" s="105"/>
    </row>
    <row r="1246" spans="2:5" x14ac:dyDescent="0.35">
      <c r="B1246" s="103"/>
      <c r="C1246" s="104"/>
      <c r="D1246" s="104"/>
      <c r="E1246" s="105"/>
    </row>
    <row r="1247" spans="2:5" x14ac:dyDescent="0.35">
      <c r="B1247" s="103"/>
      <c r="C1247" s="104"/>
      <c r="D1247" s="104"/>
      <c r="E1247" s="105"/>
    </row>
    <row r="1248" spans="2:5" x14ac:dyDescent="0.35">
      <c r="B1248" s="103"/>
      <c r="C1248" s="104"/>
      <c r="D1248" s="104"/>
      <c r="E1248" s="105"/>
    </row>
    <row r="1249" spans="2:5" x14ac:dyDescent="0.35">
      <c r="B1249" s="103"/>
      <c r="C1249" s="104"/>
      <c r="D1249" s="104"/>
      <c r="E1249" s="105"/>
    </row>
    <row r="1250" spans="2:5" x14ac:dyDescent="0.35">
      <c r="B1250" s="103"/>
      <c r="C1250" s="104"/>
      <c r="D1250" s="104"/>
      <c r="E1250" s="105"/>
    </row>
    <row r="1251" spans="2:5" x14ac:dyDescent="0.35">
      <c r="B1251" s="103"/>
      <c r="C1251" s="104"/>
      <c r="D1251" s="104"/>
      <c r="E1251" s="105"/>
    </row>
    <row r="1252" spans="2:5" x14ac:dyDescent="0.35">
      <c r="B1252" s="103"/>
      <c r="C1252" s="104"/>
      <c r="D1252" s="104"/>
      <c r="E1252" s="105"/>
    </row>
    <row r="1253" spans="2:5" x14ac:dyDescent="0.35">
      <c r="B1253" s="103"/>
      <c r="C1253" s="104"/>
      <c r="D1253" s="104"/>
      <c r="E1253" s="105"/>
    </row>
    <row r="1254" spans="2:5" x14ac:dyDescent="0.35">
      <c r="B1254" s="103"/>
      <c r="C1254" s="104"/>
      <c r="D1254" s="104"/>
      <c r="E1254" s="105"/>
    </row>
    <row r="1255" spans="2:5" x14ac:dyDescent="0.35">
      <c r="B1255" s="103"/>
      <c r="C1255" s="104"/>
      <c r="D1255" s="104"/>
      <c r="E1255" s="105"/>
    </row>
    <row r="1256" spans="2:5" x14ac:dyDescent="0.35">
      <c r="B1256" s="103"/>
      <c r="C1256" s="104"/>
      <c r="D1256" s="104"/>
      <c r="E1256" s="105"/>
    </row>
    <row r="1257" spans="2:5" x14ac:dyDescent="0.35">
      <c r="B1257" s="103"/>
      <c r="C1257" s="104"/>
      <c r="D1257" s="104"/>
      <c r="E1257" s="105"/>
    </row>
    <row r="1258" spans="2:5" x14ac:dyDescent="0.35">
      <c r="B1258" s="103"/>
      <c r="C1258" s="104"/>
      <c r="D1258" s="104"/>
      <c r="E1258" s="105"/>
    </row>
    <row r="1259" spans="2:5" x14ac:dyDescent="0.35">
      <c r="B1259" s="103"/>
      <c r="C1259" s="104"/>
      <c r="D1259" s="104"/>
      <c r="E1259" s="105"/>
    </row>
    <row r="1260" spans="2:5" x14ac:dyDescent="0.35">
      <c r="B1260" s="103"/>
      <c r="C1260" s="104"/>
      <c r="D1260" s="104"/>
      <c r="E1260" s="105"/>
    </row>
    <row r="1261" spans="2:5" x14ac:dyDescent="0.35">
      <c r="B1261" s="103"/>
      <c r="C1261" s="104"/>
      <c r="D1261" s="104"/>
      <c r="E1261" s="105"/>
    </row>
    <row r="1262" spans="2:5" x14ac:dyDescent="0.35">
      <c r="B1262" s="103"/>
      <c r="C1262" s="104"/>
      <c r="D1262" s="104"/>
      <c r="E1262" s="105"/>
    </row>
    <row r="1263" spans="2:5" x14ac:dyDescent="0.35">
      <c r="B1263" s="103"/>
      <c r="C1263" s="104"/>
      <c r="D1263" s="104"/>
      <c r="E1263" s="105"/>
    </row>
    <row r="1264" spans="2:5" x14ac:dyDescent="0.35">
      <c r="B1264" s="103"/>
      <c r="C1264" s="104"/>
      <c r="D1264" s="104"/>
      <c r="E1264" s="105"/>
    </row>
    <row r="1265" spans="2:5" x14ac:dyDescent="0.35">
      <c r="B1265" s="103"/>
      <c r="C1265" s="104"/>
      <c r="D1265" s="104"/>
      <c r="E1265" s="105"/>
    </row>
    <row r="1266" spans="2:5" x14ac:dyDescent="0.35">
      <c r="B1266" s="103"/>
      <c r="C1266" s="104"/>
      <c r="D1266" s="104"/>
      <c r="E1266" s="105"/>
    </row>
    <row r="1267" spans="2:5" x14ac:dyDescent="0.35">
      <c r="B1267" s="103"/>
      <c r="C1267" s="104"/>
      <c r="D1267" s="104"/>
      <c r="E1267" s="105"/>
    </row>
    <row r="1268" spans="2:5" x14ac:dyDescent="0.35">
      <c r="B1268" s="103"/>
      <c r="C1268" s="104"/>
      <c r="D1268" s="104"/>
      <c r="E1268" s="105"/>
    </row>
    <row r="1269" spans="2:5" x14ac:dyDescent="0.35">
      <c r="B1269" s="103"/>
      <c r="C1269" s="104"/>
      <c r="D1269" s="104"/>
      <c r="E1269" s="105"/>
    </row>
    <row r="1270" spans="2:5" x14ac:dyDescent="0.35">
      <c r="B1270" s="103"/>
      <c r="C1270" s="104"/>
      <c r="D1270" s="104"/>
      <c r="E1270" s="105"/>
    </row>
    <row r="1271" spans="2:5" x14ac:dyDescent="0.35">
      <c r="B1271" s="103"/>
      <c r="C1271" s="104"/>
      <c r="D1271" s="104"/>
      <c r="E1271" s="105"/>
    </row>
    <row r="1272" spans="2:5" x14ac:dyDescent="0.35">
      <c r="B1272" s="103"/>
      <c r="C1272" s="104"/>
      <c r="D1272" s="104"/>
      <c r="E1272" s="105"/>
    </row>
    <row r="1273" spans="2:5" x14ac:dyDescent="0.35">
      <c r="B1273" s="103"/>
      <c r="C1273" s="104"/>
      <c r="D1273" s="104"/>
      <c r="E1273" s="105"/>
    </row>
    <row r="1274" spans="2:5" x14ac:dyDescent="0.35">
      <c r="B1274" s="103"/>
      <c r="C1274" s="104"/>
      <c r="D1274" s="104"/>
      <c r="E1274" s="105"/>
    </row>
    <row r="1275" spans="2:5" x14ac:dyDescent="0.35">
      <c r="B1275" s="103"/>
      <c r="C1275" s="104"/>
      <c r="D1275" s="104"/>
      <c r="E1275" s="105"/>
    </row>
    <row r="1276" spans="2:5" x14ac:dyDescent="0.35">
      <c r="B1276" s="103"/>
      <c r="C1276" s="104"/>
      <c r="D1276" s="104"/>
      <c r="E1276" s="105"/>
    </row>
    <row r="1277" spans="2:5" x14ac:dyDescent="0.35">
      <c r="B1277" s="103"/>
      <c r="C1277" s="104"/>
      <c r="D1277" s="104"/>
      <c r="E1277" s="105"/>
    </row>
    <row r="1278" spans="2:5" x14ac:dyDescent="0.35">
      <c r="B1278" s="84"/>
      <c r="C1278" s="84"/>
      <c r="D1278" s="84"/>
      <c r="E1278" s="84"/>
    </row>
    <row r="1279" spans="2:5" x14ac:dyDescent="0.35">
      <c r="B1279" s="84"/>
      <c r="C1279" s="84"/>
      <c r="D1279" s="84"/>
      <c r="E1279" s="84"/>
    </row>
    <row r="1280" spans="2:5" x14ac:dyDescent="0.35">
      <c r="B1280" s="84"/>
      <c r="C1280" s="84"/>
      <c r="D1280" s="84"/>
      <c r="E1280" s="84"/>
    </row>
    <row r="1281" spans="2:5" x14ac:dyDescent="0.35">
      <c r="B1281" s="84"/>
      <c r="C1281" s="84"/>
      <c r="D1281" s="84"/>
      <c r="E1281" s="84"/>
    </row>
    <row r="1282" spans="2:5" x14ac:dyDescent="0.35">
      <c r="B1282" s="84"/>
      <c r="C1282" s="84"/>
      <c r="D1282" s="84"/>
      <c r="E1282" s="84"/>
    </row>
    <row r="1283" spans="2:5" x14ac:dyDescent="0.35">
      <c r="B1283" s="84"/>
      <c r="C1283" s="84"/>
      <c r="D1283" s="84"/>
      <c r="E1283" s="84"/>
    </row>
    <row r="1284" spans="2:5" x14ac:dyDescent="0.35">
      <c r="B1284" s="84"/>
      <c r="C1284" s="84"/>
      <c r="D1284" s="84"/>
      <c r="E1284" s="84"/>
    </row>
    <row r="1285" spans="2:5" x14ac:dyDescent="0.35">
      <c r="B1285" s="84"/>
      <c r="C1285" s="84"/>
      <c r="D1285" s="84"/>
      <c r="E1285" s="84"/>
    </row>
    <row r="1286" spans="2:5" x14ac:dyDescent="0.35">
      <c r="B1286" s="84"/>
      <c r="C1286" s="84"/>
      <c r="D1286" s="84"/>
      <c r="E1286" s="84"/>
    </row>
    <row r="1287" spans="2:5" x14ac:dyDescent="0.35">
      <c r="B1287" s="84"/>
      <c r="C1287" s="84"/>
      <c r="D1287" s="84"/>
      <c r="E1287" s="84"/>
    </row>
    <row r="1288" spans="2:5" x14ac:dyDescent="0.35">
      <c r="B1288" s="84"/>
      <c r="C1288" s="84"/>
      <c r="D1288" s="84"/>
      <c r="E1288" s="84"/>
    </row>
    <row r="1289" spans="2:5" x14ac:dyDescent="0.35">
      <c r="B1289" s="84"/>
      <c r="C1289" s="84"/>
      <c r="D1289" s="84"/>
      <c r="E1289" s="84"/>
    </row>
    <row r="1290" spans="2:5" x14ac:dyDescent="0.35">
      <c r="B1290" s="84"/>
      <c r="C1290" s="84"/>
      <c r="D1290" s="84"/>
      <c r="E1290" s="84"/>
    </row>
    <row r="1291" spans="2:5" x14ac:dyDescent="0.35">
      <c r="B1291" s="84"/>
      <c r="C1291" s="84"/>
      <c r="D1291" s="84"/>
      <c r="E1291" s="84"/>
    </row>
    <row r="1292" spans="2:5" x14ac:dyDescent="0.35">
      <c r="B1292" s="84"/>
      <c r="C1292" s="84"/>
      <c r="D1292" s="84"/>
      <c r="E1292" s="84"/>
    </row>
    <row r="1293" spans="2:5" x14ac:dyDescent="0.35">
      <c r="B1293" s="84"/>
      <c r="C1293" s="84"/>
      <c r="D1293" s="84"/>
      <c r="E1293" s="84"/>
    </row>
    <row r="1294" spans="2:5" x14ac:dyDescent="0.35">
      <c r="B1294" s="84"/>
      <c r="C1294" s="84"/>
      <c r="D1294" s="84"/>
      <c r="E1294" s="84"/>
    </row>
    <row r="1295" spans="2:5" x14ac:dyDescent="0.35">
      <c r="B1295" s="84"/>
      <c r="C1295" s="84"/>
      <c r="D1295" s="84"/>
      <c r="E1295" s="84"/>
    </row>
    <row r="1296" spans="2:5" x14ac:dyDescent="0.35">
      <c r="B1296" s="84"/>
      <c r="C1296" s="84"/>
      <c r="D1296" s="84"/>
      <c r="E1296" s="84"/>
    </row>
    <row r="1297" spans="2:5" x14ac:dyDescent="0.35">
      <c r="B1297" s="84"/>
      <c r="C1297" s="84"/>
      <c r="D1297" s="84"/>
      <c r="E1297" s="84"/>
    </row>
    <row r="1298" spans="2:5" x14ac:dyDescent="0.35">
      <c r="B1298" s="84"/>
      <c r="C1298" s="84"/>
      <c r="D1298" s="84"/>
      <c r="E1298" s="84"/>
    </row>
    <row r="1299" spans="2:5" x14ac:dyDescent="0.35">
      <c r="B1299" s="84"/>
      <c r="C1299" s="84"/>
      <c r="D1299" s="84"/>
      <c r="E1299" s="84"/>
    </row>
    <row r="1300" spans="2:5" x14ac:dyDescent="0.35">
      <c r="B1300" s="84"/>
      <c r="C1300" s="84"/>
      <c r="D1300" s="84"/>
      <c r="E1300" s="84"/>
    </row>
    <row r="1301" spans="2:5" x14ac:dyDescent="0.35">
      <c r="B1301" s="84"/>
      <c r="C1301" s="84"/>
      <c r="D1301" s="84"/>
      <c r="E1301" s="84"/>
    </row>
    <row r="1302" spans="2:5" x14ac:dyDescent="0.35">
      <c r="B1302" s="84"/>
      <c r="C1302" s="84"/>
      <c r="D1302" s="84"/>
      <c r="E1302" s="84"/>
    </row>
    <row r="1303" spans="2:5" x14ac:dyDescent="0.35">
      <c r="B1303" s="84"/>
      <c r="C1303" s="84"/>
      <c r="D1303" s="84"/>
      <c r="E1303" s="84"/>
    </row>
    <row r="1304" spans="2:5" x14ac:dyDescent="0.35">
      <c r="B1304" s="84"/>
      <c r="C1304" s="84"/>
      <c r="D1304" s="84"/>
      <c r="E1304" s="84"/>
    </row>
    <row r="1305" spans="2:5" x14ac:dyDescent="0.35">
      <c r="B1305" s="84"/>
      <c r="C1305" s="84"/>
      <c r="D1305" s="84"/>
      <c r="E1305" s="84"/>
    </row>
    <row r="1306" spans="2:5" x14ac:dyDescent="0.35">
      <c r="B1306" s="84"/>
      <c r="C1306" s="84"/>
      <c r="D1306" s="84"/>
      <c r="E1306" s="84"/>
    </row>
    <row r="1307" spans="2:5" x14ac:dyDescent="0.35">
      <c r="B1307" s="84"/>
      <c r="C1307" s="84"/>
      <c r="D1307" s="84"/>
      <c r="E1307" s="84"/>
    </row>
    <row r="1308" spans="2:5" x14ac:dyDescent="0.35">
      <c r="B1308" s="84"/>
      <c r="C1308" s="84"/>
      <c r="D1308" s="84"/>
      <c r="E1308" s="84"/>
    </row>
    <row r="1309" spans="2:5" x14ac:dyDescent="0.35">
      <c r="B1309" s="84"/>
      <c r="C1309" s="84"/>
      <c r="D1309" s="84"/>
      <c r="E1309" s="84"/>
    </row>
    <row r="1310" spans="2:5" x14ac:dyDescent="0.35">
      <c r="B1310" s="84"/>
      <c r="C1310" s="84"/>
      <c r="D1310" s="84"/>
      <c r="E1310" s="84"/>
    </row>
    <row r="1311" spans="2:5" x14ac:dyDescent="0.35">
      <c r="B1311" s="84"/>
      <c r="C1311" s="84"/>
      <c r="D1311" s="84"/>
      <c r="E1311" s="84"/>
    </row>
    <row r="1312" spans="2:5" x14ac:dyDescent="0.35">
      <c r="B1312" s="84"/>
      <c r="C1312" s="84"/>
      <c r="D1312" s="84"/>
      <c r="E1312" s="84"/>
    </row>
    <row r="1313" spans="2:5" x14ac:dyDescent="0.35">
      <c r="B1313" s="84"/>
      <c r="C1313" s="84"/>
      <c r="D1313" s="84"/>
      <c r="E1313" s="84"/>
    </row>
    <row r="1314" spans="2:5" x14ac:dyDescent="0.35">
      <c r="B1314" s="84"/>
      <c r="C1314" s="84"/>
      <c r="D1314" s="84"/>
      <c r="E1314" s="84"/>
    </row>
    <row r="1315" spans="2:5" x14ac:dyDescent="0.35">
      <c r="B1315" s="84"/>
      <c r="C1315" s="84"/>
      <c r="D1315" s="84"/>
      <c r="E1315" s="84"/>
    </row>
    <row r="1316" spans="2:5" x14ac:dyDescent="0.35">
      <c r="B1316" s="84"/>
      <c r="C1316" s="84"/>
      <c r="D1316" s="84"/>
      <c r="E1316" s="84"/>
    </row>
    <row r="1317" spans="2:5" x14ac:dyDescent="0.35">
      <c r="B1317" s="84"/>
      <c r="C1317" s="84"/>
      <c r="D1317" s="84"/>
      <c r="E1317" s="84"/>
    </row>
    <row r="1318" spans="2:5" x14ac:dyDescent="0.35">
      <c r="B1318" s="84"/>
      <c r="C1318" s="84"/>
      <c r="D1318" s="84"/>
      <c r="E1318" s="84"/>
    </row>
    <row r="1319" spans="2:5" x14ac:dyDescent="0.35">
      <c r="B1319" s="84"/>
      <c r="C1319" s="84"/>
      <c r="D1319" s="84"/>
      <c r="E1319" s="84"/>
    </row>
    <row r="1320" spans="2:5" x14ac:dyDescent="0.35">
      <c r="B1320" s="84"/>
      <c r="C1320" s="84"/>
      <c r="D1320" s="84"/>
      <c r="E1320" s="84"/>
    </row>
    <row r="1321" spans="2:5" x14ac:dyDescent="0.35">
      <c r="B1321" s="84"/>
      <c r="C1321" s="84"/>
      <c r="D1321" s="84"/>
      <c r="E1321" s="84"/>
    </row>
    <row r="1322" spans="2:5" x14ac:dyDescent="0.35">
      <c r="B1322" s="84"/>
      <c r="C1322" s="84"/>
      <c r="D1322" s="84"/>
      <c r="E1322" s="84"/>
    </row>
    <row r="1323" spans="2:5" x14ac:dyDescent="0.35">
      <c r="B1323" s="84"/>
      <c r="C1323" s="84"/>
      <c r="D1323" s="84"/>
      <c r="E1323" s="84"/>
    </row>
    <row r="1324" spans="2:5" x14ac:dyDescent="0.35">
      <c r="B1324" s="84"/>
      <c r="C1324" s="84"/>
      <c r="D1324" s="84"/>
      <c r="E1324" s="84"/>
    </row>
    <row r="1325" spans="2:5" x14ac:dyDescent="0.35">
      <c r="B1325" s="84"/>
      <c r="C1325" s="84"/>
      <c r="D1325" s="84"/>
      <c r="E1325" s="84"/>
    </row>
    <row r="1326" spans="2:5" x14ac:dyDescent="0.35">
      <c r="B1326" s="84"/>
      <c r="C1326" s="84"/>
      <c r="D1326" s="84"/>
      <c r="E1326" s="84"/>
    </row>
    <row r="1327" spans="2:5" x14ac:dyDescent="0.35">
      <c r="B1327" s="84"/>
      <c r="C1327" s="84"/>
      <c r="D1327" s="84"/>
      <c r="E1327" s="84"/>
    </row>
    <row r="1328" spans="2:5" x14ac:dyDescent="0.35">
      <c r="B1328" s="84"/>
      <c r="C1328" s="84"/>
      <c r="D1328" s="84"/>
      <c r="E1328" s="84"/>
    </row>
    <row r="1329" spans="2:5" x14ac:dyDescent="0.35">
      <c r="B1329" s="84"/>
      <c r="C1329" s="84"/>
      <c r="D1329" s="84"/>
      <c r="E1329" s="84"/>
    </row>
    <row r="1330" spans="2:5" x14ac:dyDescent="0.35">
      <c r="B1330" s="84"/>
      <c r="C1330" s="84"/>
      <c r="D1330" s="84"/>
      <c r="E1330" s="84"/>
    </row>
    <row r="1331" spans="2:5" x14ac:dyDescent="0.35">
      <c r="B1331" s="84"/>
      <c r="C1331" s="84"/>
      <c r="D1331" s="84"/>
      <c r="E1331" s="84"/>
    </row>
    <row r="1332" spans="2:5" x14ac:dyDescent="0.35">
      <c r="B1332" s="84"/>
      <c r="C1332" s="84"/>
      <c r="D1332" s="84"/>
      <c r="E1332" s="84"/>
    </row>
    <row r="1333" spans="2:5" x14ac:dyDescent="0.35">
      <c r="B1333" s="84"/>
      <c r="C1333" s="84"/>
      <c r="D1333" s="84"/>
      <c r="E1333" s="84"/>
    </row>
    <row r="1334" spans="2:5" x14ac:dyDescent="0.35">
      <c r="B1334" s="84"/>
      <c r="C1334" s="84"/>
      <c r="D1334" s="84"/>
      <c r="E1334" s="84"/>
    </row>
    <row r="1335" spans="2:5" x14ac:dyDescent="0.35">
      <c r="B1335" s="84"/>
      <c r="C1335" s="84"/>
      <c r="D1335" s="84"/>
      <c r="E1335" s="84"/>
    </row>
    <row r="1336" spans="2:5" x14ac:dyDescent="0.35">
      <c r="B1336" s="84"/>
      <c r="C1336" s="84"/>
      <c r="D1336" s="84"/>
      <c r="E1336" s="84"/>
    </row>
    <row r="1337" spans="2:5" x14ac:dyDescent="0.35">
      <c r="B1337" s="84"/>
      <c r="C1337" s="84"/>
      <c r="D1337" s="84"/>
      <c r="E1337" s="84"/>
    </row>
    <row r="1338" spans="2:5" x14ac:dyDescent="0.35">
      <c r="B1338" s="84"/>
      <c r="C1338" s="84"/>
      <c r="D1338" s="84"/>
      <c r="E1338" s="84"/>
    </row>
    <row r="1339" spans="2:5" x14ac:dyDescent="0.35">
      <c r="B1339" s="84"/>
      <c r="C1339" s="84"/>
      <c r="D1339" s="84"/>
      <c r="E1339" s="84"/>
    </row>
    <row r="1340" spans="2:5" x14ac:dyDescent="0.35">
      <c r="B1340" s="84"/>
      <c r="C1340" s="84"/>
      <c r="D1340" s="84"/>
      <c r="E1340" s="84"/>
    </row>
    <row r="1341" spans="2:5" x14ac:dyDescent="0.35">
      <c r="B1341" s="84"/>
      <c r="C1341" s="84"/>
      <c r="D1341" s="84"/>
      <c r="E1341" s="84"/>
    </row>
    <row r="1342" spans="2:5" x14ac:dyDescent="0.35">
      <c r="B1342" s="84"/>
      <c r="C1342" s="84"/>
      <c r="D1342" s="84"/>
      <c r="E1342" s="84"/>
    </row>
    <row r="1343" spans="2:5" x14ac:dyDescent="0.35">
      <c r="B1343" s="84"/>
      <c r="C1343" s="84"/>
      <c r="D1343" s="84"/>
      <c r="E1343" s="84"/>
    </row>
    <row r="1344" spans="2:5" x14ac:dyDescent="0.35">
      <c r="B1344" s="84"/>
      <c r="C1344" s="84"/>
      <c r="D1344" s="84"/>
      <c r="E1344" s="84"/>
    </row>
    <row r="1345" spans="2:5" x14ac:dyDescent="0.35">
      <c r="B1345" s="84"/>
      <c r="C1345" s="84"/>
      <c r="D1345" s="84"/>
      <c r="E1345" s="84"/>
    </row>
    <row r="1346" spans="2:5" x14ac:dyDescent="0.35">
      <c r="B1346" s="84"/>
      <c r="C1346" s="84"/>
      <c r="D1346" s="84"/>
      <c r="E1346" s="84"/>
    </row>
    <row r="1347" spans="2:5" x14ac:dyDescent="0.35">
      <c r="B1347" s="84"/>
      <c r="C1347" s="84"/>
      <c r="D1347" s="84"/>
      <c r="E1347" s="84"/>
    </row>
    <row r="1348" spans="2:5" x14ac:dyDescent="0.35">
      <c r="B1348" s="84"/>
      <c r="C1348" s="84"/>
      <c r="D1348" s="84"/>
      <c r="E1348" s="84"/>
    </row>
    <row r="1349" spans="2:5" x14ac:dyDescent="0.35">
      <c r="B1349" s="84"/>
      <c r="C1349" s="84"/>
      <c r="D1349" s="84"/>
      <c r="E1349" s="84"/>
    </row>
    <row r="1350" spans="2:5" x14ac:dyDescent="0.35">
      <c r="B1350" s="84"/>
      <c r="C1350" s="84"/>
      <c r="D1350" s="84"/>
      <c r="E1350" s="84"/>
    </row>
    <row r="1351" spans="2:5" x14ac:dyDescent="0.35">
      <c r="B1351" s="84"/>
      <c r="C1351" s="84"/>
      <c r="D1351" s="84"/>
      <c r="E1351" s="84"/>
    </row>
    <row r="1352" spans="2:5" x14ac:dyDescent="0.35">
      <c r="B1352" s="84"/>
      <c r="C1352" s="84"/>
      <c r="D1352" s="84"/>
      <c r="E1352" s="84"/>
    </row>
    <row r="1353" spans="2:5" x14ac:dyDescent="0.35">
      <c r="B1353" s="84"/>
      <c r="C1353" s="84"/>
      <c r="D1353" s="84"/>
      <c r="E1353" s="84"/>
    </row>
    <row r="1354" spans="2:5" x14ac:dyDescent="0.35">
      <c r="B1354" s="84"/>
      <c r="C1354" s="84"/>
      <c r="D1354" s="84"/>
      <c r="E1354" s="84"/>
    </row>
    <row r="1355" spans="2:5" x14ac:dyDescent="0.35">
      <c r="B1355" s="84"/>
      <c r="C1355" s="84"/>
      <c r="D1355" s="84"/>
      <c r="E1355" s="84"/>
    </row>
    <row r="1356" spans="2:5" x14ac:dyDescent="0.35">
      <c r="B1356" s="84"/>
      <c r="C1356" s="84"/>
      <c r="D1356" s="84"/>
      <c r="E1356" s="84"/>
    </row>
    <row r="1357" spans="2:5" x14ac:dyDescent="0.35">
      <c r="B1357" s="84"/>
      <c r="C1357" s="84"/>
      <c r="D1357" s="84"/>
      <c r="E1357" s="84"/>
    </row>
    <row r="1358" spans="2:5" x14ac:dyDescent="0.35">
      <c r="B1358" s="84"/>
      <c r="C1358" s="84"/>
      <c r="D1358" s="84"/>
      <c r="E1358" s="84"/>
    </row>
    <row r="1359" spans="2:5" x14ac:dyDescent="0.35">
      <c r="B1359" s="84"/>
      <c r="C1359" s="84"/>
      <c r="D1359" s="84"/>
      <c r="E1359" s="84"/>
    </row>
    <row r="1360" spans="2:5" x14ac:dyDescent="0.35">
      <c r="B1360" s="84"/>
      <c r="C1360" s="84"/>
      <c r="D1360" s="84"/>
      <c r="E1360" s="84"/>
    </row>
    <row r="1361" spans="2:5" x14ac:dyDescent="0.35">
      <c r="B1361" s="84"/>
      <c r="C1361" s="84"/>
      <c r="D1361" s="84"/>
      <c r="E1361" s="84"/>
    </row>
    <row r="1362" spans="2:5" x14ac:dyDescent="0.35">
      <c r="B1362" s="84"/>
      <c r="C1362" s="84"/>
      <c r="D1362" s="84"/>
      <c r="E1362" s="84"/>
    </row>
    <row r="1363" spans="2:5" x14ac:dyDescent="0.35">
      <c r="B1363" s="84"/>
      <c r="C1363" s="84"/>
      <c r="D1363" s="84"/>
      <c r="E1363" s="84"/>
    </row>
    <row r="1364" spans="2:5" x14ac:dyDescent="0.35">
      <c r="B1364" s="84"/>
      <c r="C1364" s="84"/>
      <c r="D1364" s="84"/>
      <c r="E1364" s="84"/>
    </row>
    <row r="1365" spans="2:5" x14ac:dyDescent="0.35">
      <c r="B1365" s="84"/>
      <c r="C1365" s="84"/>
      <c r="D1365" s="84"/>
      <c r="E1365" s="84"/>
    </row>
    <row r="1366" spans="2:5" x14ac:dyDescent="0.35">
      <c r="B1366" s="84"/>
      <c r="C1366" s="84"/>
      <c r="D1366" s="84"/>
      <c r="E1366" s="84"/>
    </row>
    <row r="1367" spans="2:5" x14ac:dyDescent="0.35">
      <c r="B1367" s="84"/>
      <c r="C1367" s="84"/>
      <c r="D1367" s="84"/>
      <c r="E1367" s="84"/>
    </row>
    <row r="1368" spans="2:5" x14ac:dyDescent="0.35">
      <c r="B1368" s="84"/>
      <c r="C1368" s="84"/>
      <c r="D1368" s="84"/>
      <c r="E1368" s="84"/>
    </row>
    <row r="1369" spans="2:5" x14ac:dyDescent="0.35">
      <c r="B1369" s="84"/>
      <c r="C1369" s="84"/>
      <c r="D1369" s="84"/>
      <c r="E1369" s="84"/>
    </row>
    <row r="1370" spans="2:5" x14ac:dyDescent="0.35">
      <c r="B1370" s="84"/>
      <c r="C1370" s="84"/>
      <c r="D1370" s="84"/>
      <c r="E1370" s="84"/>
    </row>
    <row r="1371" spans="2:5" x14ac:dyDescent="0.35">
      <c r="B1371" s="84"/>
      <c r="C1371" s="84"/>
      <c r="D1371" s="84"/>
      <c r="E1371" s="84"/>
    </row>
    <row r="1372" spans="2:5" x14ac:dyDescent="0.35">
      <c r="B1372" s="84"/>
      <c r="C1372" s="84"/>
      <c r="D1372" s="84"/>
      <c r="E1372" s="84"/>
    </row>
    <row r="1373" spans="2:5" x14ac:dyDescent="0.35">
      <c r="B1373" s="84"/>
      <c r="C1373" s="84"/>
      <c r="D1373" s="84"/>
      <c r="E1373" s="84"/>
    </row>
    <row r="1374" spans="2:5" x14ac:dyDescent="0.35">
      <c r="B1374" s="84"/>
      <c r="C1374" s="84"/>
      <c r="D1374" s="84"/>
      <c r="E1374" s="84"/>
    </row>
    <row r="1375" spans="2:5" x14ac:dyDescent="0.35">
      <c r="B1375" s="84"/>
      <c r="C1375" s="84"/>
      <c r="D1375" s="84"/>
      <c r="E1375" s="84"/>
    </row>
  </sheetData>
  <mergeCells count="1">
    <mergeCell ref="A1:L1"/>
  </mergeCells>
  <conditionalFormatting pivot="1" sqref="J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{9B1885FE-A36E-49DE-AAA6-A190168F12D6}</x14:id>
        </ext>
      </extLst>
    </cfRule>
  </conditionalFormatting>
  <conditionalFormatting pivot="1" sqref="P5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C4:C1277" xr:uid="{0985E263-50B5-44EE-8B37-1AB45BD554EF}">
      <formula1>Employes</formula1>
    </dataValidation>
    <dataValidation type="list" allowBlank="1" showInputMessage="1" showErrorMessage="1" sqref="D4:D1277" xr:uid="{2F7C1ED5-144B-47C4-80CC-6ECF99D86A91}">
      <formula1>moyens_paiement</formula1>
    </dataValidation>
  </dataValidations>
  <pageMargins left="0.7" right="0.7" top="0.75" bottom="0.75" header="0.3" footer="0.3"/>
  <pageSetup orientation="portrait" r:id="rId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9B1885FE-A36E-49DE-AAA6-A190168F12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1EF4-14E9-4CF7-A856-E4C86D1CBDB3}">
  <sheetPr codeName="Feuil6"/>
  <dimension ref="A1:P1375"/>
  <sheetViews>
    <sheetView showGridLines="0" zoomScale="68" zoomScaleNormal="75" workbookViewId="0">
      <pane ySplit="1" topLeftCell="A2" activePane="bottomLeft" state="frozen"/>
      <selection pane="bottomLeft" activeCell="B4" sqref="B4:E1277"/>
    </sheetView>
  </sheetViews>
  <sheetFormatPr baseColWidth="10" defaultRowHeight="14.5" x14ac:dyDescent="0.35"/>
  <cols>
    <col min="1" max="1" width="12.7265625" style="95" bestFit="1" customWidth="1"/>
    <col min="2" max="2" width="10.90625" style="85"/>
    <col min="3" max="3" width="16.90625" style="85" customWidth="1"/>
    <col min="4" max="4" width="10.90625" style="85"/>
    <col min="5" max="5" width="11.26953125" style="85" bestFit="1" customWidth="1"/>
    <col min="6" max="6" width="4.26953125" style="95" customWidth="1"/>
    <col min="7" max="7" width="11.08984375" style="95" customWidth="1"/>
    <col min="8" max="8" width="15.54296875" style="95" customWidth="1"/>
    <col min="9" max="9" width="12.36328125" style="95" customWidth="1"/>
    <col min="10" max="10" width="18.26953125" style="95" customWidth="1"/>
    <col min="11" max="11" width="16.6328125" style="95" customWidth="1"/>
    <col min="12" max="12" width="13.6328125" style="95" customWidth="1"/>
    <col min="13" max="13" width="21.6328125" style="95" bestFit="1" customWidth="1"/>
    <col min="14" max="14" width="14.7265625" style="95" customWidth="1"/>
    <col min="15" max="16" width="19.08984375" style="95" customWidth="1"/>
    <col min="17" max="21" width="9" style="95" customWidth="1"/>
    <col min="22" max="22" width="8" style="95" customWidth="1"/>
    <col min="23" max="26" width="9" style="95" customWidth="1"/>
    <col min="27" max="27" width="11.6328125" style="95" bestFit="1" customWidth="1"/>
    <col min="28" max="16384" width="10.90625" style="95"/>
  </cols>
  <sheetData>
    <row r="1" spans="1:16" s="93" customFormat="1" ht="44" customHeight="1" x14ac:dyDescent="0.35">
      <c r="A1" s="133" t="s">
        <v>44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</row>
    <row r="2" spans="1:16" ht="21.5" customHeight="1" x14ac:dyDescent="0.3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</row>
    <row r="3" spans="1:16" x14ac:dyDescent="0.35">
      <c r="B3" s="83" t="s">
        <v>7</v>
      </c>
      <c r="C3" s="83" t="s">
        <v>8</v>
      </c>
      <c r="D3" s="83" t="s">
        <v>13</v>
      </c>
      <c r="E3" s="83" t="s">
        <v>9</v>
      </c>
      <c r="F3" s="96"/>
      <c r="H3" s="86" t="s">
        <v>6</v>
      </c>
      <c r="I3" s="86"/>
      <c r="J3" s="86"/>
      <c r="K3" s="106"/>
      <c r="L3" s="106"/>
      <c r="M3" s="106"/>
      <c r="O3" s="85" t="s">
        <v>13</v>
      </c>
      <c r="P3" s="85" t="s">
        <v>6</v>
      </c>
    </row>
    <row r="4" spans="1:16" x14ac:dyDescent="0.35">
      <c r="B4" s="97"/>
      <c r="C4" s="98"/>
      <c r="D4" s="98"/>
      <c r="E4" s="99"/>
      <c r="H4" s="86"/>
      <c r="I4" s="86" t="s">
        <v>12</v>
      </c>
      <c r="J4" s="86" t="s">
        <v>14</v>
      </c>
      <c r="K4" s="106"/>
      <c r="L4" s="106"/>
      <c r="M4" s="106"/>
      <c r="O4" s="90" t="s">
        <v>12</v>
      </c>
      <c r="P4" s="91"/>
    </row>
    <row r="5" spans="1:16" ht="18.5" x14ac:dyDescent="0.45">
      <c r="B5" s="97"/>
      <c r="C5" s="98"/>
      <c r="D5" s="98"/>
      <c r="E5" s="99"/>
      <c r="H5" s="87" t="s">
        <v>12</v>
      </c>
      <c r="I5" s="88">
        <v>0</v>
      </c>
      <c r="J5" s="88">
        <v>0</v>
      </c>
      <c r="K5" s="106"/>
      <c r="L5" s="106"/>
      <c r="M5" s="106"/>
      <c r="O5" s="90" t="s">
        <v>14</v>
      </c>
      <c r="P5" s="92"/>
    </row>
    <row r="6" spans="1:16" ht="18.5" x14ac:dyDescent="0.45">
      <c r="B6" s="97"/>
      <c r="C6" s="98"/>
      <c r="D6" s="98"/>
      <c r="E6" s="99"/>
      <c r="H6" s="87" t="s">
        <v>14</v>
      </c>
      <c r="I6" s="88">
        <v>0</v>
      </c>
      <c r="J6" s="89">
        <v>0</v>
      </c>
      <c r="K6" s="106"/>
      <c r="L6" s="106"/>
      <c r="M6" s="106"/>
      <c r="O6" s="106"/>
      <c r="P6" s="106"/>
    </row>
    <row r="7" spans="1:16" x14ac:dyDescent="0.35">
      <c r="B7" s="97"/>
      <c r="C7" s="98"/>
      <c r="D7" s="98"/>
      <c r="E7" s="99"/>
      <c r="H7" s="106"/>
      <c r="I7" s="106"/>
      <c r="J7" s="106"/>
      <c r="K7" s="106"/>
      <c r="L7" s="106"/>
      <c r="M7" s="106"/>
      <c r="O7" s="106"/>
      <c r="P7" s="106"/>
    </row>
    <row r="8" spans="1:16" ht="18.5" x14ac:dyDescent="0.45">
      <c r="B8" s="97"/>
      <c r="C8" s="98"/>
      <c r="D8" s="98"/>
      <c r="E8" s="99"/>
      <c r="H8" s="106"/>
      <c r="I8" s="106"/>
      <c r="J8" s="106"/>
      <c r="K8" s="106"/>
      <c r="L8" s="106"/>
      <c r="M8" s="106"/>
      <c r="O8" s="106"/>
      <c r="P8" s="106"/>
    </row>
    <row r="9" spans="1:16" x14ac:dyDescent="0.35">
      <c r="B9" s="97"/>
      <c r="C9" s="98"/>
      <c r="D9" s="98"/>
      <c r="E9" s="99"/>
      <c r="H9" s="106"/>
      <c r="I9" s="106"/>
      <c r="J9" s="106"/>
      <c r="K9" s="106"/>
      <c r="L9" s="106"/>
      <c r="M9" s="106"/>
    </row>
    <row r="10" spans="1:16" x14ac:dyDescent="0.35">
      <c r="B10" s="97"/>
      <c r="C10" s="98"/>
      <c r="D10" s="98"/>
      <c r="E10" s="99"/>
      <c r="H10" s="106"/>
      <c r="I10" s="106"/>
      <c r="J10" s="106"/>
      <c r="K10" s="106"/>
      <c r="L10" s="106"/>
      <c r="M10" s="106"/>
    </row>
    <row r="11" spans="1:16" x14ac:dyDescent="0.35">
      <c r="B11" s="97"/>
      <c r="C11" s="98"/>
      <c r="D11" s="98"/>
      <c r="E11" s="99"/>
      <c r="H11" s="106"/>
      <c r="I11" s="106"/>
      <c r="J11" s="106"/>
      <c r="K11" s="106"/>
      <c r="L11" s="106"/>
      <c r="M11" s="106"/>
    </row>
    <row r="12" spans="1:16" ht="18.5" x14ac:dyDescent="0.45">
      <c r="B12" s="97"/>
      <c r="C12" s="98"/>
      <c r="D12" s="98"/>
      <c r="E12" s="99"/>
      <c r="H12" s="106"/>
      <c r="I12" s="106"/>
      <c r="J12" s="106"/>
      <c r="K12" s="106"/>
      <c r="L12" s="106"/>
      <c r="M12" s="106"/>
    </row>
    <row r="13" spans="1:16" x14ac:dyDescent="0.35">
      <c r="B13" s="97"/>
      <c r="C13" s="98"/>
      <c r="D13" s="98"/>
      <c r="E13" s="99"/>
    </row>
    <row r="14" spans="1:16" x14ac:dyDescent="0.35">
      <c r="B14" s="97"/>
      <c r="C14" s="98"/>
      <c r="D14" s="98"/>
      <c r="E14" s="99"/>
    </row>
    <row r="15" spans="1:16" x14ac:dyDescent="0.35">
      <c r="B15" s="97"/>
      <c r="C15" s="98"/>
      <c r="D15" s="98"/>
      <c r="E15" s="99"/>
    </row>
    <row r="16" spans="1:16" x14ac:dyDescent="0.35">
      <c r="B16" s="97"/>
      <c r="C16" s="98"/>
      <c r="D16" s="98"/>
      <c r="E16" s="99"/>
    </row>
    <row r="17" spans="2:5" x14ac:dyDescent="0.35">
      <c r="B17" s="97"/>
      <c r="C17" s="98"/>
      <c r="D17" s="98"/>
      <c r="E17" s="99"/>
    </row>
    <row r="18" spans="2:5" x14ac:dyDescent="0.35">
      <c r="B18" s="97"/>
      <c r="C18" s="98"/>
      <c r="D18" s="98"/>
      <c r="E18" s="99"/>
    </row>
    <row r="19" spans="2:5" x14ac:dyDescent="0.35">
      <c r="B19" s="97"/>
      <c r="C19" s="98"/>
      <c r="D19" s="98"/>
      <c r="E19" s="99"/>
    </row>
    <row r="20" spans="2:5" x14ac:dyDescent="0.35">
      <c r="B20" s="97"/>
      <c r="C20" s="98"/>
      <c r="D20" s="98"/>
      <c r="E20" s="99"/>
    </row>
    <row r="21" spans="2:5" x14ac:dyDescent="0.35">
      <c r="B21" s="97"/>
      <c r="C21" s="98"/>
      <c r="D21" s="98"/>
      <c r="E21" s="99"/>
    </row>
    <row r="22" spans="2:5" x14ac:dyDescent="0.35">
      <c r="B22" s="97"/>
      <c r="C22" s="98"/>
      <c r="D22" s="98"/>
      <c r="E22" s="99"/>
    </row>
    <row r="23" spans="2:5" x14ac:dyDescent="0.35">
      <c r="B23" s="97"/>
      <c r="C23" s="98"/>
      <c r="D23" s="98"/>
      <c r="E23" s="99"/>
    </row>
    <row r="24" spans="2:5" x14ac:dyDescent="0.35">
      <c r="B24" s="97"/>
      <c r="C24" s="98"/>
      <c r="D24" s="98"/>
      <c r="E24" s="99"/>
    </row>
    <row r="25" spans="2:5" x14ac:dyDescent="0.35">
      <c r="B25" s="97"/>
      <c r="C25" s="98"/>
      <c r="D25" s="98"/>
      <c r="E25" s="99"/>
    </row>
    <row r="26" spans="2:5" x14ac:dyDescent="0.35">
      <c r="B26" s="97"/>
      <c r="C26" s="98"/>
      <c r="D26" s="98"/>
      <c r="E26" s="99"/>
    </row>
    <row r="27" spans="2:5" x14ac:dyDescent="0.35">
      <c r="B27" s="97"/>
      <c r="C27" s="98"/>
      <c r="D27" s="98"/>
      <c r="E27" s="99"/>
    </row>
    <row r="28" spans="2:5" x14ac:dyDescent="0.35">
      <c r="B28" s="97"/>
      <c r="C28" s="98"/>
      <c r="D28" s="98"/>
      <c r="E28" s="99"/>
    </row>
    <row r="29" spans="2:5" x14ac:dyDescent="0.35">
      <c r="B29" s="97"/>
      <c r="C29" s="98"/>
      <c r="D29" s="98"/>
      <c r="E29" s="99"/>
    </row>
    <row r="30" spans="2:5" x14ac:dyDescent="0.35">
      <c r="B30" s="97"/>
      <c r="C30" s="98"/>
      <c r="D30" s="98"/>
      <c r="E30" s="99"/>
    </row>
    <row r="31" spans="2:5" x14ac:dyDescent="0.35">
      <c r="B31" s="97"/>
      <c r="C31" s="98"/>
      <c r="D31" s="98"/>
      <c r="E31" s="99"/>
    </row>
    <row r="32" spans="2:5" x14ac:dyDescent="0.35">
      <c r="B32" s="97"/>
      <c r="C32" s="98"/>
      <c r="D32" s="98"/>
      <c r="E32" s="99"/>
    </row>
    <row r="33" spans="2:5" x14ac:dyDescent="0.35">
      <c r="B33" s="97"/>
      <c r="C33" s="98"/>
      <c r="D33" s="98"/>
      <c r="E33" s="99"/>
    </row>
    <row r="34" spans="2:5" x14ac:dyDescent="0.35">
      <c r="B34" s="97"/>
      <c r="C34" s="98"/>
      <c r="D34" s="98"/>
      <c r="E34" s="99"/>
    </row>
    <row r="35" spans="2:5" x14ac:dyDescent="0.35">
      <c r="B35" s="97"/>
      <c r="C35" s="98"/>
      <c r="D35" s="98"/>
      <c r="E35" s="99"/>
    </row>
    <row r="36" spans="2:5" x14ac:dyDescent="0.35">
      <c r="B36" s="97"/>
      <c r="C36" s="98"/>
      <c r="D36" s="98"/>
      <c r="E36" s="99"/>
    </row>
    <row r="37" spans="2:5" x14ac:dyDescent="0.35">
      <c r="B37" s="97"/>
      <c r="C37" s="98"/>
      <c r="D37" s="98"/>
      <c r="E37" s="99"/>
    </row>
    <row r="38" spans="2:5" x14ac:dyDescent="0.35">
      <c r="B38" s="97"/>
      <c r="C38" s="98"/>
      <c r="D38" s="98"/>
      <c r="E38" s="99"/>
    </row>
    <row r="39" spans="2:5" x14ac:dyDescent="0.35">
      <c r="B39" s="97"/>
      <c r="C39" s="98"/>
      <c r="D39" s="98"/>
      <c r="E39" s="99"/>
    </row>
    <row r="40" spans="2:5" x14ac:dyDescent="0.35">
      <c r="B40" s="97"/>
      <c r="C40" s="98"/>
      <c r="D40" s="98"/>
      <c r="E40" s="99"/>
    </row>
    <row r="41" spans="2:5" x14ac:dyDescent="0.35">
      <c r="B41" s="97"/>
      <c r="C41" s="98"/>
      <c r="D41" s="98"/>
      <c r="E41" s="99"/>
    </row>
    <row r="42" spans="2:5" x14ac:dyDescent="0.35">
      <c r="B42" s="97"/>
      <c r="C42" s="98"/>
      <c r="D42" s="98"/>
      <c r="E42" s="99"/>
    </row>
    <row r="43" spans="2:5" x14ac:dyDescent="0.35">
      <c r="B43" s="97"/>
      <c r="C43" s="98"/>
      <c r="D43" s="98"/>
      <c r="E43" s="99"/>
    </row>
    <row r="44" spans="2:5" x14ac:dyDescent="0.35">
      <c r="B44" s="97"/>
      <c r="C44" s="98"/>
      <c r="D44" s="98"/>
      <c r="E44" s="99"/>
    </row>
    <row r="45" spans="2:5" x14ac:dyDescent="0.35">
      <c r="B45" s="97"/>
      <c r="C45" s="98"/>
      <c r="D45" s="98"/>
      <c r="E45" s="99"/>
    </row>
    <row r="46" spans="2:5" x14ac:dyDescent="0.35">
      <c r="B46" s="97"/>
      <c r="C46" s="98"/>
      <c r="D46" s="98"/>
      <c r="E46" s="99"/>
    </row>
    <row r="47" spans="2:5" x14ac:dyDescent="0.35">
      <c r="B47" s="97"/>
      <c r="C47" s="98"/>
      <c r="D47" s="98"/>
      <c r="E47" s="99"/>
    </row>
    <row r="48" spans="2:5" x14ac:dyDescent="0.35">
      <c r="B48" s="97"/>
      <c r="C48" s="98"/>
      <c r="D48" s="98"/>
      <c r="E48" s="99"/>
    </row>
    <row r="49" spans="2:5" x14ac:dyDescent="0.35">
      <c r="B49" s="97"/>
      <c r="C49" s="98"/>
      <c r="D49" s="98"/>
      <c r="E49" s="99"/>
    </row>
    <row r="50" spans="2:5" x14ac:dyDescent="0.35">
      <c r="B50" s="97"/>
      <c r="C50" s="98"/>
      <c r="D50" s="98"/>
      <c r="E50" s="99"/>
    </row>
    <row r="51" spans="2:5" x14ac:dyDescent="0.35">
      <c r="B51" s="97"/>
      <c r="C51" s="98"/>
      <c r="D51" s="98"/>
      <c r="E51" s="99"/>
    </row>
    <row r="52" spans="2:5" x14ac:dyDescent="0.35">
      <c r="B52" s="97"/>
      <c r="C52" s="98"/>
      <c r="D52" s="98"/>
      <c r="E52" s="99"/>
    </row>
    <row r="53" spans="2:5" x14ac:dyDescent="0.35">
      <c r="B53" s="97"/>
      <c r="C53" s="98"/>
      <c r="D53" s="98"/>
      <c r="E53" s="99"/>
    </row>
    <row r="54" spans="2:5" x14ac:dyDescent="0.35">
      <c r="B54" s="97"/>
      <c r="C54" s="98"/>
      <c r="D54" s="98"/>
      <c r="E54" s="99"/>
    </row>
    <row r="55" spans="2:5" x14ac:dyDescent="0.35">
      <c r="B55" s="97"/>
      <c r="C55" s="98"/>
      <c r="D55" s="98"/>
      <c r="E55" s="99"/>
    </row>
    <row r="56" spans="2:5" x14ac:dyDescent="0.35">
      <c r="B56" s="97"/>
      <c r="C56" s="98"/>
      <c r="D56" s="98"/>
      <c r="E56" s="99"/>
    </row>
    <row r="57" spans="2:5" x14ac:dyDescent="0.35">
      <c r="B57" s="97"/>
      <c r="C57" s="98"/>
      <c r="D57" s="98"/>
      <c r="E57" s="99"/>
    </row>
    <row r="58" spans="2:5" x14ac:dyDescent="0.35">
      <c r="B58" s="97"/>
      <c r="C58" s="98"/>
      <c r="D58" s="98"/>
      <c r="E58" s="99"/>
    </row>
    <row r="59" spans="2:5" x14ac:dyDescent="0.35">
      <c r="B59" s="97"/>
      <c r="C59" s="98"/>
      <c r="D59" s="98"/>
      <c r="E59" s="99"/>
    </row>
    <row r="60" spans="2:5" x14ac:dyDescent="0.35">
      <c r="B60" s="97"/>
      <c r="C60" s="98"/>
      <c r="D60" s="98"/>
      <c r="E60" s="99"/>
    </row>
    <row r="61" spans="2:5" x14ac:dyDescent="0.35">
      <c r="B61" s="97"/>
      <c r="C61" s="98"/>
      <c r="D61" s="98"/>
      <c r="E61" s="99"/>
    </row>
    <row r="62" spans="2:5" x14ac:dyDescent="0.35">
      <c r="B62" s="97"/>
      <c r="C62" s="98"/>
      <c r="D62" s="98"/>
      <c r="E62" s="99"/>
    </row>
    <row r="63" spans="2:5" x14ac:dyDescent="0.35">
      <c r="B63" s="97"/>
      <c r="C63" s="98"/>
      <c r="D63" s="98"/>
      <c r="E63" s="99"/>
    </row>
    <row r="64" spans="2:5" x14ac:dyDescent="0.35">
      <c r="B64" s="97"/>
      <c r="C64" s="98"/>
      <c r="D64" s="98"/>
      <c r="E64" s="99"/>
    </row>
    <row r="65" spans="2:5" x14ac:dyDescent="0.35">
      <c r="B65" s="97"/>
      <c r="C65" s="98"/>
      <c r="D65" s="98"/>
      <c r="E65" s="99"/>
    </row>
    <row r="66" spans="2:5" x14ac:dyDescent="0.35">
      <c r="B66" s="97"/>
      <c r="C66" s="98"/>
      <c r="D66" s="98"/>
      <c r="E66" s="99"/>
    </row>
    <row r="67" spans="2:5" x14ac:dyDescent="0.35">
      <c r="B67" s="97"/>
      <c r="C67" s="98"/>
      <c r="D67" s="98"/>
      <c r="E67" s="99"/>
    </row>
    <row r="68" spans="2:5" x14ac:dyDescent="0.35">
      <c r="B68" s="97"/>
      <c r="C68" s="98"/>
      <c r="D68" s="98"/>
      <c r="E68" s="99"/>
    </row>
    <row r="69" spans="2:5" x14ac:dyDescent="0.35">
      <c r="B69" s="97"/>
      <c r="C69" s="98"/>
      <c r="D69" s="98"/>
      <c r="E69" s="99"/>
    </row>
    <row r="70" spans="2:5" x14ac:dyDescent="0.35">
      <c r="B70" s="97"/>
      <c r="C70" s="98"/>
      <c r="D70" s="98"/>
      <c r="E70" s="99"/>
    </row>
    <row r="71" spans="2:5" x14ac:dyDescent="0.35">
      <c r="B71" s="97"/>
      <c r="C71" s="98"/>
      <c r="D71" s="98"/>
      <c r="E71" s="99"/>
    </row>
    <row r="72" spans="2:5" x14ac:dyDescent="0.35">
      <c r="B72" s="97"/>
      <c r="C72" s="98"/>
      <c r="D72" s="98"/>
      <c r="E72" s="99"/>
    </row>
    <row r="73" spans="2:5" x14ac:dyDescent="0.35">
      <c r="B73" s="97"/>
      <c r="C73" s="98"/>
      <c r="D73" s="98"/>
      <c r="E73" s="99"/>
    </row>
    <row r="74" spans="2:5" x14ac:dyDescent="0.35">
      <c r="B74" s="97"/>
      <c r="C74" s="98"/>
      <c r="D74" s="98"/>
      <c r="E74" s="99"/>
    </row>
    <row r="75" spans="2:5" x14ac:dyDescent="0.35">
      <c r="B75" s="97"/>
      <c r="C75" s="98"/>
      <c r="D75" s="98"/>
      <c r="E75" s="99"/>
    </row>
    <row r="76" spans="2:5" x14ac:dyDescent="0.35">
      <c r="B76" s="97"/>
      <c r="C76" s="98"/>
      <c r="D76" s="98"/>
      <c r="E76" s="99"/>
    </row>
    <row r="77" spans="2:5" x14ac:dyDescent="0.35">
      <c r="B77" s="97"/>
      <c r="C77" s="98"/>
      <c r="D77" s="98"/>
      <c r="E77" s="99"/>
    </row>
    <row r="78" spans="2:5" x14ac:dyDescent="0.35">
      <c r="B78" s="97"/>
      <c r="C78" s="98"/>
      <c r="D78" s="98"/>
      <c r="E78" s="99"/>
    </row>
    <row r="79" spans="2:5" x14ac:dyDescent="0.35">
      <c r="B79" s="97"/>
      <c r="C79" s="98"/>
      <c r="D79" s="98"/>
      <c r="E79" s="99"/>
    </row>
    <row r="80" spans="2:5" x14ac:dyDescent="0.35">
      <c r="B80" s="97"/>
      <c r="C80" s="98"/>
      <c r="D80" s="98"/>
      <c r="E80" s="99"/>
    </row>
    <row r="81" spans="2:5" x14ac:dyDescent="0.35">
      <c r="B81" s="97"/>
      <c r="C81" s="98"/>
      <c r="D81" s="98"/>
      <c r="E81" s="99"/>
    </row>
    <row r="82" spans="2:5" x14ac:dyDescent="0.35">
      <c r="B82" s="97"/>
      <c r="C82" s="98"/>
      <c r="D82" s="98"/>
      <c r="E82" s="99"/>
    </row>
    <row r="83" spans="2:5" x14ac:dyDescent="0.35">
      <c r="B83" s="97"/>
      <c r="C83" s="98"/>
      <c r="D83" s="98"/>
      <c r="E83" s="99"/>
    </row>
    <row r="84" spans="2:5" x14ac:dyDescent="0.35">
      <c r="B84" s="97"/>
      <c r="C84" s="98"/>
      <c r="D84" s="98"/>
      <c r="E84" s="99"/>
    </row>
    <row r="85" spans="2:5" x14ac:dyDescent="0.35">
      <c r="B85" s="97"/>
      <c r="C85" s="98"/>
      <c r="D85" s="98"/>
      <c r="E85" s="99"/>
    </row>
    <row r="86" spans="2:5" x14ac:dyDescent="0.35">
      <c r="B86" s="97"/>
      <c r="C86" s="98"/>
      <c r="D86" s="98"/>
      <c r="E86" s="99"/>
    </row>
    <row r="87" spans="2:5" x14ac:dyDescent="0.35">
      <c r="B87" s="97"/>
      <c r="C87" s="98"/>
      <c r="D87" s="98"/>
      <c r="E87" s="99"/>
    </row>
    <row r="88" spans="2:5" x14ac:dyDescent="0.35">
      <c r="B88" s="97"/>
      <c r="C88" s="98"/>
      <c r="D88" s="98"/>
      <c r="E88" s="99"/>
    </row>
    <row r="89" spans="2:5" x14ac:dyDescent="0.35">
      <c r="B89" s="97"/>
      <c r="C89" s="98"/>
      <c r="D89" s="98"/>
      <c r="E89" s="99"/>
    </row>
    <row r="90" spans="2:5" x14ac:dyDescent="0.35">
      <c r="B90" s="97"/>
      <c r="C90" s="98"/>
      <c r="D90" s="98"/>
      <c r="E90" s="99"/>
    </row>
    <row r="91" spans="2:5" x14ac:dyDescent="0.35">
      <c r="B91" s="97"/>
      <c r="C91" s="98"/>
      <c r="D91" s="98"/>
      <c r="E91" s="99"/>
    </row>
    <row r="92" spans="2:5" x14ac:dyDescent="0.35">
      <c r="B92" s="97"/>
      <c r="C92" s="98"/>
      <c r="D92" s="98"/>
      <c r="E92" s="99"/>
    </row>
    <row r="93" spans="2:5" x14ac:dyDescent="0.35">
      <c r="B93" s="97"/>
      <c r="C93" s="98"/>
      <c r="D93" s="98"/>
      <c r="E93" s="99"/>
    </row>
    <row r="94" spans="2:5" x14ac:dyDescent="0.35">
      <c r="B94" s="97"/>
      <c r="C94" s="98"/>
      <c r="D94" s="98"/>
      <c r="E94" s="99"/>
    </row>
    <row r="95" spans="2:5" x14ac:dyDescent="0.35">
      <c r="B95" s="97"/>
      <c r="C95" s="98"/>
      <c r="D95" s="98"/>
      <c r="E95" s="99"/>
    </row>
    <row r="96" spans="2:5" x14ac:dyDescent="0.35">
      <c r="B96" s="97"/>
      <c r="C96" s="98"/>
      <c r="D96" s="98"/>
      <c r="E96" s="99"/>
    </row>
    <row r="97" spans="2:5" x14ac:dyDescent="0.35">
      <c r="B97" s="97"/>
      <c r="C97" s="98"/>
      <c r="D97" s="98"/>
      <c r="E97" s="99"/>
    </row>
    <row r="98" spans="2:5" x14ac:dyDescent="0.35">
      <c r="B98" s="97"/>
      <c r="C98" s="98"/>
      <c r="D98" s="98"/>
      <c r="E98" s="99"/>
    </row>
    <row r="99" spans="2:5" x14ac:dyDescent="0.35">
      <c r="B99" s="97"/>
      <c r="C99" s="98"/>
      <c r="D99" s="98"/>
      <c r="E99" s="99"/>
    </row>
    <row r="100" spans="2:5" x14ac:dyDescent="0.35">
      <c r="B100" s="97"/>
      <c r="C100" s="98"/>
      <c r="D100" s="98"/>
      <c r="E100" s="99"/>
    </row>
    <row r="101" spans="2:5" x14ac:dyDescent="0.35">
      <c r="B101" s="97"/>
      <c r="C101" s="98"/>
      <c r="D101" s="98"/>
      <c r="E101" s="99"/>
    </row>
    <row r="102" spans="2:5" x14ac:dyDescent="0.35">
      <c r="B102" s="97"/>
      <c r="C102" s="98"/>
      <c r="D102" s="98"/>
      <c r="E102" s="99"/>
    </row>
    <row r="103" spans="2:5" x14ac:dyDescent="0.35">
      <c r="B103" s="97"/>
      <c r="C103" s="98"/>
      <c r="D103" s="98"/>
      <c r="E103" s="99"/>
    </row>
    <row r="104" spans="2:5" x14ac:dyDescent="0.35">
      <c r="B104" s="97"/>
      <c r="C104" s="98"/>
      <c r="D104" s="98"/>
      <c r="E104" s="99"/>
    </row>
    <row r="105" spans="2:5" x14ac:dyDescent="0.35">
      <c r="B105" s="97"/>
      <c r="C105" s="98"/>
      <c r="D105" s="98"/>
      <c r="E105" s="99"/>
    </row>
    <row r="106" spans="2:5" x14ac:dyDescent="0.35">
      <c r="B106" s="97"/>
      <c r="C106" s="98"/>
      <c r="D106" s="98"/>
      <c r="E106" s="99"/>
    </row>
    <row r="107" spans="2:5" x14ac:dyDescent="0.35">
      <c r="B107" s="97"/>
      <c r="C107" s="98"/>
      <c r="D107" s="98"/>
      <c r="E107" s="99"/>
    </row>
    <row r="108" spans="2:5" x14ac:dyDescent="0.35">
      <c r="B108" s="97"/>
      <c r="C108" s="98"/>
      <c r="D108" s="98"/>
      <c r="E108" s="99"/>
    </row>
    <row r="109" spans="2:5" x14ac:dyDescent="0.35">
      <c r="B109" s="97"/>
      <c r="C109" s="98"/>
      <c r="D109" s="98"/>
      <c r="E109" s="99"/>
    </row>
    <row r="110" spans="2:5" x14ac:dyDescent="0.35">
      <c r="B110" s="97"/>
      <c r="C110" s="98"/>
      <c r="D110" s="98"/>
      <c r="E110" s="99"/>
    </row>
    <row r="111" spans="2:5" x14ac:dyDescent="0.35">
      <c r="B111" s="97"/>
      <c r="C111" s="98"/>
      <c r="D111" s="98"/>
      <c r="E111" s="99"/>
    </row>
    <row r="112" spans="2:5" x14ac:dyDescent="0.35">
      <c r="B112" s="97"/>
      <c r="C112" s="98"/>
      <c r="D112" s="98"/>
      <c r="E112" s="99"/>
    </row>
    <row r="113" spans="2:5" x14ac:dyDescent="0.35">
      <c r="B113" s="97"/>
      <c r="C113" s="98"/>
      <c r="D113" s="98"/>
      <c r="E113" s="99"/>
    </row>
    <row r="114" spans="2:5" x14ac:dyDescent="0.35">
      <c r="B114" s="97"/>
      <c r="C114" s="98"/>
      <c r="D114" s="98"/>
      <c r="E114" s="99"/>
    </row>
    <row r="115" spans="2:5" x14ac:dyDescent="0.35">
      <c r="B115" s="97"/>
      <c r="C115" s="98"/>
      <c r="D115" s="98"/>
      <c r="E115" s="99"/>
    </row>
    <row r="116" spans="2:5" x14ac:dyDescent="0.35">
      <c r="B116" s="97"/>
      <c r="C116" s="98"/>
      <c r="D116" s="98"/>
      <c r="E116" s="99"/>
    </row>
    <row r="117" spans="2:5" x14ac:dyDescent="0.35">
      <c r="B117" s="97"/>
      <c r="C117" s="98"/>
      <c r="D117" s="98"/>
      <c r="E117" s="99"/>
    </row>
    <row r="118" spans="2:5" x14ac:dyDescent="0.35">
      <c r="B118" s="97"/>
      <c r="C118" s="98"/>
      <c r="D118" s="98"/>
      <c r="E118" s="99"/>
    </row>
    <row r="119" spans="2:5" x14ac:dyDescent="0.35">
      <c r="B119" s="97"/>
      <c r="C119" s="98"/>
      <c r="D119" s="98"/>
      <c r="E119" s="99"/>
    </row>
    <row r="120" spans="2:5" x14ac:dyDescent="0.35">
      <c r="B120" s="97"/>
      <c r="C120" s="98"/>
      <c r="D120" s="98"/>
      <c r="E120" s="99"/>
    </row>
    <row r="121" spans="2:5" x14ac:dyDescent="0.35">
      <c r="B121" s="97"/>
      <c r="C121" s="98"/>
      <c r="D121" s="98"/>
      <c r="E121" s="99"/>
    </row>
    <row r="122" spans="2:5" x14ac:dyDescent="0.35">
      <c r="B122" s="97"/>
      <c r="C122" s="98"/>
      <c r="D122" s="98"/>
      <c r="E122" s="99"/>
    </row>
    <row r="123" spans="2:5" x14ac:dyDescent="0.35">
      <c r="B123" s="97"/>
      <c r="C123" s="98"/>
      <c r="D123" s="98"/>
      <c r="E123" s="99"/>
    </row>
    <row r="124" spans="2:5" x14ac:dyDescent="0.35">
      <c r="B124" s="97"/>
      <c r="C124" s="98"/>
      <c r="D124" s="98"/>
      <c r="E124" s="99"/>
    </row>
    <row r="125" spans="2:5" x14ac:dyDescent="0.35">
      <c r="B125" s="97"/>
      <c r="C125" s="98"/>
      <c r="D125" s="98"/>
      <c r="E125" s="99"/>
    </row>
    <row r="126" spans="2:5" x14ac:dyDescent="0.35">
      <c r="B126" s="97"/>
      <c r="C126" s="98"/>
      <c r="D126" s="98"/>
      <c r="E126" s="99"/>
    </row>
    <row r="127" spans="2:5" x14ac:dyDescent="0.35">
      <c r="B127" s="97"/>
      <c r="C127" s="98"/>
      <c r="D127" s="98"/>
      <c r="E127" s="99"/>
    </row>
    <row r="128" spans="2:5" x14ac:dyDescent="0.35">
      <c r="B128" s="97"/>
      <c r="C128" s="98"/>
      <c r="D128" s="98"/>
      <c r="E128" s="99"/>
    </row>
    <row r="129" spans="2:5" x14ac:dyDescent="0.35">
      <c r="B129" s="97"/>
      <c r="C129" s="98"/>
      <c r="D129" s="98"/>
      <c r="E129" s="99"/>
    </row>
    <row r="130" spans="2:5" x14ac:dyDescent="0.35">
      <c r="B130" s="97"/>
      <c r="C130" s="98"/>
      <c r="D130" s="98"/>
      <c r="E130" s="99"/>
    </row>
    <row r="131" spans="2:5" x14ac:dyDescent="0.35">
      <c r="B131" s="97"/>
      <c r="C131" s="98"/>
      <c r="D131" s="98"/>
      <c r="E131" s="99"/>
    </row>
    <row r="132" spans="2:5" x14ac:dyDescent="0.35">
      <c r="B132" s="97"/>
      <c r="C132" s="98"/>
      <c r="D132" s="98"/>
      <c r="E132" s="99"/>
    </row>
    <row r="133" spans="2:5" x14ac:dyDescent="0.35">
      <c r="B133" s="97"/>
      <c r="C133" s="98"/>
      <c r="D133" s="98"/>
      <c r="E133" s="99"/>
    </row>
    <row r="134" spans="2:5" x14ac:dyDescent="0.35">
      <c r="B134" s="97"/>
      <c r="C134" s="98"/>
      <c r="D134" s="98"/>
      <c r="E134" s="99"/>
    </row>
    <row r="135" spans="2:5" x14ac:dyDescent="0.35">
      <c r="B135" s="97"/>
      <c r="C135" s="98"/>
      <c r="D135" s="98"/>
      <c r="E135" s="99"/>
    </row>
    <row r="136" spans="2:5" x14ac:dyDescent="0.35">
      <c r="B136" s="97"/>
      <c r="C136" s="98"/>
      <c r="D136" s="98"/>
      <c r="E136" s="99"/>
    </row>
    <row r="137" spans="2:5" x14ac:dyDescent="0.35">
      <c r="B137" s="97"/>
      <c r="C137" s="98"/>
      <c r="D137" s="98"/>
      <c r="E137" s="99"/>
    </row>
    <row r="138" spans="2:5" x14ac:dyDescent="0.35">
      <c r="B138" s="97"/>
      <c r="C138" s="98"/>
      <c r="D138" s="98"/>
      <c r="E138" s="99"/>
    </row>
    <row r="139" spans="2:5" x14ac:dyDescent="0.35">
      <c r="B139" s="97"/>
      <c r="C139" s="98"/>
      <c r="D139" s="98"/>
      <c r="E139" s="99"/>
    </row>
    <row r="140" spans="2:5" x14ac:dyDescent="0.35">
      <c r="B140" s="97"/>
      <c r="C140" s="98"/>
      <c r="D140" s="98"/>
      <c r="E140" s="99"/>
    </row>
    <row r="141" spans="2:5" x14ac:dyDescent="0.35">
      <c r="B141" s="97"/>
      <c r="C141" s="98"/>
      <c r="D141" s="98"/>
      <c r="E141" s="99"/>
    </row>
    <row r="142" spans="2:5" x14ac:dyDescent="0.35">
      <c r="B142" s="97"/>
      <c r="C142" s="98"/>
      <c r="D142" s="98"/>
      <c r="E142" s="99"/>
    </row>
    <row r="143" spans="2:5" x14ac:dyDescent="0.35">
      <c r="B143" s="97"/>
      <c r="C143" s="98"/>
      <c r="D143" s="98"/>
      <c r="E143" s="99"/>
    </row>
    <row r="144" spans="2:5" x14ac:dyDescent="0.35">
      <c r="B144" s="97"/>
      <c r="C144" s="98"/>
      <c r="D144" s="98"/>
      <c r="E144" s="99"/>
    </row>
    <row r="145" spans="2:5" x14ac:dyDescent="0.35">
      <c r="B145" s="97"/>
      <c r="C145" s="98"/>
      <c r="D145" s="98"/>
      <c r="E145" s="99"/>
    </row>
    <row r="146" spans="2:5" x14ac:dyDescent="0.35">
      <c r="B146" s="97"/>
      <c r="C146" s="98"/>
      <c r="D146" s="98"/>
      <c r="E146" s="99"/>
    </row>
    <row r="147" spans="2:5" x14ac:dyDescent="0.35">
      <c r="B147" s="97"/>
      <c r="C147" s="98"/>
      <c r="D147" s="98"/>
      <c r="E147" s="99"/>
    </row>
    <row r="148" spans="2:5" x14ac:dyDescent="0.35">
      <c r="B148" s="97"/>
      <c r="C148" s="98"/>
      <c r="D148" s="98"/>
      <c r="E148" s="99"/>
    </row>
    <row r="149" spans="2:5" x14ac:dyDescent="0.35">
      <c r="B149" s="97"/>
      <c r="C149" s="98"/>
      <c r="D149" s="98"/>
      <c r="E149" s="99"/>
    </row>
    <row r="150" spans="2:5" x14ac:dyDescent="0.35">
      <c r="B150" s="97"/>
      <c r="C150" s="98"/>
      <c r="D150" s="98"/>
      <c r="E150" s="99"/>
    </row>
    <row r="151" spans="2:5" x14ac:dyDescent="0.35">
      <c r="B151" s="97"/>
      <c r="C151" s="98"/>
      <c r="D151" s="98"/>
      <c r="E151" s="99"/>
    </row>
    <row r="152" spans="2:5" x14ac:dyDescent="0.35">
      <c r="B152" s="97"/>
      <c r="C152" s="98"/>
      <c r="D152" s="98"/>
      <c r="E152" s="99"/>
    </row>
    <row r="153" spans="2:5" x14ac:dyDescent="0.35">
      <c r="B153" s="97"/>
      <c r="C153" s="98"/>
      <c r="D153" s="98"/>
      <c r="E153" s="99"/>
    </row>
    <row r="154" spans="2:5" x14ac:dyDescent="0.35">
      <c r="B154" s="97"/>
      <c r="C154" s="98"/>
      <c r="D154" s="98"/>
      <c r="E154" s="99"/>
    </row>
    <row r="155" spans="2:5" x14ac:dyDescent="0.35">
      <c r="B155" s="97"/>
      <c r="C155" s="98"/>
      <c r="D155" s="98"/>
      <c r="E155" s="99"/>
    </row>
    <row r="156" spans="2:5" x14ac:dyDescent="0.35">
      <c r="B156" s="97"/>
      <c r="C156" s="98"/>
      <c r="D156" s="98"/>
      <c r="E156" s="99"/>
    </row>
    <row r="157" spans="2:5" x14ac:dyDescent="0.35">
      <c r="B157" s="97"/>
      <c r="C157" s="98"/>
      <c r="D157" s="98"/>
      <c r="E157" s="99"/>
    </row>
    <row r="158" spans="2:5" x14ac:dyDescent="0.35">
      <c r="B158" s="97"/>
      <c r="C158" s="98"/>
      <c r="D158" s="98"/>
      <c r="E158" s="99"/>
    </row>
    <row r="159" spans="2:5" x14ac:dyDescent="0.35">
      <c r="B159" s="97"/>
      <c r="C159" s="98"/>
      <c r="D159" s="98"/>
      <c r="E159" s="99"/>
    </row>
    <row r="160" spans="2:5" x14ac:dyDescent="0.35">
      <c r="B160" s="97"/>
      <c r="C160" s="98"/>
      <c r="D160" s="98"/>
      <c r="E160" s="99"/>
    </row>
    <row r="161" spans="2:5" x14ac:dyDescent="0.35">
      <c r="B161" s="97"/>
      <c r="C161" s="98"/>
      <c r="D161" s="98"/>
      <c r="E161" s="99"/>
    </row>
    <row r="162" spans="2:5" x14ac:dyDescent="0.35">
      <c r="B162" s="97"/>
      <c r="C162" s="98"/>
      <c r="D162" s="98"/>
      <c r="E162" s="99"/>
    </row>
    <row r="163" spans="2:5" x14ac:dyDescent="0.35">
      <c r="B163" s="97"/>
      <c r="C163" s="98"/>
      <c r="D163" s="98"/>
      <c r="E163" s="99"/>
    </row>
    <row r="164" spans="2:5" x14ac:dyDescent="0.35">
      <c r="B164" s="97"/>
      <c r="C164" s="98"/>
      <c r="D164" s="98"/>
      <c r="E164" s="99"/>
    </row>
    <row r="165" spans="2:5" x14ac:dyDescent="0.35">
      <c r="B165" s="97"/>
      <c r="C165" s="98"/>
      <c r="D165" s="98"/>
      <c r="E165" s="99"/>
    </row>
    <row r="166" spans="2:5" x14ac:dyDescent="0.35">
      <c r="B166" s="97"/>
      <c r="C166" s="98"/>
      <c r="D166" s="98"/>
      <c r="E166" s="99"/>
    </row>
    <row r="167" spans="2:5" x14ac:dyDescent="0.35">
      <c r="B167" s="97"/>
      <c r="C167" s="98"/>
      <c r="D167" s="98"/>
      <c r="E167" s="99"/>
    </row>
    <row r="168" spans="2:5" x14ac:dyDescent="0.35">
      <c r="B168" s="97"/>
      <c r="C168" s="98"/>
      <c r="D168" s="98"/>
      <c r="E168" s="99"/>
    </row>
    <row r="169" spans="2:5" x14ac:dyDescent="0.35">
      <c r="B169" s="97"/>
      <c r="C169" s="98"/>
      <c r="D169" s="98"/>
      <c r="E169" s="99"/>
    </row>
    <row r="170" spans="2:5" x14ac:dyDescent="0.35">
      <c r="B170" s="97"/>
      <c r="C170" s="98"/>
      <c r="D170" s="98"/>
      <c r="E170" s="99"/>
    </row>
    <row r="171" spans="2:5" x14ac:dyDescent="0.35">
      <c r="B171" s="97"/>
      <c r="C171" s="98"/>
      <c r="D171" s="98"/>
      <c r="E171" s="99"/>
    </row>
    <row r="172" spans="2:5" x14ac:dyDescent="0.35">
      <c r="B172" s="97"/>
      <c r="C172" s="98"/>
      <c r="D172" s="98"/>
      <c r="E172" s="99"/>
    </row>
    <row r="173" spans="2:5" x14ac:dyDescent="0.35">
      <c r="B173" s="97"/>
      <c r="C173" s="98"/>
      <c r="D173" s="98"/>
      <c r="E173" s="99"/>
    </row>
    <row r="174" spans="2:5" x14ac:dyDescent="0.35">
      <c r="B174" s="97"/>
      <c r="C174" s="98"/>
      <c r="D174" s="98"/>
      <c r="E174" s="99"/>
    </row>
    <row r="175" spans="2:5" x14ac:dyDescent="0.35">
      <c r="B175" s="97"/>
      <c r="C175" s="98"/>
      <c r="D175" s="98"/>
      <c r="E175" s="99"/>
    </row>
    <row r="176" spans="2:5" x14ac:dyDescent="0.35">
      <c r="B176" s="97"/>
      <c r="C176" s="98"/>
      <c r="D176" s="98"/>
      <c r="E176" s="99"/>
    </row>
    <row r="177" spans="2:5" x14ac:dyDescent="0.35">
      <c r="B177" s="97"/>
      <c r="C177" s="98"/>
      <c r="D177" s="98"/>
      <c r="E177" s="99"/>
    </row>
    <row r="178" spans="2:5" x14ac:dyDescent="0.35">
      <c r="B178" s="97"/>
      <c r="C178" s="98"/>
      <c r="D178" s="98"/>
      <c r="E178" s="99"/>
    </row>
    <row r="179" spans="2:5" x14ac:dyDescent="0.35">
      <c r="B179" s="97"/>
      <c r="C179" s="98"/>
      <c r="D179" s="98"/>
      <c r="E179" s="99"/>
    </row>
    <row r="180" spans="2:5" x14ac:dyDescent="0.35">
      <c r="B180" s="97"/>
      <c r="C180" s="98"/>
      <c r="D180" s="98"/>
      <c r="E180" s="99"/>
    </row>
    <row r="181" spans="2:5" x14ac:dyDescent="0.35">
      <c r="B181" s="97"/>
      <c r="C181" s="98"/>
      <c r="D181" s="98"/>
      <c r="E181" s="99"/>
    </row>
    <row r="182" spans="2:5" x14ac:dyDescent="0.35">
      <c r="B182" s="97"/>
      <c r="C182" s="98"/>
      <c r="D182" s="98"/>
      <c r="E182" s="99"/>
    </row>
    <row r="183" spans="2:5" x14ac:dyDescent="0.35">
      <c r="B183" s="97"/>
      <c r="C183" s="98"/>
      <c r="D183" s="98"/>
      <c r="E183" s="99"/>
    </row>
    <row r="184" spans="2:5" x14ac:dyDescent="0.35">
      <c r="B184" s="97"/>
      <c r="C184" s="98"/>
      <c r="D184" s="98"/>
      <c r="E184" s="99"/>
    </row>
    <row r="185" spans="2:5" x14ac:dyDescent="0.35">
      <c r="B185" s="97"/>
      <c r="C185" s="98"/>
      <c r="D185" s="98"/>
      <c r="E185" s="99"/>
    </row>
    <row r="186" spans="2:5" x14ac:dyDescent="0.35">
      <c r="B186" s="97"/>
      <c r="C186" s="98"/>
      <c r="D186" s="98"/>
      <c r="E186" s="99"/>
    </row>
    <row r="187" spans="2:5" x14ac:dyDescent="0.35">
      <c r="B187" s="97"/>
      <c r="C187" s="98"/>
      <c r="D187" s="98"/>
      <c r="E187" s="99"/>
    </row>
    <row r="188" spans="2:5" x14ac:dyDescent="0.35">
      <c r="B188" s="97"/>
      <c r="C188" s="98"/>
      <c r="D188" s="98"/>
      <c r="E188" s="99"/>
    </row>
    <row r="189" spans="2:5" x14ac:dyDescent="0.35">
      <c r="B189" s="97"/>
      <c r="C189" s="98"/>
      <c r="D189" s="98"/>
      <c r="E189" s="99"/>
    </row>
    <row r="190" spans="2:5" x14ac:dyDescent="0.35">
      <c r="B190" s="97"/>
      <c r="C190" s="98"/>
      <c r="D190" s="98"/>
      <c r="E190" s="99"/>
    </row>
    <row r="191" spans="2:5" x14ac:dyDescent="0.35">
      <c r="B191" s="97"/>
      <c r="C191" s="98"/>
      <c r="D191" s="98"/>
      <c r="E191" s="99"/>
    </row>
    <row r="192" spans="2:5" x14ac:dyDescent="0.35">
      <c r="B192" s="97"/>
      <c r="C192" s="98"/>
      <c r="D192" s="98"/>
      <c r="E192" s="99"/>
    </row>
    <row r="193" spans="2:5" x14ac:dyDescent="0.35">
      <c r="B193" s="97"/>
      <c r="C193" s="98"/>
      <c r="D193" s="98"/>
      <c r="E193" s="99"/>
    </row>
    <row r="194" spans="2:5" x14ac:dyDescent="0.35">
      <c r="B194" s="97"/>
      <c r="C194" s="98"/>
      <c r="D194" s="98"/>
      <c r="E194" s="99"/>
    </row>
    <row r="195" spans="2:5" x14ac:dyDescent="0.35">
      <c r="B195" s="97"/>
      <c r="C195" s="98"/>
      <c r="D195" s="98"/>
      <c r="E195" s="99"/>
    </row>
    <row r="196" spans="2:5" x14ac:dyDescent="0.35">
      <c r="B196" s="97"/>
      <c r="C196" s="98"/>
      <c r="D196" s="98"/>
      <c r="E196" s="99"/>
    </row>
    <row r="197" spans="2:5" x14ac:dyDescent="0.35">
      <c r="B197" s="97"/>
      <c r="C197" s="98"/>
      <c r="D197" s="98"/>
      <c r="E197" s="99"/>
    </row>
    <row r="198" spans="2:5" x14ac:dyDescent="0.35">
      <c r="B198" s="97"/>
      <c r="C198" s="98"/>
      <c r="D198" s="98"/>
      <c r="E198" s="99"/>
    </row>
    <row r="199" spans="2:5" x14ac:dyDescent="0.35">
      <c r="B199" s="97"/>
      <c r="C199" s="98"/>
      <c r="D199" s="98"/>
      <c r="E199" s="99"/>
    </row>
    <row r="200" spans="2:5" x14ac:dyDescent="0.35">
      <c r="B200" s="97"/>
      <c r="C200" s="98"/>
      <c r="D200" s="98"/>
      <c r="E200" s="99"/>
    </row>
    <row r="201" spans="2:5" x14ac:dyDescent="0.35">
      <c r="B201" s="97"/>
      <c r="C201" s="98"/>
      <c r="D201" s="98"/>
      <c r="E201" s="99"/>
    </row>
    <row r="202" spans="2:5" x14ac:dyDescent="0.35">
      <c r="B202" s="97"/>
      <c r="C202" s="98"/>
      <c r="D202" s="98"/>
      <c r="E202" s="99"/>
    </row>
    <row r="203" spans="2:5" x14ac:dyDescent="0.35">
      <c r="B203" s="97"/>
      <c r="C203" s="98"/>
      <c r="D203" s="98"/>
      <c r="E203" s="99"/>
    </row>
    <row r="204" spans="2:5" x14ac:dyDescent="0.35">
      <c r="B204" s="97"/>
      <c r="C204" s="98"/>
      <c r="D204" s="98"/>
      <c r="E204" s="99"/>
    </row>
    <row r="205" spans="2:5" x14ac:dyDescent="0.35">
      <c r="B205" s="97"/>
      <c r="C205" s="98"/>
      <c r="D205" s="98"/>
      <c r="E205" s="99"/>
    </row>
    <row r="206" spans="2:5" x14ac:dyDescent="0.35">
      <c r="B206" s="97"/>
      <c r="C206" s="98"/>
      <c r="D206" s="98"/>
      <c r="E206" s="99"/>
    </row>
    <row r="207" spans="2:5" x14ac:dyDescent="0.35">
      <c r="B207" s="97"/>
      <c r="C207" s="98"/>
      <c r="D207" s="98"/>
      <c r="E207" s="99"/>
    </row>
    <row r="208" spans="2:5" x14ac:dyDescent="0.35">
      <c r="B208" s="97"/>
      <c r="C208" s="98"/>
      <c r="D208" s="98"/>
      <c r="E208" s="99"/>
    </row>
    <row r="209" spans="2:5" x14ac:dyDescent="0.35">
      <c r="B209" s="97"/>
      <c r="C209" s="98"/>
      <c r="D209" s="98"/>
      <c r="E209" s="99"/>
    </row>
    <row r="210" spans="2:5" x14ac:dyDescent="0.35">
      <c r="B210" s="97"/>
      <c r="C210" s="98"/>
      <c r="D210" s="98"/>
      <c r="E210" s="99"/>
    </row>
    <row r="211" spans="2:5" x14ac:dyDescent="0.35">
      <c r="B211" s="97"/>
      <c r="C211" s="98"/>
      <c r="D211" s="98"/>
      <c r="E211" s="99"/>
    </row>
    <row r="212" spans="2:5" x14ac:dyDescent="0.35">
      <c r="B212" s="97"/>
      <c r="C212" s="98"/>
      <c r="D212" s="98"/>
      <c r="E212" s="99"/>
    </row>
    <row r="213" spans="2:5" x14ac:dyDescent="0.35">
      <c r="B213" s="97"/>
      <c r="C213" s="98"/>
      <c r="D213" s="98"/>
      <c r="E213" s="99"/>
    </row>
    <row r="214" spans="2:5" x14ac:dyDescent="0.35">
      <c r="B214" s="97"/>
      <c r="C214" s="98"/>
      <c r="D214" s="98"/>
      <c r="E214" s="99"/>
    </row>
    <row r="215" spans="2:5" x14ac:dyDescent="0.35">
      <c r="B215" s="97"/>
      <c r="C215" s="98"/>
      <c r="D215" s="98"/>
      <c r="E215" s="99"/>
    </row>
    <row r="216" spans="2:5" x14ac:dyDescent="0.35">
      <c r="B216" s="97"/>
      <c r="C216" s="98"/>
      <c r="D216" s="98"/>
      <c r="E216" s="99"/>
    </row>
    <row r="217" spans="2:5" x14ac:dyDescent="0.35">
      <c r="B217" s="97"/>
      <c r="C217" s="98"/>
      <c r="D217" s="98"/>
      <c r="E217" s="99"/>
    </row>
    <row r="218" spans="2:5" x14ac:dyDescent="0.35">
      <c r="B218" s="97"/>
      <c r="C218" s="98"/>
      <c r="D218" s="98"/>
      <c r="E218" s="99"/>
    </row>
    <row r="219" spans="2:5" x14ac:dyDescent="0.35">
      <c r="B219" s="97"/>
      <c r="C219" s="98"/>
      <c r="D219" s="98"/>
      <c r="E219" s="99"/>
    </row>
    <row r="220" spans="2:5" x14ac:dyDescent="0.35">
      <c r="B220" s="97"/>
      <c r="C220" s="98"/>
      <c r="D220" s="98"/>
      <c r="E220" s="99"/>
    </row>
    <row r="221" spans="2:5" x14ac:dyDescent="0.35">
      <c r="B221" s="97"/>
      <c r="C221" s="98"/>
      <c r="D221" s="98"/>
      <c r="E221" s="99"/>
    </row>
    <row r="222" spans="2:5" x14ac:dyDescent="0.35">
      <c r="B222" s="97"/>
      <c r="C222" s="98"/>
      <c r="D222" s="98"/>
      <c r="E222" s="99"/>
    </row>
    <row r="223" spans="2:5" x14ac:dyDescent="0.35">
      <c r="B223" s="97"/>
      <c r="C223" s="98"/>
      <c r="D223" s="98"/>
      <c r="E223" s="99"/>
    </row>
    <row r="224" spans="2:5" x14ac:dyDescent="0.35">
      <c r="B224" s="97"/>
      <c r="C224" s="98"/>
      <c r="D224" s="98"/>
      <c r="E224" s="99"/>
    </row>
    <row r="225" spans="2:5" x14ac:dyDescent="0.35">
      <c r="B225" s="97"/>
      <c r="C225" s="98"/>
      <c r="D225" s="98"/>
      <c r="E225" s="99"/>
    </row>
    <row r="226" spans="2:5" x14ac:dyDescent="0.35">
      <c r="B226" s="97"/>
      <c r="C226" s="98"/>
      <c r="D226" s="98"/>
      <c r="E226" s="99"/>
    </row>
    <row r="227" spans="2:5" x14ac:dyDescent="0.35">
      <c r="B227" s="97"/>
      <c r="C227" s="98"/>
      <c r="D227" s="98"/>
      <c r="E227" s="99"/>
    </row>
    <row r="228" spans="2:5" x14ac:dyDescent="0.35">
      <c r="B228" s="97"/>
      <c r="C228" s="98"/>
      <c r="D228" s="98"/>
      <c r="E228" s="99"/>
    </row>
    <row r="229" spans="2:5" x14ac:dyDescent="0.35">
      <c r="B229" s="97"/>
      <c r="C229" s="98"/>
      <c r="D229" s="98"/>
      <c r="E229" s="99"/>
    </row>
    <row r="230" spans="2:5" x14ac:dyDescent="0.35">
      <c r="B230" s="97"/>
      <c r="C230" s="98"/>
      <c r="D230" s="98"/>
      <c r="E230" s="99"/>
    </row>
    <row r="231" spans="2:5" x14ac:dyDescent="0.35">
      <c r="B231" s="97"/>
      <c r="C231" s="98"/>
      <c r="D231" s="98"/>
      <c r="E231" s="99"/>
    </row>
    <row r="232" spans="2:5" x14ac:dyDescent="0.35">
      <c r="B232" s="97"/>
      <c r="C232" s="98"/>
      <c r="D232" s="98"/>
      <c r="E232" s="99"/>
    </row>
    <row r="233" spans="2:5" x14ac:dyDescent="0.35">
      <c r="B233" s="97"/>
      <c r="C233" s="98"/>
      <c r="D233" s="98"/>
      <c r="E233" s="99"/>
    </row>
    <row r="234" spans="2:5" x14ac:dyDescent="0.35">
      <c r="B234" s="97"/>
      <c r="C234" s="98"/>
      <c r="D234" s="98"/>
      <c r="E234" s="99"/>
    </row>
    <row r="235" spans="2:5" x14ac:dyDescent="0.35">
      <c r="B235" s="97"/>
      <c r="C235" s="98"/>
      <c r="D235" s="98"/>
      <c r="E235" s="99"/>
    </row>
    <row r="236" spans="2:5" x14ac:dyDescent="0.35">
      <c r="B236" s="97"/>
      <c r="C236" s="98"/>
      <c r="D236" s="98"/>
      <c r="E236" s="99"/>
    </row>
    <row r="237" spans="2:5" x14ac:dyDescent="0.35">
      <c r="B237" s="97"/>
      <c r="C237" s="98"/>
      <c r="D237" s="98"/>
      <c r="E237" s="99"/>
    </row>
    <row r="238" spans="2:5" x14ac:dyDescent="0.35">
      <c r="B238" s="97"/>
      <c r="C238" s="98"/>
      <c r="D238" s="98"/>
      <c r="E238" s="99"/>
    </row>
    <row r="239" spans="2:5" x14ac:dyDescent="0.35">
      <c r="B239" s="97"/>
      <c r="C239" s="98"/>
      <c r="D239" s="98"/>
      <c r="E239" s="99"/>
    </row>
    <row r="240" spans="2:5" x14ac:dyDescent="0.35">
      <c r="B240" s="97"/>
      <c r="C240" s="98"/>
      <c r="D240" s="98"/>
      <c r="E240" s="99"/>
    </row>
    <row r="241" spans="2:5" x14ac:dyDescent="0.35">
      <c r="B241" s="97"/>
      <c r="C241" s="98"/>
      <c r="D241" s="98"/>
      <c r="E241" s="99"/>
    </row>
    <row r="242" spans="2:5" x14ac:dyDescent="0.35">
      <c r="B242" s="97"/>
      <c r="C242" s="98"/>
      <c r="D242" s="98"/>
      <c r="E242" s="99"/>
    </row>
    <row r="243" spans="2:5" x14ac:dyDescent="0.35">
      <c r="B243" s="97"/>
      <c r="C243" s="98"/>
      <c r="D243" s="98"/>
      <c r="E243" s="99"/>
    </row>
    <row r="244" spans="2:5" x14ac:dyDescent="0.35">
      <c r="B244" s="97"/>
      <c r="C244" s="98"/>
      <c r="D244" s="98"/>
      <c r="E244" s="99"/>
    </row>
    <row r="245" spans="2:5" x14ac:dyDescent="0.35">
      <c r="B245" s="97"/>
      <c r="C245" s="98"/>
      <c r="D245" s="98"/>
      <c r="E245" s="99"/>
    </row>
    <row r="246" spans="2:5" x14ac:dyDescent="0.35">
      <c r="B246" s="97"/>
      <c r="C246" s="98"/>
      <c r="D246" s="98"/>
      <c r="E246" s="99"/>
    </row>
    <row r="247" spans="2:5" x14ac:dyDescent="0.35">
      <c r="B247" s="97"/>
      <c r="C247" s="98"/>
      <c r="D247" s="98"/>
      <c r="E247" s="99"/>
    </row>
    <row r="248" spans="2:5" x14ac:dyDescent="0.35">
      <c r="B248" s="97"/>
      <c r="C248" s="98"/>
      <c r="D248" s="98"/>
      <c r="E248" s="99"/>
    </row>
    <row r="249" spans="2:5" x14ac:dyDescent="0.35">
      <c r="B249" s="97"/>
      <c r="C249" s="98"/>
      <c r="D249" s="98"/>
      <c r="E249" s="99"/>
    </row>
    <row r="250" spans="2:5" x14ac:dyDescent="0.35">
      <c r="B250" s="97"/>
      <c r="C250" s="98"/>
      <c r="D250" s="98"/>
      <c r="E250" s="99"/>
    </row>
    <row r="251" spans="2:5" x14ac:dyDescent="0.35">
      <c r="B251" s="97"/>
      <c r="C251" s="98"/>
      <c r="D251" s="98"/>
      <c r="E251" s="99"/>
    </row>
    <row r="252" spans="2:5" x14ac:dyDescent="0.35">
      <c r="B252" s="97"/>
      <c r="C252" s="98"/>
      <c r="D252" s="98"/>
      <c r="E252" s="99"/>
    </row>
    <row r="253" spans="2:5" x14ac:dyDescent="0.35">
      <c r="B253" s="97"/>
      <c r="C253" s="98"/>
      <c r="D253" s="98"/>
      <c r="E253" s="99"/>
    </row>
    <row r="254" spans="2:5" x14ac:dyDescent="0.35">
      <c r="B254" s="97"/>
      <c r="C254" s="98"/>
      <c r="D254" s="98"/>
      <c r="E254" s="99"/>
    </row>
    <row r="255" spans="2:5" x14ac:dyDescent="0.35">
      <c r="B255" s="97"/>
      <c r="C255" s="98"/>
      <c r="D255" s="98"/>
      <c r="E255" s="99"/>
    </row>
    <row r="256" spans="2:5" x14ac:dyDescent="0.35">
      <c r="B256" s="97"/>
      <c r="C256" s="98"/>
      <c r="D256" s="98"/>
      <c r="E256" s="99"/>
    </row>
    <row r="257" spans="2:5" x14ac:dyDescent="0.35">
      <c r="B257" s="97"/>
      <c r="C257" s="98"/>
      <c r="D257" s="98"/>
      <c r="E257" s="99"/>
    </row>
    <row r="258" spans="2:5" x14ac:dyDescent="0.35">
      <c r="B258" s="97"/>
      <c r="C258" s="98"/>
      <c r="D258" s="98"/>
      <c r="E258" s="99"/>
    </row>
    <row r="259" spans="2:5" x14ac:dyDescent="0.35">
      <c r="B259" s="97"/>
      <c r="C259" s="98"/>
      <c r="D259" s="98"/>
      <c r="E259" s="99"/>
    </row>
    <row r="260" spans="2:5" x14ac:dyDescent="0.35">
      <c r="B260" s="97"/>
      <c r="C260" s="98"/>
      <c r="D260" s="98"/>
      <c r="E260" s="99"/>
    </row>
    <row r="261" spans="2:5" x14ac:dyDescent="0.35">
      <c r="B261" s="97"/>
      <c r="C261" s="98"/>
      <c r="D261" s="98"/>
      <c r="E261" s="99"/>
    </row>
    <row r="262" spans="2:5" x14ac:dyDescent="0.35">
      <c r="B262" s="97"/>
      <c r="C262" s="98"/>
      <c r="D262" s="98"/>
      <c r="E262" s="99"/>
    </row>
    <row r="263" spans="2:5" x14ac:dyDescent="0.35">
      <c r="B263" s="97"/>
      <c r="C263" s="98"/>
      <c r="D263" s="98"/>
      <c r="E263" s="99"/>
    </row>
    <row r="264" spans="2:5" x14ac:dyDescent="0.35">
      <c r="B264" s="97"/>
      <c r="C264" s="98"/>
      <c r="D264" s="98"/>
      <c r="E264" s="99"/>
    </row>
    <row r="265" spans="2:5" x14ac:dyDescent="0.35">
      <c r="B265" s="97"/>
      <c r="C265" s="98"/>
      <c r="D265" s="98"/>
      <c r="E265" s="99"/>
    </row>
    <row r="266" spans="2:5" x14ac:dyDescent="0.35">
      <c r="B266" s="97"/>
      <c r="C266" s="98"/>
      <c r="D266" s="98"/>
      <c r="E266" s="99"/>
    </row>
    <row r="267" spans="2:5" x14ac:dyDescent="0.35">
      <c r="B267" s="97"/>
      <c r="C267" s="98"/>
      <c r="D267" s="98"/>
      <c r="E267" s="99"/>
    </row>
    <row r="268" spans="2:5" x14ac:dyDescent="0.35">
      <c r="B268" s="97"/>
      <c r="C268" s="98"/>
      <c r="D268" s="98"/>
      <c r="E268" s="99"/>
    </row>
    <row r="269" spans="2:5" x14ac:dyDescent="0.35">
      <c r="B269" s="97"/>
      <c r="C269" s="98"/>
      <c r="D269" s="98"/>
      <c r="E269" s="99"/>
    </row>
    <row r="270" spans="2:5" x14ac:dyDescent="0.35">
      <c r="B270" s="97"/>
      <c r="C270" s="98"/>
      <c r="D270" s="98"/>
      <c r="E270" s="99"/>
    </row>
    <row r="271" spans="2:5" x14ac:dyDescent="0.35">
      <c r="B271" s="97"/>
      <c r="C271" s="98"/>
      <c r="D271" s="98"/>
      <c r="E271" s="99"/>
    </row>
    <row r="272" spans="2:5" x14ac:dyDescent="0.35">
      <c r="B272" s="97"/>
      <c r="C272" s="98"/>
      <c r="D272" s="98"/>
      <c r="E272" s="99"/>
    </row>
    <row r="273" spans="2:5" x14ac:dyDescent="0.35">
      <c r="B273" s="97"/>
      <c r="C273" s="98"/>
      <c r="D273" s="98"/>
      <c r="E273" s="99"/>
    </row>
    <row r="274" spans="2:5" x14ac:dyDescent="0.35">
      <c r="B274" s="97"/>
      <c r="C274" s="98"/>
      <c r="D274" s="98"/>
      <c r="E274" s="99"/>
    </row>
    <row r="275" spans="2:5" x14ac:dyDescent="0.35">
      <c r="B275" s="97"/>
      <c r="C275" s="98"/>
      <c r="D275" s="98"/>
      <c r="E275" s="99"/>
    </row>
    <row r="276" spans="2:5" x14ac:dyDescent="0.35">
      <c r="B276" s="97"/>
      <c r="C276" s="98"/>
      <c r="D276" s="98"/>
      <c r="E276" s="99"/>
    </row>
    <row r="277" spans="2:5" x14ac:dyDescent="0.35">
      <c r="B277" s="97"/>
      <c r="C277" s="98"/>
      <c r="D277" s="98"/>
      <c r="E277" s="99"/>
    </row>
    <row r="278" spans="2:5" x14ac:dyDescent="0.35">
      <c r="B278" s="97"/>
      <c r="C278" s="98"/>
      <c r="D278" s="98"/>
      <c r="E278" s="99"/>
    </row>
    <row r="279" spans="2:5" x14ac:dyDescent="0.35">
      <c r="B279" s="97"/>
      <c r="C279" s="98"/>
      <c r="D279" s="98"/>
      <c r="E279" s="99"/>
    </row>
    <row r="280" spans="2:5" x14ac:dyDescent="0.35">
      <c r="B280" s="97"/>
      <c r="C280" s="98"/>
      <c r="D280" s="98"/>
      <c r="E280" s="99"/>
    </row>
    <row r="281" spans="2:5" x14ac:dyDescent="0.35">
      <c r="B281" s="97"/>
      <c r="C281" s="98"/>
      <c r="D281" s="98"/>
      <c r="E281" s="99"/>
    </row>
    <row r="282" spans="2:5" x14ac:dyDescent="0.35">
      <c r="B282" s="97"/>
      <c r="C282" s="98"/>
      <c r="D282" s="98"/>
      <c r="E282" s="99"/>
    </row>
    <row r="283" spans="2:5" x14ac:dyDescent="0.35">
      <c r="B283" s="97"/>
      <c r="C283" s="98"/>
      <c r="D283" s="98"/>
      <c r="E283" s="99"/>
    </row>
    <row r="284" spans="2:5" x14ac:dyDescent="0.35">
      <c r="B284" s="97"/>
      <c r="C284" s="98"/>
      <c r="D284" s="98"/>
      <c r="E284" s="99"/>
    </row>
    <row r="285" spans="2:5" x14ac:dyDescent="0.35">
      <c r="B285" s="97"/>
      <c r="C285" s="98"/>
      <c r="D285" s="98"/>
      <c r="E285" s="99"/>
    </row>
    <row r="286" spans="2:5" x14ac:dyDescent="0.35">
      <c r="B286" s="97"/>
      <c r="C286" s="98"/>
      <c r="D286" s="98"/>
      <c r="E286" s="99"/>
    </row>
    <row r="287" spans="2:5" x14ac:dyDescent="0.35">
      <c r="B287" s="97"/>
      <c r="C287" s="98"/>
      <c r="D287" s="98"/>
      <c r="E287" s="99"/>
    </row>
    <row r="288" spans="2:5" x14ac:dyDescent="0.35">
      <c r="B288" s="97"/>
      <c r="C288" s="98"/>
      <c r="D288" s="98"/>
      <c r="E288" s="99"/>
    </row>
    <row r="289" spans="2:5" x14ac:dyDescent="0.35">
      <c r="B289" s="97"/>
      <c r="C289" s="98"/>
      <c r="D289" s="98"/>
      <c r="E289" s="99"/>
    </row>
    <row r="290" spans="2:5" x14ac:dyDescent="0.35">
      <c r="B290" s="97"/>
      <c r="C290" s="98"/>
      <c r="D290" s="98"/>
      <c r="E290" s="99"/>
    </row>
    <row r="291" spans="2:5" x14ac:dyDescent="0.35">
      <c r="B291" s="97"/>
      <c r="C291" s="98"/>
      <c r="D291" s="98"/>
      <c r="E291" s="99"/>
    </row>
    <row r="292" spans="2:5" x14ac:dyDescent="0.35">
      <c r="B292" s="97"/>
      <c r="C292" s="98"/>
      <c r="D292" s="98"/>
      <c r="E292" s="99"/>
    </row>
    <row r="293" spans="2:5" x14ac:dyDescent="0.35">
      <c r="B293" s="97"/>
      <c r="C293" s="98"/>
      <c r="D293" s="98"/>
      <c r="E293" s="99"/>
    </row>
    <row r="294" spans="2:5" x14ac:dyDescent="0.35">
      <c r="B294" s="97"/>
      <c r="C294" s="98"/>
      <c r="D294" s="98"/>
      <c r="E294" s="99"/>
    </row>
    <row r="295" spans="2:5" x14ac:dyDescent="0.35">
      <c r="B295" s="97"/>
      <c r="C295" s="98"/>
      <c r="D295" s="98"/>
      <c r="E295" s="99"/>
    </row>
    <row r="296" spans="2:5" x14ac:dyDescent="0.35">
      <c r="B296" s="97"/>
      <c r="C296" s="98"/>
      <c r="D296" s="98"/>
      <c r="E296" s="99"/>
    </row>
    <row r="297" spans="2:5" x14ac:dyDescent="0.35">
      <c r="B297" s="97"/>
      <c r="C297" s="98"/>
      <c r="D297" s="98"/>
      <c r="E297" s="99"/>
    </row>
    <row r="298" spans="2:5" x14ac:dyDescent="0.35">
      <c r="B298" s="97"/>
      <c r="C298" s="98"/>
      <c r="D298" s="98"/>
      <c r="E298" s="99"/>
    </row>
    <row r="299" spans="2:5" x14ac:dyDescent="0.35">
      <c r="B299" s="97"/>
      <c r="C299" s="98"/>
      <c r="D299" s="98"/>
      <c r="E299" s="99"/>
    </row>
    <row r="300" spans="2:5" x14ac:dyDescent="0.35">
      <c r="B300" s="97"/>
      <c r="C300" s="98"/>
      <c r="D300" s="98"/>
      <c r="E300" s="99"/>
    </row>
    <row r="301" spans="2:5" x14ac:dyDescent="0.35">
      <c r="B301" s="97"/>
      <c r="C301" s="98"/>
      <c r="D301" s="98"/>
      <c r="E301" s="99"/>
    </row>
    <row r="302" spans="2:5" x14ac:dyDescent="0.35">
      <c r="B302" s="97"/>
      <c r="C302" s="98"/>
      <c r="D302" s="98"/>
      <c r="E302" s="99"/>
    </row>
    <row r="303" spans="2:5" x14ac:dyDescent="0.35">
      <c r="B303" s="97"/>
      <c r="C303" s="98"/>
      <c r="D303" s="98"/>
      <c r="E303" s="99"/>
    </row>
    <row r="304" spans="2:5" x14ac:dyDescent="0.35">
      <c r="B304" s="97"/>
      <c r="C304" s="98"/>
      <c r="D304" s="98"/>
      <c r="E304" s="99"/>
    </row>
    <row r="305" spans="2:5" x14ac:dyDescent="0.35">
      <c r="B305" s="97"/>
      <c r="C305" s="98"/>
      <c r="D305" s="98"/>
      <c r="E305" s="99"/>
    </row>
    <row r="306" spans="2:5" x14ac:dyDescent="0.35">
      <c r="B306" s="97"/>
      <c r="C306" s="98"/>
      <c r="D306" s="98"/>
      <c r="E306" s="99"/>
    </row>
    <row r="307" spans="2:5" x14ac:dyDescent="0.35">
      <c r="B307" s="97"/>
      <c r="C307" s="98"/>
      <c r="D307" s="98"/>
      <c r="E307" s="99"/>
    </row>
    <row r="308" spans="2:5" x14ac:dyDescent="0.35">
      <c r="B308" s="97"/>
      <c r="C308" s="98"/>
      <c r="D308" s="98"/>
      <c r="E308" s="99"/>
    </row>
    <row r="309" spans="2:5" x14ac:dyDescent="0.35">
      <c r="B309" s="97"/>
      <c r="C309" s="98"/>
      <c r="D309" s="98"/>
      <c r="E309" s="99"/>
    </row>
    <row r="310" spans="2:5" x14ac:dyDescent="0.35">
      <c r="B310" s="97"/>
      <c r="C310" s="98"/>
      <c r="D310" s="98"/>
      <c r="E310" s="99"/>
    </row>
    <row r="311" spans="2:5" x14ac:dyDescent="0.35">
      <c r="B311" s="97"/>
      <c r="C311" s="98"/>
      <c r="D311" s="98"/>
      <c r="E311" s="99"/>
    </row>
    <row r="312" spans="2:5" x14ac:dyDescent="0.35">
      <c r="B312" s="97"/>
      <c r="C312" s="98"/>
      <c r="D312" s="98"/>
      <c r="E312" s="99"/>
    </row>
    <row r="313" spans="2:5" x14ac:dyDescent="0.35">
      <c r="B313" s="97"/>
      <c r="C313" s="98"/>
      <c r="D313" s="98"/>
      <c r="E313" s="99"/>
    </row>
    <row r="314" spans="2:5" x14ac:dyDescent="0.35">
      <c r="B314" s="97"/>
      <c r="C314" s="98"/>
      <c r="D314" s="98"/>
      <c r="E314" s="99"/>
    </row>
    <row r="315" spans="2:5" x14ac:dyDescent="0.35">
      <c r="B315" s="97"/>
      <c r="C315" s="98"/>
      <c r="D315" s="98"/>
      <c r="E315" s="99"/>
    </row>
    <row r="316" spans="2:5" x14ac:dyDescent="0.35">
      <c r="B316" s="97"/>
      <c r="C316" s="98"/>
      <c r="D316" s="98"/>
      <c r="E316" s="99"/>
    </row>
    <row r="317" spans="2:5" x14ac:dyDescent="0.35">
      <c r="B317" s="97"/>
      <c r="C317" s="98"/>
      <c r="D317" s="98"/>
      <c r="E317" s="99"/>
    </row>
    <row r="318" spans="2:5" x14ac:dyDescent="0.35">
      <c r="B318" s="97"/>
      <c r="C318" s="98"/>
      <c r="D318" s="98"/>
      <c r="E318" s="99"/>
    </row>
    <row r="319" spans="2:5" x14ac:dyDescent="0.35">
      <c r="B319" s="97"/>
      <c r="C319" s="98"/>
      <c r="D319" s="98"/>
      <c r="E319" s="99"/>
    </row>
    <row r="320" spans="2:5" x14ac:dyDescent="0.35">
      <c r="B320" s="97"/>
      <c r="C320" s="98"/>
      <c r="D320" s="98"/>
      <c r="E320" s="99"/>
    </row>
    <row r="321" spans="2:5" x14ac:dyDescent="0.35">
      <c r="B321" s="97"/>
      <c r="C321" s="98"/>
      <c r="D321" s="98"/>
      <c r="E321" s="99"/>
    </row>
    <row r="322" spans="2:5" x14ac:dyDescent="0.35">
      <c r="B322" s="97"/>
      <c r="C322" s="98"/>
      <c r="D322" s="98"/>
      <c r="E322" s="99"/>
    </row>
    <row r="323" spans="2:5" x14ac:dyDescent="0.35">
      <c r="B323" s="97"/>
      <c r="C323" s="98"/>
      <c r="D323" s="98"/>
      <c r="E323" s="99"/>
    </row>
    <row r="324" spans="2:5" x14ac:dyDescent="0.35">
      <c r="B324" s="97"/>
      <c r="C324" s="98"/>
      <c r="D324" s="98"/>
      <c r="E324" s="99"/>
    </row>
    <row r="325" spans="2:5" x14ac:dyDescent="0.35">
      <c r="B325" s="97"/>
      <c r="C325" s="98"/>
      <c r="D325" s="98"/>
      <c r="E325" s="99"/>
    </row>
    <row r="326" spans="2:5" x14ac:dyDescent="0.35">
      <c r="B326" s="97"/>
      <c r="C326" s="98"/>
      <c r="D326" s="98"/>
      <c r="E326" s="99"/>
    </row>
    <row r="327" spans="2:5" x14ac:dyDescent="0.35">
      <c r="B327" s="97"/>
      <c r="C327" s="98"/>
      <c r="D327" s="98"/>
      <c r="E327" s="99"/>
    </row>
    <row r="328" spans="2:5" x14ac:dyDescent="0.35">
      <c r="B328" s="97"/>
      <c r="C328" s="98"/>
      <c r="D328" s="98"/>
      <c r="E328" s="99"/>
    </row>
    <row r="329" spans="2:5" x14ac:dyDescent="0.35">
      <c r="B329" s="97"/>
      <c r="C329" s="98"/>
      <c r="D329" s="98"/>
      <c r="E329" s="99"/>
    </row>
    <row r="330" spans="2:5" x14ac:dyDescent="0.35">
      <c r="B330" s="97"/>
      <c r="C330" s="98"/>
      <c r="D330" s="98"/>
      <c r="E330" s="99"/>
    </row>
    <row r="331" spans="2:5" x14ac:dyDescent="0.35">
      <c r="B331" s="97"/>
      <c r="C331" s="98"/>
      <c r="D331" s="98"/>
      <c r="E331" s="99"/>
    </row>
    <row r="332" spans="2:5" x14ac:dyDescent="0.35">
      <c r="B332" s="97"/>
      <c r="C332" s="98"/>
      <c r="D332" s="98"/>
      <c r="E332" s="99"/>
    </row>
    <row r="333" spans="2:5" x14ac:dyDescent="0.35">
      <c r="B333" s="97"/>
      <c r="C333" s="98"/>
      <c r="D333" s="98"/>
      <c r="E333" s="99"/>
    </row>
    <row r="334" spans="2:5" x14ac:dyDescent="0.35">
      <c r="B334" s="97"/>
      <c r="C334" s="98"/>
      <c r="D334" s="98"/>
      <c r="E334" s="99"/>
    </row>
    <row r="335" spans="2:5" x14ac:dyDescent="0.35">
      <c r="B335" s="97"/>
      <c r="C335" s="98"/>
      <c r="D335" s="98"/>
      <c r="E335" s="99"/>
    </row>
    <row r="336" spans="2:5" x14ac:dyDescent="0.35">
      <c r="B336" s="97"/>
      <c r="C336" s="98"/>
      <c r="D336" s="98"/>
      <c r="E336" s="99"/>
    </row>
    <row r="337" spans="2:5" x14ac:dyDescent="0.35">
      <c r="B337" s="97"/>
      <c r="C337" s="98"/>
      <c r="D337" s="98"/>
      <c r="E337" s="99"/>
    </row>
    <row r="338" spans="2:5" x14ac:dyDescent="0.35">
      <c r="B338" s="97"/>
      <c r="C338" s="98"/>
      <c r="D338" s="98"/>
      <c r="E338" s="99"/>
    </row>
    <row r="339" spans="2:5" x14ac:dyDescent="0.35">
      <c r="B339" s="97"/>
      <c r="C339" s="98"/>
      <c r="D339" s="98"/>
      <c r="E339" s="99"/>
    </row>
    <row r="340" spans="2:5" x14ac:dyDescent="0.35">
      <c r="B340" s="97"/>
      <c r="C340" s="98"/>
      <c r="D340" s="98"/>
      <c r="E340" s="99"/>
    </row>
    <row r="341" spans="2:5" x14ac:dyDescent="0.35">
      <c r="B341" s="97"/>
      <c r="C341" s="98"/>
      <c r="D341" s="98"/>
      <c r="E341" s="99"/>
    </row>
    <row r="342" spans="2:5" x14ac:dyDescent="0.35">
      <c r="B342" s="97"/>
      <c r="C342" s="98"/>
      <c r="D342" s="98"/>
      <c r="E342" s="99"/>
    </row>
    <row r="343" spans="2:5" x14ac:dyDescent="0.35">
      <c r="B343" s="97"/>
      <c r="C343" s="98"/>
      <c r="D343" s="98"/>
      <c r="E343" s="99"/>
    </row>
    <row r="344" spans="2:5" x14ac:dyDescent="0.35">
      <c r="B344" s="97"/>
      <c r="C344" s="98"/>
      <c r="D344" s="98"/>
      <c r="E344" s="99"/>
    </row>
    <row r="345" spans="2:5" x14ac:dyDescent="0.35">
      <c r="B345" s="97"/>
      <c r="C345" s="98"/>
      <c r="D345" s="98"/>
      <c r="E345" s="99"/>
    </row>
    <row r="346" spans="2:5" x14ac:dyDescent="0.35">
      <c r="B346" s="97"/>
      <c r="C346" s="98"/>
      <c r="D346" s="98"/>
      <c r="E346" s="99"/>
    </row>
    <row r="347" spans="2:5" x14ac:dyDescent="0.35">
      <c r="B347" s="97"/>
      <c r="C347" s="98"/>
      <c r="D347" s="98"/>
      <c r="E347" s="99"/>
    </row>
    <row r="348" spans="2:5" x14ac:dyDescent="0.35">
      <c r="B348" s="97"/>
      <c r="C348" s="98"/>
      <c r="D348" s="98"/>
      <c r="E348" s="99"/>
    </row>
    <row r="349" spans="2:5" x14ac:dyDescent="0.35">
      <c r="B349" s="97"/>
      <c r="C349" s="98"/>
      <c r="D349" s="98"/>
      <c r="E349" s="99"/>
    </row>
    <row r="350" spans="2:5" x14ac:dyDescent="0.35">
      <c r="B350" s="97"/>
      <c r="C350" s="98"/>
      <c r="D350" s="98"/>
      <c r="E350" s="99"/>
    </row>
    <row r="351" spans="2:5" x14ac:dyDescent="0.35">
      <c r="B351" s="97"/>
      <c r="C351" s="98"/>
      <c r="D351" s="98"/>
      <c r="E351" s="99"/>
    </row>
    <row r="352" spans="2:5" x14ac:dyDescent="0.35">
      <c r="B352" s="97"/>
      <c r="C352" s="98"/>
      <c r="D352" s="98"/>
      <c r="E352" s="99"/>
    </row>
    <row r="353" spans="2:5" x14ac:dyDescent="0.35">
      <c r="B353" s="97"/>
      <c r="C353" s="98"/>
      <c r="D353" s="98"/>
      <c r="E353" s="99"/>
    </row>
    <row r="354" spans="2:5" x14ac:dyDescent="0.35">
      <c r="B354" s="97"/>
      <c r="C354" s="98"/>
      <c r="D354" s="98"/>
      <c r="E354" s="99"/>
    </row>
    <row r="355" spans="2:5" x14ac:dyDescent="0.35">
      <c r="B355" s="97"/>
      <c r="C355" s="98"/>
      <c r="D355" s="98"/>
      <c r="E355" s="99"/>
    </row>
    <row r="356" spans="2:5" x14ac:dyDescent="0.35">
      <c r="B356" s="97"/>
      <c r="C356" s="98"/>
      <c r="D356" s="98"/>
      <c r="E356" s="99"/>
    </row>
    <row r="357" spans="2:5" x14ac:dyDescent="0.35">
      <c r="B357" s="97"/>
      <c r="C357" s="98"/>
      <c r="D357" s="98"/>
      <c r="E357" s="99"/>
    </row>
    <row r="358" spans="2:5" x14ac:dyDescent="0.35">
      <c r="B358" s="97"/>
      <c r="C358" s="98"/>
      <c r="D358" s="98"/>
      <c r="E358" s="99"/>
    </row>
    <row r="359" spans="2:5" x14ac:dyDescent="0.35">
      <c r="B359" s="97"/>
      <c r="C359" s="98"/>
      <c r="D359" s="98"/>
      <c r="E359" s="99"/>
    </row>
    <row r="360" spans="2:5" x14ac:dyDescent="0.35">
      <c r="B360" s="97"/>
      <c r="C360" s="98"/>
      <c r="D360" s="98"/>
      <c r="E360" s="99"/>
    </row>
    <row r="361" spans="2:5" x14ac:dyDescent="0.35">
      <c r="B361" s="97"/>
      <c r="C361" s="98"/>
      <c r="D361" s="98"/>
      <c r="E361" s="99"/>
    </row>
    <row r="362" spans="2:5" x14ac:dyDescent="0.35">
      <c r="B362" s="97"/>
      <c r="C362" s="98"/>
      <c r="D362" s="98"/>
      <c r="E362" s="99"/>
    </row>
    <row r="363" spans="2:5" x14ac:dyDescent="0.35">
      <c r="B363" s="97"/>
      <c r="C363" s="98"/>
      <c r="D363" s="98"/>
      <c r="E363" s="99"/>
    </row>
    <row r="364" spans="2:5" x14ac:dyDescent="0.35">
      <c r="B364" s="97"/>
      <c r="C364" s="98"/>
      <c r="D364" s="98"/>
      <c r="E364" s="99"/>
    </row>
    <row r="365" spans="2:5" x14ac:dyDescent="0.35">
      <c r="B365" s="97"/>
      <c r="C365" s="98"/>
      <c r="D365" s="98"/>
      <c r="E365" s="99"/>
    </row>
    <row r="366" spans="2:5" x14ac:dyDescent="0.35">
      <c r="B366" s="97"/>
      <c r="C366" s="98"/>
      <c r="D366" s="98"/>
      <c r="E366" s="99"/>
    </row>
    <row r="367" spans="2:5" x14ac:dyDescent="0.35">
      <c r="B367" s="97"/>
      <c r="C367" s="98"/>
      <c r="D367" s="98"/>
      <c r="E367" s="99"/>
    </row>
    <row r="368" spans="2:5" x14ac:dyDescent="0.35">
      <c r="B368" s="97"/>
      <c r="C368" s="98"/>
      <c r="D368" s="98"/>
      <c r="E368" s="99"/>
    </row>
    <row r="369" spans="2:5" x14ac:dyDescent="0.35">
      <c r="B369" s="97"/>
      <c r="C369" s="98"/>
      <c r="D369" s="98"/>
      <c r="E369" s="99"/>
    </row>
    <row r="370" spans="2:5" x14ac:dyDescent="0.35">
      <c r="B370" s="97"/>
      <c r="C370" s="98"/>
      <c r="D370" s="98"/>
      <c r="E370" s="99"/>
    </row>
    <row r="371" spans="2:5" x14ac:dyDescent="0.35">
      <c r="B371" s="97"/>
      <c r="C371" s="98"/>
      <c r="D371" s="98"/>
      <c r="E371" s="99"/>
    </row>
    <row r="372" spans="2:5" x14ac:dyDescent="0.35">
      <c r="B372" s="97"/>
      <c r="C372" s="98"/>
      <c r="D372" s="98"/>
      <c r="E372" s="99"/>
    </row>
    <row r="373" spans="2:5" x14ac:dyDescent="0.35">
      <c r="B373" s="97"/>
      <c r="C373" s="98"/>
      <c r="D373" s="98"/>
      <c r="E373" s="99"/>
    </row>
    <row r="374" spans="2:5" x14ac:dyDescent="0.35">
      <c r="B374" s="97"/>
      <c r="C374" s="98"/>
      <c r="D374" s="98"/>
      <c r="E374" s="99"/>
    </row>
    <row r="375" spans="2:5" x14ac:dyDescent="0.35">
      <c r="B375" s="97"/>
      <c r="C375" s="98"/>
      <c r="D375" s="98"/>
      <c r="E375" s="99"/>
    </row>
    <row r="376" spans="2:5" x14ac:dyDescent="0.35">
      <c r="B376" s="97"/>
      <c r="C376" s="98"/>
      <c r="D376" s="98"/>
      <c r="E376" s="99"/>
    </row>
    <row r="377" spans="2:5" x14ac:dyDescent="0.35">
      <c r="B377" s="97"/>
      <c r="C377" s="98"/>
      <c r="D377" s="98"/>
      <c r="E377" s="99"/>
    </row>
    <row r="378" spans="2:5" x14ac:dyDescent="0.35">
      <c r="B378" s="97"/>
      <c r="C378" s="98"/>
      <c r="D378" s="98"/>
      <c r="E378" s="99"/>
    </row>
    <row r="379" spans="2:5" x14ac:dyDescent="0.35">
      <c r="B379" s="97"/>
      <c r="C379" s="98"/>
      <c r="D379" s="98"/>
      <c r="E379" s="99"/>
    </row>
    <row r="380" spans="2:5" x14ac:dyDescent="0.35">
      <c r="B380" s="97"/>
      <c r="C380" s="98"/>
      <c r="D380" s="98"/>
      <c r="E380" s="99"/>
    </row>
    <row r="381" spans="2:5" x14ac:dyDescent="0.35">
      <c r="B381" s="97"/>
      <c r="C381" s="98"/>
      <c r="D381" s="98"/>
      <c r="E381" s="99"/>
    </row>
    <row r="382" spans="2:5" x14ac:dyDescent="0.35">
      <c r="B382" s="97"/>
      <c r="C382" s="98"/>
      <c r="D382" s="98"/>
      <c r="E382" s="99"/>
    </row>
    <row r="383" spans="2:5" x14ac:dyDescent="0.35">
      <c r="B383" s="97"/>
      <c r="C383" s="98"/>
      <c r="D383" s="98"/>
      <c r="E383" s="99"/>
    </row>
    <row r="384" spans="2:5" x14ac:dyDescent="0.35">
      <c r="B384" s="97"/>
      <c r="C384" s="98"/>
      <c r="D384" s="98"/>
      <c r="E384" s="99"/>
    </row>
    <row r="385" spans="2:5" x14ac:dyDescent="0.35">
      <c r="B385" s="97"/>
      <c r="C385" s="98"/>
      <c r="D385" s="98"/>
      <c r="E385" s="99"/>
    </row>
    <row r="386" spans="2:5" x14ac:dyDescent="0.35">
      <c r="B386" s="97"/>
      <c r="C386" s="98"/>
      <c r="D386" s="98"/>
      <c r="E386" s="99"/>
    </row>
    <row r="387" spans="2:5" x14ac:dyDescent="0.35">
      <c r="B387" s="97"/>
      <c r="C387" s="98"/>
      <c r="D387" s="98"/>
      <c r="E387" s="99"/>
    </row>
    <row r="388" spans="2:5" x14ac:dyDescent="0.35">
      <c r="B388" s="97"/>
      <c r="C388" s="98"/>
      <c r="D388" s="98"/>
      <c r="E388" s="99"/>
    </row>
    <row r="389" spans="2:5" x14ac:dyDescent="0.35">
      <c r="B389" s="97"/>
      <c r="C389" s="98"/>
      <c r="D389" s="98"/>
      <c r="E389" s="99"/>
    </row>
    <row r="390" spans="2:5" x14ac:dyDescent="0.35">
      <c r="B390" s="97"/>
      <c r="C390" s="98"/>
      <c r="D390" s="98"/>
      <c r="E390" s="99"/>
    </row>
    <row r="391" spans="2:5" x14ac:dyDescent="0.35">
      <c r="B391" s="97"/>
      <c r="C391" s="98"/>
      <c r="D391" s="98"/>
      <c r="E391" s="99"/>
    </row>
    <row r="392" spans="2:5" x14ac:dyDescent="0.35">
      <c r="B392" s="97"/>
      <c r="C392" s="98"/>
      <c r="D392" s="98"/>
      <c r="E392" s="99"/>
    </row>
    <row r="393" spans="2:5" x14ac:dyDescent="0.35">
      <c r="B393" s="97"/>
      <c r="C393" s="98"/>
      <c r="D393" s="98"/>
      <c r="E393" s="99"/>
    </row>
    <row r="394" spans="2:5" x14ac:dyDescent="0.35">
      <c r="B394" s="97"/>
      <c r="C394" s="98"/>
      <c r="D394" s="98"/>
      <c r="E394" s="99"/>
    </row>
    <row r="395" spans="2:5" x14ac:dyDescent="0.35">
      <c r="B395" s="97"/>
      <c r="C395" s="98"/>
      <c r="D395" s="98"/>
      <c r="E395" s="99"/>
    </row>
    <row r="396" spans="2:5" x14ac:dyDescent="0.35">
      <c r="B396" s="97"/>
      <c r="C396" s="98"/>
      <c r="D396" s="98"/>
      <c r="E396" s="99"/>
    </row>
    <row r="397" spans="2:5" x14ac:dyDescent="0.35">
      <c r="B397" s="97"/>
      <c r="C397" s="98"/>
      <c r="D397" s="98"/>
      <c r="E397" s="99"/>
    </row>
    <row r="398" spans="2:5" x14ac:dyDescent="0.35">
      <c r="B398" s="97"/>
      <c r="C398" s="98"/>
      <c r="D398" s="98"/>
      <c r="E398" s="99"/>
    </row>
    <row r="399" spans="2:5" x14ac:dyDescent="0.35">
      <c r="B399" s="97"/>
      <c r="C399" s="98"/>
      <c r="D399" s="98"/>
      <c r="E399" s="99"/>
    </row>
    <row r="400" spans="2:5" x14ac:dyDescent="0.35">
      <c r="B400" s="97"/>
      <c r="C400" s="98"/>
      <c r="D400" s="98"/>
      <c r="E400" s="99"/>
    </row>
    <row r="401" spans="2:5" x14ac:dyDescent="0.35">
      <c r="B401" s="97"/>
      <c r="C401" s="98"/>
      <c r="D401" s="98"/>
      <c r="E401" s="99"/>
    </row>
    <row r="402" spans="2:5" x14ac:dyDescent="0.35">
      <c r="B402" s="97"/>
      <c r="C402" s="98"/>
      <c r="D402" s="98"/>
      <c r="E402" s="99"/>
    </row>
    <row r="403" spans="2:5" x14ac:dyDescent="0.35">
      <c r="B403" s="97"/>
      <c r="C403" s="98"/>
      <c r="D403" s="98"/>
      <c r="E403" s="99"/>
    </row>
    <row r="404" spans="2:5" x14ac:dyDescent="0.35">
      <c r="B404" s="97"/>
      <c r="C404" s="98"/>
      <c r="D404" s="98"/>
      <c r="E404" s="99"/>
    </row>
    <row r="405" spans="2:5" x14ac:dyDescent="0.35">
      <c r="B405" s="97"/>
      <c r="C405" s="98"/>
      <c r="D405" s="98"/>
      <c r="E405" s="99"/>
    </row>
    <row r="406" spans="2:5" x14ac:dyDescent="0.35">
      <c r="B406" s="97"/>
      <c r="C406" s="98"/>
      <c r="D406" s="98"/>
      <c r="E406" s="99"/>
    </row>
    <row r="407" spans="2:5" x14ac:dyDescent="0.35">
      <c r="B407" s="97"/>
      <c r="C407" s="98"/>
      <c r="D407" s="98"/>
      <c r="E407" s="99"/>
    </row>
    <row r="408" spans="2:5" x14ac:dyDescent="0.35">
      <c r="B408" s="97"/>
      <c r="C408" s="98"/>
      <c r="D408" s="98"/>
      <c r="E408" s="99"/>
    </row>
    <row r="409" spans="2:5" x14ac:dyDescent="0.35">
      <c r="B409" s="97"/>
      <c r="C409" s="98"/>
      <c r="D409" s="98"/>
      <c r="E409" s="99"/>
    </row>
    <row r="410" spans="2:5" x14ac:dyDescent="0.35">
      <c r="B410" s="97"/>
      <c r="C410" s="98"/>
      <c r="D410" s="98"/>
      <c r="E410" s="99"/>
    </row>
    <row r="411" spans="2:5" x14ac:dyDescent="0.35">
      <c r="B411" s="97"/>
      <c r="C411" s="98"/>
      <c r="D411" s="98"/>
      <c r="E411" s="99"/>
    </row>
    <row r="412" spans="2:5" x14ac:dyDescent="0.35">
      <c r="B412" s="97"/>
      <c r="C412" s="98"/>
      <c r="D412" s="98"/>
      <c r="E412" s="99"/>
    </row>
    <row r="413" spans="2:5" x14ac:dyDescent="0.35">
      <c r="B413" s="97"/>
      <c r="C413" s="98"/>
      <c r="D413" s="98"/>
      <c r="E413" s="99"/>
    </row>
    <row r="414" spans="2:5" x14ac:dyDescent="0.35">
      <c r="B414" s="97"/>
      <c r="C414" s="98"/>
      <c r="D414" s="98"/>
      <c r="E414" s="99"/>
    </row>
    <row r="415" spans="2:5" x14ac:dyDescent="0.35">
      <c r="B415" s="97"/>
      <c r="C415" s="98"/>
      <c r="D415" s="98"/>
      <c r="E415" s="99"/>
    </row>
    <row r="416" spans="2:5" x14ac:dyDescent="0.35">
      <c r="B416" s="97"/>
      <c r="C416" s="98"/>
      <c r="D416" s="98"/>
      <c r="E416" s="99"/>
    </row>
    <row r="417" spans="2:5" x14ac:dyDescent="0.35">
      <c r="B417" s="97"/>
      <c r="C417" s="98"/>
      <c r="D417" s="98"/>
      <c r="E417" s="99"/>
    </row>
    <row r="418" spans="2:5" x14ac:dyDescent="0.35">
      <c r="B418" s="97"/>
      <c r="C418" s="98"/>
      <c r="D418" s="98"/>
      <c r="E418" s="99"/>
    </row>
    <row r="419" spans="2:5" x14ac:dyDescent="0.35">
      <c r="B419" s="97"/>
      <c r="C419" s="98"/>
      <c r="D419" s="98"/>
      <c r="E419" s="99"/>
    </row>
    <row r="420" spans="2:5" x14ac:dyDescent="0.35">
      <c r="B420" s="97"/>
      <c r="C420" s="98"/>
      <c r="D420" s="98"/>
      <c r="E420" s="99"/>
    </row>
    <row r="421" spans="2:5" x14ac:dyDescent="0.35">
      <c r="B421" s="97"/>
      <c r="C421" s="98"/>
      <c r="D421" s="98"/>
      <c r="E421" s="99"/>
    </row>
    <row r="422" spans="2:5" x14ac:dyDescent="0.35">
      <c r="B422" s="97"/>
      <c r="C422" s="98"/>
      <c r="D422" s="98"/>
      <c r="E422" s="99"/>
    </row>
    <row r="423" spans="2:5" x14ac:dyDescent="0.35">
      <c r="B423" s="97"/>
      <c r="C423" s="98"/>
      <c r="D423" s="98"/>
      <c r="E423" s="99"/>
    </row>
    <row r="424" spans="2:5" x14ac:dyDescent="0.35">
      <c r="B424" s="97"/>
      <c r="C424" s="98"/>
      <c r="D424" s="98"/>
      <c r="E424" s="99"/>
    </row>
    <row r="425" spans="2:5" x14ac:dyDescent="0.35">
      <c r="B425" s="97"/>
      <c r="C425" s="98"/>
      <c r="D425" s="98"/>
      <c r="E425" s="99"/>
    </row>
    <row r="426" spans="2:5" x14ac:dyDescent="0.35">
      <c r="B426" s="97"/>
      <c r="C426" s="98"/>
      <c r="D426" s="98"/>
      <c r="E426" s="99"/>
    </row>
    <row r="427" spans="2:5" x14ac:dyDescent="0.35">
      <c r="B427" s="97"/>
      <c r="C427" s="98"/>
      <c r="D427" s="98"/>
      <c r="E427" s="99"/>
    </row>
    <row r="428" spans="2:5" x14ac:dyDescent="0.35">
      <c r="B428" s="97"/>
      <c r="C428" s="98"/>
      <c r="D428" s="98"/>
      <c r="E428" s="99"/>
    </row>
    <row r="429" spans="2:5" x14ac:dyDescent="0.35">
      <c r="B429" s="97"/>
      <c r="C429" s="98"/>
      <c r="D429" s="98"/>
      <c r="E429" s="99"/>
    </row>
    <row r="430" spans="2:5" x14ac:dyDescent="0.35">
      <c r="B430" s="97"/>
      <c r="C430" s="98"/>
      <c r="D430" s="98"/>
      <c r="E430" s="99"/>
    </row>
    <row r="431" spans="2:5" x14ac:dyDescent="0.35">
      <c r="B431" s="97"/>
      <c r="C431" s="98"/>
      <c r="D431" s="98"/>
      <c r="E431" s="99"/>
    </row>
    <row r="432" spans="2:5" x14ac:dyDescent="0.35">
      <c r="B432" s="97"/>
      <c r="C432" s="98"/>
      <c r="D432" s="98"/>
      <c r="E432" s="99"/>
    </row>
    <row r="433" spans="2:5" x14ac:dyDescent="0.35">
      <c r="B433" s="97"/>
      <c r="C433" s="98"/>
      <c r="D433" s="98"/>
      <c r="E433" s="99"/>
    </row>
    <row r="434" spans="2:5" x14ac:dyDescent="0.35">
      <c r="B434" s="97"/>
      <c r="C434" s="98"/>
      <c r="D434" s="98"/>
      <c r="E434" s="99"/>
    </row>
    <row r="435" spans="2:5" x14ac:dyDescent="0.35">
      <c r="B435" s="97"/>
      <c r="C435" s="98"/>
      <c r="D435" s="98"/>
      <c r="E435" s="99"/>
    </row>
    <row r="436" spans="2:5" x14ac:dyDescent="0.35">
      <c r="B436" s="97"/>
      <c r="C436" s="98"/>
      <c r="D436" s="98"/>
      <c r="E436" s="99"/>
    </row>
    <row r="437" spans="2:5" x14ac:dyDescent="0.35">
      <c r="B437" s="97"/>
      <c r="C437" s="98"/>
      <c r="D437" s="98"/>
      <c r="E437" s="99"/>
    </row>
    <row r="438" spans="2:5" x14ac:dyDescent="0.35">
      <c r="B438" s="97"/>
      <c r="C438" s="98"/>
      <c r="D438" s="98"/>
      <c r="E438" s="99"/>
    </row>
    <row r="439" spans="2:5" x14ac:dyDescent="0.35">
      <c r="B439" s="97"/>
      <c r="C439" s="98"/>
      <c r="D439" s="98"/>
      <c r="E439" s="99"/>
    </row>
    <row r="440" spans="2:5" x14ac:dyDescent="0.35">
      <c r="B440" s="97"/>
      <c r="C440" s="98"/>
      <c r="D440" s="98"/>
      <c r="E440" s="99"/>
    </row>
    <row r="441" spans="2:5" x14ac:dyDescent="0.35">
      <c r="B441" s="97"/>
      <c r="C441" s="98"/>
      <c r="D441" s="98"/>
      <c r="E441" s="99"/>
    </row>
    <row r="442" spans="2:5" x14ac:dyDescent="0.35">
      <c r="B442" s="97"/>
      <c r="C442" s="98"/>
      <c r="D442" s="98"/>
      <c r="E442" s="99"/>
    </row>
    <row r="443" spans="2:5" x14ac:dyDescent="0.35">
      <c r="B443" s="97"/>
      <c r="C443" s="98"/>
      <c r="D443" s="98"/>
      <c r="E443" s="99"/>
    </row>
    <row r="444" spans="2:5" x14ac:dyDescent="0.35">
      <c r="B444" s="97"/>
      <c r="C444" s="98"/>
      <c r="D444" s="98"/>
      <c r="E444" s="99"/>
    </row>
    <row r="445" spans="2:5" x14ac:dyDescent="0.35">
      <c r="B445" s="97"/>
      <c r="C445" s="98"/>
      <c r="D445" s="98"/>
      <c r="E445" s="99"/>
    </row>
    <row r="446" spans="2:5" x14ac:dyDescent="0.35">
      <c r="B446" s="97"/>
      <c r="C446" s="98"/>
      <c r="D446" s="98"/>
      <c r="E446" s="99"/>
    </row>
    <row r="447" spans="2:5" x14ac:dyDescent="0.35">
      <c r="B447" s="97"/>
      <c r="C447" s="98"/>
      <c r="D447" s="98"/>
      <c r="E447" s="99"/>
    </row>
    <row r="448" spans="2:5" x14ac:dyDescent="0.35">
      <c r="B448" s="97"/>
      <c r="C448" s="98"/>
      <c r="D448" s="98"/>
      <c r="E448" s="99"/>
    </row>
    <row r="449" spans="2:5" x14ac:dyDescent="0.35">
      <c r="B449" s="97"/>
      <c r="C449" s="98"/>
      <c r="D449" s="98"/>
      <c r="E449" s="99"/>
    </row>
    <row r="450" spans="2:5" x14ac:dyDescent="0.35">
      <c r="B450" s="97"/>
      <c r="C450" s="98"/>
      <c r="D450" s="98"/>
      <c r="E450" s="99"/>
    </row>
    <row r="451" spans="2:5" x14ac:dyDescent="0.35">
      <c r="B451" s="97"/>
      <c r="C451" s="98"/>
      <c r="D451" s="98"/>
      <c r="E451" s="99"/>
    </row>
    <row r="452" spans="2:5" x14ac:dyDescent="0.35">
      <c r="B452" s="97"/>
      <c r="C452" s="98"/>
      <c r="D452" s="98"/>
      <c r="E452" s="99"/>
    </row>
    <row r="453" spans="2:5" x14ac:dyDescent="0.35">
      <c r="B453" s="97"/>
      <c r="C453" s="98"/>
      <c r="D453" s="98"/>
      <c r="E453" s="99"/>
    </row>
    <row r="454" spans="2:5" x14ac:dyDescent="0.35">
      <c r="B454" s="97"/>
      <c r="C454" s="98"/>
      <c r="D454" s="98"/>
      <c r="E454" s="99"/>
    </row>
    <row r="455" spans="2:5" x14ac:dyDescent="0.35">
      <c r="B455" s="97"/>
      <c r="C455" s="98"/>
      <c r="D455" s="98"/>
      <c r="E455" s="99"/>
    </row>
    <row r="456" spans="2:5" x14ac:dyDescent="0.35">
      <c r="B456" s="97"/>
      <c r="C456" s="98"/>
      <c r="D456" s="98"/>
      <c r="E456" s="99"/>
    </row>
    <row r="457" spans="2:5" x14ac:dyDescent="0.35">
      <c r="B457" s="97"/>
      <c r="C457" s="98"/>
      <c r="D457" s="98"/>
      <c r="E457" s="99"/>
    </row>
    <row r="458" spans="2:5" x14ac:dyDescent="0.35">
      <c r="B458" s="97"/>
      <c r="C458" s="98"/>
      <c r="D458" s="98"/>
      <c r="E458" s="99"/>
    </row>
    <row r="459" spans="2:5" x14ac:dyDescent="0.35">
      <c r="B459" s="97"/>
      <c r="C459" s="98"/>
      <c r="D459" s="98"/>
      <c r="E459" s="99"/>
    </row>
    <row r="460" spans="2:5" x14ac:dyDescent="0.35">
      <c r="B460" s="97"/>
      <c r="C460" s="98"/>
      <c r="D460" s="98"/>
      <c r="E460" s="99"/>
    </row>
    <row r="461" spans="2:5" x14ac:dyDescent="0.35">
      <c r="B461" s="97"/>
      <c r="C461" s="98"/>
      <c r="D461" s="98"/>
      <c r="E461" s="99"/>
    </row>
    <row r="462" spans="2:5" x14ac:dyDescent="0.35">
      <c r="B462" s="97"/>
      <c r="C462" s="98"/>
      <c r="D462" s="98"/>
      <c r="E462" s="99"/>
    </row>
    <row r="463" spans="2:5" x14ac:dyDescent="0.35">
      <c r="B463" s="97"/>
      <c r="C463" s="98"/>
      <c r="D463" s="98"/>
      <c r="E463" s="99"/>
    </row>
    <row r="464" spans="2:5" x14ac:dyDescent="0.35">
      <c r="B464" s="97"/>
      <c r="C464" s="98"/>
      <c r="D464" s="98"/>
      <c r="E464" s="99"/>
    </row>
    <row r="465" spans="2:5" x14ac:dyDescent="0.35">
      <c r="B465" s="97"/>
      <c r="C465" s="98"/>
      <c r="D465" s="98"/>
      <c r="E465" s="99"/>
    </row>
    <row r="466" spans="2:5" x14ac:dyDescent="0.35">
      <c r="B466" s="97"/>
      <c r="C466" s="98"/>
      <c r="D466" s="98"/>
      <c r="E466" s="99"/>
    </row>
    <row r="467" spans="2:5" x14ac:dyDescent="0.35">
      <c r="B467" s="97"/>
      <c r="C467" s="98"/>
      <c r="D467" s="98"/>
      <c r="E467" s="99"/>
    </row>
    <row r="468" spans="2:5" x14ac:dyDescent="0.35">
      <c r="B468" s="97"/>
      <c r="C468" s="98"/>
      <c r="D468" s="98"/>
      <c r="E468" s="99"/>
    </row>
    <row r="469" spans="2:5" x14ac:dyDescent="0.35">
      <c r="B469" s="97"/>
      <c r="C469" s="98"/>
      <c r="D469" s="98"/>
      <c r="E469" s="99"/>
    </row>
    <row r="470" spans="2:5" x14ac:dyDescent="0.35">
      <c r="B470" s="97"/>
      <c r="C470" s="98"/>
      <c r="D470" s="98"/>
      <c r="E470" s="99"/>
    </row>
    <row r="471" spans="2:5" x14ac:dyDescent="0.35">
      <c r="B471" s="97"/>
      <c r="C471" s="98"/>
      <c r="D471" s="98"/>
      <c r="E471" s="99"/>
    </row>
    <row r="472" spans="2:5" x14ac:dyDescent="0.35">
      <c r="B472" s="97"/>
      <c r="C472" s="98"/>
      <c r="D472" s="98"/>
      <c r="E472" s="99"/>
    </row>
    <row r="473" spans="2:5" x14ac:dyDescent="0.35">
      <c r="B473" s="97"/>
      <c r="C473" s="98"/>
      <c r="D473" s="98"/>
      <c r="E473" s="99"/>
    </row>
    <row r="474" spans="2:5" x14ac:dyDescent="0.35">
      <c r="B474" s="97"/>
      <c r="C474" s="98"/>
      <c r="D474" s="98"/>
      <c r="E474" s="99"/>
    </row>
    <row r="475" spans="2:5" x14ac:dyDescent="0.35">
      <c r="B475" s="97"/>
      <c r="C475" s="98"/>
      <c r="D475" s="98"/>
      <c r="E475" s="99"/>
    </row>
    <row r="476" spans="2:5" x14ac:dyDescent="0.35">
      <c r="B476" s="97"/>
      <c r="C476" s="98"/>
      <c r="D476" s="98"/>
      <c r="E476" s="99"/>
    </row>
    <row r="477" spans="2:5" x14ac:dyDescent="0.35">
      <c r="B477" s="97"/>
      <c r="C477" s="98"/>
      <c r="D477" s="98"/>
      <c r="E477" s="99"/>
    </row>
    <row r="478" spans="2:5" x14ac:dyDescent="0.35">
      <c r="B478" s="97"/>
      <c r="C478" s="98"/>
      <c r="D478" s="98"/>
      <c r="E478" s="99"/>
    </row>
    <row r="479" spans="2:5" x14ac:dyDescent="0.35">
      <c r="B479" s="97"/>
      <c r="C479" s="98"/>
      <c r="D479" s="98"/>
      <c r="E479" s="99"/>
    </row>
    <row r="480" spans="2:5" x14ac:dyDescent="0.35">
      <c r="B480" s="97"/>
      <c r="C480" s="98"/>
      <c r="D480" s="98"/>
      <c r="E480" s="99"/>
    </row>
    <row r="481" spans="2:5" x14ac:dyDescent="0.35">
      <c r="B481" s="97"/>
      <c r="C481" s="98"/>
      <c r="D481" s="98"/>
      <c r="E481" s="99"/>
    </row>
    <row r="482" spans="2:5" x14ac:dyDescent="0.35">
      <c r="B482" s="97"/>
      <c r="C482" s="98"/>
      <c r="D482" s="98"/>
      <c r="E482" s="99"/>
    </row>
    <row r="483" spans="2:5" x14ac:dyDescent="0.35">
      <c r="B483" s="97"/>
      <c r="C483" s="98"/>
      <c r="D483" s="98"/>
      <c r="E483" s="99"/>
    </row>
    <row r="484" spans="2:5" x14ac:dyDescent="0.35">
      <c r="B484" s="97"/>
      <c r="C484" s="98"/>
      <c r="D484" s="98"/>
      <c r="E484" s="99"/>
    </row>
    <row r="485" spans="2:5" x14ac:dyDescent="0.35">
      <c r="B485" s="97"/>
      <c r="C485" s="98"/>
      <c r="D485" s="98"/>
      <c r="E485" s="99"/>
    </row>
    <row r="486" spans="2:5" x14ac:dyDescent="0.35">
      <c r="B486" s="97"/>
      <c r="C486" s="98"/>
      <c r="D486" s="98"/>
      <c r="E486" s="99"/>
    </row>
    <row r="487" spans="2:5" x14ac:dyDescent="0.35">
      <c r="B487" s="97"/>
      <c r="C487" s="98"/>
      <c r="D487" s="98"/>
      <c r="E487" s="99"/>
    </row>
    <row r="488" spans="2:5" x14ac:dyDescent="0.35">
      <c r="B488" s="97"/>
      <c r="C488" s="98"/>
      <c r="D488" s="98"/>
      <c r="E488" s="99"/>
    </row>
    <row r="489" spans="2:5" x14ac:dyDescent="0.35">
      <c r="B489" s="97"/>
      <c r="C489" s="98"/>
      <c r="D489" s="98"/>
      <c r="E489" s="99"/>
    </row>
    <row r="490" spans="2:5" x14ac:dyDescent="0.35">
      <c r="B490" s="97"/>
      <c r="C490" s="98"/>
      <c r="D490" s="98"/>
      <c r="E490" s="99"/>
    </row>
    <row r="491" spans="2:5" x14ac:dyDescent="0.35">
      <c r="B491" s="97"/>
      <c r="C491" s="98"/>
      <c r="D491" s="98"/>
      <c r="E491" s="99"/>
    </row>
    <row r="492" spans="2:5" x14ac:dyDescent="0.35">
      <c r="B492" s="97"/>
      <c r="C492" s="98"/>
      <c r="D492" s="98"/>
      <c r="E492" s="99"/>
    </row>
    <row r="493" spans="2:5" x14ac:dyDescent="0.35">
      <c r="B493" s="97"/>
      <c r="C493" s="98"/>
      <c r="D493" s="98"/>
      <c r="E493" s="99"/>
    </row>
    <row r="494" spans="2:5" x14ac:dyDescent="0.35">
      <c r="B494" s="97"/>
      <c r="C494" s="98"/>
      <c r="D494" s="98"/>
      <c r="E494" s="99"/>
    </row>
    <row r="495" spans="2:5" x14ac:dyDescent="0.35">
      <c r="B495" s="97"/>
      <c r="C495" s="98"/>
      <c r="D495" s="98"/>
      <c r="E495" s="99"/>
    </row>
    <row r="496" spans="2:5" x14ac:dyDescent="0.35">
      <c r="B496" s="97"/>
      <c r="C496" s="98"/>
      <c r="D496" s="98"/>
      <c r="E496" s="99"/>
    </row>
    <row r="497" spans="2:5" x14ac:dyDescent="0.35">
      <c r="B497" s="97"/>
      <c r="C497" s="98"/>
      <c r="D497" s="98"/>
      <c r="E497" s="99"/>
    </row>
    <row r="498" spans="2:5" x14ac:dyDescent="0.35">
      <c r="B498" s="97"/>
      <c r="C498" s="98"/>
      <c r="D498" s="98"/>
      <c r="E498" s="99"/>
    </row>
    <row r="499" spans="2:5" x14ac:dyDescent="0.35">
      <c r="B499" s="97"/>
      <c r="C499" s="98"/>
      <c r="D499" s="98"/>
      <c r="E499" s="99"/>
    </row>
    <row r="500" spans="2:5" x14ac:dyDescent="0.35">
      <c r="B500" s="97"/>
      <c r="C500" s="98"/>
      <c r="D500" s="98"/>
      <c r="E500" s="99"/>
    </row>
    <row r="501" spans="2:5" x14ac:dyDescent="0.35">
      <c r="B501" s="97"/>
      <c r="C501" s="98"/>
      <c r="D501" s="98"/>
      <c r="E501" s="99"/>
    </row>
    <row r="502" spans="2:5" x14ac:dyDescent="0.35">
      <c r="B502" s="97"/>
      <c r="C502" s="98"/>
      <c r="D502" s="98"/>
      <c r="E502" s="99"/>
    </row>
    <row r="503" spans="2:5" x14ac:dyDescent="0.35">
      <c r="B503" s="97"/>
      <c r="C503" s="98"/>
      <c r="D503" s="98"/>
      <c r="E503" s="99"/>
    </row>
    <row r="504" spans="2:5" x14ac:dyDescent="0.35">
      <c r="B504" s="97"/>
      <c r="C504" s="98"/>
      <c r="D504" s="98"/>
      <c r="E504" s="99"/>
    </row>
    <row r="505" spans="2:5" x14ac:dyDescent="0.35">
      <c r="B505" s="97"/>
      <c r="C505" s="98"/>
      <c r="D505" s="98"/>
      <c r="E505" s="99"/>
    </row>
    <row r="506" spans="2:5" x14ac:dyDescent="0.35">
      <c r="B506" s="97"/>
      <c r="C506" s="98"/>
      <c r="D506" s="98"/>
      <c r="E506" s="99"/>
    </row>
    <row r="507" spans="2:5" x14ac:dyDescent="0.35">
      <c r="B507" s="97"/>
      <c r="C507" s="98"/>
      <c r="D507" s="98"/>
      <c r="E507" s="99"/>
    </row>
    <row r="508" spans="2:5" x14ac:dyDescent="0.35">
      <c r="B508" s="97"/>
      <c r="C508" s="98"/>
      <c r="D508" s="98"/>
      <c r="E508" s="99"/>
    </row>
    <row r="509" spans="2:5" x14ac:dyDescent="0.35">
      <c r="B509" s="97"/>
      <c r="C509" s="98"/>
      <c r="D509" s="98"/>
      <c r="E509" s="99"/>
    </row>
    <row r="510" spans="2:5" x14ac:dyDescent="0.35">
      <c r="B510" s="97"/>
      <c r="C510" s="98"/>
      <c r="D510" s="98"/>
      <c r="E510" s="99"/>
    </row>
    <row r="511" spans="2:5" x14ac:dyDescent="0.35">
      <c r="B511" s="97"/>
      <c r="C511" s="98"/>
      <c r="D511" s="98"/>
      <c r="E511" s="99"/>
    </row>
    <row r="512" spans="2:5" x14ac:dyDescent="0.35">
      <c r="B512" s="97"/>
      <c r="C512" s="98"/>
      <c r="D512" s="98"/>
      <c r="E512" s="99"/>
    </row>
    <row r="513" spans="2:5" x14ac:dyDescent="0.35">
      <c r="B513" s="97"/>
      <c r="C513" s="98"/>
      <c r="D513" s="98"/>
      <c r="E513" s="99"/>
    </row>
    <row r="514" spans="2:5" x14ac:dyDescent="0.35">
      <c r="B514" s="97"/>
      <c r="C514" s="98"/>
      <c r="D514" s="98"/>
      <c r="E514" s="99"/>
    </row>
    <row r="515" spans="2:5" x14ac:dyDescent="0.35">
      <c r="B515" s="97"/>
      <c r="C515" s="98"/>
      <c r="D515" s="98"/>
      <c r="E515" s="99"/>
    </row>
    <row r="516" spans="2:5" x14ac:dyDescent="0.35">
      <c r="B516" s="97"/>
      <c r="C516" s="98"/>
      <c r="D516" s="98"/>
      <c r="E516" s="99"/>
    </row>
    <row r="517" spans="2:5" x14ac:dyDescent="0.35">
      <c r="B517" s="97"/>
      <c r="C517" s="98"/>
      <c r="D517" s="98"/>
      <c r="E517" s="99"/>
    </row>
    <row r="518" spans="2:5" x14ac:dyDescent="0.35">
      <c r="B518" s="97"/>
      <c r="C518" s="98"/>
      <c r="D518" s="98"/>
      <c r="E518" s="99"/>
    </row>
    <row r="519" spans="2:5" x14ac:dyDescent="0.35">
      <c r="B519" s="97"/>
      <c r="C519" s="98"/>
      <c r="D519" s="98"/>
      <c r="E519" s="99"/>
    </row>
    <row r="520" spans="2:5" x14ac:dyDescent="0.35">
      <c r="B520" s="97"/>
      <c r="C520" s="98"/>
      <c r="D520" s="98"/>
      <c r="E520" s="99"/>
    </row>
    <row r="521" spans="2:5" x14ac:dyDescent="0.35">
      <c r="B521" s="97"/>
      <c r="C521" s="98"/>
      <c r="D521" s="98"/>
      <c r="E521" s="99"/>
    </row>
    <row r="522" spans="2:5" x14ac:dyDescent="0.35">
      <c r="B522" s="97"/>
      <c r="C522" s="98"/>
      <c r="D522" s="98"/>
      <c r="E522" s="99"/>
    </row>
    <row r="523" spans="2:5" x14ac:dyDescent="0.35">
      <c r="B523" s="97"/>
      <c r="C523" s="98"/>
      <c r="D523" s="98"/>
      <c r="E523" s="99"/>
    </row>
    <row r="524" spans="2:5" x14ac:dyDescent="0.35">
      <c r="B524" s="97"/>
      <c r="C524" s="98"/>
      <c r="D524" s="98"/>
      <c r="E524" s="99"/>
    </row>
    <row r="525" spans="2:5" x14ac:dyDescent="0.35">
      <c r="B525" s="97"/>
      <c r="C525" s="98"/>
      <c r="D525" s="98"/>
      <c r="E525" s="99"/>
    </row>
    <row r="526" spans="2:5" x14ac:dyDescent="0.35">
      <c r="B526" s="97"/>
      <c r="C526" s="98"/>
      <c r="D526" s="98"/>
      <c r="E526" s="99"/>
    </row>
    <row r="527" spans="2:5" x14ac:dyDescent="0.35">
      <c r="B527" s="97"/>
      <c r="C527" s="98"/>
      <c r="D527" s="98"/>
      <c r="E527" s="99"/>
    </row>
    <row r="528" spans="2:5" x14ac:dyDescent="0.35">
      <c r="B528" s="97"/>
      <c r="C528" s="98"/>
      <c r="D528" s="98"/>
      <c r="E528" s="99"/>
    </row>
    <row r="529" spans="2:5" x14ac:dyDescent="0.35">
      <c r="B529" s="97"/>
      <c r="C529" s="98"/>
      <c r="D529" s="98"/>
      <c r="E529" s="99"/>
    </row>
    <row r="530" spans="2:5" x14ac:dyDescent="0.35">
      <c r="B530" s="97"/>
      <c r="C530" s="98"/>
      <c r="D530" s="98"/>
      <c r="E530" s="99"/>
    </row>
    <row r="531" spans="2:5" x14ac:dyDescent="0.35">
      <c r="B531" s="97"/>
      <c r="C531" s="98"/>
      <c r="D531" s="98"/>
      <c r="E531" s="99"/>
    </row>
    <row r="532" spans="2:5" x14ac:dyDescent="0.35">
      <c r="B532" s="97"/>
      <c r="C532" s="98"/>
      <c r="D532" s="98"/>
      <c r="E532" s="99"/>
    </row>
    <row r="533" spans="2:5" x14ac:dyDescent="0.35">
      <c r="B533" s="97"/>
      <c r="C533" s="98"/>
      <c r="D533" s="98"/>
      <c r="E533" s="99"/>
    </row>
    <row r="534" spans="2:5" x14ac:dyDescent="0.35">
      <c r="B534" s="97"/>
      <c r="C534" s="98"/>
      <c r="D534" s="98"/>
      <c r="E534" s="99"/>
    </row>
    <row r="535" spans="2:5" x14ac:dyDescent="0.35">
      <c r="B535" s="97"/>
      <c r="C535" s="98"/>
      <c r="D535" s="98"/>
      <c r="E535" s="99"/>
    </row>
    <row r="536" spans="2:5" x14ac:dyDescent="0.35">
      <c r="B536" s="97"/>
      <c r="C536" s="98"/>
      <c r="D536" s="98"/>
      <c r="E536" s="99"/>
    </row>
    <row r="537" spans="2:5" x14ac:dyDescent="0.35">
      <c r="B537" s="97"/>
      <c r="C537" s="98"/>
      <c r="D537" s="98"/>
      <c r="E537" s="99"/>
    </row>
    <row r="538" spans="2:5" x14ac:dyDescent="0.35">
      <c r="B538" s="97"/>
      <c r="C538" s="98"/>
      <c r="D538" s="98"/>
      <c r="E538" s="99"/>
    </row>
    <row r="539" spans="2:5" x14ac:dyDescent="0.35">
      <c r="B539" s="97"/>
      <c r="C539" s="98"/>
      <c r="D539" s="98"/>
      <c r="E539" s="99"/>
    </row>
    <row r="540" spans="2:5" x14ac:dyDescent="0.35">
      <c r="B540" s="97"/>
      <c r="C540" s="98"/>
      <c r="D540" s="98"/>
      <c r="E540" s="99"/>
    </row>
    <row r="541" spans="2:5" x14ac:dyDescent="0.35">
      <c r="B541" s="97"/>
      <c r="C541" s="98"/>
      <c r="D541" s="98"/>
      <c r="E541" s="99"/>
    </row>
    <row r="542" spans="2:5" x14ac:dyDescent="0.35">
      <c r="B542" s="97"/>
      <c r="C542" s="98"/>
      <c r="D542" s="98"/>
      <c r="E542" s="99"/>
    </row>
    <row r="543" spans="2:5" x14ac:dyDescent="0.35">
      <c r="B543" s="97"/>
      <c r="C543" s="98"/>
      <c r="D543" s="98"/>
      <c r="E543" s="99"/>
    </row>
    <row r="544" spans="2:5" x14ac:dyDescent="0.35">
      <c r="B544" s="97"/>
      <c r="C544" s="98"/>
      <c r="D544" s="98"/>
      <c r="E544" s="99"/>
    </row>
    <row r="545" spans="2:5" x14ac:dyDescent="0.35">
      <c r="B545" s="97"/>
      <c r="C545" s="98"/>
      <c r="D545" s="98"/>
      <c r="E545" s="99"/>
    </row>
    <row r="546" spans="2:5" x14ac:dyDescent="0.35">
      <c r="B546" s="97"/>
      <c r="C546" s="98"/>
      <c r="D546" s="98"/>
      <c r="E546" s="99"/>
    </row>
    <row r="547" spans="2:5" x14ac:dyDescent="0.35">
      <c r="B547" s="97"/>
      <c r="C547" s="98"/>
      <c r="D547" s="98"/>
      <c r="E547" s="99"/>
    </row>
    <row r="548" spans="2:5" x14ac:dyDescent="0.35">
      <c r="B548" s="97"/>
      <c r="C548" s="98"/>
      <c r="D548" s="98"/>
      <c r="E548" s="99"/>
    </row>
    <row r="549" spans="2:5" x14ac:dyDescent="0.35">
      <c r="B549" s="97"/>
      <c r="C549" s="98"/>
      <c r="D549" s="98"/>
      <c r="E549" s="99"/>
    </row>
    <row r="550" spans="2:5" x14ac:dyDescent="0.35">
      <c r="B550" s="97"/>
      <c r="C550" s="98"/>
      <c r="D550" s="98"/>
      <c r="E550" s="99"/>
    </row>
    <row r="551" spans="2:5" x14ac:dyDescent="0.35">
      <c r="B551" s="97"/>
      <c r="C551" s="98"/>
      <c r="D551" s="98"/>
      <c r="E551" s="99"/>
    </row>
    <row r="552" spans="2:5" x14ac:dyDescent="0.35">
      <c r="B552" s="97"/>
      <c r="C552" s="98"/>
      <c r="D552" s="98"/>
      <c r="E552" s="99"/>
    </row>
    <row r="553" spans="2:5" x14ac:dyDescent="0.35">
      <c r="B553" s="97"/>
      <c r="C553" s="98"/>
      <c r="D553" s="98"/>
      <c r="E553" s="99"/>
    </row>
    <row r="554" spans="2:5" x14ac:dyDescent="0.35">
      <c r="B554" s="97"/>
      <c r="C554" s="98"/>
      <c r="D554" s="98"/>
      <c r="E554" s="99"/>
    </row>
    <row r="555" spans="2:5" x14ac:dyDescent="0.35">
      <c r="B555" s="97"/>
      <c r="C555" s="98"/>
      <c r="D555" s="98"/>
      <c r="E555" s="99"/>
    </row>
    <row r="556" spans="2:5" x14ac:dyDescent="0.35">
      <c r="B556" s="97"/>
      <c r="C556" s="98"/>
      <c r="D556" s="98"/>
      <c r="E556" s="99"/>
    </row>
    <row r="557" spans="2:5" x14ac:dyDescent="0.35">
      <c r="B557" s="97"/>
      <c r="C557" s="98"/>
      <c r="D557" s="98"/>
      <c r="E557" s="99"/>
    </row>
    <row r="558" spans="2:5" x14ac:dyDescent="0.35">
      <c r="B558" s="97"/>
      <c r="C558" s="98"/>
      <c r="D558" s="98"/>
      <c r="E558" s="99"/>
    </row>
    <row r="559" spans="2:5" x14ac:dyDescent="0.35">
      <c r="B559" s="97"/>
      <c r="C559" s="98"/>
      <c r="D559" s="98"/>
      <c r="E559" s="99"/>
    </row>
    <row r="560" spans="2:5" x14ac:dyDescent="0.35">
      <c r="B560" s="97"/>
      <c r="C560" s="98"/>
      <c r="D560" s="98"/>
      <c r="E560" s="99"/>
    </row>
    <row r="561" spans="2:5" x14ac:dyDescent="0.35">
      <c r="B561" s="97"/>
      <c r="C561" s="98"/>
      <c r="D561" s="98"/>
      <c r="E561" s="99"/>
    </row>
    <row r="562" spans="2:5" x14ac:dyDescent="0.35">
      <c r="B562" s="97"/>
      <c r="C562" s="98"/>
      <c r="D562" s="98"/>
      <c r="E562" s="99"/>
    </row>
    <row r="563" spans="2:5" x14ac:dyDescent="0.35">
      <c r="B563" s="97"/>
      <c r="C563" s="98"/>
      <c r="D563" s="98"/>
      <c r="E563" s="99"/>
    </row>
    <row r="564" spans="2:5" x14ac:dyDescent="0.35">
      <c r="B564" s="97"/>
      <c r="C564" s="98"/>
      <c r="D564" s="98"/>
      <c r="E564" s="99"/>
    </row>
    <row r="565" spans="2:5" x14ac:dyDescent="0.35">
      <c r="B565" s="97"/>
      <c r="C565" s="98"/>
      <c r="D565" s="98"/>
      <c r="E565" s="99"/>
    </row>
    <row r="566" spans="2:5" x14ac:dyDescent="0.35">
      <c r="B566" s="97"/>
      <c r="C566" s="98"/>
      <c r="D566" s="98"/>
      <c r="E566" s="99"/>
    </row>
    <row r="567" spans="2:5" x14ac:dyDescent="0.35">
      <c r="B567" s="97"/>
      <c r="C567" s="98"/>
      <c r="D567" s="98"/>
      <c r="E567" s="99"/>
    </row>
    <row r="568" spans="2:5" x14ac:dyDescent="0.35">
      <c r="B568" s="97"/>
      <c r="C568" s="98"/>
      <c r="D568" s="98"/>
      <c r="E568" s="99"/>
    </row>
    <row r="569" spans="2:5" x14ac:dyDescent="0.35">
      <c r="B569" s="97"/>
      <c r="C569" s="98"/>
      <c r="D569" s="98"/>
      <c r="E569" s="99"/>
    </row>
    <row r="570" spans="2:5" x14ac:dyDescent="0.35">
      <c r="B570" s="97"/>
      <c r="C570" s="98"/>
      <c r="D570" s="98"/>
      <c r="E570" s="99"/>
    </row>
    <row r="571" spans="2:5" x14ac:dyDescent="0.35">
      <c r="B571" s="97"/>
      <c r="C571" s="98"/>
      <c r="D571" s="98"/>
      <c r="E571" s="99"/>
    </row>
    <row r="572" spans="2:5" x14ac:dyDescent="0.35">
      <c r="B572" s="97"/>
      <c r="C572" s="98"/>
      <c r="D572" s="98"/>
      <c r="E572" s="99"/>
    </row>
    <row r="573" spans="2:5" x14ac:dyDescent="0.35">
      <c r="B573" s="97"/>
      <c r="C573" s="98"/>
      <c r="D573" s="98"/>
      <c r="E573" s="99"/>
    </row>
    <row r="574" spans="2:5" x14ac:dyDescent="0.35">
      <c r="B574" s="97"/>
      <c r="C574" s="98"/>
      <c r="D574" s="98"/>
      <c r="E574" s="99"/>
    </row>
    <row r="575" spans="2:5" x14ac:dyDescent="0.35">
      <c r="B575" s="97"/>
      <c r="C575" s="98"/>
      <c r="D575" s="98"/>
      <c r="E575" s="99"/>
    </row>
    <row r="576" spans="2:5" x14ac:dyDescent="0.35">
      <c r="B576" s="97"/>
      <c r="C576" s="98"/>
      <c r="D576" s="98"/>
      <c r="E576" s="99"/>
    </row>
    <row r="577" spans="2:5" x14ac:dyDescent="0.35">
      <c r="B577" s="97"/>
      <c r="C577" s="98"/>
      <c r="D577" s="98"/>
      <c r="E577" s="99"/>
    </row>
    <row r="578" spans="2:5" x14ac:dyDescent="0.35">
      <c r="B578" s="97"/>
      <c r="C578" s="98"/>
      <c r="D578" s="98"/>
      <c r="E578" s="99"/>
    </row>
    <row r="579" spans="2:5" x14ac:dyDescent="0.35">
      <c r="B579" s="97"/>
      <c r="C579" s="98"/>
      <c r="D579" s="98"/>
      <c r="E579" s="99"/>
    </row>
    <row r="580" spans="2:5" x14ac:dyDescent="0.35">
      <c r="B580" s="97"/>
      <c r="C580" s="98"/>
      <c r="D580" s="98"/>
      <c r="E580" s="99"/>
    </row>
    <row r="581" spans="2:5" x14ac:dyDescent="0.35">
      <c r="B581" s="97"/>
      <c r="C581" s="98"/>
      <c r="D581" s="98"/>
      <c r="E581" s="99"/>
    </row>
    <row r="582" spans="2:5" x14ac:dyDescent="0.35">
      <c r="B582" s="97"/>
      <c r="C582" s="98"/>
      <c r="D582" s="98"/>
      <c r="E582" s="99"/>
    </row>
    <row r="583" spans="2:5" x14ac:dyDescent="0.35">
      <c r="B583" s="97"/>
      <c r="C583" s="98"/>
      <c r="D583" s="98"/>
      <c r="E583" s="99"/>
    </row>
    <row r="584" spans="2:5" x14ac:dyDescent="0.35">
      <c r="B584" s="97"/>
      <c r="C584" s="98"/>
      <c r="D584" s="98"/>
      <c r="E584" s="99"/>
    </row>
    <row r="585" spans="2:5" x14ac:dyDescent="0.35">
      <c r="B585" s="97"/>
      <c r="C585" s="98"/>
      <c r="D585" s="98"/>
      <c r="E585" s="99"/>
    </row>
    <row r="586" spans="2:5" x14ac:dyDescent="0.35">
      <c r="B586" s="97"/>
      <c r="C586" s="98"/>
      <c r="D586" s="98"/>
      <c r="E586" s="99"/>
    </row>
    <row r="587" spans="2:5" x14ac:dyDescent="0.35">
      <c r="B587" s="97"/>
      <c r="C587" s="98"/>
      <c r="D587" s="98"/>
      <c r="E587" s="99"/>
    </row>
    <row r="588" spans="2:5" x14ac:dyDescent="0.35">
      <c r="B588" s="97"/>
      <c r="C588" s="98"/>
      <c r="D588" s="98"/>
      <c r="E588" s="99"/>
    </row>
    <row r="589" spans="2:5" x14ac:dyDescent="0.35">
      <c r="B589" s="97"/>
      <c r="C589" s="98"/>
      <c r="D589" s="98"/>
      <c r="E589" s="99"/>
    </row>
    <row r="590" spans="2:5" x14ac:dyDescent="0.35">
      <c r="B590" s="97"/>
      <c r="C590" s="98"/>
      <c r="D590" s="98"/>
      <c r="E590" s="99"/>
    </row>
    <row r="591" spans="2:5" x14ac:dyDescent="0.35">
      <c r="B591" s="97"/>
      <c r="C591" s="98"/>
      <c r="D591" s="98"/>
      <c r="E591" s="99"/>
    </row>
    <row r="592" spans="2:5" x14ac:dyDescent="0.35">
      <c r="B592" s="97"/>
      <c r="C592" s="98"/>
      <c r="D592" s="98"/>
      <c r="E592" s="99"/>
    </row>
    <row r="593" spans="2:5" x14ac:dyDescent="0.35">
      <c r="B593" s="97"/>
      <c r="C593" s="98"/>
      <c r="D593" s="98"/>
      <c r="E593" s="99"/>
    </row>
    <row r="594" spans="2:5" x14ac:dyDescent="0.35">
      <c r="B594" s="97"/>
      <c r="C594" s="98"/>
      <c r="D594" s="98"/>
      <c r="E594" s="99"/>
    </row>
    <row r="595" spans="2:5" x14ac:dyDescent="0.35">
      <c r="B595" s="97"/>
      <c r="C595" s="98"/>
      <c r="D595" s="98"/>
      <c r="E595" s="99"/>
    </row>
    <row r="596" spans="2:5" x14ac:dyDescent="0.35">
      <c r="B596" s="97"/>
      <c r="C596" s="98"/>
      <c r="D596" s="98"/>
      <c r="E596" s="99"/>
    </row>
    <row r="597" spans="2:5" x14ac:dyDescent="0.35">
      <c r="B597" s="97"/>
      <c r="C597" s="98"/>
      <c r="D597" s="98"/>
      <c r="E597" s="99"/>
    </row>
    <row r="598" spans="2:5" x14ac:dyDescent="0.35">
      <c r="B598" s="97"/>
      <c r="C598" s="98"/>
      <c r="D598" s="98"/>
      <c r="E598" s="99"/>
    </row>
    <row r="599" spans="2:5" x14ac:dyDescent="0.35">
      <c r="B599" s="97"/>
      <c r="C599" s="98"/>
      <c r="D599" s="98"/>
      <c r="E599" s="99"/>
    </row>
    <row r="600" spans="2:5" x14ac:dyDescent="0.35">
      <c r="B600" s="97"/>
      <c r="C600" s="98"/>
      <c r="D600" s="98"/>
      <c r="E600" s="99"/>
    </row>
    <row r="601" spans="2:5" x14ac:dyDescent="0.35">
      <c r="B601" s="97"/>
      <c r="C601" s="98"/>
      <c r="D601" s="98"/>
      <c r="E601" s="99"/>
    </row>
    <row r="602" spans="2:5" x14ac:dyDescent="0.35">
      <c r="B602" s="97"/>
      <c r="C602" s="98"/>
      <c r="D602" s="98"/>
      <c r="E602" s="99"/>
    </row>
    <row r="603" spans="2:5" x14ac:dyDescent="0.35">
      <c r="B603" s="97"/>
      <c r="C603" s="98"/>
      <c r="D603" s="98"/>
      <c r="E603" s="99"/>
    </row>
    <row r="604" spans="2:5" x14ac:dyDescent="0.35">
      <c r="B604" s="97"/>
      <c r="C604" s="98"/>
      <c r="D604" s="98"/>
      <c r="E604" s="99"/>
    </row>
    <row r="605" spans="2:5" x14ac:dyDescent="0.35">
      <c r="B605" s="97"/>
      <c r="C605" s="98"/>
      <c r="D605" s="98"/>
      <c r="E605" s="99"/>
    </row>
    <row r="606" spans="2:5" x14ac:dyDescent="0.35">
      <c r="B606" s="97"/>
      <c r="C606" s="98"/>
      <c r="D606" s="98"/>
      <c r="E606" s="99"/>
    </row>
    <row r="607" spans="2:5" x14ac:dyDescent="0.35">
      <c r="B607" s="97"/>
      <c r="C607" s="98"/>
      <c r="D607" s="98"/>
      <c r="E607" s="99"/>
    </row>
    <row r="608" spans="2:5" x14ac:dyDescent="0.35">
      <c r="B608" s="97"/>
      <c r="C608" s="98"/>
      <c r="D608" s="98"/>
      <c r="E608" s="99"/>
    </row>
    <row r="609" spans="2:5" x14ac:dyDescent="0.35">
      <c r="B609" s="97"/>
      <c r="C609" s="98"/>
      <c r="D609" s="98"/>
      <c r="E609" s="99"/>
    </row>
    <row r="610" spans="2:5" x14ac:dyDescent="0.35">
      <c r="B610" s="97"/>
      <c r="C610" s="98"/>
      <c r="D610" s="98"/>
      <c r="E610" s="99"/>
    </row>
    <row r="611" spans="2:5" x14ac:dyDescent="0.35">
      <c r="B611" s="97"/>
      <c r="C611" s="98"/>
      <c r="D611" s="98"/>
      <c r="E611" s="99"/>
    </row>
    <row r="612" spans="2:5" x14ac:dyDescent="0.35">
      <c r="B612" s="97"/>
      <c r="C612" s="98"/>
      <c r="D612" s="98"/>
      <c r="E612" s="99"/>
    </row>
    <row r="613" spans="2:5" x14ac:dyDescent="0.35">
      <c r="B613" s="97"/>
      <c r="C613" s="98"/>
      <c r="D613" s="98"/>
      <c r="E613" s="99"/>
    </row>
    <row r="614" spans="2:5" x14ac:dyDescent="0.35">
      <c r="B614" s="97"/>
      <c r="C614" s="98"/>
      <c r="D614" s="98"/>
      <c r="E614" s="99"/>
    </row>
    <row r="615" spans="2:5" x14ac:dyDescent="0.35">
      <c r="B615" s="97"/>
      <c r="C615" s="98"/>
      <c r="D615" s="98"/>
      <c r="E615" s="99"/>
    </row>
    <row r="616" spans="2:5" x14ac:dyDescent="0.35">
      <c r="B616" s="97"/>
      <c r="C616" s="98"/>
      <c r="D616" s="98"/>
      <c r="E616" s="99"/>
    </row>
    <row r="617" spans="2:5" x14ac:dyDescent="0.35">
      <c r="B617" s="97"/>
      <c r="C617" s="98"/>
      <c r="D617" s="98"/>
      <c r="E617" s="99"/>
    </row>
    <row r="618" spans="2:5" x14ac:dyDescent="0.35">
      <c r="B618" s="97"/>
      <c r="C618" s="98"/>
      <c r="D618" s="98"/>
      <c r="E618" s="99"/>
    </row>
    <row r="619" spans="2:5" x14ac:dyDescent="0.35">
      <c r="B619" s="97"/>
      <c r="C619" s="98"/>
      <c r="D619" s="98"/>
      <c r="E619" s="99"/>
    </row>
    <row r="620" spans="2:5" x14ac:dyDescent="0.35">
      <c r="B620" s="97"/>
      <c r="C620" s="98"/>
      <c r="D620" s="98"/>
      <c r="E620" s="99"/>
    </row>
    <row r="621" spans="2:5" x14ac:dyDescent="0.35">
      <c r="B621" s="97"/>
      <c r="C621" s="98"/>
      <c r="D621" s="98"/>
      <c r="E621" s="99"/>
    </row>
    <row r="622" spans="2:5" x14ac:dyDescent="0.35">
      <c r="B622" s="97"/>
      <c r="C622" s="98"/>
      <c r="D622" s="98"/>
      <c r="E622" s="99"/>
    </row>
    <row r="623" spans="2:5" x14ac:dyDescent="0.35">
      <c r="B623" s="97"/>
      <c r="C623" s="98"/>
      <c r="D623" s="98"/>
      <c r="E623" s="99"/>
    </row>
    <row r="624" spans="2:5" x14ac:dyDescent="0.35">
      <c r="B624" s="97"/>
      <c r="C624" s="98"/>
      <c r="D624" s="98"/>
      <c r="E624" s="99"/>
    </row>
    <row r="625" spans="2:5" x14ac:dyDescent="0.35">
      <c r="B625" s="97"/>
      <c r="C625" s="98"/>
      <c r="D625" s="98"/>
      <c r="E625" s="99"/>
    </row>
    <row r="626" spans="2:5" x14ac:dyDescent="0.35">
      <c r="B626" s="97"/>
      <c r="C626" s="98"/>
      <c r="D626" s="98"/>
      <c r="E626" s="99"/>
    </row>
    <row r="627" spans="2:5" x14ac:dyDescent="0.35">
      <c r="B627" s="97"/>
      <c r="C627" s="98"/>
      <c r="D627" s="98"/>
      <c r="E627" s="99"/>
    </row>
    <row r="628" spans="2:5" x14ac:dyDescent="0.35">
      <c r="B628" s="97"/>
      <c r="C628" s="98"/>
      <c r="D628" s="98"/>
      <c r="E628" s="99"/>
    </row>
    <row r="629" spans="2:5" x14ac:dyDescent="0.35">
      <c r="B629" s="97"/>
      <c r="C629" s="98"/>
      <c r="D629" s="98"/>
      <c r="E629" s="99"/>
    </row>
    <row r="630" spans="2:5" x14ac:dyDescent="0.35">
      <c r="B630" s="97"/>
      <c r="C630" s="98"/>
      <c r="D630" s="98"/>
      <c r="E630" s="99"/>
    </row>
    <row r="631" spans="2:5" x14ac:dyDescent="0.35">
      <c r="B631" s="97"/>
      <c r="C631" s="98"/>
      <c r="D631" s="98"/>
      <c r="E631" s="99"/>
    </row>
    <row r="632" spans="2:5" x14ac:dyDescent="0.35">
      <c r="B632" s="97"/>
      <c r="C632" s="98"/>
      <c r="D632" s="98"/>
      <c r="E632" s="99"/>
    </row>
    <row r="633" spans="2:5" x14ac:dyDescent="0.35">
      <c r="B633" s="97"/>
      <c r="C633" s="98"/>
      <c r="D633" s="98"/>
      <c r="E633" s="99"/>
    </row>
    <row r="634" spans="2:5" x14ac:dyDescent="0.35">
      <c r="B634" s="97"/>
      <c r="C634" s="98"/>
      <c r="D634" s="98"/>
      <c r="E634" s="99"/>
    </row>
    <row r="635" spans="2:5" x14ac:dyDescent="0.35">
      <c r="B635" s="97"/>
      <c r="C635" s="98"/>
      <c r="D635" s="98"/>
      <c r="E635" s="99"/>
    </row>
    <row r="636" spans="2:5" x14ac:dyDescent="0.35">
      <c r="B636" s="97"/>
      <c r="C636" s="98"/>
      <c r="D636" s="98"/>
      <c r="E636" s="99"/>
    </row>
    <row r="637" spans="2:5" x14ac:dyDescent="0.35">
      <c r="B637" s="97"/>
      <c r="C637" s="98"/>
      <c r="D637" s="98"/>
      <c r="E637" s="99"/>
    </row>
    <row r="638" spans="2:5" x14ac:dyDescent="0.35">
      <c r="B638" s="97"/>
      <c r="C638" s="98"/>
      <c r="D638" s="98"/>
      <c r="E638" s="99"/>
    </row>
    <row r="639" spans="2:5" x14ac:dyDescent="0.35">
      <c r="B639" s="97"/>
      <c r="C639" s="98"/>
      <c r="D639" s="98"/>
      <c r="E639" s="99"/>
    </row>
    <row r="640" spans="2:5" x14ac:dyDescent="0.35">
      <c r="B640" s="97"/>
      <c r="C640" s="98"/>
      <c r="D640" s="98"/>
      <c r="E640" s="99"/>
    </row>
    <row r="641" spans="2:5" x14ac:dyDescent="0.35">
      <c r="B641" s="97"/>
      <c r="C641" s="98"/>
      <c r="D641" s="98"/>
      <c r="E641" s="99"/>
    </row>
    <row r="642" spans="2:5" x14ac:dyDescent="0.35">
      <c r="B642" s="97"/>
      <c r="C642" s="98"/>
      <c r="D642" s="98"/>
      <c r="E642" s="99"/>
    </row>
    <row r="643" spans="2:5" x14ac:dyDescent="0.35">
      <c r="B643" s="97"/>
      <c r="C643" s="98"/>
      <c r="D643" s="98"/>
      <c r="E643" s="99"/>
    </row>
    <row r="644" spans="2:5" x14ac:dyDescent="0.35">
      <c r="B644" s="97"/>
      <c r="C644" s="98"/>
      <c r="D644" s="98"/>
      <c r="E644" s="99"/>
    </row>
    <row r="645" spans="2:5" x14ac:dyDescent="0.35">
      <c r="B645" s="97"/>
      <c r="C645" s="98"/>
      <c r="D645" s="98"/>
      <c r="E645" s="99"/>
    </row>
    <row r="646" spans="2:5" x14ac:dyDescent="0.35">
      <c r="B646" s="97"/>
      <c r="C646" s="98"/>
      <c r="D646" s="98"/>
      <c r="E646" s="99"/>
    </row>
    <row r="647" spans="2:5" x14ac:dyDescent="0.35">
      <c r="B647" s="97"/>
      <c r="C647" s="98"/>
      <c r="D647" s="98"/>
      <c r="E647" s="99"/>
    </row>
    <row r="648" spans="2:5" x14ac:dyDescent="0.35">
      <c r="B648" s="97"/>
      <c r="C648" s="98"/>
      <c r="D648" s="98"/>
      <c r="E648" s="99"/>
    </row>
    <row r="649" spans="2:5" x14ac:dyDescent="0.35">
      <c r="B649" s="97"/>
      <c r="C649" s="98"/>
      <c r="D649" s="98"/>
      <c r="E649" s="99"/>
    </row>
    <row r="650" spans="2:5" x14ac:dyDescent="0.35">
      <c r="B650" s="97"/>
      <c r="C650" s="98"/>
      <c r="D650" s="98"/>
      <c r="E650" s="99"/>
    </row>
    <row r="651" spans="2:5" x14ac:dyDescent="0.35">
      <c r="B651" s="97"/>
      <c r="C651" s="98"/>
      <c r="D651" s="98"/>
      <c r="E651" s="99"/>
    </row>
    <row r="652" spans="2:5" x14ac:dyDescent="0.35">
      <c r="B652" s="97"/>
      <c r="C652" s="98"/>
      <c r="D652" s="98"/>
      <c r="E652" s="99"/>
    </row>
    <row r="653" spans="2:5" x14ac:dyDescent="0.35">
      <c r="B653" s="97"/>
      <c r="C653" s="98"/>
      <c r="D653" s="98"/>
      <c r="E653" s="99"/>
    </row>
    <row r="654" spans="2:5" x14ac:dyDescent="0.35">
      <c r="B654" s="97"/>
      <c r="C654" s="98"/>
      <c r="D654" s="98"/>
      <c r="E654" s="99"/>
    </row>
    <row r="655" spans="2:5" x14ac:dyDescent="0.35">
      <c r="B655" s="97"/>
      <c r="C655" s="98"/>
      <c r="D655" s="98"/>
      <c r="E655" s="99"/>
    </row>
    <row r="656" spans="2:5" x14ac:dyDescent="0.35">
      <c r="B656" s="97"/>
      <c r="C656" s="98"/>
      <c r="D656" s="98"/>
      <c r="E656" s="99"/>
    </row>
    <row r="657" spans="2:5" x14ac:dyDescent="0.35">
      <c r="B657" s="97"/>
      <c r="C657" s="98"/>
      <c r="D657" s="98"/>
      <c r="E657" s="99"/>
    </row>
    <row r="658" spans="2:5" x14ac:dyDescent="0.35">
      <c r="B658" s="97"/>
      <c r="C658" s="98"/>
      <c r="D658" s="98"/>
      <c r="E658" s="99"/>
    </row>
    <row r="659" spans="2:5" x14ac:dyDescent="0.35">
      <c r="B659" s="97"/>
      <c r="C659" s="98"/>
      <c r="D659" s="98"/>
      <c r="E659" s="99"/>
    </row>
    <row r="660" spans="2:5" x14ac:dyDescent="0.35">
      <c r="B660" s="97"/>
      <c r="C660" s="98"/>
      <c r="D660" s="98"/>
      <c r="E660" s="99"/>
    </row>
    <row r="661" spans="2:5" x14ac:dyDescent="0.35">
      <c r="B661" s="97"/>
      <c r="C661" s="98"/>
      <c r="D661" s="98"/>
      <c r="E661" s="99"/>
    </row>
    <row r="662" spans="2:5" x14ac:dyDescent="0.35">
      <c r="B662" s="97"/>
      <c r="C662" s="98"/>
      <c r="D662" s="98"/>
      <c r="E662" s="99"/>
    </row>
    <row r="663" spans="2:5" x14ac:dyDescent="0.35">
      <c r="B663" s="97"/>
      <c r="C663" s="98"/>
      <c r="D663" s="98"/>
      <c r="E663" s="99"/>
    </row>
    <row r="664" spans="2:5" x14ac:dyDescent="0.35">
      <c r="B664" s="97"/>
      <c r="C664" s="98"/>
      <c r="D664" s="98"/>
      <c r="E664" s="99"/>
    </row>
    <row r="665" spans="2:5" x14ac:dyDescent="0.35">
      <c r="B665" s="97"/>
      <c r="C665" s="98"/>
      <c r="D665" s="98"/>
      <c r="E665" s="99"/>
    </row>
    <row r="666" spans="2:5" x14ac:dyDescent="0.35">
      <c r="B666" s="97"/>
      <c r="C666" s="98"/>
      <c r="D666" s="98"/>
      <c r="E666" s="99"/>
    </row>
    <row r="667" spans="2:5" x14ac:dyDescent="0.35">
      <c r="B667" s="97"/>
      <c r="C667" s="98"/>
      <c r="D667" s="98"/>
      <c r="E667" s="99"/>
    </row>
    <row r="668" spans="2:5" x14ac:dyDescent="0.35">
      <c r="B668" s="97"/>
      <c r="C668" s="98"/>
      <c r="D668" s="98"/>
      <c r="E668" s="99"/>
    </row>
    <row r="669" spans="2:5" x14ac:dyDescent="0.35">
      <c r="B669" s="97"/>
      <c r="C669" s="98"/>
      <c r="D669" s="98"/>
      <c r="E669" s="99"/>
    </row>
    <row r="670" spans="2:5" x14ac:dyDescent="0.35">
      <c r="B670" s="97"/>
      <c r="C670" s="98"/>
      <c r="D670" s="98"/>
      <c r="E670" s="99"/>
    </row>
    <row r="671" spans="2:5" x14ac:dyDescent="0.35">
      <c r="B671" s="97"/>
      <c r="C671" s="98"/>
      <c r="D671" s="98"/>
      <c r="E671" s="99"/>
    </row>
    <row r="672" spans="2:5" x14ac:dyDescent="0.35">
      <c r="B672" s="97"/>
      <c r="C672" s="98"/>
      <c r="D672" s="98"/>
      <c r="E672" s="99"/>
    </row>
    <row r="673" spans="2:5" x14ac:dyDescent="0.35">
      <c r="B673" s="97"/>
      <c r="C673" s="98"/>
      <c r="D673" s="98"/>
      <c r="E673" s="99"/>
    </row>
    <row r="674" spans="2:5" x14ac:dyDescent="0.35">
      <c r="B674" s="97"/>
      <c r="C674" s="98"/>
      <c r="D674" s="98"/>
      <c r="E674" s="99"/>
    </row>
    <row r="675" spans="2:5" x14ac:dyDescent="0.35">
      <c r="B675" s="97"/>
      <c r="C675" s="98"/>
      <c r="D675" s="98"/>
      <c r="E675" s="99"/>
    </row>
    <row r="676" spans="2:5" x14ac:dyDescent="0.35">
      <c r="B676" s="97"/>
      <c r="C676" s="98"/>
      <c r="D676" s="98"/>
      <c r="E676" s="99"/>
    </row>
    <row r="677" spans="2:5" x14ac:dyDescent="0.35">
      <c r="B677" s="97"/>
      <c r="C677" s="98"/>
      <c r="D677" s="98"/>
      <c r="E677" s="99"/>
    </row>
    <row r="678" spans="2:5" x14ac:dyDescent="0.35">
      <c r="B678" s="97"/>
      <c r="C678" s="98"/>
      <c r="D678" s="98"/>
      <c r="E678" s="99"/>
    </row>
    <row r="679" spans="2:5" x14ac:dyDescent="0.35">
      <c r="B679" s="97"/>
      <c r="C679" s="98"/>
      <c r="D679" s="98"/>
      <c r="E679" s="99"/>
    </row>
    <row r="680" spans="2:5" x14ac:dyDescent="0.35">
      <c r="B680" s="97"/>
      <c r="C680" s="98"/>
      <c r="D680" s="98"/>
      <c r="E680" s="99"/>
    </row>
    <row r="681" spans="2:5" x14ac:dyDescent="0.35">
      <c r="B681" s="97"/>
      <c r="C681" s="98"/>
      <c r="D681" s="98"/>
      <c r="E681" s="99"/>
    </row>
    <row r="682" spans="2:5" x14ac:dyDescent="0.35">
      <c r="B682" s="97"/>
      <c r="C682" s="98"/>
      <c r="D682" s="98"/>
      <c r="E682" s="99"/>
    </row>
    <row r="683" spans="2:5" x14ac:dyDescent="0.35">
      <c r="B683" s="97"/>
      <c r="C683" s="98"/>
      <c r="D683" s="98"/>
      <c r="E683" s="99"/>
    </row>
    <row r="684" spans="2:5" x14ac:dyDescent="0.35">
      <c r="B684" s="97"/>
      <c r="C684" s="98"/>
      <c r="D684" s="98"/>
      <c r="E684" s="99"/>
    </row>
    <row r="685" spans="2:5" x14ac:dyDescent="0.35">
      <c r="B685" s="97"/>
      <c r="C685" s="98"/>
      <c r="D685" s="98"/>
      <c r="E685" s="99"/>
    </row>
    <row r="686" spans="2:5" x14ac:dyDescent="0.35">
      <c r="B686" s="97"/>
      <c r="C686" s="98"/>
      <c r="D686" s="98"/>
      <c r="E686" s="99"/>
    </row>
    <row r="687" spans="2:5" x14ac:dyDescent="0.35">
      <c r="B687" s="97"/>
      <c r="C687" s="98"/>
      <c r="D687" s="98"/>
      <c r="E687" s="99"/>
    </row>
    <row r="688" spans="2:5" x14ac:dyDescent="0.35">
      <c r="B688" s="97"/>
      <c r="C688" s="98"/>
      <c r="D688" s="98"/>
      <c r="E688" s="99"/>
    </row>
    <row r="689" spans="2:5" x14ac:dyDescent="0.35">
      <c r="B689" s="97"/>
      <c r="C689" s="98"/>
      <c r="D689" s="98"/>
      <c r="E689" s="99"/>
    </row>
    <row r="690" spans="2:5" x14ac:dyDescent="0.35">
      <c r="B690" s="97"/>
      <c r="C690" s="98"/>
      <c r="D690" s="98"/>
      <c r="E690" s="99"/>
    </row>
    <row r="691" spans="2:5" x14ac:dyDescent="0.35">
      <c r="B691" s="97"/>
      <c r="C691" s="98"/>
      <c r="D691" s="98"/>
      <c r="E691" s="99"/>
    </row>
    <row r="692" spans="2:5" x14ac:dyDescent="0.35">
      <c r="B692" s="97"/>
      <c r="C692" s="98"/>
      <c r="D692" s="98"/>
      <c r="E692" s="99"/>
    </row>
    <row r="693" spans="2:5" x14ac:dyDescent="0.35">
      <c r="B693" s="97"/>
      <c r="C693" s="98"/>
      <c r="D693" s="98"/>
      <c r="E693" s="99"/>
    </row>
    <row r="694" spans="2:5" x14ac:dyDescent="0.35">
      <c r="B694" s="97"/>
      <c r="C694" s="98"/>
      <c r="D694" s="98"/>
      <c r="E694" s="99"/>
    </row>
    <row r="695" spans="2:5" x14ac:dyDescent="0.35">
      <c r="B695" s="97"/>
      <c r="C695" s="98"/>
      <c r="D695" s="98"/>
      <c r="E695" s="99"/>
    </row>
    <row r="696" spans="2:5" x14ac:dyDescent="0.35">
      <c r="B696" s="97"/>
      <c r="C696" s="98"/>
      <c r="D696" s="98"/>
      <c r="E696" s="99"/>
    </row>
    <row r="697" spans="2:5" x14ac:dyDescent="0.35">
      <c r="B697" s="97"/>
      <c r="C697" s="98"/>
      <c r="D697" s="98"/>
      <c r="E697" s="99"/>
    </row>
    <row r="698" spans="2:5" x14ac:dyDescent="0.35">
      <c r="B698" s="97"/>
      <c r="C698" s="98"/>
      <c r="D698" s="98"/>
      <c r="E698" s="99"/>
    </row>
    <row r="699" spans="2:5" x14ac:dyDescent="0.35">
      <c r="B699" s="97"/>
      <c r="C699" s="98"/>
      <c r="D699" s="98"/>
      <c r="E699" s="99"/>
    </row>
    <row r="700" spans="2:5" x14ac:dyDescent="0.35">
      <c r="B700" s="97"/>
      <c r="C700" s="98"/>
      <c r="D700" s="98"/>
      <c r="E700" s="99"/>
    </row>
    <row r="701" spans="2:5" x14ac:dyDescent="0.35">
      <c r="B701" s="97"/>
      <c r="C701" s="98"/>
      <c r="D701" s="98"/>
      <c r="E701" s="99"/>
    </row>
    <row r="702" spans="2:5" x14ac:dyDescent="0.35">
      <c r="B702" s="97"/>
      <c r="C702" s="98"/>
      <c r="D702" s="98"/>
      <c r="E702" s="99"/>
    </row>
    <row r="703" spans="2:5" x14ac:dyDescent="0.35">
      <c r="B703" s="97"/>
      <c r="C703" s="98"/>
      <c r="D703" s="98"/>
      <c r="E703" s="99"/>
    </row>
    <row r="704" spans="2:5" x14ac:dyDescent="0.35">
      <c r="B704" s="97"/>
      <c r="C704" s="98"/>
      <c r="D704" s="98"/>
      <c r="E704" s="99"/>
    </row>
    <row r="705" spans="2:5" x14ac:dyDescent="0.35">
      <c r="B705" s="97"/>
      <c r="C705" s="98"/>
      <c r="D705" s="98"/>
      <c r="E705" s="99"/>
    </row>
    <row r="706" spans="2:5" x14ac:dyDescent="0.35">
      <c r="B706" s="97"/>
      <c r="C706" s="98"/>
      <c r="D706" s="98"/>
      <c r="E706" s="99"/>
    </row>
    <row r="707" spans="2:5" x14ac:dyDescent="0.35">
      <c r="B707" s="97"/>
      <c r="C707" s="98"/>
      <c r="D707" s="98"/>
      <c r="E707" s="99"/>
    </row>
    <row r="708" spans="2:5" x14ac:dyDescent="0.35">
      <c r="B708" s="97"/>
      <c r="C708" s="98"/>
      <c r="D708" s="98"/>
      <c r="E708" s="99"/>
    </row>
    <row r="709" spans="2:5" x14ac:dyDescent="0.35">
      <c r="B709" s="97"/>
      <c r="C709" s="98"/>
      <c r="D709" s="98"/>
      <c r="E709" s="99"/>
    </row>
    <row r="710" spans="2:5" x14ac:dyDescent="0.35">
      <c r="B710" s="97"/>
      <c r="C710" s="98"/>
      <c r="D710" s="98"/>
      <c r="E710" s="99"/>
    </row>
    <row r="711" spans="2:5" x14ac:dyDescent="0.35">
      <c r="B711" s="97"/>
      <c r="C711" s="98"/>
      <c r="D711" s="98"/>
      <c r="E711" s="99"/>
    </row>
    <row r="712" spans="2:5" x14ac:dyDescent="0.35">
      <c r="B712" s="97"/>
      <c r="C712" s="98"/>
      <c r="D712" s="98"/>
      <c r="E712" s="99"/>
    </row>
    <row r="713" spans="2:5" x14ac:dyDescent="0.35">
      <c r="B713" s="97"/>
      <c r="C713" s="98"/>
      <c r="D713" s="98"/>
      <c r="E713" s="99"/>
    </row>
    <row r="714" spans="2:5" x14ac:dyDescent="0.35">
      <c r="B714" s="97"/>
      <c r="C714" s="98"/>
      <c r="D714" s="98"/>
      <c r="E714" s="99"/>
    </row>
    <row r="715" spans="2:5" x14ac:dyDescent="0.35">
      <c r="B715" s="97"/>
      <c r="C715" s="98"/>
      <c r="D715" s="98"/>
      <c r="E715" s="99"/>
    </row>
    <row r="716" spans="2:5" x14ac:dyDescent="0.35">
      <c r="B716" s="97"/>
      <c r="C716" s="98"/>
      <c r="D716" s="98"/>
      <c r="E716" s="99"/>
    </row>
    <row r="717" spans="2:5" x14ac:dyDescent="0.35">
      <c r="B717" s="97"/>
      <c r="C717" s="98"/>
      <c r="D717" s="98"/>
      <c r="E717" s="99"/>
    </row>
    <row r="718" spans="2:5" x14ac:dyDescent="0.35">
      <c r="B718" s="97"/>
      <c r="C718" s="98"/>
      <c r="D718" s="98"/>
      <c r="E718" s="99"/>
    </row>
    <row r="719" spans="2:5" x14ac:dyDescent="0.35">
      <c r="B719" s="97"/>
      <c r="C719" s="98"/>
      <c r="D719" s="98"/>
      <c r="E719" s="99"/>
    </row>
    <row r="720" spans="2:5" x14ac:dyDescent="0.35">
      <c r="B720" s="97"/>
      <c r="C720" s="98"/>
      <c r="D720" s="98"/>
      <c r="E720" s="99"/>
    </row>
    <row r="721" spans="2:5" x14ac:dyDescent="0.35">
      <c r="B721" s="97"/>
      <c r="C721" s="98"/>
      <c r="D721" s="98"/>
      <c r="E721" s="99"/>
    </row>
    <row r="722" spans="2:5" x14ac:dyDescent="0.35">
      <c r="B722" s="97"/>
      <c r="C722" s="98"/>
      <c r="D722" s="98"/>
      <c r="E722" s="99"/>
    </row>
    <row r="723" spans="2:5" x14ac:dyDescent="0.35">
      <c r="B723" s="97"/>
      <c r="C723" s="98"/>
      <c r="D723" s="98"/>
      <c r="E723" s="99"/>
    </row>
    <row r="724" spans="2:5" x14ac:dyDescent="0.35">
      <c r="B724" s="97"/>
      <c r="C724" s="98"/>
      <c r="D724" s="98"/>
      <c r="E724" s="99"/>
    </row>
    <row r="725" spans="2:5" x14ac:dyDescent="0.35">
      <c r="B725" s="97"/>
      <c r="C725" s="98"/>
      <c r="D725" s="98"/>
      <c r="E725" s="99"/>
    </row>
    <row r="726" spans="2:5" x14ac:dyDescent="0.35">
      <c r="B726" s="97"/>
      <c r="C726" s="98"/>
      <c r="D726" s="98"/>
      <c r="E726" s="99"/>
    </row>
    <row r="727" spans="2:5" x14ac:dyDescent="0.35">
      <c r="B727" s="97"/>
      <c r="C727" s="98"/>
      <c r="D727" s="98"/>
      <c r="E727" s="99"/>
    </row>
    <row r="728" spans="2:5" x14ac:dyDescent="0.35">
      <c r="B728" s="97"/>
      <c r="C728" s="98"/>
      <c r="D728" s="98"/>
      <c r="E728" s="99"/>
    </row>
    <row r="729" spans="2:5" x14ac:dyDescent="0.35">
      <c r="B729" s="97"/>
      <c r="C729" s="98"/>
      <c r="D729" s="98"/>
      <c r="E729" s="99"/>
    </row>
    <row r="730" spans="2:5" x14ac:dyDescent="0.35">
      <c r="B730" s="97"/>
      <c r="C730" s="98"/>
      <c r="D730" s="98"/>
      <c r="E730" s="99"/>
    </row>
    <row r="731" spans="2:5" x14ac:dyDescent="0.35">
      <c r="B731" s="97"/>
      <c r="C731" s="98"/>
      <c r="D731" s="98"/>
      <c r="E731" s="99"/>
    </row>
    <row r="732" spans="2:5" x14ac:dyDescent="0.35">
      <c r="B732" s="97"/>
      <c r="C732" s="98"/>
      <c r="D732" s="98"/>
      <c r="E732" s="99"/>
    </row>
    <row r="733" spans="2:5" x14ac:dyDescent="0.35">
      <c r="B733" s="97"/>
      <c r="C733" s="98"/>
      <c r="D733" s="98"/>
      <c r="E733" s="99"/>
    </row>
    <row r="734" spans="2:5" x14ac:dyDescent="0.35">
      <c r="B734" s="97"/>
      <c r="C734" s="98"/>
      <c r="D734" s="98"/>
      <c r="E734" s="99"/>
    </row>
    <row r="735" spans="2:5" x14ac:dyDescent="0.35">
      <c r="B735" s="97"/>
      <c r="C735" s="98"/>
      <c r="D735" s="98"/>
      <c r="E735" s="99"/>
    </row>
    <row r="736" spans="2:5" x14ac:dyDescent="0.35">
      <c r="B736" s="97"/>
      <c r="C736" s="98"/>
      <c r="D736" s="98"/>
      <c r="E736" s="99"/>
    </row>
    <row r="737" spans="2:5" x14ac:dyDescent="0.35">
      <c r="B737" s="97"/>
      <c r="C737" s="98"/>
      <c r="D737" s="98"/>
      <c r="E737" s="99"/>
    </row>
    <row r="738" spans="2:5" x14ac:dyDescent="0.35">
      <c r="B738" s="97"/>
      <c r="C738" s="98"/>
      <c r="D738" s="98"/>
      <c r="E738" s="99"/>
    </row>
    <row r="739" spans="2:5" x14ac:dyDescent="0.35">
      <c r="B739" s="97"/>
      <c r="C739" s="98"/>
      <c r="D739" s="98"/>
      <c r="E739" s="99"/>
    </row>
    <row r="740" spans="2:5" x14ac:dyDescent="0.35">
      <c r="B740" s="97"/>
      <c r="C740" s="98"/>
      <c r="D740" s="98"/>
      <c r="E740" s="99"/>
    </row>
    <row r="741" spans="2:5" x14ac:dyDescent="0.35">
      <c r="B741" s="97"/>
      <c r="C741" s="98"/>
      <c r="D741" s="98"/>
      <c r="E741" s="99"/>
    </row>
    <row r="742" spans="2:5" x14ac:dyDescent="0.35">
      <c r="B742" s="97"/>
      <c r="C742" s="98"/>
      <c r="D742" s="98"/>
      <c r="E742" s="99"/>
    </row>
    <row r="743" spans="2:5" x14ac:dyDescent="0.35">
      <c r="B743" s="97"/>
      <c r="C743" s="98"/>
      <c r="D743" s="98"/>
      <c r="E743" s="99"/>
    </row>
    <row r="744" spans="2:5" x14ac:dyDescent="0.35">
      <c r="B744" s="97"/>
      <c r="C744" s="98"/>
      <c r="D744" s="98"/>
      <c r="E744" s="99"/>
    </row>
    <row r="745" spans="2:5" x14ac:dyDescent="0.35">
      <c r="B745" s="97"/>
      <c r="C745" s="98"/>
      <c r="D745" s="98"/>
      <c r="E745" s="99"/>
    </row>
    <row r="746" spans="2:5" x14ac:dyDescent="0.35">
      <c r="B746" s="97"/>
      <c r="C746" s="98"/>
      <c r="D746" s="98"/>
      <c r="E746" s="99"/>
    </row>
    <row r="747" spans="2:5" x14ac:dyDescent="0.35">
      <c r="B747" s="97"/>
      <c r="C747" s="98"/>
      <c r="D747" s="98"/>
      <c r="E747" s="99"/>
    </row>
    <row r="748" spans="2:5" x14ac:dyDescent="0.35">
      <c r="B748" s="97"/>
      <c r="C748" s="98"/>
      <c r="D748" s="98"/>
      <c r="E748" s="99"/>
    </row>
    <row r="749" spans="2:5" x14ac:dyDescent="0.35">
      <c r="B749" s="97"/>
      <c r="C749" s="98"/>
      <c r="D749" s="98"/>
      <c r="E749" s="99"/>
    </row>
    <row r="750" spans="2:5" x14ac:dyDescent="0.35">
      <c r="B750" s="97"/>
      <c r="C750" s="98"/>
      <c r="D750" s="98"/>
      <c r="E750" s="99"/>
    </row>
    <row r="751" spans="2:5" x14ac:dyDescent="0.35">
      <c r="B751" s="97"/>
      <c r="C751" s="98"/>
      <c r="D751" s="98"/>
      <c r="E751" s="99"/>
    </row>
    <row r="752" spans="2:5" x14ac:dyDescent="0.35">
      <c r="B752" s="97"/>
      <c r="C752" s="98"/>
      <c r="D752" s="98"/>
      <c r="E752" s="99"/>
    </row>
    <row r="753" spans="2:5" x14ac:dyDescent="0.35">
      <c r="B753" s="97"/>
      <c r="C753" s="98"/>
      <c r="D753" s="98"/>
      <c r="E753" s="99"/>
    </row>
    <row r="754" spans="2:5" x14ac:dyDescent="0.35">
      <c r="B754" s="97"/>
      <c r="C754" s="98"/>
      <c r="D754" s="98"/>
      <c r="E754" s="99"/>
    </row>
    <row r="755" spans="2:5" x14ac:dyDescent="0.35">
      <c r="B755" s="97"/>
      <c r="C755" s="98"/>
      <c r="D755" s="98"/>
      <c r="E755" s="99"/>
    </row>
    <row r="756" spans="2:5" x14ac:dyDescent="0.35">
      <c r="B756" s="97"/>
      <c r="C756" s="98"/>
      <c r="D756" s="98"/>
      <c r="E756" s="99"/>
    </row>
    <row r="757" spans="2:5" x14ac:dyDescent="0.35">
      <c r="B757" s="97"/>
      <c r="C757" s="98"/>
      <c r="D757" s="98"/>
      <c r="E757" s="99"/>
    </row>
    <row r="758" spans="2:5" x14ac:dyDescent="0.35">
      <c r="B758" s="97"/>
      <c r="C758" s="98"/>
      <c r="D758" s="98"/>
      <c r="E758" s="99"/>
    </row>
    <row r="759" spans="2:5" x14ac:dyDescent="0.35">
      <c r="B759" s="97"/>
      <c r="C759" s="98"/>
      <c r="D759" s="98"/>
      <c r="E759" s="99"/>
    </row>
    <row r="760" spans="2:5" x14ac:dyDescent="0.35">
      <c r="B760" s="97"/>
      <c r="C760" s="98"/>
      <c r="D760" s="98"/>
      <c r="E760" s="99"/>
    </row>
    <row r="761" spans="2:5" x14ac:dyDescent="0.35">
      <c r="B761" s="97"/>
      <c r="C761" s="98"/>
      <c r="D761" s="98"/>
      <c r="E761" s="99"/>
    </row>
    <row r="762" spans="2:5" x14ac:dyDescent="0.35">
      <c r="B762" s="97"/>
      <c r="C762" s="98"/>
      <c r="D762" s="98"/>
      <c r="E762" s="99"/>
    </row>
    <row r="763" spans="2:5" x14ac:dyDescent="0.35">
      <c r="B763" s="97"/>
      <c r="C763" s="98"/>
      <c r="D763" s="98"/>
      <c r="E763" s="99"/>
    </row>
    <row r="764" spans="2:5" x14ac:dyDescent="0.35">
      <c r="B764" s="97"/>
      <c r="C764" s="98"/>
      <c r="D764" s="98"/>
      <c r="E764" s="99"/>
    </row>
    <row r="765" spans="2:5" x14ac:dyDescent="0.35">
      <c r="B765" s="97"/>
      <c r="C765" s="98"/>
      <c r="D765" s="98"/>
      <c r="E765" s="99"/>
    </row>
    <row r="766" spans="2:5" x14ac:dyDescent="0.35">
      <c r="B766" s="97"/>
      <c r="C766" s="98"/>
      <c r="D766" s="98"/>
      <c r="E766" s="99"/>
    </row>
    <row r="767" spans="2:5" x14ac:dyDescent="0.35">
      <c r="B767" s="97"/>
      <c r="C767" s="98"/>
      <c r="D767" s="98"/>
      <c r="E767" s="99"/>
    </row>
    <row r="768" spans="2:5" x14ac:dyDescent="0.35">
      <c r="B768" s="97"/>
      <c r="C768" s="98"/>
      <c r="D768" s="98"/>
      <c r="E768" s="99"/>
    </row>
    <row r="769" spans="2:5" x14ac:dyDescent="0.35">
      <c r="B769" s="97"/>
      <c r="C769" s="98"/>
      <c r="D769" s="98"/>
      <c r="E769" s="99"/>
    </row>
    <row r="770" spans="2:5" x14ac:dyDescent="0.35">
      <c r="B770" s="97"/>
      <c r="C770" s="98"/>
      <c r="D770" s="98"/>
      <c r="E770" s="99"/>
    </row>
    <row r="771" spans="2:5" x14ac:dyDescent="0.35">
      <c r="B771" s="97"/>
      <c r="C771" s="98"/>
      <c r="D771" s="98"/>
      <c r="E771" s="99"/>
    </row>
    <row r="772" spans="2:5" x14ac:dyDescent="0.35">
      <c r="B772" s="97"/>
      <c r="C772" s="98"/>
      <c r="D772" s="98"/>
      <c r="E772" s="99"/>
    </row>
    <row r="773" spans="2:5" x14ac:dyDescent="0.35">
      <c r="B773" s="97"/>
      <c r="C773" s="98"/>
      <c r="D773" s="98"/>
      <c r="E773" s="99"/>
    </row>
    <row r="774" spans="2:5" x14ac:dyDescent="0.35">
      <c r="B774" s="97"/>
      <c r="C774" s="98"/>
      <c r="D774" s="98"/>
      <c r="E774" s="99"/>
    </row>
    <row r="775" spans="2:5" x14ac:dyDescent="0.35">
      <c r="B775" s="97"/>
      <c r="C775" s="98"/>
      <c r="D775" s="98"/>
      <c r="E775" s="99"/>
    </row>
    <row r="776" spans="2:5" x14ac:dyDescent="0.35">
      <c r="B776" s="97"/>
      <c r="C776" s="98"/>
      <c r="D776" s="98"/>
      <c r="E776" s="99"/>
    </row>
    <row r="777" spans="2:5" x14ac:dyDescent="0.35">
      <c r="B777" s="97"/>
      <c r="C777" s="98"/>
      <c r="D777" s="98"/>
      <c r="E777" s="99"/>
    </row>
    <row r="778" spans="2:5" x14ac:dyDescent="0.35">
      <c r="B778" s="97"/>
      <c r="C778" s="98"/>
      <c r="D778" s="98"/>
      <c r="E778" s="99"/>
    </row>
    <row r="779" spans="2:5" x14ac:dyDescent="0.35">
      <c r="B779" s="97"/>
      <c r="C779" s="98"/>
      <c r="D779" s="98"/>
      <c r="E779" s="99"/>
    </row>
    <row r="780" spans="2:5" x14ac:dyDescent="0.35">
      <c r="B780" s="97"/>
      <c r="C780" s="98"/>
      <c r="D780" s="98"/>
      <c r="E780" s="99"/>
    </row>
    <row r="781" spans="2:5" x14ac:dyDescent="0.35">
      <c r="B781" s="97"/>
      <c r="C781" s="98"/>
      <c r="D781" s="98"/>
      <c r="E781" s="99"/>
    </row>
    <row r="782" spans="2:5" x14ac:dyDescent="0.35">
      <c r="B782" s="97"/>
      <c r="C782" s="98"/>
      <c r="D782" s="98"/>
      <c r="E782" s="99"/>
    </row>
    <row r="783" spans="2:5" x14ac:dyDescent="0.35">
      <c r="B783" s="97"/>
      <c r="C783" s="98"/>
      <c r="D783" s="98"/>
      <c r="E783" s="99"/>
    </row>
    <row r="784" spans="2:5" x14ac:dyDescent="0.35">
      <c r="B784" s="97"/>
      <c r="C784" s="98"/>
      <c r="D784" s="98"/>
      <c r="E784" s="99"/>
    </row>
    <row r="785" spans="2:5" x14ac:dyDescent="0.35">
      <c r="B785" s="97"/>
      <c r="C785" s="98"/>
      <c r="D785" s="98"/>
      <c r="E785" s="99"/>
    </row>
    <row r="786" spans="2:5" x14ac:dyDescent="0.35">
      <c r="B786" s="97"/>
      <c r="C786" s="98"/>
      <c r="D786" s="98"/>
      <c r="E786" s="99"/>
    </row>
    <row r="787" spans="2:5" x14ac:dyDescent="0.35">
      <c r="B787" s="97"/>
      <c r="C787" s="98"/>
      <c r="D787" s="98"/>
      <c r="E787" s="99"/>
    </row>
    <row r="788" spans="2:5" x14ac:dyDescent="0.35">
      <c r="B788" s="97"/>
      <c r="C788" s="98"/>
      <c r="D788" s="98"/>
      <c r="E788" s="99"/>
    </row>
    <row r="789" spans="2:5" x14ac:dyDescent="0.35">
      <c r="B789" s="97"/>
      <c r="C789" s="98"/>
      <c r="D789" s="98"/>
      <c r="E789" s="99"/>
    </row>
    <row r="790" spans="2:5" x14ac:dyDescent="0.35">
      <c r="B790" s="97"/>
      <c r="C790" s="98"/>
      <c r="D790" s="98"/>
      <c r="E790" s="99"/>
    </row>
    <row r="791" spans="2:5" x14ac:dyDescent="0.35">
      <c r="B791" s="97"/>
      <c r="C791" s="98"/>
      <c r="D791" s="98"/>
      <c r="E791" s="99"/>
    </row>
    <row r="792" spans="2:5" x14ac:dyDescent="0.35">
      <c r="B792" s="97"/>
      <c r="C792" s="98"/>
      <c r="D792" s="98"/>
      <c r="E792" s="99"/>
    </row>
    <row r="793" spans="2:5" x14ac:dyDescent="0.35">
      <c r="B793" s="97"/>
      <c r="C793" s="98"/>
      <c r="D793" s="98"/>
      <c r="E793" s="99"/>
    </row>
    <row r="794" spans="2:5" x14ac:dyDescent="0.35">
      <c r="B794" s="97"/>
      <c r="C794" s="98"/>
      <c r="D794" s="98"/>
      <c r="E794" s="99"/>
    </row>
    <row r="795" spans="2:5" x14ac:dyDescent="0.35">
      <c r="B795" s="97"/>
      <c r="C795" s="98"/>
      <c r="D795" s="98"/>
      <c r="E795" s="99"/>
    </row>
    <row r="796" spans="2:5" x14ac:dyDescent="0.35">
      <c r="B796" s="97"/>
      <c r="C796" s="98"/>
      <c r="D796" s="98"/>
      <c r="E796" s="99"/>
    </row>
    <row r="797" spans="2:5" x14ac:dyDescent="0.35">
      <c r="B797" s="97"/>
      <c r="C797" s="98"/>
      <c r="D797" s="98"/>
      <c r="E797" s="99"/>
    </row>
    <row r="798" spans="2:5" x14ac:dyDescent="0.35">
      <c r="B798" s="100"/>
      <c r="C798" s="101"/>
      <c r="D798" s="101"/>
      <c r="E798" s="102"/>
    </row>
    <row r="799" spans="2:5" x14ac:dyDescent="0.35">
      <c r="B799" s="100"/>
      <c r="C799" s="101"/>
      <c r="D799" s="101"/>
      <c r="E799" s="102"/>
    </row>
    <row r="800" spans="2:5" x14ac:dyDescent="0.35">
      <c r="B800" s="100"/>
      <c r="C800" s="101"/>
      <c r="D800" s="101"/>
      <c r="E800" s="102"/>
    </row>
    <row r="801" spans="2:5" x14ac:dyDescent="0.35">
      <c r="B801" s="100"/>
      <c r="C801" s="101"/>
      <c r="D801" s="101"/>
      <c r="E801" s="102"/>
    </row>
    <row r="802" spans="2:5" x14ac:dyDescent="0.35">
      <c r="B802" s="100"/>
      <c r="C802" s="101"/>
      <c r="D802" s="101"/>
      <c r="E802" s="102"/>
    </row>
    <row r="803" spans="2:5" x14ac:dyDescent="0.35">
      <c r="B803" s="100"/>
      <c r="C803" s="101"/>
      <c r="D803" s="101"/>
      <c r="E803" s="102"/>
    </row>
    <row r="804" spans="2:5" x14ac:dyDescent="0.35">
      <c r="B804" s="100"/>
      <c r="C804" s="101"/>
      <c r="D804" s="101"/>
      <c r="E804" s="102"/>
    </row>
    <row r="805" spans="2:5" x14ac:dyDescent="0.35">
      <c r="B805" s="100"/>
      <c r="C805" s="101"/>
      <c r="D805" s="101"/>
      <c r="E805" s="102"/>
    </row>
    <row r="806" spans="2:5" x14ac:dyDescent="0.35">
      <c r="B806" s="100"/>
      <c r="C806" s="101"/>
      <c r="D806" s="101"/>
      <c r="E806" s="102"/>
    </row>
    <row r="807" spans="2:5" x14ac:dyDescent="0.35">
      <c r="B807" s="100"/>
      <c r="C807" s="101"/>
      <c r="D807" s="101"/>
      <c r="E807" s="102"/>
    </row>
    <row r="808" spans="2:5" x14ac:dyDescent="0.35">
      <c r="B808" s="100"/>
      <c r="C808" s="101"/>
      <c r="D808" s="101"/>
      <c r="E808" s="102"/>
    </row>
    <row r="809" spans="2:5" x14ac:dyDescent="0.35">
      <c r="B809" s="100"/>
      <c r="C809" s="101"/>
      <c r="D809" s="101"/>
      <c r="E809" s="102"/>
    </row>
    <row r="810" spans="2:5" x14ac:dyDescent="0.35">
      <c r="B810" s="100"/>
      <c r="C810" s="101"/>
      <c r="D810" s="101"/>
      <c r="E810" s="102"/>
    </row>
    <row r="811" spans="2:5" x14ac:dyDescent="0.35">
      <c r="B811" s="100"/>
      <c r="C811" s="101"/>
      <c r="D811" s="101"/>
      <c r="E811" s="102"/>
    </row>
    <row r="812" spans="2:5" x14ac:dyDescent="0.35">
      <c r="B812" s="100"/>
      <c r="C812" s="101"/>
      <c r="D812" s="101"/>
      <c r="E812" s="102"/>
    </row>
    <row r="813" spans="2:5" x14ac:dyDescent="0.35">
      <c r="B813" s="100"/>
      <c r="C813" s="101"/>
      <c r="D813" s="101"/>
      <c r="E813" s="102"/>
    </row>
    <row r="814" spans="2:5" x14ac:dyDescent="0.35">
      <c r="B814" s="100"/>
      <c r="C814" s="101"/>
      <c r="D814" s="101"/>
      <c r="E814" s="102"/>
    </row>
    <row r="815" spans="2:5" x14ac:dyDescent="0.35">
      <c r="B815" s="100"/>
      <c r="C815" s="101"/>
      <c r="D815" s="101"/>
      <c r="E815" s="102"/>
    </row>
    <row r="816" spans="2:5" x14ac:dyDescent="0.35">
      <c r="B816" s="100"/>
      <c r="C816" s="101"/>
      <c r="D816" s="101"/>
      <c r="E816" s="102"/>
    </row>
    <row r="817" spans="2:5" x14ac:dyDescent="0.35">
      <c r="B817" s="100"/>
      <c r="C817" s="101"/>
      <c r="D817" s="101"/>
      <c r="E817" s="102"/>
    </row>
    <row r="818" spans="2:5" x14ac:dyDescent="0.35">
      <c r="B818" s="100"/>
      <c r="C818" s="101"/>
      <c r="D818" s="101"/>
      <c r="E818" s="102"/>
    </row>
    <row r="819" spans="2:5" x14ac:dyDescent="0.35">
      <c r="B819" s="100"/>
      <c r="C819" s="101"/>
      <c r="D819" s="101"/>
      <c r="E819" s="102"/>
    </row>
    <row r="820" spans="2:5" x14ac:dyDescent="0.35">
      <c r="B820" s="100"/>
      <c r="C820" s="101"/>
      <c r="D820" s="101"/>
      <c r="E820" s="102"/>
    </row>
    <row r="821" spans="2:5" x14ac:dyDescent="0.35">
      <c r="B821" s="100"/>
      <c r="C821" s="101"/>
      <c r="D821" s="101"/>
      <c r="E821" s="102"/>
    </row>
    <row r="822" spans="2:5" x14ac:dyDescent="0.35">
      <c r="B822" s="100"/>
      <c r="C822" s="101"/>
      <c r="D822" s="101"/>
      <c r="E822" s="102"/>
    </row>
    <row r="823" spans="2:5" x14ac:dyDescent="0.35">
      <c r="B823" s="100"/>
      <c r="C823" s="101"/>
      <c r="D823" s="101"/>
      <c r="E823" s="102"/>
    </row>
    <row r="824" spans="2:5" x14ac:dyDescent="0.35">
      <c r="B824" s="100"/>
      <c r="C824" s="101"/>
      <c r="D824" s="101"/>
      <c r="E824" s="102"/>
    </row>
    <row r="825" spans="2:5" x14ac:dyDescent="0.35">
      <c r="B825" s="100"/>
      <c r="C825" s="101"/>
      <c r="D825" s="101"/>
      <c r="E825" s="102"/>
    </row>
    <row r="826" spans="2:5" x14ac:dyDescent="0.35">
      <c r="B826" s="100"/>
      <c r="C826" s="101"/>
      <c r="D826" s="101"/>
      <c r="E826" s="102"/>
    </row>
    <row r="827" spans="2:5" x14ac:dyDescent="0.35">
      <c r="B827" s="100"/>
      <c r="C827" s="101"/>
      <c r="D827" s="101"/>
      <c r="E827" s="102"/>
    </row>
    <row r="828" spans="2:5" x14ac:dyDescent="0.35">
      <c r="B828" s="100"/>
      <c r="C828" s="101"/>
      <c r="D828" s="101"/>
      <c r="E828" s="102"/>
    </row>
    <row r="829" spans="2:5" x14ac:dyDescent="0.35">
      <c r="B829" s="100"/>
      <c r="C829" s="101"/>
      <c r="D829" s="101"/>
      <c r="E829" s="102"/>
    </row>
    <row r="830" spans="2:5" x14ac:dyDescent="0.35">
      <c r="B830" s="100"/>
      <c r="C830" s="101"/>
      <c r="D830" s="101"/>
      <c r="E830" s="102"/>
    </row>
    <row r="831" spans="2:5" x14ac:dyDescent="0.35">
      <c r="B831" s="100"/>
      <c r="C831" s="101"/>
      <c r="D831" s="101"/>
      <c r="E831" s="102"/>
    </row>
    <row r="832" spans="2:5" x14ac:dyDescent="0.35">
      <c r="B832" s="100"/>
      <c r="C832" s="101"/>
      <c r="D832" s="101"/>
      <c r="E832" s="102"/>
    </row>
    <row r="833" spans="2:5" x14ac:dyDescent="0.35">
      <c r="B833" s="100"/>
      <c r="C833" s="101"/>
      <c r="D833" s="101"/>
      <c r="E833" s="102"/>
    </row>
    <row r="834" spans="2:5" x14ac:dyDescent="0.35">
      <c r="B834" s="100"/>
      <c r="C834" s="101"/>
      <c r="D834" s="101"/>
      <c r="E834" s="102"/>
    </row>
    <row r="835" spans="2:5" x14ac:dyDescent="0.35">
      <c r="B835" s="103"/>
      <c r="C835" s="104"/>
      <c r="D835" s="104"/>
      <c r="E835" s="105"/>
    </row>
    <row r="836" spans="2:5" x14ac:dyDescent="0.35">
      <c r="B836" s="103"/>
      <c r="C836" s="104"/>
      <c r="D836" s="104"/>
      <c r="E836" s="105"/>
    </row>
    <row r="837" spans="2:5" x14ac:dyDescent="0.35">
      <c r="B837" s="103"/>
      <c r="C837" s="104"/>
      <c r="D837" s="104"/>
      <c r="E837" s="105"/>
    </row>
    <row r="838" spans="2:5" x14ac:dyDescent="0.35">
      <c r="B838" s="103"/>
      <c r="C838" s="104"/>
      <c r="D838" s="104"/>
      <c r="E838" s="105"/>
    </row>
    <row r="839" spans="2:5" x14ac:dyDescent="0.35">
      <c r="B839" s="103"/>
      <c r="C839" s="104"/>
      <c r="D839" s="104"/>
      <c r="E839" s="105"/>
    </row>
    <row r="840" spans="2:5" x14ac:dyDescent="0.35">
      <c r="B840" s="103"/>
      <c r="C840" s="104"/>
      <c r="D840" s="104"/>
      <c r="E840" s="105"/>
    </row>
    <row r="841" spans="2:5" x14ac:dyDescent="0.35">
      <c r="B841" s="103"/>
      <c r="C841" s="104"/>
      <c r="D841" s="104"/>
      <c r="E841" s="105"/>
    </row>
    <row r="842" spans="2:5" x14ac:dyDescent="0.35">
      <c r="B842" s="103"/>
      <c r="C842" s="104"/>
      <c r="D842" s="104"/>
      <c r="E842" s="105"/>
    </row>
    <row r="843" spans="2:5" x14ac:dyDescent="0.35">
      <c r="B843" s="103"/>
      <c r="C843" s="104"/>
      <c r="D843" s="104"/>
      <c r="E843" s="105"/>
    </row>
    <row r="844" spans="2:5" x14ac:dyDescent="0.35">
      <c r="B844" s="103"/>
      <c r="C844" s="104"/>
      <c r="D844" s="104"/>
      <c r="E844" s="105"/>
    </row>
    <row r="845" spans="2:5" x14ac:dyDescent="0.35">
      <c r="B845" s="103"/>
      <c r="C845" s="104"/>
      <c r="D845" s="104"/>
      <c r="E845" s="105"/>
    </row>
    <row r="846" spans="2:5" x14ac:dyDescent="0.35">
      <c r="B846" s="103"/>
      <c r="C846" s="104"/>
      <c r="D846" s="104"/>
      <c r="E846" s="105"/>
    </row>
    <row r="847" spans="2:5" x14ac:dyDescent="0.35">
      <c r="B847" s="103"/>
      <c r="C847" s="104"/>
      <c r="D847" s="104"/>
      <c r="E847" s="105"/>
    </row>
    <row r="848" spans="2:5" x14ac:dyDescent="0.35">
      <c r="B848" s="103"/>
      <c r="C848" s="104"/>
      <c r="D848" s="104"/>
      <c r="E848" s="105"/>
    </row>
    <row r="849" spans="2:5" x14ac:dyDescent="0.35">
      <c r="B849" s="103"/>
      <c r="C849" s="104"/>
      <c r="D849" s="104"/>
      <c r="E849" s="105"/>
    </row>
    <row r="850" spans="2:5" x14ac:dyDescent="0.35">
      <c r="B850" s="103"/>
      <c r="C850" s="104"/>
      <c r="D850" s="104"/>
      <c r="E850" s="105"/>
    </row>
    <row r="851" spans="2:5" x14ac:dyDescent="0.35">
      <c r="B851" s="103"/>
      <c r="C851" s="104"/>
      <c r="D851" s="104"/>
      <c r="E851" s="105"/>
    </row>
    <row r="852" spans="2:5" x14ac:dyDescent="0.35">
      <c r="B852" s="103"/>
      <c r="C852" s="104"/>
      <c r="D852" s="104"/>
      <c r="E852" s="105"/>
    </row>
    <row r="853" spans="2:5" x14ac:dyDescent="0.35">
      <c r="B853" s="103"/>
      <c r="C853" s="104"/>
      <c r="D853" s="104"/>
      <c r="E853" s="105"/>
    </row>
    <row r="854" spans="2:5" x14ac:dyDescent="0.35">
      <c r="B854" s="103"/>
      <c r="C854" s="104"/>
      <c r="D854" s="104"/>
      <c r="E854" s="105"/>
    </row>
    <row r="855" spans="2:5" x14ac:dyDescent="0.35">
      <c r="B855" s="103"/>
      <c r="C855" s="104"/>
      <c r="D855" s="104"/>
      <c r="E855" s="105"/>
    </row>
    <row r="856" spans="2:5" x14ac:dyDescent="0.35">
      <c r="B856" s="103"/>
      <c r="C856" s="104"/>
      <c r="D856" s="104"/>
      <c r="E856" s="105"/>
    </row>
    <row r="857" spans="2:5" x14ac:dyDescent="0.35">
      <c r="B857" s="103"/>
      <c r="C857" s="104"/>
      <c r="D857" s="104"/>
      <c r="E857" s="105"/>
    </row>
    <row r="858" spans="2:5" x14ac:dyDescent="0.35">
      <c r="B858" s="103"/>
      <c r="C858" s="104"/>
      <c r="D858" s="104"/>
      <c r="E858" s="105"/>
    </row>
    <row r="859" spans="2:5" x14ac:dyDescent="0.35">
      <c r="B859" s="103"/>
      <c r="C859" s="104"/>
      <c r="D859" s="104"/>
      <c r="E859" s="105"/>
    </row>
    <row r="860" spans="2:5" x14ac:dyDescent="0.35">
      <c r="B860" s="103"/>
      <c r="C860" s="104"/>
      <c r="D860" s="104"/>
      <c r="E860" s="105"/>
    </row>
    <row r="861" spans="2:5" x14ac:dyDescent="0.35">
      <c r="B861" s="103"/>
      <c r="C861" s="104"/>
      <c r="D861" s="104"/>
      <c r="E861" s="105"/>
    </row>
    <row r="862" spans="2:5" x14ac:dyDescent="0.35">
      <c r="B862" s="103"/>
      <c r="C862" s="104"/>
      <c r="D862" s="104"/>
      <c r="E862" s="105"/>
    </row>
    <row r="863" spans="2:5" x14ac:dyDescent="0.35">
      <c r="B863" s="103"/>
      <c r="C863" s="104"/>
      <c r="D863" s="104"/>
      <c r="E863" s="105"/>
    </row>
    <row r="864" spans="2:5" x14ac:dyDescent="0.35">
      <c r="B864" s="103"/>
      <c r="C864" s="104"/>
      <c r="D864" s="104"/>
      <c r="E864" s="105"/>
    </row>
    <row r="865" spans="2:5" x14ac:dyDescent="0.35">
      <c r="B865" s="103"/>
      <c r="C865" s="104"/>
      <c r="D865" s="104"/>
      <c r="E865" s="105"/>
    </row>
    <row r="866" spans="2:5" x14ac:dyDescent="0.35">
      <c r="B866" s="103"/>
      <c r="C866" s="104"/>
      <c r="D866" s="104"/>
      <c r="E866" s="105"/>
    </row>
    <row r="867" spans="2:5" x14ac:dyDescent="0.35">
      <c r="B867" s="103"/>
      <c r="C867" s="104"/>
      <c r="D867" s="104"/>
      <c r="E867" s="105"/>
    </row>
    <row r="868" spans="2:5" x14ac:dyDescent="0.35">
      <c r="B868" s="103"/>
      <c r="C868" s="104"/>
      <c r="D868" s="104"/>
      <c r="E868" s="105"/>
    </row>
    <row r="869" spans="2:5" x14ac:dyDescent="0.35">
      <c r="B869" s="103"/>
      <c r="C869" s="104"/>
      <c r="D869" s="104"/>
      <c r="E869" s="105"/>
    </row>
    <row r="870" spans="2:5" x14ac:dyDescent="0.35">
      <c r="B870" s="103"/>
      <c r="C870" s="104"/>
      <c r="D870" s="104"/>
      <c r="E870" s="105"/>
    </row>
    <row r="871" spans="2:5" x14ac:dyDescent="0.35">
      <c r="B871" s="103"/>
      <c r="C871" s="104"/>
      <c r="D871" s="104"/>
      <c r="E871" s="105"/>
    </row>
    <row r="872" spans="2:5" x14ac:dyDescent="0.35">
      <c r="B872" s="103"/>
      <c r="C872" s="104"/>
      <c r="D872" s="104"/>
      <c r="E872" s="105"/>
    </row>
    <row r="873" spans="2:5" x14ac:dyDescent="0.35">
      <c r="B873" s="103"/>
      <c r="C873" s="104"/>
      <c r="D873" s="104"/>
      <c r="E873" s="105"/>
    </row>
    <row r="874" spans="2:5" x14ac:dyDescent="0.35">
      <c r="B874" s="103"/>
      <c r="C874" s="104"/>
      <c r="D874" s="104"/>
      <c r="E874" s="105"/>
    </row>
    <row r="875" spans="2:5" x14ac:dyDescent="0.35">
      <c r="B875" s="103"/>
      <c r="C875" s="104"/>
      <c r="D875" s="104"/>
      <c r="E875" s="105"/>
    </row>
    <row r="876" spans="2:5" x14ac:dyDescent="0.35">
      <c r="B876" s="103"/>
      <c r="C876" s="104"/>
      <c r="D876" s="104"/>
      <c r="E876" s="105"/>
    </row>
    <row r="877" spans="2:5" x14ac:dyDescent="0.35">
      <c r="B877" s="103"/>
      <c r="C877" s="104"/>
      <c r="D877" s="104"/>
      <c r="E877" s="105"/>
    </row>
    <row r="878" spans="2:5" x14ac:dyDescent="0.35">
      <c r="B878" s="103"/>
      <c r="C878" s="104"/>
      <c r="D878" s="104"/>
      <c r="E878" s="105"/>
    </row>
    <row r="879" spans="2:5" x14ac:dyDescent="0.35">
      <c r="B879" s="103"/>
      <c r="C879" s="104"/>
      <c r="D879" s="104"/>
      <c r="E879" s="105"/>
    </row>
    <row r="880" spans="2:5" x14ac:dyDescent="0.35">
      <c r="B880" s="103"/>
      <c r="C880" s="104"/>
      <c r="D880" s="104"/>
      <c r="E880" s="105"/>
    </row>
    <row r="881" spans="2:5" x14ac:dyDescent="0.35">
      <c r="B881" s="103"/>
      <c r="C881" s="104"/>
      <c r="D881" s="104"/>
      <c r="E881" s="105"/>
    </row>
    <row r="882" spans="2:5" x14ac:dyDescent="0.35">
      <c r="B882" s="103"/>
      <c r="C882" s="104"/>
      <c r="D882" s="104"/>
      <c r="E882" s="105"/>
    </row>
    <row r="883" spans="2:5" x14ac:dyDescent="0.35">
      <c r="B883" s="103"/>
      <c r="C883" s="104"/>
      <c r="D883" s="104"/>
      <c r="E883" s="105"/>
    </row>
    <row r="884" spans="2:5" x14ac:dyDescent="0.35">
      <c r="B884" s="103"/>
      <c r="C884" s="104"/>
      <c r="D884" s="104"/>
      <c r="E884" s="105"/>
    </row>
    <row r="885" spans="2:5" x14ac:dyDescent="0.35">
      <c r="B885" s="103"/>
      <c r="C885" s="104"/>
      <c r="D885" s="104"/>
      <c r="E885" s="105"/>
    </row>
    <row r="886" spans="2:5" x14ac:dyDescent="0.35">
      <c r="B886" s="103"/>
      <c r="C886" s="104"/>
      <c r="D886" s="104"/>
      <c r="E886" s="105"/>
    </row>
    <row r="887" spans="2:5" x14ac:dyDescent="0.35">
      <c r="B887" s="103"/>
      <c r="C887" s="104"/>
      <c r="D887" s="104"/>
      <c r="E887" s="105"/>
    </row>
    <row r="888" spans="2:5" x14ac:dyDescent="0.35">
      <c r="B888" s="103"/>
      <c r="C888" s="104"/>
      <c r="D888" s="104"/>
      <c r="E888" s="105"/>
    </row>
    <row r="889" spans="2:5" x14ac:dyDescent="0.35">
      <c r="B889" s="103"/>
      <c r="C889" s="104"/>
      <c r="D889" s="104"/>
      <c r="E889" s="105"/>
    </row>
    <row r="890" spans="2:5" x14ac:dyDescent="0.35">
      <c r="B890" s="103"/>
      <c r="C890" s="104"/>
      <c r="D890" s="104"/>
      <c r="E890" s="105"/>
    </row>
    <row r="891" spans="2:5" x14ac:dyDescent="0.35">
      <c r="B891" s="103"/>
      <c r="C891" s="104"/>
      <c r="D891" s="104"/>
      <c r="E891" s="105"/>
    </row>
    <row r="892" spans="2:5" x14ac:dyDescent="0.35">
      <c r="B892" s="103"/>
      <c r="C892" s="104"/>
      <c r="D892" s="104"/>
      <c r="E892" s="105"/>
    </row>
    <row r="893" spans="2:5" x14ac:dyDescent="0.35">
      <c r="B893" s="103"/>
      <c r="C893" s="104"/>
      <c r="D893" s="104"/>
      <c r="E893" s="105"/>
    </row>
    <row r="894" spans="2:5" x14ac:dyDescent="0.35">
      <c r="B894" s="103"/>
      <c r="C894" s="104"/>
      <c r="D894" s="104"/>
      <c r="E894" s="105"/>
    </row>
    <row r="895" spans="2:5" x14ac:dyDescent="0.35">
      <c r="B895" s="103"/>
      <c r="C895" s="104"/>
      <c r="D895" s="104"/>
      <c r="E895" s="105"/>
    </row>
    <row r="896" spans="2:5" x14ac:dyDescent="0.35">
      <c r="B896" s="103"/>
      <c r="C896" s="104"/>
      <c r="D896" s="104"/>
      <c r="E896" s="105"/>
    </row>
    <row r="897" spans="2:5" x14ac:dyDescent="0.35">
      <c r="B897" s="103"/>
      <c r="C897" s="104"/>
      <c r="D897" s="104"/>
      <c r="E897" s="105"/>
    </row>
    <row r="898" spans="2:5" x14ac:dyDescent="0.35">
      <c r="B898" s="103"/>
      <c r="C898" s="104"/>
      <c r="D898" s="104"/>
      <c r="E898" s="105"/>
    </row>
    <row r="899" spans="2:5" x14ac:dyDescent="0.35">
      <c r="B899" s="103"/>
      <c r="C899" s="104"/>
      <c r="D899" s="104"/>
      <c r="E899" s="105"/>
    </row>
    <row r="900" spans="2:5" x14ac:dyDescent="0.35">
      <c r="B900" s="103"/>
      <c r="C900" s="104"/>
      <c r="D900" s="104"/>
      <c r="E900" s="105"/>
    </row>
    <row r="901" spans="2:5" x14ac:dyDescent="0.35">
      <c r="B901" s="103"/>
      <c r="C901" s="104"/>
      <c r="D901" s="104"/>
      <c r="E901" s="105"/>
    </row>
    <row r="902" spans="2:5" x14ac:dyDescent="0.35">
      <c r="B902" s="103"/>
      <c r="C902" s="104"/>
      <c r="D902" s="104"/>
      <c r="E902" s="105"/>
    </row>
    <row r="903" spans="2:5" x14ac:dyDescent="0.35">
      <c r="B903" s="103"/>
      <c r="C903" s="104"/>
      <c r="D903" s="104"/>
      <c r="E903" s="105"/>
    </row>
    <row r="904" spans="2:5" x14ac:dyDescent="0.35">
      <c r="B904" s="103"/>
      <c r="C904" s="104"/>
      <c r="D904" s="104"/>
      <c r="E904" s="105"/>
    </row>
    <row r="905" spans="2:5" x14ac:dyDescent="0.35">
      <c r="B905" s="103"/>
      <c r="C905" s="104"/>
      <c r="D905" s="104"/>
      <c r="E905" s="105"/>
    </row>
    <row r="906" spans="2:5" x14ac:dyDescent="0.35">
      <c r="B906" s="103"/>
      <c r="C906" s="104"/>
      <c r="D906" s="104"/>
      <c r="E906" s="105"/>
    </row>
    <row r="907" spans="2:5" x14ac:dyDescent="0.35">
      <c r="B907" s="103"/>
      <c r="C907" s="104"/>
      <c r="D907" s="104"/>
      <c r="E907" s="105"/>
    </row>
    <row r="908" spans="2:5" x14ac:dyDescent="0.35">
      <c r="B908" s="103"/>
      <c r="C908" s="104"/>
      <c r="D908" s="104"/>
      <c r="E908" s="105"/>
    </row>
    <row r="909" spans="2:5" x14ac:dyDescent="0.35">
      <c r="B909" s="103"/>
      <c r="C909" s="104"/>
      <c r="D909" s="104"/>
      <c r="E909" s="105"/>
    </row>
    <row r="910" spans="2:5" x14ac:dyDescent="0.35">
      <c r="B910" s="103"/>
      <c r="C910" s="104"/>
      <c r="D910" s="104"/>
      <c r="E910" s="105"/>
    </row>
    <row r="911" spans="2:5" x14ac:dyDescent="0.35">
      <c r="B911" s="103"/>
      <c r="C911" s="104"/>
      <c r="D911" s="104"/>
      <c r="E911" s="105"/>
    </row>
    <row r="912" spans="2:5" x14ac:dyDescent="0.35">
      <c r="B912" s="103"/>
      <c r="C912" s="104"/>
      <c r="D912" s="104"/>
      <c r="E912" s="105"/>
    </row>
    <row r="913" spans="2:5" x14ac:dyDescent="0.35">
      <c r="B913" s="103"/>
      <c r="C913" s="104"/>
      <c r="D913" s="104"/>
      <c r="E913" s="105"/>
    </row>
    <row r="914" spans="2:5" x14ac:dyDescent="0.35">
      <c r="B914" s="103"/>
      <c r="C914" s="104"/>
      <c r="D914" s="104"/>
      <c r="E914" s="105"/>
    </row>
    <row r="915" spans="2:5" x14ac:dyDescent="0.35">
      <c r="B915" s="103"/>
      <c r="C915" s="104"/>
      <c r="D915" s="104"/>
      <c r="E915" s="105"/>
    </row>
    <row r="916" spans="2:5" x14ac:dyDescent="0.35">
      <c r="B916" s="103"/>
      <c r="C916" s="104"/>
      <c r="D916" s="104"/>
      <c r="E916" s="105"/>
    </row>
    <row r="917" spans="2:5" x14ac:dyDescent="0.35">
      <c r="B917" s="103"/>
      <c r="C917" s="104"/>
      <c r="D917" s="104"/>
      <c r="E917" s="105"/>
    </row>
    <row r="918" spans="2:5" x14ac:dyDescent="0.35">
      <c r="B918" s="103"/>
      <c r="C918" s="104"/>
      <c r="D918" s="104"/>
      <c r="E918" s="105"/>
    </row>
    <row r="919" spans="2:5" x14ac:dyDescent="0.35">
      <c r="B919" s="103"/>
      <c r="C919" s="104"/>
      <c r="D919" s="104"/>
      <c r="E919" s="105"/>
    </row>
    <row r="920" spans="2:5" x14ac:dyDescent="0.35">
      <c r="B920" s="103"/>
      <c r="C920" s="104"/>
      <c r="D920" s="104"/>
      <c r="E920" s="105"/>
    </row>
    <row r="921" spans="2:5" x14ac:dyDescent="0.35">
      <c r="B921" s="103"/>
      <c r="C921" s="104"/>
      <c r="D921" s="104"/>
      <c r="E921" s="105"/>
    </row>
    <row r="922" spans="2:5" x14ac:dyDescent="0.35">
      <c r="B922" s="103"/>
      <c r="C922" s="104"/>
      <c r="D922" s="104"/>
      <c r="E922" s="105"/>
    </row>
    <row r="923" spans="2:5" x14ac:dyDescent="0.35">
      <c r="B923" s="103"/>
      <c r="C923" s="104"/>
      <c r="D923" s="104"/>
      <c r="E923" s="105"/>
    </row>
    <row r="924" spans="2:5" x14ac:dyDescent="0.35">
      <c r="B924" s="103"/>
      <c r="C924" s="104"/>
      <c r="D924" s="104"/>
      <c r="E924" s="105"/>
    </row>
    <row r="925" spans="2:5" x14ac:dyDescent="0.35">
      <c r="B925" s="103"/>
      <c r="C925" s="104"/>
      <c r="D925" s="104"/>
      <c r="E925" s="105"/>
    </row>
    <row r="926" spans="2:5" x14ac:dyDescent="0.35">
      <c r="B926" s="103"/>
      <c r="C926" s="104"/>
      <c r="D926" s="104"/>
      <c r="E926" s="105"/>
    </row>
    <row r="927" spans="2:5" x14ac:dyDescent="0.35">
      <c r="B927" s="103"/>
      <c r="C927" s="104"/>
      <c r="D927" s="104"/>
      <c r="E927" s="105"/>
    </row>
    <row r="928" spans="2:5" x14ac:dyDescent="0.35">
      <c r="B928" s="103"/>
      <c r="C928" s="104"/>
      <c r="D928" s="104"/>
      <c r="E928" s="105"/>
    </row>
    <row r="929" spans="2:5" x14ac:dyDescent="0.35">
      <c r="B929" s="103"/>
      <c r="C929" s="104"/>
      <c r="D929" s="104"/>
      <c r="E929" s="105"/>
    </row>
    <row r="930" spans="2:5" x14ac:dyDescent="0.35">
      <c r="B930" s="103"/>
      <c r="C930" s="104"/>
      <c r="D930" s="104"/>
      <c r="E930" s="105"/>
    </row>
    <row r="931" spans="2:5" x14ac:dyDescent="0.35">
      <c r="B931" s="103"/>
      <c r="C931" s="104"/>
      <c r="D931" s="104"/>
      <c r="E931" s="105"/>
    </row>
    <row r="932" spans="2:5" x14ac:dyDescent="0.35">
      <c r="B932" s="103"/>
      <c r="C932" s="104"/>
      <c r="D932" s="104"/>
      <c r="E932" s="105"/>
    </row>
    <row r="933" spans="2:5" x14ac:dyDescent="0.35">
      <c r="B933" s="103"/>
      <c r="C933" s="104"/>
      <c r="D933" s="104"/>
      <c r="E933" s="105"/>
    </row>
    <row r="934" spans="2:5" x14ac:dyDescent="0.35">
      <c r="B934" s="103"/>
      <c r="C934" s="104"/>
      <c r="D934" s="104"/>
      <c r="E934" s="105"/>
    </row>
    <row r="935" spans="2:5" x14ac:dyDescent="0.35">
      <c r="B935" s="103"/>
      <c r="C935" s="104"/>
      <c r="D935" s="104"/>
      <c r="E935" s="105"/>
    </row>
    <row r="936" spans="2:5" x14ac:dyDescent="0.35">
      <c r="B936" s="103"/>
      <c r="C936" s="104"/>
      <c r="D936" s="104"/>
      <c r="E936" s="105"/>
    </row>
    <row r="937" spans="2:5" x14ac:dyDescent="0.35">
      <c r="B937" s="103"/>
      <c r="C937" s="104"/>
      <c r="D937" s="104"/>
      <c r="E937" s="105"/>
    </row>
    <row r="938" spans="2:5" x14ac:dyDescent="0.35">
      <c r="B938" s="103"/>
      <c r="C938" s="104"/>
      <c r="D938" s="104"/>
      <c r="E938" s="105"/>
    </row>
    <row r="939" spans="2:5" x14ac:dyDescent="0.35">
      <c r="B939" s="103"/>
      <c r="C939" s="104"/>
      <c r="D939" s="104"/>
      <c r="E939" s="105"/>
    </row>
    <row r="940" spans="2:5" x14ac:dyDescent="0.35">
      <c r="B940" s="103"/>
      <c r="C940" s="104"/>
      <c r="D940" s="104"/>
      <c r="E940" s="105"/>
    </row>
    <row r="941" spans="2:5" x14ac:dyDescent="0.35">
      <c r="B941" s="103"/>
      <c r="C941" s="104"/>
      <c r="D941" s="104"/>
      <c r="E941" s="105"/>
    </row>
    <row r="942" spans="2:5" x14ac:dyDescent="0.35">
      <c r="B942" s="103"/>
      <c r="C942" s="104"/>
      <c r="D942" s="104"/>
      <c r="E942" s="105"/>
    </row>
    <row r="943" spans="2:5" x14ac:dyDescent="0.35">
      <c r="B943" s="103"/>
      <c r="C943" s="104"/>
      <c r="D943" s="104"/>
      <c r="E943" s="105"/>
    </row>
    <row r="944" spans="2:5" x14ac:dyDescent="0.35">
      <c r="B944" s="103"/>
      <c r="C944" s="104"/>
      <c r="D944" s="104"/>
      <c r="E944" s="105"/>
    </row>
    <row r="945" spans="2:5" x14ac:dyDescent="0.35">
      <c r="B945" s="103"/>
      <c r="C945" s="104"/>
      <c r="D945" s="104"/>
      <c r="E945" s="105"/>
    </row>
    <row r="946" spans="2:5" x14ac:dyDescent="0.35">
      <c r="B946" s="103"/>
      <c r="C946" s="104"/>
      <c r="D946" s="104"/>
      <c r="E946" s="105"/>
    </row>
    <row r="947" spans="2:5" x14ac:dyDescent="0.35">
      <c r="B947" s="103"/>
      <c r="C947" s="104"/>
      <c r="D947" s="104"/>
      <c r="E947" s="105"/>
    </row>
    <row r="948" spans="2:5" x14ac:dyDescent="0.35">
      <c r="B948" s="103"/>
      <c r="C948" s="104"/>
      <c r="D948" s="104"/>
      <c r="E948" s="105"/>
    </row>
    <row r="949" spans="2:5" x14ac:dyDescent="0.35">
      <c r="B949" s="103"/>
      <c r="C949" s="104"/>
      <c r="D949" s="104"/>
      <c r="E949" s="105"/>
    </row>
    <row r="950" spans="2:5" x14ac:dyDescent="0.35">
      <c r="B950" s="103"/>
      <c r="C950" s="104"/>
      <c r="D950" s="104"/>
      <c r="E950" s="105"/>
    </row>
    <row r="951" spans="2:5" x14ac:dyDescent="0.35">
      <c r="B951" s="103"/>
      <c r="C951" s="104"/>
      <c r="D951" s="104"/>
      <c r="E951" s="105"/>
    </row>
    <row r="952" spans="2:5" x14ac:dyDescent="0.35">
      <c r="B952" s="103"/>
      <c r="C952" s="104"/>
      <c r="D952" s="104"/>
      <c r="E952" s="105"/>
    </row>
    <row r="953" spans="2:5" x14ac:dyDescent="0.35">
      <c r="B953" s="103"/>
      <c r="C953" s="104"/>
      <c r="D953" s="104"/>
      <c r="E953" s="105"/>
    </row>
    <row r="954" spans="2:5" x14ac:dyDescent="0.35">
      <c r="B954" s="103"/>
      <c r="C954" s="104"/>
      <c r="D954" s="104"/>
      <c r="E954" s="105"/>
    </row>
    <row r="955" spans="2:5" x14ac:dyDescent="0.35">
      <c r="B955" s="103"/>
      <c r="C955" s="104"/>
      <c r="D955" s="104"/>
      <c r="E955" s="105"/>
    </row>
    <row r="956" spans="2:5" x14ac:dyDescent="0.35">
      <c r="B956" s="103"/>
      <c r="C956" s="104"/>
      <c r="D956" s="104"/>
      <c r="E956" s="105"/>
    </row>
    <row r="957" spans="2:5" x14ac:dyDescent="0.35">
      <c r="B957" s="103"/>
      <c r="C957" s="104"/>
      <c r="D957" s="104"/>
      <c r="E957" s="105"/>
    </row>
    <row r="958" spans="2:5" x14ac:dyDescent="0.35">
      <c r="B958" s="103"/>
      <c r="C958" s="104"/>
      <c r="D958" s="104"/>
      <c r="E958" s="105"/>
    </row>
    <row r="959" spans="2:5" x14ac:dyDescent="0.35">
      <c r="B959" s="103"/>
      <c r="C959" s="104"/>
      <c r="D959" s="104"/>
      <c r="E959" s="105"/>
    </row>
    <row r="960" spans="2:5" x14ac:dyDescent="0.35">
      <c r="B960" s="103"/>
      <c r="C960" s="104"/>
      <c r="D960" s="104"/>
      <c r="E960" s="105"/>
    </row>
    <row r="961" spans="2:5" x14ac:dyDescent="0.35">
      <c r="B961" s="103"/>
      <c r="C961" s="104"/>
      <c r="D961" s="104"/>
      <c r="E961" s="105"/>
    </row>
    <row r="962" spans="2:5" x14ac:dyDescent="0.35">
      <c r="B962" s="103"/>
      <c r="C962" s="104"/>
      <c r="D962" s="104"/>
      <c r="E962" s="105"/>
    </row>
    <row r="963" spans="2:5" x14ac:dyDescent="0.35">
      <c r="B963" s="103"/>
      <c r="C963" s="104"/>
      <c r="D963" s="104"/>
      <c r="E963" s="105"/>
    </row>
    <row r="964" spans="2:5" x14ac:dyDescent="0.35">
      <c r="B964" s="103"/>
      <c r="C964" s="104"/>
      <c r="D964" s="104"/>
      <c r="E964" s="105"/>
    </row>
    <row r="965" spans="2:5" x14ac:dyDescent="0.35">
      <c r="B965" s="103"/>
      <c r="C965" s="104"/>
      <c r="D965" s="104"/>
      <c r="E965" s="105"/>
    </row>
    <row r="966" spans="2:5" x14ac:dyDescent="0.35">
      <c r="B966" s="103"/>
      <c r="C966" s="104"/>
      <c r="D966" s="104"/>
      <c r="E966" s="105"/>
    </row>
    <row r="967" spans="2:5" x14ac:dyDescent="0.35">
      <c r="B967" s="103"/>
      <c r="C967" s="104"/>
      <c r="D967" s="104"/>
      <c r="E967" s="105"/>
    </row>
    <row r="968" spans="2:5" x14ac:dyDescent="0.35">
      <c r="B968" s="103"/>
      <c r="C968" s="104"/>
      <c r="D968" s="104"/>
      <c r="E968" s="105"/>
    </row>
    <row r="969" spans="2:5" x14ac:dyDescent="0.35">
      <c r="B969" s="103"/>
      <c r="C969" s="104"/>
      <c r="D969" s="104"/>
      <c r="E969" s="105"/>
    </row>
    <row r="970" spans="2:5" x14ac:dyDescent="0.35">
      <c r="B970" s="103"/>
      <c r="C970" s="104"/>
      <c r="D970" s="104"/>
      <c r="E970" s="105"/>
    </row>
    <row r="971" spans="2:5" x14ac:dyDescent="0.35">
      <c r="B971" s="103"/>
      <c r="C971" s="104"/>
      <c r="D971" s="104"/>
      <c r="E971" s="105"/>
    </row>
    <row r="972" spans="2:5" x14ac:dyDescent="0.35">
      <c r="B972" s="103"/>
      <c r="C972" s="104"/>
      <c r="D972" s="104"/>
      <c r="E972" s="105"/>
    </row>
    <row r="973" spans="2:5" x14ac:dyDescent="0.35">
      <c r="B973" s="103"/>
      <c r="C973" s="104"/>
      <c r="D973" s="104"/>
      <c r="E973" s="105"/>
    </row>
    <row r="974" spans="2:5" x14ac:dyDescent="0.35">
      <c r="B974" s="103"/>
      <c r="C974" s="104"/>
      <c r="D974" s="104"/>
      <c r="E974" s="105"/>
    </row>
    <row r="975" spans="2:5" x14ac:dyDescent="0.35">
      <c r="B975" s="103"/>
      <c r="C975" s="104"/>
      <c r="D975" s="104"/>
      <c r="E975" s="105"/>
    </row>
    <row r="976" spans="2:5" x14ac:dyDescent="0.35">
      <c r="B976" s="103"/>
      <c r="C976" s="104"/>
      <c r="D976" s="104"/>
      <c r="E976" s="105"/>
    </row>
    <row r="977" spans="2:5" x14ac:dyDescent="0.35">
      <c r="B977" s="103"/>
      <c r="C977" s="104"/>
      <c r="D977" s="104"/>
      <c r="E977" s="105"/>
    </row>
    <row r="978" spans="2:5" x14ac:dyDescent="0.35">
      <c r="B978" s="103"/>
      <c r="C978" s="104"/>
      <c r="D978" s="104"/>
      <c r="E978" s="105"/>
    </row>
    <row r="979" spans="2:5" x14ac:dyDescent="0.35">
      <c r="B979" s="103"/>
      <c r="C979" s="104"/>
      <c r="D979" s="104"/>
      <c r="E979" s="105"/>
    </row>
    <row r="980" spans="2:5" x14ac:dyDescent="0.35">
      <c r="B980" s="103"/>
      <c r="C980" s="104"/>
      <c r="D980" s="104"/>
      <c r="E980" s="105"/>
    </row>
    <row r="981" spans="2:5" x14ac:dyDescent="0.35">
      <c r="B981" s="103"/>
      <c r="C981" s="104"/>
      <c r="D981" s="104"/>
      <c r="E981" s="105"/>
    </row>
    <row r="982" spans="2:5" x14ac:dyDescent="0.35">
      <c r="B982" s="103"/>
      <c r="C982" s="104"/>
      <c r="D982" s="104"/>
      <c r="E982" s="105"/>
    </row>
    <row r="983" spans="2:5" x14ac:dyDescent="0.35">
      <c r="B983" s="103"/>
      <c r="C983" s="104"/>
      <c r="D983" s="104"/>
      <c r="E983" s="105"/>
    </row>
    <row r="984" spans="2:5" x14ac:dyDescent="0.35">
      <c r="B984" s="103"/>
      <c r="C984" s="104"/>
      <c r="D984" s="104"/>
      <c r="E984" s="105"/>
    </row>
    <row r="985" spans="2:5" x14ac:dyDescent="0.35">
      <c r="B985" s="103"/>
      <c r="C985" s="104"/>
      <c r="D985" s="104"/>
      <c r="E985" s="105"/>
    </row>
    <row r="986" spans="2:5" x14ac:dyDescent="0.35">
      <c r="B986" s="103"/>
      <c r="C986" s="104"/>
      <c r="D986" s="104"/>
      <c r="E986" s="105"/>
    </row>
    <row r="987" spans="2:5" x14ac:dyDescent="0.35">
      <c r="B987" s="103"/>
      <c r="C987" s="104"/>
      <c r="D987" s="104"/>
      <c r="E987" s="105"/>
    </row>
    <row r="988" spans="2:5" x14ac:dyDescent="0.35">
      <c r="B988" s="103"/>
      <c r="C988" s="104"/>
      <c r="D988" s="104"/>
      <c r="E988" s="105"/>
    </row>
    <row r="989" spans="2:5" x14ac:dyDescent="0.35">
      <c r="B989" s="103"/>
      <c r="C989" s="104"/>
      <c r="D989" s="104"/>
      <c r="E989" s="105"/>
    </row>
    <row r="990" spans="2:5" x14ac:dyDescent="0.35">
      <c r="B990" s="103"/>
      <c r="C990" s="104"/>
      <c r="D990" s="104"/>
      <c r="E990" s="105"/>
    </row>
    <row r="991" spans="2:5" x14ac:dyDescent="0.35">
      <c r="B991" s="103"/>
      <c r="C991" s="104"/>
      <c r="D991" s="104"/>
      <c r="E991" s="105"/>
    </row>
    <row r="992" spans="2:5" x14ac:dyDescent="0.35">
      <c r="B992" s="103"/>
      <c r="C992" s="104"/>
      <c r="D992" s="104"/>
      <c r="E992" s="105"/>
    </row>
    <row r="993" spans="2:5" x14ac:dyDescent="0.35">
      <c r="B993" s="103"/>
      <c r="C993" s="104"/>
      <c r="D993" s="104"/>
      <c r="E993" s="105"/>
    </row>
    <row r="994" spans="2:5" x14ac:dyDescent="0.35">
      <c r="B994" s="103"/>
      <c r="C994" s="104"/>
      <c r="D994" s="104"/>
      <c r="E994" s="105"/>
    </row>
    <row r="995" spans="2:5" x14ac:dyDescent="0.35">
      <c r="B995" s="103"/>
      <c r="C995" s="104"/>
      <c r="D995" s="104"/>
      <c r="E995" s="105"/>
    </row>
    <row r="996" spans="2:5" x14ac:dyDescent="0.35">
      <c r="B996" s="103"/>
      <c r="C996" s="104"/>
      <c r="D996" s="104"/>
      <c r="E996" s="105"/>
    </row>
    <row r="997" spans="2:5" x14ac:dyDescent="0.35">
      <c r="B997" s="103"/>
      <c r="C997" s="104"/>
      <c r="D997" s="104"/>
      <c r="E997" s="105"/>
    </row>
    <row r="998" spans="2:5" x14ac:dyDescent="0.35">
      <c r="B998" s="103"/>
      <c r="C998" s="104"/>
      <c r="D998" s="104"/>
      <c r="E998" s="105"/>
    </row>
    <row r="999" spans="2:5" x14ac:dyDescent="0.35">
      <c r="B999" s="103"/>
      <c r="C999" s="104"/>
      <c r="D999" s="104"/>
      <c r="E999" s="105"/>
    </row>
    <row r="1000" spans="2:5" x14ac:dyDescent="0.35">
      <c r="B1000" s="103"/>
      <c r="C1000" s="104"/>
      <c r="D1000" s="104"/>
      <c r="E1000" s="105"/>
    </row>
    <row r="1001" spans="2:5" x14ac:dyDescent="0.35">
      <c r="B1001" s="103"/>
      <c r="C1001" s="104"/>
      <c r="D1001" s="104"/>
      <c r="E1001" s="105"/>
    </row>
    <row r="1002" spans="2:5" x14ac:dyDescent="0.35">
      <c r="B1002" s="103"/>
      <c r="C1002" s="104"/>
      <c r="D1002" s="104"/>
      <c r="E1002" s="105"/>
    </row>
    <row r="1003" spans="2:5" x14ac:dyDescent="0.35">
      <c r="B1003" s="103"/>
      <c r="C1003" s="104"/>
      <c r="D1003" s="104"/>
      <c r="E1003" s="105"/>
    </row>
    <row r="1004" spans="2:5" x14ac:dyDescent="0.35">
      <c r="B1004" s="103"/>
      <c r="C1004" s="104"/>
      <c r="D1004" s="104"/>
      <c r="E1004" s="105"/>
    </row>
    <row r="1005" spans="2:5" x14ac:dyDescent="0.35">
      <c r="B1005" s="103"/>
      <c r="C1005" s="104"/>
      <c r="D1005" s="104"/>
      <c r="E1005" s="105"/>
    </row>
    <row r="1006" spans="2:5" x14ac:dyDescent="0.35">
      <c r="B1006" s="103"/>
      <c r="C1006" s="104"/>
      <c r="D1006" s="104"/>
      <c r="E1006" s="105"/>
    </row>
    <row r="1007" spans="2:5" x14ac:dyDescent="0.35">
      <c r="B1007" s="103"/>
      <c r="C1007" s="104"/>
      <c r="D1007" s="104"/>
      <c r="E1007" s="105"/>
    </row>
    <row r="1008" spans="2:5" x14ac:dyDescent="0.35">
      <c r="B1008" s="103"/>
      <c r="C1008" s="104"/>
      <c r="D1008" s="104"/>
      <c r="E1008" s="105"/>
    </row>
    <row r="1009" spans="2:5" x14ac:dyDescent="0.35">
      <c r="B1009" s="103"/>
      <c r="C1009" s="104"/>
      <c r="D1009" s="104"/>
      <c r="E1009" s="105"/>
    </row>
    <row r="1010" spans="2:5" x14ac:dyDescent="0.35">
      <c r="B1010" s="103"/>
      <c r="C1010" s="104"/>
      <c r="D1010" s="104"/>
      <c r="E1010" s="105"/>
    </row>
    <row r="1011" spans="2:5" x14ac:dyDescent="0.35">
      <c r="B1011" s="103"/>
      <c r="C1011" s="104"/>
      <c r="D1011" s="104"/>
      <c r="E1011" s="105"/>
    </row>
    <row r="1012" spans="2:5" x14ac:dyDescent="0.35">
      <c r="B1012" s="103"/>
      <c r="C1012" s="104"/>
      <c r="D1012" s="104"/>
      <c r="E1012" s="105"/>
    </row>
    <row r="1013" spans="2:5" x14ac:dyDescent="0.35">
      <c r="B1013" s="103"/>
      <c r="C1013" s="104"/>
      <c r="D1013" s="104"/>
      <c r="E1013" s="105"/>
    </row>
    <row r="1014" spans="2:5" x14ac:dyDescent="0.35">
      <c r="B1014" s="103"/>
      <c r="C1014" s="104"/>
      <c r="D1014" s="104"/>
      <c r="E1014" s="105"/>
    </row>
    <row r="1015" spans="2:5" x14ac:dyDescent="0.35">
      <c r="B1015" s="103"/>
      <c r="C1015" s="104"/>
      <c r="D1015" s="104"/>
      <c r="E1015" s="105"/>
    </row>
    <row r="1016" spans="2:5" x14ac:dyDescent="0.35">
      <c r="B1016" s="103"/>
      <c r="C1016" s="104"/>
      <c r="D1016" s="104"/>
      <c r="E1016" s="105"/>
    </row>
    <row r="1017" spans="2:5" x14ac:dyDescent="0.35">
      <c r="B1017" s="103"/>
      <c r="C1017" s="104"/>
      <c r="D1017" s="104"/>
      <c r="E1017" s="105"/>
    </row>
    <row r="1018" spans="2:5" x14ac:dyDescent="0.35">
      <c r="B1018" s="103"/>
      <c r="C1018" s="104"/>
      <c r="D1018" s="104"/>
      <c r="E1018" s="105"/>
    </row>
    <row r="1019" spans="2:5" x14ac:dyDescent="0.35">
      <c r="B1019" s="103"/>
      <c r="C1019" s="104"/>
      <c r="D1019" s="104"/>
      <c r="E1019" s="105"/>
    </row>
    <row r="1020" spans="2:5" x14ac:dyDescent="0.35">
      <c r="B1020" s="103"/>
      <c r="C1020" s="104"/>
      <c r="D1020" s="104"/>
      <c r="E1020" s="105"/>
    </row>
    <row r="1021" spans="2:5" x14ac:dyDescent="0.35">
      <c r="B1021" s="103"/>
      <c r="C1021" s="104"/>
      <c r="D1021" s="104"/>
      <c r="E1021" s="105"/>
    </row>
    <row r="1022" spans="2:5" x14ac:dyDescent="0.35">
      <c r="B1022" s="103"/>
      <c r="C1022" s="104"/>
      <c r="D1022" s="104"/>
      <c r="E1022" s="105"/>
    </row>
    <row r="1023" spans="2:5" x14ac:dyDescent="0.35">
      <c r="B1023" s="103"/>
      <c r="C1023" s="104"/>
      <c r="D1023" s="104"/>
      <c r="E1023" s="105"/>
    </row>
    <row r="1024" spans="2:5" x14ac:dyDescent="0.35">
      <c r="B1024" s="103"/>
      <c r="C1024" s="104"/>
      <c r="D1024" s="104"/>
      <c r="E1024" s="105"/>
    </row>
    <row r="1025" spans="2:5" x14ac:dyDescent="0.35">
      <c r="B1025" s="103"/>
      <c r="C1025" s="104"/>
      <c r="D1025" s="104"/>
      <c r="E1025" s="105"/>
    </row>
    <row r="1026" spans="2:5" x14ac:dyDescent="0.35">
      <c r="B1026" s="103"/>
      <c r="C1026" s="104"/>
      <c r="D1026" s="104"/>
      <c r="E1026" s="105"/>
    </row>
    <row r="1027" spans="2:5" x14ac:dyDescent="0.35">
      <c r="B1027" s="103"/>
      <c r="C1027" s="104"/>
      <c r="D1027" s="104"/>
      <c r="E1027" s="105"/>
    </row>
    <row r="1028" spans="2:5" x14ac:dyDescent="0.35">
      <c r="B1028" s="103"/>
      <c r="C1028" s="104"/>
      <c r="D1028" s="104"/>
      <c r="E1028" s="105"/>
    </row>
    <row r="1029" spans="2:5" x14ac:dyDescent="0.35">
      <c r="B1029" s="103"/>
      <c r="C1029" s="104"/>
      <c r="D1029" s="104"/>
      <c r="E1029" s="105"/>
    </row>
    <row r="1030" spans="2:5" x14ac:dyDescent="0.35">
      <c r="B1030" s="103"/>
      <c r="C1030" s="104"/>
      <c r="D1030" s="104"/>
      <c r="E1030" s="105"/>
    </row>
    <row r="1031" spans="2:5" x14ac:dyDescent="0.35">
      <c r="B1031" s="103"/>
      <c r="C1031" s="104"/>
      <c r="D1031" s="104"/>
      <c r="E1031" s="105"/>
    </row>
    <row r="1032" spans="2:5" x14ac:dyDescent="0.35">
      <c r="B1032" s="103"/>
      <c r="C1032" s="104"/>
      <c r="D1032" s="104"/>
      <c r="E1032" s="105"/>
    </row>
    <row r="1033" spans="2:5" x14ac:dyDescent="0.35">
      <c r="B1033" s="103"/>
      <c r="C1033" s="104"/>
      <c r="D1033" s="104"/>
      <c r="E1033" s="105"/>
    </row>
    <row r="1034" spans="2:5" x14ac:dyDescent="0.35">
      <c r="B1034" s="103"/>
      <c r="C1034" s="104"/>
      <c r="D1034" s="104"/>
      <c r="E1034" s="105"/>
    </row>
    <row r="1035" spans="2:5" x14ac:dyDescent="0.35">
      <c r="B1035" s="103"/>
      <c r="C1035" s="104"/>
      <c r="D1035" s="104"/>
      <c r="E1035" s="105"/>
    </row>
    <row r="1036" spans="2:5" x14ac:dyDescent="0.35">
      <c r="B1036" s="103"/>
      <c r="C1036" s="104"/>
      <c r="D1036" s="104"/>
      <c r="E1036" s="105"/>
    </row>
    <row r="1037" spans="2:5" x14ac:dyDescent="0.35">
      <c r="B1037" s="103"/>
      <c r="C1037" s="104"/>
      <c r="D1037" s="104"/>
      <c r="E1037" s="105"/>
    </row>
    <row r="1038" spans="2:5" x14ac:dyDescent="0.35">
      <c r="B1038" s="103"/>
      <c r="C1038" s="104"/>
      <c r="D1038" s="104"/>
      <c r="E1038" s="105"/>
    </row>
    <row r="1039" spans="2:5" x14ac:dyDescent="0.35">
      <c r="B1039" s="103"/>
      <c r="C1039" s="104"/>
      <c r="D1039" s="104"/>
      <c r="E1039" s="105"/>
    </row>
    <row r="1040" spans="2:5" x14ac:dyDescent="0.35">
      <c r="B1040" s="103"/>
      <c r="C1040" s="104"/>
      <c r="D1040" s="104"/>
      <c r="E1040" s="105"/>
    </row>
    <row r="1041" spans="2:5" x14ac:dyDescent="0.35">
      <c r="B1041" s="103"/>
      <c r="C1041" s="104"/>
      <c r="D1041" s="104"/>
      <c r="E1041" s="105"/>
    </row>
    <row r="1042" spans="2:5" x14ac:dyDescent="0.35">
      <c r="B1042" s="103"/>
      <c r="C1042" s="104"/>
      <c r="D1042" s="104"/>
      <c r="E1042" s="105"/>
    </row>
    <row r="1043" spans="2:5" x14ac:dyDescent="0.35">
      <c r="B1043" s="103"/>
      <c r="C1043" s="104"/>
      <c r="D1043" s="104"/>
      <c r="E1043" s="105"/>
    </row>
    <row r="1044" spans="2:5" x14ac:dyDescent="0.35">
      <c r="B1044" s="103"/>
      <c r="C1044" s="104"/>
      <c r="D1044" s="104"/>
      <c r="E1044" s="105"/>
    </row>
    <row r="1045" spans="2:5" x14ac:dyDescent="0.35">
      <c r="B1045" s="103"/>
      <c r="C1045" s="104"/>
      <c r="D1045" s="104"/>
      <c r="E1045" s="105"/>
    </row>
    <row r="1046" spans="2:5" x14ac:dyDescent="0.35">
      <c r="B1046" s="103"/>
      <c r="C1046" s="104"/>
      <c r="D1046" s="104"/>
      <c r="E1046" s="105"/>
    </row>
    <row r="1047" spans="2:5" x14ac:dyDescent="0.35">
      <c r="B1047" s="103"/>
      <c r="C1047" s="104"/>
      <c r="D1047" s="104"/>
      <c r="E1047" s="105"/>
    </row>
    <row r="1048" spans="2:5" x14ac:dyDescent="0.35">
      <c r="B1048" s="103"/>
      <c r="C1048" s="104"/>
      <c r="D1048" s="104"/>
      <c r="E1048" s="105"/>
    </row>
    <row r="1049" spans="2:5" x14ac:dyDescent="0.35">
      <c r="B1049" s="103"/>
      <c r="C1049" s="104"/>
      <c r="D1049" s="104"/>
      <c r="E1049" s="105"/>
    </row>
    <row r="1050" spans="2:5" x14ac:dyDescent="0.35">
      <c r="B1050" s="103"/>
      <c r="C1050" s="104"/>
      <c r="D1050" s="104"/>
      <c r="E1050" s="105"/>
    </row>
    <row r="1051" spans="2:5" x14ac:dyDescent="0.35">
      <c r="B1051" s="103"/>
      <c r="C1051" s="104"/>
      <c r="D1051" s="104"/>
      <c r="E1051" s="105"/>
    </row>
    <row r="1052" spans="2:5" x14ac:dyDescent="0.35">
      <c r="B1052" s="103"/>
      <c r="C1052" s="104"/>
      <c r="D1052" s="104"/>
      <c r="E1052" s="105"/>
    </row>
    <row r="1053" spans="2:5" x14ac:dyDescent="0.35">
      <c r="B1053" s="103"/>
      <c r="C1053" s="104"/>
      <c r="D1053" s="104"/>
      <c r="E1053" s="105"/>
    </row>
    <row r="1054" spans="2:5" x14ac:dyDescent="0.35">
      <c r="B1054" s="103"/>
      <c r="C1054" s="104"/>
      <c r="D1054" s="104"/>
      <c r="E1054" s="105"/>
    </row>
    <row r="1055" spans="2:5" x14ac:dyDescent="0.35">
      <c r="B1055" s="103"/>
      <c r="C1055" s="104"/>
      <c r="D1055" s="104"/>
      <c r="E1055" s="105"/>
    </row>
    <row r="1056" spans="2:5" x14ac:dyDescent="0.35">
      <c r="B1056" s="103"/>
      <c r="C1056" s="104"/>
      <c r="D1056" s="104"/>
      <c r="E1056" s="105"/>
    </row>
    <row r="1057" spans="2:5" x14ac:dyDescent="0.35">
      <c r="B1057" s="103"/>
      <c r="C1057" s="104"/>
      <c r="D1057" s="104"/>
      <c r="E1057" s="105"/>
    </row>
    <row r="1058" spans="2:5" x14ac:dyDescent="0.35">
      <c r="B1058" s="103"/>
      <c r="C1058" s="104"/>
      <c r="D1058" s="104"/>
      <c r="E1058" s="105"/>
    </row>
    <row r="1059" spans="2:5" x14ac:dyDescent="0.35">
      <c r="B1059" s="103"/>
      <c r="C1059" s="104"/>
      <c r="D1059" s="104"/>
      <c r="E1059" s="105"/>
    </row>
    <row r="1060" spans="2:5" x14ac:dyDescent="0.35">
      <c r="B1060" s="103"/>
      <c r="C1060" s="104"/>
      <c r="D1060" s="104"/>
      <c r="E1060" s="105"/>
    </row>
    <row r="1061" spans="2:5" x14ac:dyDescent="0.35">
      <c r="B1061" s="103"/>
      <c r="C1061" s="104"/>
      <c r="D1061" s="104"/>
      <c r="E1061" s="105"/>
    </row>
    <row r="1062" spans="2:5" x14ac:dyDescent="0.35">
      <c r="B1062" s="103"/>
      <c r="C1062" s="104"/>
      <c r="D1062" s="104"/>
      <c r="E1062" s="105"/>
    </row>
    <row r="1063" spans="2:5" x14ac:dyDescent="0.35">
      <c r="B1063" s="103"/>
      <c r="C1063" s="104"/>
      <c r="D1063" s="104"/>
      <c r="E1063" s="105"/>
    </row>
    <row r="1064" spans="2:5" x14ac:dyDescent="0.35">
      <c r="B1064" s="103"/>
      <c r="C1064" s="104"/>
      <c r="D1064" s="104"/>
      <c r="E1064" s="105"/>
    </row>
    <row r="1065" spans="2:5" x14ac:dyDescent="0.35">
      <c r="B1065" s="103"/>
      <c r="C1065" s="104"/>
      <c r="D1065" s="104"/>
      <c r="E1065" s="105"/>
    </row>
    <row r="1066" spans="2:5" x14ac:dyDescent="0.35">
      <c r="B1066" s="103"/>
      <c r="C1066" s="104"/>
      <c r="D1066" s="104"/>
      <c r="E1066" s="105"/>
    </row>
    <row r="1067" spans="2:5" x14ac:dyDescent="0.35">
      <c r="B1067" s="103"/>
      <c r="C1067" s="104"/>
      <c r="D1067" s="104"/>
      <c r="E1067" s="105"/>
    </row>
    <row r="1068" spans="2:5" x14ac:dyDescent="0.35">
      <c r="B1068" s="103"/>
      <c r="C1068" s="104"/>
      <c r="D1068" s="104"/>
      <c r="E1068" s="105"/>
    </row>
    <row r="1069" spans="2:5" x14ac:dyDescent="0.35">
      <c r="B1069" s="103"/>
      <c r="C1069" s="104"/>
      <c r="D1069" s="104"/>
      <c r="E1069" s="105"/>
    </row>
    <row r="1070" spans="2:5" x14ac:dyDescent="0.35">
      <c r="B1070" s="103"/>
      <c r="C1070" s="104"/>
      <c r="D1070" s="104"/>
      <c r="E1070" s="105"/>
    </row>
    <row r="1071" spans="2:5" x14ac:dyDescent="0.35">
      <c r="B1071" s="103"/>
      <c r="C1071" s="104"/>
      <c r="D1071" s="104"/>
      <c r="E1071" s="105"/>
    </row>
    <row r="1072" spans="2:5" x14ac:dyDescent="0.35">
      <c r="B1072" s="103"/>
      <c r="C1072" s="104"/>
      <c r="D1072" s="104"/>
      <c r="E1072" s="105"/>
    </row>
    <row r="1073" spans="2:5" x14ac:dyDescent="0.35">
      <c r="B1073" s="103"/>
      <c r="C1073" s="104"/>
      <c r="D1073" s="104"/>
      <c r="E1073" s="105"/>
    </row>
    <row r="1074" spans="2:5" x14ac:dyDescent="0.35">
      <c r="B1074" s="103"/>
      <c r="C1074" s="104"/>
      <c r="D1074" s="104"/>
      <c r="E1074" s="105"/>
    </row>
    <row r="1075" spans="2:5" x14ac:dyDescent="0.35">
      <c r="B1075" s="103"/>
      <c r="C1075" s="104"/>
      <c r="D1075" s="104"/>
      <c r="E1075" s="105"/>
    </row>
    <row r="1076" spans="2:5" x14ac:dyDescent="0.35">
      <c r="B1076" s="103"/>
      <c r="C1076" s="104"/>
      <c r="D1076" s="104"/>
      <c r="E1076" s="105"/>
    </row>
    <row r="1077" spans="2:5" x14ac:dyDescent="0.35">
      <c r="B1077" s="103"/>
      <c r="C1077" s="104"/>
      <c r="D1077" s="104"/>
      <c r="E1077" s="105"/>
    </row>
    <row r="1078" spans="2:5" x14ac:dyDescent="0.35">
      <c r="B1078" s="103"/>
      <c r="C1078" s="104"/>
      <c r="D1078" s="104"/>
      <c r="E1078" s="105"/>
    </row>
    <row r="1079" spans="2:5" x14ac:dyDescent="0.35">
      <c r="B1079" s="103"/>
      <c r="C1079" s="104"/>
      <c r="D1079" s="104"/>
      <c r="E1079" s="105"/>
    </row>
    <row r="1080" spans="2:5" x14ac:dyDescent="0.35">
      <c r="B1080" s="103"/>
      <c r="C1080" s="104"/>
      <c r="D1080" s="104"/>
      <c r="E1080" s="105"/>
    </row>
    <row r="1081" spans="2:5" x14ac:dyDescent="0.35">
      <c r="B1081" s="103"/>
      <c r="C1081" s="104"/>
      <c r="D1081" s="104"/>
      <c r="E1081" s="105"/>
    </row>
    <row r="1082" spans="2:5" x14ac:dyDescent="0.35">
      <c r="B1082" s="103"/>
      <c r="C1082" s="104"/>
      <c r="D1082" s="104"/>
      <c r="E1082" s="105"/>
    </row>
    <row r="1083" spans="2:5" x14ac:dyDescent="0.35">
      <c r="B1083" s="103"/>
      <c r="C1083" s="104"/>
      <c r="D1083" s="104"/>
      <c r="E1083" s="105"/>
    </row>
    <row r="1084" spans="2:5" x14ac:dyDescent="0.35">
      <c r="B1084" s="103"/>
      <c r="C1084" s="104"/>
      <c r="D1084" s="104"/>
      <c r="E1084" s="105"/>
    </row>
    <row r="1085" spans="2:5" x14ac:dyDescent="0.35">
      <c r="B1085" s="103"/>
      <c r="C1085" s="104"/>
      <c r="D1085" s="104"/>
      <c r="E1085" s="105"/>
    </row>
    <row r="1086" spans="2:5" x14ac:dyDescent="0.35">
      <c r="B1086" s="103"/>
      <c r="C1086" s="104"/>
      <c r="D1086" s="104"/>
      <c r="E1086" s="105"/>
    </row>
    <row r="1087" spans="2:5" x14ac:dyDescent="0.35">
      <c r="B1087" s="103"/>
      <c r="C1087" s="104"/>
      <c r="D1087" s="104"/>
      <c r="E1087" s="105"/>
    </row>
    <row r="1088" spans="2:5" x14ac:dyDescent="0.35">
      <c r="B1088" s="103"/>
      <c r="C1088" s="104"/>
      <c r="D1088" s="104"/>
      <c r="E1088" s="105"/>
    </row>
    <row r="1089" spans="2:5" x14ac:dyDescent="0.35">
      <c r="B1089" s="103"/>
      <c r="C1089" s="104"/>
      <c r="D1089" s="104"/>
      <c r="E1089" s="105"/>
    </row>
    <row r="1090" spans="2:5" x14ac:dyDescent="0.35">
      <c r="B1090" s="103"/>
      <c r="C1090" s="104"/>
      <c r="D1090" s="104"/>
      <c r="E1090" s="105"/>
    </row>
    <row r="1091" spans="2:5" x14ac:dyDescent="0.35">
      <c r="B1091" s="103"/>
      <c r="C1091" s="104"/>
      <c r="D1091" s="104"/>
      <c r="E1091" s="105"/>
    </row>
    <row r="1092" spans="2:5" x14ac:dyDescent="0.35">
      <c r="B1092" s="103"/>
      <c r="C1092" s="104"/>
      <c r="D1092" s="104"/>
      <c r="E1092" s="105"/>
    </row>
    <row r="1093" spans="2:5" x14ac:dyDescent="0.35">
      <c r="B1093" s="103"/>
      <c r="C1093" s="104"/>
      <c r="D1093" s="104"/>
      <c r="E1093" s="105"/>
    </row>
    <row r="1094" spans="2:5" x14ac:dyDescent="0.35">
      <c r="B1094" s="103"/>
      <c r="C1094" s="104"/>
      <c r="D1094" s="104"/>
      <c r="E1094" s="105"/>
    </row>
    <row r="1095" spans="2:5" x14ac:dyDescent="0.35">
      <c r="B1095" s="103"/>
      <c r="C1095" s="104"/>
      <c r="D1095" s="104"/>
      <c r="E1095" s="105"/>
    </row>
    <row r="1096" spans="2:5" x14ac:dyDescent="0.35">
      <c r="B1096" s="103"/>
      <c r="C1096" s="104"/>
      <c r="D1096" s="104"/>
      <c r="E1096" s="105"/>
    </row>
    <row r="1097" spans="2:5" x14ac:dyDescent="0.35">
      <c r="B1097" s="103"/>
      <c r="C1097" s="104"/>
      <c r="D1097" s="104"/>
      <c r="E1097" s="105"/>
    </row>
    <row r="1098" spans="2:5" x14ac:dyDescent="0.35">
      <c r="B1098" s="103"/>
      <c r="C1098" s="104"/>
      <c r="D1098" s="104"/>
      <c r="E1098" s="105"/>
    </row>
    <row r="1099" spans="2:5" x14ac:dyDescent="0.35">
      <c r="B1099" s="103"/>
      <c r="C1099" s="104"/>
      <c r="D1099" s="104"/>
      <c r="E1099" s="105"/>
    </row>
    <row r="1100" spans="2:5" x14ac:dyDescent="0.35">
      <c r="B1100" s="103"/>
      <c r="C1100" s="104"/>
      <c r="D1100" s="104"/>
      <c r="E1100" s="105"/>
    </row>
    <row r="1101" spans="2:5" x14ac:dyDescent="0.35">
      <c r="B1101" s="103"/>
      <c r="C1101" s="104"/>
      <c r="D1101" s="104"/>
      <c r="E1101" s="105"/>
    </row>
    <row r="1102" spans="2:5" x14ac:dyDescent="0.35">
      <c r="B1102" s="103"/>
      <c r="C1102" s="104"/>
      <c r="D1102" s="104"/>
      <c r="E1102" s="105"/>
    </row>
    <row r="1103" spans="2:5" x14ac:dyDescent="0.35">
      <c r="B1103" s="103"/>
      <c r="C1103" s="104"/>
      <c r="D1103" s="104"/>
      <c r="E1103" s="105"/>
    </row>
    <row r="1104" spans="2:5" x14ac:dyDescent="0.35">
      <c r="B1104" s="103"/>
      <c r="C1104" s="104"/>
      <c r="D1104" s="104"/>
      <c r="E1104" s="105"/>
    </row>
    <row r="1105" spans="2:5" x14ac:dyDescent="0.35">
      <c r="B1105" s="103"/>
      <c r="C1105" s="104"/>
      <c r="D1105" s="104"/>
      <c r="E1105" s="105"/>
    </row>
    <row r="1106" spans="2:5" x14ac:dyDescent="0.35">
      <c r="B1106" s="103"/>
      <c r="C1106" s="104"/>
      <c r="D1106" s="104"/>
      <c r="E1106" s="105"/>
    </row>
    <row r="1107" spans="2:5" x14ac:dyDescent="0.35">
      <c r="B1107" s="103"/>
      <c r="C1107" s="104"/>
      <c r="D1107" s="104"/>
      <c r="E1107" s="105"/>
    </row>
    <row r="1108" spans="2:5" x14ac:dyDescent="0.35">
      <c r="B1108" s="103"/>
      <c r="C1108" s="104"/>
      <c r="D1108" s="104"/>
      <c r="E1108" s="105"/>
    </row>
    <row r="1109" spans="2:5" x14ac:dyDescent="0.35">
      <c r="B1109" s="103"/>
      <c r="C1109" s="104"/>
      <c r="D1109" s="104"/>
      <c r="E1109" s="105"/>
    </row>
    <row r="1110" spans="2:5" x14ac:dyDescent="0.35">
      <c r="B1110" s="103"/>
      <c r="C1110" s="104"/>
      <c r="D1110" s="104"/>
      <c r="E1110" s="105"/>
    </row>
    <row r="1111" spans="2:5" x14ac:dyDescent="0.35">
      <c r="B1111" s="103"/>
      <c r="C1111" s="104"/>
      <c r="D1111" s="104"/>
      <c r="E1111" s="105"/>
    </row>
    <row r="1112" spans="2:5" x14ac:dyDescent="0.35">
      <c r="B1112" s="103"/>
      <c r="C1112" s="104"/>
      <c r="D1112" s="104"/>
      <c r="E1112" s="105"/>
    </row>
    <row r="1113" spans="2:5" x14ac:dyDescent="0.35">
      <c r="B1113" s="103"/>
      <c r="C1113" s="104"/>
      <c r="D1113" s="104"/>
      <c r="E1113" s="105"/>
    </row>
    <row r="1114" spans="2:5" x14ac:dyDescent="0.35">
      <c r="B1114" s="103"/>
      <c r="C1114" s="104"/>
      <c r="D1114" s="104"/>
      <c r="E1114" s="105"/>
    </row>
    <row r="1115" spans="2:5" x14ac:dyDescent="0.35">
      <c r="B1115" s="103"/>
      <c r="C1115" s="104"/>
      <c r="D1115" s="104"/>
      <c r="E1115" s="105"/>
    </row>
    <row r="1116" spans="2:5" x14ac:dyDescent="0.35">
      <c r="B1116" s="103"/>
      <c r="C1116" s="104"/>
      <c r="D1116" s="104"/>
      <c r="E1116" s="105"/>
    </row>
    <row r="1117" spans="2:5" x14ac:dyDescent="0.35">
      <c r="B1117" s="103"/>
      <c r="C1117" s="104"/>
      <c r="D1117" s="104"/>
      <c r="E1117" s="105"/>
    </row>
    <row r="1118" spans="2:5" x14ac:dyDescent="0.35">
      <c r="B1118" s="103"/>
      <c r="C1118" s="104"/>
      <c r="D1118" s="104"/>
      <c r="E1118" s="105"/>
    </row>
    <row r="1119" spans="2:5" x14ac:dyDescent="0.35">
      <c r="B1119" s="103"/>
      <c r="C1119" s="104"/>
      <c r="D1119" s="104"/>
      <c r="E1119" s="105"/>
    </row>
    <row r="1120" spans="2:5" x14ac:dyDescent="0.35">
      <c r="B1120" s="103"/>
      <c r="C1120" s="104"/>
      <c r="D1120" s="104"/>
      <c r="E1120" s="105"/>
    </row>
    <row r="1121" spans="2:5" x14ac:dyDescent="0.35">
      <c r="B1121" s="103"/>
      <c r="C1121" s="104"/>
      <c r="D1121" s="104"/>
      <c r="E1121" s="105"/>
    </row>
    <row r="1122" spans="2:5" x14ac:dyDescent="0.35">
      <c r="B1122" s="103"/>
      <c r="C1122" s="104"/>
      <c r="D1122" s="104"/>
      <c r="E1122" s="105"/>
    </row>
    <row r="1123" spans="2:5" x14ac:dyDescent="0.35">
      <c r="B1123" s="103"/>
      <c r="C1123" s="104"/>
      <c r="D1123" s="104"/>
      <c r="E1123" s="105"/>
    </row>
    <row r="1124" spans="2:5" x14ac:dyDescent="0.35">
      <c r="B1124" s="103"/>
      <c r="C1124" s="104"/>
      <c r="D1124" s="104"/>
      <c r="E1124" s="105"/>
    </row>
    <row r="1125" spans="2:5" x14ac:dyDescent="0.35">
      <c r="B1125" s="103"/>
      <c r="C1125" s="104"/>
      <c r="D1125" s="104"/>
      <c r="E1125" s="105"/>
    </row>
    <row r="1126" spans="2:5" x14ac:dyDescent="0.35">
      <c r="B1126" s="103"/>
      <c r="C1126" s="104"/>
      <c r="D1126" s="104"/>
      <c r="E1126" s="105"/>
    </row>
    <row r="1127" spans="2:5" x14ac:dyDescent="0.35">
      <c r="B1127" s="103"/>
      <c r="C1127" s="104"/>
      <c r="D1127" s="104"/>
      <c r="E1127" s="105"/>
    </row>
    <row r="1128" spans="2:5" x14ac:dyDescent="0.35">
      <c r="B1128" s="103"/>
      <c r="C1128" s="104"/>
      <c r="D1128" s="104"/>
      <c r="E1128" s="105"/>
    </row>
    <row r="1129" spans="2:5" x14ac:dyDescent="0.35">
      <c r="B1129" s="103"/>
      <c r="C1129" s="104"/>
      <c r="D1129" s="104"/>
      <c r="E1129" s="105"/>
    </row>
    <row r="1130" spans="2:5" x14ac:dyDescent="0.35">
      <c r="B1130" s="103"/>
      <c r="C1130" s="104"/>
      <c r="D1130" s="104"/>
      <c r="E1130" s="105"/>
    </row>
    <row r="1131" spans="2:5" x14ac:dyDescent="0.35">
      <c r="B1131" s="103"/>
      <c r="C1131" s="104"/>
      <c r="D1131" s="104"/>
      <c r="E1131" s="105"/>
    </row>
    <row r="1132" spans="2:5" x14ac:dyDescent="0.35">
      <c r="B1132" s="103"/>
      <c r="C1132" s="104"/>
      <c r="D1132" s="104"/>
      <c r="E1132" s="105"/>
    </row>
    <row r="1133" spans="2:5" x14ac:dyDescent="0.35">
      <c r="B1133" s="103"/>
      <c r="C1133" s="104"/>
      <c r="D1133" s="104"/>
      <c r="E1133" s="105"/>
    </row>
    <row r="1134" spans="2:5" x14ac:dyDescent="0.35">
      <c r="B1134" s="103"/>
      <c r="C1134" s="104"/>
      <c r="D1134" s="104"/>
      <c r="E1134" s="105"/>
    </row>
    <row r="1135" spans="2:5" x14ac:dyDescent="0.35">
      <c r="B1135" s="103"/>
      <c r="C1135" s="104"/>
      <c r="D1135" s="104"/>
      <c r="E1135" s="105"/>
    </row>
    <row r="1136" spans="2:5" x14ac:dyDescent="0.35">
      <c r="B1136" s="103"/>
      <c r="C1136" s="104"/>
      <c r="D1136" s="104"/>
      <c r="E1136" s="105"/>
    </row>
    <row r="1137" spans="2:5" x14ac:dyDescent="0.35">
      <c r="B1137" s="103"/>
      <c r="C1137" s="104"/>
      <c r="D1137" s="104"/>
      <c r="E1137" s="105"/>
    </row>
    <row r="1138" spans="2:5" x14ac:dyDescent="0.35">
      <c r="B1138" s="103"/>
      <c r="C1138" s="104"/>
      <c r="D1138" s="104"/>
      <c r="E1138" s="105"/>
    </row>
    <row r="1139" spans="2:5" x14ac:dyDescent="0.35">
      <c r="B1139" s="103"/>
      <c r="C1139" s="104"/>
      <c r="D1139" s="104"/>
      <c r="E1139" s="105"/>
    </row>
    <row r="1140" spans="2:5" x14ac:dyDescent="0.35">
      <c r="B1140" s="103"/>
      <c r="C1140" s="104"/>
      <c r="D1140" s="104"/>
      <c r="E1140" s="105"/>
    </row>
    <row r="1141" spans="2:5" x14ac:dyDescent="0.35">
      <c r="B1141" s="103"/>
      <c r="C1141" s="104"/>
      <c r="D1141" s="104"/>
      <c r="E1141" s="105"/>
    </row>
    <row r="1142" spans="2:5" x14ac:dyDescent="0.35">
      <c r="B1142" s="103"/>
      <c r="C1142" s="104"/>
      <c r="D1142" s="104"/>
      <c r="E1142" s="105"/>
    </row>
    <row r="1143" spans="2:5" x14ac:dyDescent="0.35">
      <c r="B1143" s="103"/>
      <c r="C1143" s="104"/>
      <c r="D1143" s="104"/>
      <c r="E1143" s="105"/>
    </row>
    <row r="1144" spans="2:5" x14ac:dyDescent="0.35">
      <c r="B1144" s="103"/>
      <c r="C1144" s="104"/>
      <c r="D1144" s="104"/>
      <c r="E1144" s="105"/>
    </row>
    <row r="1145" spans="2:5" x14ac:dyDescent="0.35">
      <c r="B1145" s="103"/>
      <c r="C1145" s="104"/>
      <c r="D1145" s="104"/>
      <c r="E1145" s="105"/>
    </row>
    <row r="1146" spans="2:5" x14ac:dyDescent="0.35">
      <c r="B1146" s="103"/>
      <c r="C1146" s="104"/>
      <c r="D1146" s="104"/>
      <c r="E1146" s="105"/>
    </row>
    <row r="1147" spans="2:5" x14ac:dyDescent="0.35">
      <c r="B1147" s="103"/>
      <c r="C1147" s="104"/>
      <c r="D1147" s="104"/>
      <c r="E1147" s="105"/>
    </row>
    <row r="1148" spans="2:5" x14ac:dyDescent="0.35">
      <c r="B1148" s="103"/>
      <c r="C1148" s="104"/>
      <c r="D1148" s="104"/>
      <c r="E1148" s="105"/>
    </row>
    <row r="1149" spans="2:5" x14ac:dyDescent="0.35">
      <c r="B1149" s="103"/>
      <c r="C1149" s="104"/>
      <c r="D1149" s="104"/>
      <c r="E1149" s="105"/>
    </row>
    <row r="1150" spans="2:5" x14ac:dyDescent="0.35">
      <c r="B1150" s="103"/>
      <c r="C1150" s="104"/>
      <c r="D1150" s="104"/>
      <c r="E1150" s="105"/>
    </row>
    <row r="1151" spans="2:5" x14ac:dyDescent="0.35">
      <c r="B1151" s="103"/>
      <c r="C1151" s="104"/>
      <c r="D1151" s="104"/>
      <c r="E1151" s="105"/>
    </row>
    <row r="1152" spans="2:5" x14ac:dyDescent="0.35">
      <c r="B1152" s="103"/>
      <c r="C1152" s="104"/>
      <c r="D1152" s="104"/>
      <c r="E1152" s="105"/>
    </row>
    <row r="1153" spans="2:5" x14ac:dyDescent="0.35">
      <c r="B1153" s="103"/>
      <c r="C1153" s="104"/>
      <c r="D1153" s="104"/>
      <c r="E1153" s="105"/>
    </row>
    <row r="1154" spans="2:5" x14ac:dyDescent="0.35">
      <c r="B1154" s="103"/>
      <c r="C1154" s="104"/>
      <c r="D1154" s="104"/>
      <c r="E1154" s="105"/>
    </row>
    <row r="1155" spans="2:5" x14ac:dyDescent="0.35">
      <c r="B1155" s="103"/>
      <c r="C1155" s="104"/>
      <c r="D1155" s="104"/>
      <c r="E1155" s="105"/>
    </row>
    <row r="1156" spans="2:5" x14ac:dyDescent="0.35">
      <c r="B1156" s="103"/>
      <c r="C1156" s="104"/>
      <c r="D1156" s="104"/>
      <c r="E1156" s="105"/>
    </row>
    <row r="1157" spans="2:5" x14ac:dyDescent="0.35">
      <c r="B1157" s="103"/>
      <c r="C1157" s="104"/>
      <c r="D1157" s="104"/>
      <c r="E1157" s="105"/>
    </row>
    <row r="1158" spans="2:5" x14ac:dyDescent="0.35">
      <c r="B1158" s="103"/>
      <c r="C1158" s="104"/>
      <c r="D1158" s="104"/>
      <c r="E1158" s="105"/>
    </row>
    <row r="1159" spans="2:5" x14ac:dyDescent="0.35">
      <c r="B1159" s="103"/>
      <c r="C1159" s="104"/>
      <c r="D1159" s="104"/>
      <c r="E1159" s="105"/>
    </row>
    <row r="1160" spans="2:5" x14ac:dyDescent="0.35">
      <c r="B1160" s="103"/>
      <c r="C1160" s="104"/>
      <c r="D1160" s="104"/>
      <c r="E1160" s="105"/>
    </row>
    <row r="1161" spans="2:5" x14ac:dyDescent="0.35">
      <c r="B1161" s="103"/>
      <c r="C1161" s="104"/>
      <c r="D1161" s="104"/>
      <c r="E1161" s="105"/>
    </row>
    <row r="1162" spans="2:5" x14ac:dyDescent="0.35">
      <c r="B1162" s="103"/>
      <c r="C1162" s="104"/>
      <c r="D1162" s="104"/>
      <c r="E1162" s="105"/>
    </row>
    <row r="1163" spans="2:5" x14ac:dyDescent="0.35">
      <c r="B1163" s="103"/>
      <c r="C1163" s="104"/>
      <c r="D1163" s="104"/>
      <c r="E1163" s="105"/>
    </row>
    <row r="1164" spans="2:5" x14ac:dyDescent="0.35">
      <c r="B1164" s="103"/>
      <c r="C1164" s="104"/>
      <c r="D1164" s="104"/>
      <c r="E1164" s="105"/>
    </row>
    <row r="1165" spans="2:5" x14ac:dyDescent="0.35">
      <c r="B1165" s="103"/>
      <c r="C1165" s="104"/>
      <c r="D1165" s="104"/>
      <c r="E1165" s="105"/>
    </row>
    <row r="1166" spans="2:5" x14ac:dyDescent="0.35">
      <c r="B1166" s="103"/>
      <c r="C1166" s="104"/>
      <c r="D1166" s="104"/>
      <c r="E1166" s="105"/>
    </row>
    <row r="1167" spans="2:5" x14ac:dyDescent="0.35">
      <c r="B1167" s="103"/>
      <c r="C1167" s="104"/>
      <c r="D1167" s="104"/>
      <c r="E1167" s="105"/>
    </row>
    <row r="1168" spans="2:5" x14ac:dyDescent="0.35">
      <c r="B1168" s="103"/>
      <c r="C1168" s="104"/>
      <c r="D1168" s="104"/>
      <c r="E1168" s="105"/>
    </row>
    <row r="1169" spans="2:5" x14ac:dyDescent="0.35">
      <c r="B1169" s="103"/>
      <c r="C1169" s="104"/>
      <c r="D1169" s="104"/>
      <c r="E1169" s="105"/>
    </row>
    <row r="1170" spans="2:5" x14ac:dyDescent="0.35">
      <c r="B1170" s="103"/>
      <c r="C1170" s="104"/>
      <c r="D1170" s="104"/>
      <c r="E1170" s="105"/>
    </row>
    <row r="1171" spans="2:5" x14ac:dyDescent="0.35">
      <c r="B1171" s="103"/>
      <c r="C1171" s="104"/>
      <c r="D1171" s="104"/>
      <c r="E1171" s="105"/>
    </row>
    <row r="1172" spans="2:5" x14ac:dyDescent="0.35">
      <c r="B1172" s="103"/>
      <c r="C1172" s="104"/>
      <c r="D1172" s="104"/>
      <c r="E1172" s="105"/>
    </row>
    <row r="1173" spans="2:5" x14ac:dyDescent="0.35">
      <c r="B1173" s="103"/>
      <c r="C1173" s="104"/>
      <c r="D1173" s="104"/>
      <c r="E1173" s="105"/>
    </row>
    <row r="1174" spans="2:5" x14ac:dyDescent="0.35">
      <c r="B1174" s="103"/>
      <c r="C1174" s="104"/>
      <c r="D1174" s="104"/>
      <c r="E1174" s="105"/>
    </row>
    <row r="1175" spans="2:5" x14ac:dyDescent="0.35">
      <c r="B1175" s="103"/>
      <c r="C1175" s="104"/>
      <c r="D1175" s="104"/>
      <c r="E1175" s="105"/>
    </row>
    <row r="1176" spans="2:5" x14ac:dyDescent="0.35">
      <c r="B1176" s="103"/>
      <c r="C1176" s="104"/>
      <c r="D1176" s="104"/>
      <c r="E1176" s="105"/>
    </row>
    <row r="1177" spans="2:5" x14ac:dyDescent="0.35">
      <c r="B1177" s="103"/>
      <c r="C1177" s="104"/>
      <c r="D1177" s="104"/>
      <c r="E1177" s="105"/>
    </row>
    <row r="1178" spans="2:5" x14ac:dyDescent="0.35">
      <c r="B1178" s="103"/>
      <c r="C1178" s="104"/>
      <c r="D1178" s="104"/>
      <c r="E1178" s="105"/>
    </row>
    <row r="1179" spans="2:5" x14ac:dyDescent="0.35">
      <c r="B1179" s="103"/>
      <c r="C1179" s="104"/>
      <c r="D1179" s="104"/>
      <c r="E1179" s="105"/>
    </row>
    <row r="1180" spans="2:5" x14ac:dyDescent="0.35">
      <c r="B1180" s="103"/>
      <c r="C1180" s="104"/>
      <c r="D1180" s="104"/>
      <c r="E1180" s="105"/>
    </row>
    <row r="1181" spans="2:5" x14ac:dyDescent="0.35">
      <c r="B1181" s="103"/>
      <c r="C1181" s="104"/>
      <c r="D1181" s="104"/>
      <c r="E1181" s="105"/>
    </row>
    <row r="1182" spans="2:5" x14ac:dyDescent="0.35">
      <c r="B1182" s="103"/>
      <c r="C1182" s="104"/>
      <c r="D1182" s="104"/>
      <c r="E1182" s="105"/>
    </row>
    <row r="1183" spans="2:5" x14ac:dyDescent="0.35">
      <c r="B1183" s="103"/>
      <c r="C1183" s="104"/>
      <c r="D1183" s="104"/>
      <c r="E1183" s="105"/>
    </row>
    <row r="1184" spans="2:5" x14ac:dyDescent="0.35">
      <c r="B1184" s="103"/>
      <c r="C1184" s="104"/>
      <c r="D1184" s="104"/>
      <c r="E1184" s="105"/>
    </row>
    <row r="1185" spans="2:5" x14ac:dyDescent="0.35">
      <c r="B1185" s="103"/>
      <c r="C1185" s="104"/>
      <c r="D1185" s="104"/>
      <c r="E1185" s="105"/>
    </row>
    <row r="1186" spans="2:5" x14ac:dyDescent="0.35">
      <c r="B1186" s="103"/>
      <c r="C1186" s="104"/>
      <c r="D1186" s="104"/>
      <c r="E1186" s="105"/>
    </row>
    <row r="1187" spans="2:5" x14ac:dyDescent="0.35">
      <c r="B1187" s="103"/>
      <c r="C1187" s="104"/>
      <c r="D1187" s="104"/>
      <c r="E1187" s="105"/>
    </row>
    <row r="1188" spans="2:5" x14ac:dyDescent="0.35">
      <c r="B1188" s="103"/>
      <c r="C1188" s="104"/>
      <c r="D1188" s="104"/>
      <c r="E1188" s="105"/>
    </row>
    <row r="1189" spans="2:5" x14ac:dyDescent="0.35">
      <c r="B1189" s="103"/>
      <c r="C1189" s="104"/>
      <c r="D1189" s="104"/>
      <c r="E1189" s="105"/>
    </row>
    <row r="1190" spans="2:5" x14ac:dyDescent="0.35">
      <c r="B1190" s="103"/>
      <c r="C1190" s="104"/>
      <c r="D1190" s="104"/>
      <c r="E1190" s="105"/>
    </row>
    <row r="1191" spans="2:5" x14ac:dyDescent="0.35">
      <c r="B1191" s="103"/>
      <c r="C1191" s="104"/>
      <c r="D1191" s="104"/>
      <c r="E1191" s="105"/>
    </row>
    <row r="1192" spans="2:5" x14ac:dyDescent="0.35">
      <c r="B1192" s="103"/>
      <c r="C1192" s="104"/>
      <c r="D1192" s="104"/>
      <c r="E1192" s="105"/>
    </row>
    <row r="1193" spans="2:5" x14ac:dyDescent="0.35">
      <c r="B1193" s="103"/>
      <c r="C1193" s="104"/>
      <c r="D1193" s="104"/>
      <c r="E1193" s="105"/>
    </row>
    <row r="1194" spans="2:5" x14ac:dyDescent="0.35">
      <c r="B1194" s="103"/>
      <c r="C1194" s="104"/>
      <c r="D1194" s="104"/>
      <c r="E1194" s="105"/>
    </row>
    <row r="1195" spans="2:5" x14ac:dyDescent="0.35">
      <c r="B1195" s="103"/>
      <c r="C1195" s="104"/>
      <c r="D1195" s="104"/>
      <c r="E1195" s="105"/>
    </row>
    <row r="1196" spans="2:5" x14ac:dyDescent="0.35">
      <c r="B1196" s="103"/>
      <c r="C1196" s="104"/>
      <c r="D1196" s="104"/>
      <c r="E1196" s="105"/>
    </row>
    <row r="1197" spans="2:5" x14ac:dyDescent="0.35">
      <c r="B1197" s="103"/>
      <c r="C1197" s="104"/>
      <c r="D1197" s="104"/>
      <c r="E1197" s="105"/>
    </row>
    <row r="1198" spans="2:5" x14ac:dyDescent="0.35">
      <c r="B1198" s="103"/>
      <c r="C1198" s="104"/>
      <c r="D1198" s="104"/>
      <c r="E1198" s="105"/>
    </row>
    <row r="1199" spans="2:5" x14ac:dyDescent="0.35">
      <c r="B1199" s="103"/>
      <c r="C1199" s="104"/>
      <c r="D1199" s="104"/>
      <c r="E1199" s="105"/>
    </row>
    <row r="1200" spans="2:5" x14ac:dyDescent="0.35">
      <c r="B1200" s="103"/>
      <c r="C1200" s="104"/>
      <c r="D1200" s="104"/>
      <c r="E1200" s="105"/>
    </row>
    <row r="1201" spans="2:5" x14ac:dyDescent="0.35">
      <c r="B1201" s="103"/>
      <c r="C1201" s="104"/>
      <c r="D1201" s="104"/>
      <c r="E1201" s="105"/>
    </row>
    <row r="1202" spans="2:5" x14ac:dyDescent="0.35">
      <c r="B1202" s="103"/>
      <c r="C1202" s="104"/>
      <c r="D1202" s="104"/>
      <c r="E1202" s="105"/>
    </row>
    <row r="1203" spans="2:5" x14ac:dyDescent="0.35">
      <c r="B1203" s="103"/>
      <c r="C1203" s="104"/>
      <c r="D1203" s="104"/>
      <c r="E1203" s="105"/>
    </row>
    <row r="1204" spans="2:5" x14ac:dyDescent="0.35">
      <c r="B1204" s="103"/>
      <c r="C1204" s="104"/>
      <c r="D1204" s="104"/>
      <c r="E1204" s="105"/>
    </row>
    <row r="1205" spans="2:5" x14ac:dyDescent="0.35">
      <c r="B1205" s="103"/>
      <c r="C1205" s="104"/>
      <c r="D1205" s="104"/>
      <c r="E1205" s="105"/>
    </row>
    <row r="1206" spans="2:5" x14ac:dyDescent="0.35">
      <c r="B1206" s="103"/>
      <c r="C1206" s="104"/>
      <c r="D1206" s="104"/>
      <c r="E1206" s="105"/>
    </row>
    <row r="1207" spans="2:5" x14ac:dyDescent="0.35">
      <c r="B1207" s="103"/>
      <c r="C1207" s="104"/>
      <c r="D1207" s="104"/>
      <c r="E1207" s="105"/>
    </row>
    <row r="1208" spans="2:5" x14ac:dyDescent="0.35">
      <c r="B1208" s="103"/>
      <c r="C1208" s="104"/>
      <c r="D1208" s="104"/>
      <c r="E1208" s="105"/>
    </row>
    <row r="1209" spans="2:5" x14ac:dyDescent="0.35">
      <c r="B1209" s="103"/>
      <c r="C1209" s="104"/>
      <c r="D1209" s="104"/>
      <c r="E1209" s="105"/>
    </row>
    <row r="1210" spans="2:5" x14ac:dyDescent="0.35">
      <c r="B1210" s="103"/>
      <c r="C1210" s="104"/>
      <c r="D1210" s="104"/>
      <c r="E1210" s="105"/>
    </row>
    <row r="1211" spans="2:5" x14ac:dyDescent="0.35">
      <c r="B1211" s="103"/>
      <c r="C1211" s="104"/>
      <c r="D1211" s="104"/>
      <c r="E1211" s="105"/>
    </row>
    <row r="1212" spans="2:5" x14ac:dyDescent="0.35">
      <c r="B1212" s="103"/>
      <c r="C1212" s="104"/>
      <c r="D1212" s="104"/>
      <c r="E1212" s="105"/>
    </row>
    <row r="1213" spans="2:5" x14ac:dyDescent="0.35">
      <c r="B1213" s="103"/>
      <c r="C1213" s="104"/>
      <c r="D1213" s="104"/>
      <c r="E1213" s="105"/>
    </row>
    <row r="1214" spans="2:5" x14ac:dyDescent="0.35">
      <c r="B1214" s="103"/>
      <c r="C1214" s="104"/>
      <c r="D1214" s="104"/>
      <c r="E1214" s="105"/>
    </row>
    <row r="1215" spans="2:5" x14ac:dyDescent="0.35">
      <c r="B1215" s="103"/>
      <c r="C1215" s="104"/>
      <c r="D1215" s="104"/>
      <c r="E1215" s="105"/>
    </row>
    <row r="1216" spans="2:5" x14ac:dyDescent="0.35">
      <c r="B1216" s="103"/>
      <c r="C1216" s="104"/>
      <c r="D1216" s="104"/>
      <c r="E1216" s="105"/>
    </row>
    <row r="1217" spans="2:5" x14ac:dyDescent="0.35">
      <c r="B1217" s="103"/>
      <c r="C1217" s="104"/>
      <c r="D1217" s="104"/>
      <c r="E1217" s="105"/>
    </row>
    <row r="1218" spans="2:5" x14ac:dyDescent="0.35">
      <c r="B1218" s="103"/>
      <c r="C1218" s="104"/>
      <c r="D1218" s="104"/>
      <c r="E1218" s="105"/>
    </row>
    <row r="1219" spans="2:5" x14ac:dyDescent="0.35">
      <c r="B1219" s="103"/>
      <c r="C1219" s="104"/>
      <c r="D1219" s="104"/>
      <c r="E1219" s="105"/>
    </row>
    <row r="1220" spans="2:5" x14ac:dyDescent="0.35">
      <c r="B1220" s="103"/>
      <c r="C1220" s="104"/>
      <c r="D1220" s="104"/>
      <c r="E1220" s="105"/>
    </row>
    <row r="1221" spans="2:5" x14ac:dyDescent="0.35">
      <c r="B1221" s="103"/>
      <c r="C1221" s="104"/>
      <c r="D1221" s="104"/>
      <c r="E1221" s="105"/>
    </row>
    <row r="1222" spans="2:5" x14ac:dyDescent="0.35">
      <c r="B1222" s="103"/>
      <c r="C1222" s="104"/>
      <c r="D1222" s="104"/>
      <c r="E1222" s="105"/>
    </row>
    <row r="1223" spans="2:5" x14ac:dyDescent="0.35">
      <c r="B1223" s="103"/>
      <c r="C1223" s="104"/>
      <c r="D1223" s="104"/>
      <c r="E1223" s="105"/>
    </row>
    <row r="1224" spans="2:5" x14ac:dyDescent="0.35">
      <c r="B1224" s="103"/>
      <c r="C1224" s="104"/>
      <c r="D1224" s="104"/>
      <c r="E1224" s="105"/>
    </row>
    <row r="1225" spans="2:5" x14ac:dyDescent="0.35">
      <c r="B1225" s="103"/>
      <c r="C1225" s="104"/>
      <c r="D1225" s="104"/>
      <c r="E1225" s="105"/>
    </row>
    <row r="1226" spans="2:5" x14ac:dyDescent="0.35">
      <c r="B1226" s="103"/>
      <c r="C1226" s="104"/>
      <c r="D1226" s="104"/>
      <c r="E1226" s="105"/>
    </row>
    <row r="1227" spans="2:5" x14ac:dyDescent="0.35">
      <c r="B1227" s="103"/>
      <c r="C1227" s="104"/>
      <c r="D1227" s="104"/>
      <c r="E1227" s="105"/>
    </row>
    <row r="1228" spans="2:5" x14ac:dyDescent="0.35">
      <c r="B1228" s="103"/>
      <c r="C1228" s="104"/>
      <c r="D1228" s="104"/>
      <c r="E1228" s="105"/>
    </row>
    <row r="1229" spans="2:5" x14ac:dyDescent="0.35">
      <c r="B1229" s="103"/>
      <c r="C1229" s="104"/>
      <c r="D1229" s="104"/>
      <c r="E1229" s="105"/>
    </row>
    <row r="1230" spans="2:5" x14ac:dyDescent="0.35">
      <c r="B1230" s="103"/>
      <c r="C1230" s="104"/>
      <c r="D1230" s="104"/>
      <c r="E1230" s="105"/>
    </row>
    <row r="1231" spans="2:5" x14ac:dyDescent="0.35">
      <c r="B1231" s="103"/>
      <c r="C1231" s="104"/>
      <c r="D1231" s="104"/>
      <c r="E1231" s="105"/>
    </row>
    <row r="1232" spans="2:5" x14ac:dyDescent="0.35">
      <c r="B1232" s="103"/>
      <c r="C1232" s="104"/>
      <c r="D1232" s="104"/>
      <c r="E1232" s="105"/>
    </row>
    <row r="1233" spans="2:5" x14ac:dyDescent="0.35">
      <c r="B1233" s="103"/>
      <c r="C1233" s="104"/>
      <c r="D1233" s="104"/>
      <c r="E1233" s="105"/>
    </row>
    <row r="1234" spans="2:5" x14ac:dyDescent="0.35">
      <c r="B1234" s="103"/>
      <c r="C1234" s="104"/>
      <c r="D1234" s="104"/>
      <c r="E1234" s="105"/>
    </row>
    <row r="1235" spans="2:5" x14ac:dyDescent="0.35">
      <c r="B1235" s="103"/>
      <c r="C1235" s="104"/>
      <c r="D1235" s="104"/>
      <c r="E1235" s="105"/>
    </row>
    <row r="1236" spans="2:5" x14ac:dyDescent="0.35">
      <c r="B1236" s="103"/>
      <c r="C1236" s="104"/>
      <c r="D1236" s="104"/>
      <c r="E1236" s="105"/>
    </row>
    <row r="1237" spans="2:5" x14ac:dyDescent="0.35">
      <c r="B1237" s="103"/>
      <c r="C1237" s="104"/>
      <c r="D1237" s="104"/>
      <c r="E1237" s="105"/>
    </row>
    <row r="1238" spans="2:5" x14ac:dyDescent="0.35">
      <c r="B1238" s="103"/>
      <c r="C1238" s="104"/>
      <c r="D1238" s="104"/>
      <c r="E1238" s="105"/>
    </row>
    <row r="1239" spans="2:5" x14ac:dyDescent="0.35">
      <c r="B1239" s="103"/>
      <c r="C1239" s="104"/>
      <c r="D1239" s="104"/>
      <c r="E1239" s="105"/>
    </row>
    <row r="1240" spans="2:5" x14ac:dyDescent="0.35">
      <c r="B1240" s="103"/>
      <c r="C1240" s="104"/>
      <c r="D1240" s="104"/>
      <c r="E1240" s="105"/>
    </row>
    <row r="1241" spans="2:5" x14ac:dyDescent="0.35">
      <c r="B1241" s="103"/>
      <c r="C1241" s="104"/>
      <c r="D1241" s="104"/>
      <c r="E1241" s="105"/>
    </row>
    <row r="1242" spans="2:5" x14ac:dyDescent="0.35">
      <c r="B1242" s="103"/>
      <c r="C1242" s="104"/>
      <c r="D1242" s="104"/>
      <c r="E1242" s="105"/>
    </row>
    <row r="1243" spans="2:5" x14ac:dyDescent="0.35">
      <c r="B1243" s="103"/>
      <c r="C1243" s="104"/>
      <c r="D1243" s="104"/>
      <c r="E1243" s="105"/>
    </row>
    <row r="1244" spans="2:5" x14ac:dyDescent="0.35">
      <c r="B1244" s="103"/>
      <c r="C1244" s="104"/>
      <c r="D1244" s="104"/>
      <c r="E1244" s="105"/>
    </row>
    <row r="1245" spans="2:5" x14ac:dyDescent="0.35">
      <c r="B1245" s="103"/>
      <c r="C1245" s="104"/>
      <c r="D1245" s="104"/>
      <c r="E1245" s="105"/>
    </row>
    <row r="1246" spans="2:5" x14ac:dyDescent="0.35">
      <c r="B1246" s="103"/>
      <c r="C1246" s="104"/>
      <c r="D1246" s="104"/>
      <c r="E1246" s="105"/>
    </row>
    <row r="1247" spans="2:5" x14ac:dyDescent="0.35">
      <c r="B1247" s="103"/>
      <c r="C1247" s="104"/>
      <c r="D1247" s="104"/>
      <c r="E1247" s="105"/>
    </row>
    <row r="1248" spans="2:5" x14ac:dyDescent="0.35">
      <c r="B1248" s="103"/>
      <c r="C1248" s="104"/>
      <c r="D1248" s="104"/>
      <c r="E1248" s="105"/>
    </row>
    <row r="1249" spans="2:5" x14ac:dyDescent="0.35">
      <c r="B1249" s="103"/>
      <c r="C1249" s="104"/>
      <c r="D1249" s="104"/>
      <c r="E1249" s="105"/>
    </row>
    <row r="1250" spans="2:5" x14ac:dyDescent="0.35">
      <c r="B1250" s="103"/>
      <c r="C1250" s="104"/>
      <c r="D1250" s="104"/>
      <c r="E1250" s="105"/>
    </row>
    <row r="1251" spans="2:5" x14ac:dyDescent="0.35">
      <c r="B1251" s="103"/>
      <c r="C1251" s="104"/>
      <c r="D1251" s="104"/>
      <c r="E1251" s="105"/>
    </row>
    <row r="1252" spans="2:5" x14ac:dyDescent="0.35">
      <c r="B1252" s="103"/>
      <c r="C1252" s="104"/>
      <c r="D1252" s="104"/>
      <c r="E1252" s="105"/>
    </row>
    <row r="1253" spans="2:5" x14ac:dyDescent="0.35">
      <c r="B1253" s="103"/>
      <c r="C1253" s="104"/>
      <c r="D1253" s="104"/>
      <c r="E1253" s="105"/>
    </row>
    <row r="1254" spans="2:5" x14ac:dyDescent="0.35">
      <c r="B1254" s="103"/>
      <c r="C1254" s="104"/>
      <c r="D1254" s="104"/>
      <c r="E1254" s="105"/>
    </row>
    <row r="1255" spans="2:5" x14ac:dyDescent="0.35">
      <c r="B1255" s="103"/>
      <c r="C1255" s="104"/>
      <c r="D1255" s="104"/>
      <c r="E1255" s="105"/>
    </row>
    <row r="1256" spans="2:5" x14ac:dyDescent="0.35">
      <c r="B1256" s="103"/>
      <c r="C1256" s="104"/>
      <c r="D1256" s="104"/>
      <c r="E1256" s="105"/>
    </row>
    <row r="1257" spans="2:5" x14ac:dyDescent="0.35">
      <c r="B1257" s="103"/>
      <c r="C1257" s="104"/>
      <c r="D1257" s="104"/>
      <c r="E1257" s="105"/>
    </row>
    <row r="1258" spans="2:5" x14ac:dyDescent="0.35">
      <c r="B1258" s="103"/>
      <c r="C1258" s="104"/>
      <c r="D1258" s="104"/>
      <c r="E1258" s="105"/>
    </row>
    <row r="1259" spans="2:5" x14ac:dyDescent="0.35">
      <c r="B1259" s="103"/>
      <c r="C1259" s="104"/>
      <c r="D1259" s="104"/>
      <c r="E1259" s="105"/>
    </row>
    <row r="1260" spans="2:5" x14ac:dyDescent="0.35">
      <c r="B1260" s="103"/>
      <c r="C1260" s="104"/>
      <c r="D1260" s="104"/>
      <c r="E1260" s="105"/>
    </row>
    <row r="1261" spans="2:5" x14ac:dyDescent="0.35">
      <c r="B1261" s="103"/>
      <c r="C1261" s="104"/>
      <c r="D1261" s="104"/>
      <c r="E1261" s="105"/>
    </row>
    <row r="1262" spans="2:5" x14ac:dyDescent="0.35">
      <c r="B1262" s="103"/>
      <c r="C1262" s="104"/>
      <c r="D1262" s="104"/>
      <c r="E1262" s="105"/>
    </row>
    <row r="1263" spans="2:5" x14ac:dyDescent="0.35">
      <c r="B1263" s="103"/>
      <c r="C1263" s="104"/>
      <c r="D1263" s="104"/>
      <c r="E1263" s="105"/>
    </row>
    <row r="1264" spans="2:5" x14ac:dyDescent="0.35">
      <c r="B1264" s="103"/>
      <c r="C1264" s="104"/>
      <c r="D1264" s="104"/>
      <c r="E1264" s="105"/>
    </row>
    <row r="1265" spans="2:5" x14ac:dyDescent="0.35">
      <c r="B1265" s="103"/>
      <c r="C1265" s="104"/>
      <c r="D1265" s="104"/>
      <c r="E1265" s="105"/>
    </row>
    <row r="1266" spans="2:5" x14ac:dyDescent="0.35">
      <c r="B1266" s="103"/>
      <c r="C1266" s="104"/>
      <c r="D1266" s="104"/>
      <c r="E1266" s="105"/>
    </row>
    <row r="1267" spans="2:5" x14ac:dyDescent="0.35">
      <c r="B1267" s="103"/>
      <c r="C1267" s="104"/>
      <c r="D1267" s="104"/>
      <c r="E1267" s="105"/>
    </row>
    <row r="1268" spans="2:5" x14ac:dyDescent="0.35">
      <c r="B1268" s="103"/>
      <c r="C1268" s="104"/>
      <c r="D1268" s="104"/>
      <c r="E1268" s="105"/>
    </row>
    <row r="1269" spans="2:5" x14ac:dyDescent="0.35">
      <c r="B1269" s="103"/>
      <c r="C1269" s="104"/>
      <c r="D1269" s="104"/>
      <c r="E1269" s="105"/>
    </row>
    <row r="1270" spans="2:5" x14ac:dyDescent="0.35">
      <c r="B1270" s="103"/>
      <c r="C1270" s="104"/>
      <c r="D1270" s="104"/>
      <c r="E1270" s="105"/>
    </row>
    <row r="1271" spans="2:5" x14ac:dyDescent="0.35">
      <c r="B1271" s="103"/>
      <c r="C1271" s="104"/>
      <c r="D1271" s="104"/>
      <c r="E1271" s="105"/>
    </row>
    <row r="1272" spans="2:5" x14ac:dyDescent="0.35">
      <c r="B1272" s="103"/>
      <c r="C1272" s="104"/>
      <c r="D1272" s="104"/>
      <c r="E1272" s="105"/>
    </row>
    <row r="1273" spans="2:5" x14ac:dyDescent="0.35">
      <c r="B1273" s="103"/>
      <c r="C1273" s="104"/>
      <c r="D1273" s="104"/>
      <c r="E1273" s="105"/>
    </row>
    <row r="1274" spans="2:5" x14ac:dyDescent="0.35">
      <c r="B1274" s="103"/>
      <c r="C1274" s="104"/>
      <c r="D1274" s="104"/>
      <c r="E1274" s="105"/>
    </row>
    <row r="1275" spans="2:5" x14ac:dyDescent="0.35">
      <c r="B1275" s="103"/>
      <c r="C1275" s="104"/>
      <c r="D1275" s="104"/>
      <c r="E1275" s="105"/>
    </row>
    <row r="1276" spans="2:5" x14ac:dyDescent="0.35">
      <c r="B1276" s="103"/>
      <c r="C1276" s="104"/>
      <c r="D1276" s="104"/>
      <c r="E1276" s="105"/>
    </row>
    <row r="1277" spans="2:5" x14ac:dyDescent="0.35">
      <c r="B1277" s="103"/>
      <c r="C1277" s="104"/>
      <c r="D1277" s="104"/>
      <c r="E1277" s="105"/>
    </row>
    <row r="1278" spans="2:5" x14ac:dyDescent="0.35">
      <c r="B1278" s="84"/>
      <c r="C1278" s="84"/>
      <c r="D1278" s="84"/>
      <c r="E1278" s="84"/>
    </row>
    <row r="1279" spans="2:5" x14ac:dyDescent="0.35">
      <c r="B1279" s="84"/>
      <c r="C1279" s="84"/>
      <c r="D1279" s="84"/>
      <c r="E1279" s="84"/>
    </row>
    <row r="1280" spans="2:5" x14ac:dyDescent="0.35">
      <c r="B1280" s="84"/>
      <c r="C1280" s="84"/>
      <c r="D1280" s="84"/>
      <c r="E1280" s="84"/>
    </row>
    <row r="1281" spans="2:5" x14ac:dyDescent="0.35">
      <c r="B1281" s="84"/>
      <c r="C1281" s="84"/>
      <c r="D1281" s="84"/>
      <c r="E1281" s="84"/>
    </row>
    <row r="1282" spans="2:5" x14ac:dyDescent="0.35">
      <c r="B1282" s="84"/>
      <c r="C1282" s="84"/>
      <c r="D1282" s="84"/>
      <c r="E1282" s="84"/>
    </row>
    <row r="1283" spans="2:5" x14ac:dyDescent="0.35">
      <c r="B1283" s="84"/>
      <c r="C1283" s="84"/>
      <c r="D1283" s="84"/>
      <c r="E1283" s="84"/>
    </row>
    <row r="1284" spans="2:5" x14ac:dyDescent="0.35">
      <c r="B1284" s="84"/>
      <c r="C1284" s="84"/>
      <c r="D1284" s="84"/>
      <c r="E1284" s="84"/>
    </row>
    <row r="1285" spans="2:5" x14ac:dyDescent="0.35">
      <c r="B1285" s="84"/>
      <c r="C1285" s="84"/>
      <c r="D1285" s="84"/>
      <c r="E1285" s="84"/>
    </row>
    <row r="1286" spans="2:5" x14ac:dyDescent="0.35">
      <c r="B1286" s="84"/>
      <c r="C1286" s="84"/>
      <c r="D1286" s="84"/>
      <c r="E1286" s="84"/>
    </row>
    <row r="1287" spans="2:5" x14ac:dyDescent="0.35">
      <c r="B1287" s="84"/>
      <c r="C1287" s="84"/>
      <c r="D1287" s="84"/>
      <c r="E1287" s="84"/>
    </row>
    <row r="1288" spans="2:5" x14ac:dyDescent="0.35">
      <c r="B1288" s="84"/>
      <c r="C1288" s="84"/>
      <c r="D1288" s="84"/>
      <c r="E1288" s="84"/>
    </row>
    <row r="1289" spans="2:5" x14ac:dyDescent="0.35">
      <c r="B1289" s="84"/>
      <c r="C1289" s="84"/>
      <c r="D1289" s="84"/>
      <c r="E1289" s="84"/>
    </row>
    <row r="1290" spans="2:5" x14ac:dyDescent="0.35">
      <c r="B1290" s="84"/>
      <c r="C1290" s="84"/>
      <c r="D1290" s="84"/>
      <c r="E1290" s="84"/>
    </row>
    <row r="1291" spans="2:5" x14ac:dyDescent="0.35">
      <c r="B1291" s="84"/>
      <c r="C1291" s="84"/>
      <c r="D1291" s="84"/>
      <c r="E1291" s="84"/>
    </row>
    <row r="1292" spans="2:5" x14ac:dyDescent="0.35">
      <c r="B1292" s="84"/>
      <c r="C1292" s="84"/>
      <c r="D1292" s="84"/>
      <c r="E1292" s="84"/>
    </row>
    <row r="1293" spans="2:5" x14ac:dyDescent="0.35">
      <c r="B1293" s="84"/>
      <c r="C1293" s="84"/>
      <c r="D1293" s="84"/>
      <c r="E1293" s="84"/>
    </row>
    <row r="1294" spans="2:5" x14ac:dyDescent="0.35">
      <c r="B1294" s="84"/>
      <c r="C1294" s="84"/>
      <c r="D1294" s="84"/>
      <c r="E1294" s="84"/>
    </row>
    <row r="1295" spans="2:5" x14ac:dyDescent="0.35">
      <c r="B1295" s="84"/>
      <c r="C1295" s="84"/>
      <c r="D1295" s="84"/>
      <c r="E1295" s="84"/>
    </row>
    <row r="1296" spans="2:5" x14ac:dyDescent="0.35">
      <c r="B1296" s="84"/>
      <c r="C1296" s="84"/>
      <c r="D1296" s="84"/>
      <c r="E1296" s="84"/>
    </row>
    <row r="1297" spans="2:5" x14ac:dyDescent="0.35">
      <c r="B1297" s="84"/>
      <c r="C1297" s="84"/>
      <c r="D1297" s="84"/>
      <c r="E1297" s="84"/>
    </row>
    <row r="1298" spans="2:5" x14ac:dyDescent="0.35">
      <c r="B1298" s="84"/>
      <c r="C1298" s="84"/>
      <c r="D1298" s="84"/>
      <c r="E1298" s="84"/>
    </row>
    <row r="1299" spans="2:5" x14ac:dyDescent="0.35">
      <c r="B1299" s="84"/>
      <c r="C1299" s="84"/>
      <c r="D1299" s="84"/>
      <c r="E1299" s="84"/>
    </row>
    <row r="1300" spans="2:5" x14ac:dyDescent="0.35">
      <c r="B1300" s="84"/>
      <c r="C1300" s="84"/>
      <c r="D1300" s="84"/>
      <c r="E1300" s="84"/>
    </row>
    <row r="1301" spans="2:5" x14ac:dyDescent="0.35">
      <c r="B1301" s="84"/>
      <c r="C1301" s="84"/>
      <c r="D1301" s="84"/>
      <c r="E1301" s="84"/>
    </row>
    <row r="1302" spans="2:5" x14ac:dyDescent="0.35">
      <c r="B1302" s="84"/>
      <c r="C1302" s="84"/>
      <c r="D1302" s="84"/>
      <c r="E1302" s="84"/>
    </row>
    <row r="1303" spans="2:5" x14ac:dyDescent="0.35">
      <c r="B1303" s="84"/>
      <c r="C1303" s="84"/>
      <c r="D1303" s="84"/>
      <c r="E1303" s="84"/>
    </row>
    <row r="1304" spans="2:5" x14ac:dyDescent="0.35">
      <c r="B1304" s="84"/>
      <c r="C1304" s="84"/>
      <c r="D1304" s="84"/>
      <c r="E1304" s="84"/>
    </row>
    <row r="1305" spans="2:5" x14ac:dyDescent="0.35">
      <c r="B1305" s="84"/>
      <c r="C1305" s="84"/>
      <c r="D1305" s="84"/>
      <c r="E1305" s="84"/>
    </row>
    <row r="1306" spans="2:5" x14ac:dyDescent="0.35">
      <c r="B1306" s="84"/>
      <c r="C1306" s="84"/>
      <c r="D1306" s="84"/>
      <c r="E1306" s="84"/>
    </row>
    <row r="1307" spans="2:5" x14ac:dyDescent="0.35">
      <c r="B1307" s="84"/>
      <c r="C1307" s="84"/>
      <c r="D1307" s="84"/>
      <c r="E1307" s="84"/>
    </row>
    <row r="1308" spans="2:5" x14ac:dyDescent="0.35">
      <c r="B1308" s="84"/>
      <c r="C1308" s="84"/>
      <c r="D1308" s="84"/>
      <c r="E1308" s="84"/>
    </row>
    <row r="1309" spans="2:5" x14ac:dyDescent="0.35">
      <c r="B1309" s="84"/>
      <c r="C1309" s="84"/>
      <c r="D1309" s="84"/>
      <c r="E1309" s="84"/>
    </row>
    <row r="1310" spans="2:5" x14ac:dyDescent="0.35">
      <c r="B1310" s="84"/>
      <c r="C1310" s="84"/>
      <c r="D1310" s="84"/>
      <c r="E1310" s="84"/>
    </row>
    <row r="1311" spans="2:5" x14ac:dyDescent="0.35">
      <c r="B1311" s="84"/>
      <c r="C1311" s="84"/>
      <c r="D1311" s="84"/>
      <c r="E1311" s="84"/>
    </row>
    <row r="1312" spans="2:5" x14ac:dyDescent="0.35">
      <c r="B1312" s="84"/>
      <c r="C1312" s="84"/>
      <c r="D1312" s="84"/>
      <c r="E1312" s="84"/>
    </row>
    <row r="1313" spans="2:5" x14ac:dyDescent="0.35">
      <c r="B1313" s="84"/>
      <c r="C1313" s="84"/>
      <c r="D1313" s="84"/>
      <c r="E1313" s="84"/>
    </row>
    <row r="1314" spans="2:5" x14ac:dyDescent="0.35">
      <c r="B1314" s="84"/>
      <c r="C1314" s="84"/>
      <c r="D1314" s="84"/>
      <c r="E1314" s="84"/>
    </row>
    <row r="1315" spans="2:5" x14ac:dyDescent="0.35">
      <c r="B1315" s="84"/>
      <c r="C1315" s="84"/>
      <c r="D1315" s="84"/>
      <c r="E1315" s="84"/>
    </row>
    <row r="1316" spans="2:5" x14ac:dyDescent="0.35">
      <c r="B1316" s="84"/>
      <c r="C1316" s="84"/>
      <c r="D1316" s="84"/>
      <c r="E1316" s="84"/>
    </row>
    <row r="1317" spans="2:5" x14ac:dyDescent="0.35">
      <c r="B1317" s="84"/>
      <c r="C1317" s="84"/>
      <c r="D1317" s="84"/>
      <c r="E1317" s="84"/>
    </row>
    <row r="1318" spans="2:5" x14ac:dyDescent="0.35">
      <c r="B1318" s="84"/>
      <c r="C1318" s="84"/>
      <c r="D1318" s="84"/>
      <c r="E1318" s="84"/>
    </row>
    <row r="1319" spans="2:5" x14ac:dyDescent="0.35">
      <c r="B1319" s="84"/>
      <c r="C1319" s="84"/>
      <c r="D1319" s="84"/>
      <c r="E1319" s="84"/>
    </row>
    <row r="1320" spans="2:5" x14ac:dyDescent="0.35">
      <c r="B1320" s="84"/>
      <c r="C1320" s="84"/>
      <c r="D1320" s="84"/>
      <c r="E1320" s="84"/>
    </row>
    <row r="1321" spans="2:5" x14ac:dyDescent="0.35">
      <c r="B1321" s="84"/>
      <c r="C1321" s="84"/>
      <c r="D1321" s="84"/>
      <c r="E1321" s="84"/>
    </row>
    <row r="1322" spans="2:5" x14ac:dyDescent="0.35">
      <c r="B1322" s="84"/>
      <c r="C1322" s="84"/>
      <c r="D1322" s="84"/>
      <c r="E1322" s="84"/>
    </row>
    <row r="1323" spans="2:5" x14ac:dyDescent="0.35">
      <c r="B1323" s="84"/>
      <c r="C1323" s="84"/>
      <c r="D1323" s="84"/>
      <c r="E1323" s="84"/>
    </row>
    <row r="1324" spans="2:5" x14ac:dyDescent="0.35">
      <c r="B1324" s="84"/>
      <c r="C1324" s="84"/>
      <c r="D1324" s="84"/>
      <c r="E1324" s="84"/>
    </row>
    <row r="1325" spans="2:5" x14ac:dyDescent="0.35">
      <c r="B1325" s="84"/>
      <c r="C1325" s="84"/>
      <c r="D1325" s="84"/>
      <c r="E1325" s="84"/>
    </row>
    <row r="1326" spans="2:5" x14ac:dyDescent="0.35">
      <c r="B1326" s="84"/>
      <c r="C1326" s="84"/>
      <c r="D1326" s="84"/>
      <c r="E1326" s="84"/>
    </row>
    <row r="1327" spans="2:5" x14ac:dyDescent="0.35">
      <c r="B1327" s="84"/>
      <c r="C1327" s="84"/>
      <c r="D1327" s="84"/>
      <c r="E1327" s="84"/>
    </row>
    <row r="1328" spans="2:5" x14ac:dyDescent="0.35">
      <c r="B1328" s="84"/>
      <c r="C1328" s="84"/>
      <c r="D1328" s="84"/>
      <c r="E1328" s="84"/>
    </row>
    <row r="1329" spans="2:5" x14ac:dyDescent="0.35">
      <c r="B1329" s="84"/>
      <c r="C1329" s="84"/>
      <c r="D1329" s="84"/>
      <c r="E1329" s="84"/>
    </row>
    <row r="1330" spans="2:5" x14ac:dyDescent="0.35">
      <c r="B1330" s="84"/>
      <c r="C1330" s="84"/>
      <c r="D1330" s="84"/>
      <c r="E1330" s="84"/>
    </row>
    <row r="1331" spans="2:5" x14ac:dyDescent="0.35">
      <c r="B1331" s="84"/>
      <c r="C1331" s="84"/>
      <c r="D1331" s="84"/>
      <c r="E1331" s="84"/>
    </row>
    <row r="1332" spans="2:5" x14ac:dyDescent="0.35">
      <c r="B1332" s="84"/>
      <c r="C1332" s="84"/>
      <c r="D1332" s="84"/>
      <c r="E1332" s="84"/>
    </row>
    <row r="1333" spans="2:5" x14ac:dyDescent="0.35">
      <c r="B1333" s="84"/>
      <c r="C1333" s="84"/>
      <c r="D1333" s="84"/>
      <c r="E1333" s="84"/>
    </row>
    <row r="1334" spans="2:5" x14ac:dyDescent="0.35">
      <c r="B1334" s="84"/>
      <c r="C1334" s="84"/>
      <c r="D1334" s="84"/>
      <c r="E1334" s="84"/>
    </row>
    <row r="1335" spans="2:5" x14ac:dyDescent="0.35">
      <c r="B1335" s="84"/>
      <c r="C1335" s="84"/>
      <c r="D1335" s="84"/>
      <c r="E1335" s="84"/>
    </row>
    <row r="1336" spans="2:5" x14ac:dyDescent="0.35">
      <c r="B1336" s="84"/>
      <c r="C1336" s="84"/>
      <c r="D1336" s="84"/>
      <c r="E1336" s="84"/>
    </row>
    <row r="1337" spans="2:5" x14ac:dyDescent="0.35">
      <c r="B1337" s="84"/>
      <c r="C1337" s="84"/>
      <c r="D1337" s="84"/>
      <c r="E1337" s="84"/>
    </row>
    <row r="1338" spans="2:5" x14ac:dyDescent="0.35">
      <c r="B1338" s="84"/>
      <c r="C1338" s="84"/>
      <c r="D1338" s="84"/>
      <c r="E1338" s="84"/>
    </row>
    <row r="1339" spans="2:5" x14ac:dyDescent="0.35">
      <c r="B1339" s="84"/>
      <c r="C1339" s="84"/>
      <c r="D1339" s="84"/>
      <c r="E1339" s="84"/>
    </row>
    <row r="1340" spans="2:5" x14ac:dyDescent="0.35">
      <c r="B1340" s="84"/>
      <c r="C1340" s="84"/>
      <c r="D1340" s="84"/>
      <c r="E1340" s="84"/>
    </row>
    <row r="1341" spans="2:5" x14ac:dyDescent="0.35">
      <c r="B1341" s="84"/>
      <c r="C1341" s="84"/>
      <c r="D1341" s="84"/>
      <c r="E1341" s="84"/>
    </row>
    <row r="1342" spans="2:5" x14ac:dyDescent="0.35">
      <c r="B1342" s="84"/>
      <c r="C1342" s="84"/>
      <c r="D1342" s="84"/>
      <c r="E1342" s="84"/>
    </row>
    <row r="1343" spans="2:5" x14ac:dyDescent="0.35">
      <c r="B1343" s="84"/>
      <c r="C1343" s="84"/>
      <c r="D1343" s="84"/>
      <c r="E1343" s="84"/>
    </row>
    <row r="1344" spans="2:5" x14ac:dyDescent="0.35">
      <c r="B1344" s="84"/>
      <c r="C1344" s="84"/>
      <c r="D1344" s="84"/>
      <c r="E1344" s="84"/>
    </row>
    <row r="1345" spans="2:5" x14ac:dyDescent="0.35">
      <c r="B1345" s="84"/>
      <c r="C1345" s="84"/>
      <c r="D1345" s="84"/>
      <c r="E1345" s="84"/>
    </row>
    <row r="1346" spans="2:5" x14ac:dyDescent="0.35">
      <c r="B1346" s="84"/>
      <c r="C1346" s="84"/>
      <c r="D1346" s="84"/>
      <c r="E1346" s="84"/>
    </row>
    <row r="1347" spans="2:5" x14ac:dyDescent="0.35">
      <c r="B1347" s="84"/>
      <c r="C1347" s="84"/>
      <c r="D1347" s="84"/>
      <c r="E1347" s="84"/>
    </row>
    <row r="1348" spans="2:5" x14ac:dyDescent="0.35">
      <c r="B1348" s="84"/>
      <c r="C1348" s="84"/>
      <c r="D1348" s="84"/>
      <c r="E1348" s="84"/>
    </row>
    <row r="1349" spans="2:5" x14ac:dyDescent="0.35">
      <c r="B1349" s="84"/>
      <c r="C1349" s="84"/>
      <c r="D1349" s="84"/>
      <c r="E1349" s="84"/>
    </row>
    <row r="1350" spans="2:5" x14ac:dyDescent="0.35">
      <c r="B1350" s="84"/>
      <c r="C1350" s="84"/>
      <c r="D1350" s="84"/>
      <c r="E1350" s="84"/>
    </row>
    <row r="1351" spans="2:5" x14ac:dyDescent="0.35">
      <c r="B1351" s="84"/>
      <c r="C1351" s="84"/>
      <c r="D1351" s="84"/>
      <c r="E1351" s="84"/>
    </row>
    <row r="1352" spans="2:5" x14ac:dyDescent="0.35">
      <c r="B1352" s="84"/>
      <c r="C1352" s="84"/>
      <c r="D1352" s="84"/>
      <c r="E1352" s="84"/>
    </row>
    <row r="1353" spans="2:5" x14ac:dyDescent="0.35">
      <c r="B1353" s="84"/>
      <c r="C1353" s="84"/>
      <c r="D1353" s="84"/>
      <c r="E1353" s="84"/>
    </row>
    <row r="1354" spans="2:5" x14ac:dyDescent="0.35">
      <c r="B1354" s="84"/>
      <c r="C1354" s="84"/>
      <c r="D1354" s="84"/>
      <c r="E1354" s="84"/>
    </row>
    <row r="1355" spans="2:5" x14ac:dyDescent="0.35">
      <c r="B1355" s="84"/>
      <c r="C1355" s="84"/>
      <c r="D1355" s="84"/>
      <c r="E1355" s="84"/>
    </row>
    <row r="1356" spans="2:5" x14ac:dyDescent="0.35">
      <c r="B1356" s="84"/>
      <c r="C1356" s="84"/>
      <c r="D1356" s="84"/>
      <c r="E1356" s="84"/>
    </row>
    <row r="1357" spans="2:5" x14ac:dyDescent="0.35">
      <c r="B1357" s="84"/>
      <c r="C1357" s="84"/>
      <c r="D1357" s="84"/>
      <c r="E1357" s="84"/>
    </row>
    <row r="1358" spans="2:5" x14ac:dyDescent="0.35">
      <c r="B1358" s="84"/>
      <c r="C1358" s="84"/>
      <c r="D1358" s="84"/>
      <c r="E1358" s="84"/>
    </row>
    <row r="1359" spans="2:5" x14ac:dyDescent="0.35">
      <c r="B1359" s="84"/>
      <c r="C1359" s="84"/>
      <c r="D1359" s="84"/>
      <c r="E1359" s="84"/>
    </row>
    <row r="1360" spans="2:5" x14ac:dyDescent="0.35">
      <c r="B1360" s="84"/>
      <c r="C1360" s="84"/>
      <c r="D1360" s="84"/>
      <c r="E1360" s="84"/>
    </row>
    <row r="1361" spans="2:5" x14ac:dyDescent="0.35">
      <c r="B1361" s="84"/>
      <c r="C1361" s="84"/>
      <c r="D1361" s="84"/>
      <c r="E1361" s="84"/>
    </row>
    <row r="1362" spans="2:5" x14ac:dyDescent="0.35">
      <c r="B1362" s="84"/>
      <c r="C1362" s="84"/>
      <c r="D1362" s="84"/>
      <c r="E1362" s="84"/>
    </row>
    <row r="1363" spans="2:5" x14ac:dyDescent="0.35">
      <c r="B1363" s="84"/>
      <c r="C1363" s="84"/>
      <c r="D1363" s="84"/>
      <c r="E1363" s="84"/>
    </row>
    <row r="1364" spans="2:5" x14ac:dyDescent="0.35">
      <c r="B1364" s="84"/>
      <c r="C1364" s="84"/>
      <c r="D1364" s="84"/>
      <c r="E1364" s="84"/>
    </row>
    <row r="1365" spans="2:5" x14ac:dyDescent="0.35">
      <c r="B1365" s="84"/>
      <c r="C1365" s="84"/>
      <c r="D1365" s="84"/>
      <c r="E1365" s="84"/>
    </row>
    <row r="1366" spans="2:5" x14ac:dyDescent="0.35">
      <c r="B1366" s="84"/>
      <c r="C1366" s="84"/>
      <c r="D1366" s="84"/>
      <c r="E1366" s="84"/>
    </row>
    <row r="1367" spans="2:5" x14ac:dyDescent="0.35">
      <c r="B1367" s="84"/>
      <c r="C1367" s="84"/>
      <c r="D1367" s="84"/>
      <c r="E1367" s="84"/>
    </row>
    <row r="1368" spans="2:5" x14ac:dyDescent="0.35">
      <c r="B1368" s="84"/>
      <c r="C1368" s="84"/>
      <c r="D1368" s="84"/>
      <c r="E1368" s="84"/>
    </row>
    <row r="1369" spans="2:5" x14ac:dyDescent="0.35">
      <c r="B1369" s="84"/>
      <c r="C1369" s="84"/>
      <c r="D1369" s="84"/>
      <c r="E1369" s="84"/>
    </row>
    <row r="1370" spans="2:5" x14ac:dyDescent="0.35">
      <c r="B1370" s="84"/>
      <c r="C1370" s="84"/>
      <c r="D1370" s="84"/>
      <c r="E1370" s="84"/>
    </row>
    <row r="1371" spans="2:5" x14ac:dyDescent="0.35">
      <c r="B1371" s="84"/>
      <c r="C1371" s="84"/>
      <c r="D1371" s="84"/>
      <c r="E1371" s="84"/>
    </row>
    <row r="1372" spans="2:5" x14ac:dyDescent="0.35">
      <c r="B1372" s="84"/>
      <c r="C1372" s="84"/>
      <c r="D1372" s="84"/>
      <c r="E1372" s="84"/>
    </row>
    <row r="1373" spans="2:5" x14ac:dyDescent="0.35">
      <c r="B1373" s="84"/>
      <c r="C1373" s="84"/>
      <c r="D1373" s="84"/>
      <c r="E1373" s="84"/>
    </row>
    <row r="1374" spans="2:5" x14ac:dyDescent="0.35">
      <c r="B1374" s="84"/>
      <c r="C1374" s="84"/>
      <c r="D1374" s="84"/>
      <c r="E1374" s="84"/>
    </row>
    <row r="1375" spans="2:5" x14ac:dyDescent="0.35">
      <c r="B1375" s="84"/>
      <c r="C1375" s="84"/>
      <c r="D1375" s="84"/>
      <c r="E1375" s="84"/>
    </row>
  </sheetData>
  <mergeCells count="1">
    <mergeCell ref="A1:L1"/>
  </mergeCells>
  <conditionalFormatting pivot="1" sqref="J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{387408AE-DDBC-48F0-B30B-588881D16FB1}</x14:id>
        </ext>
      </extLst>
    </cfRule>
  </conditionalFormatting>
  <conditionalFormatting pivot="1" sqref="P5">
    <cfRule type="colorScale" priority="1">
      <colorScale>
        <cfvo type="min"/>
        <cfvo type="max"/>
        <color rgb="FFFCFCFF"/>
        <color rgb="FF63BE7B"/>
      </colorScale>
    </cfRule>
  </conditionalFormatting>
  <dataValidations count="2">
    <dataValidation type="list" allowBlank="1" showInputMessage="1" showErrorMessage="1" sqref="D4:D1277" xr:uid="{5BA11038-1BA1-44C2-A916-8EAE74F47EA6}">
      <formula1>moyens_paiement</formula1>
    </dataValidation>
    <dataValidation type="list" allowBlank="1" showInputMessage="1" showErrorMessage="1" sqref="C4:C1277" xr:uid="{820CA2F7-5438-4EEC-8DE4-3BDCBF32FD97}">
      <formula1>Employes</formula1>
    </dataValidation>
  </dataValidations>
  <pageMargins left="0.7" right="0.7" top="0.75" bottom="0.75" header="0.3" footer="0.3"/>
  <pageSetup orientation="portrait" r:id="rId3"/>
  <drawing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387408AE-DDBC-48F0-B30B-588881D16FB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J6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0000"/>
  </sheetPr>
  <dimension ref="A1:B4"/>
  <sheetViews>
    <sheetView workbookViewId="0">
      <selection sqref="A1:XFD1048576"/>
    </sheetView>
  </sheetViews>
  <sheetFormatPr baseColWidth="10" defaultRowHeight="14.5" x14ac:dyDescent="0.35"/>
  <cols>
    <col min="1" max="16384" width="10.90625" style="17"/>
  </cols>
  <sheetData>
    <row r="1" spans="1:2" x14ac:dyDescent="0.35">
      <c r="A1" s="17" t="s">
        <v>8</v>
      </c>
      <c r="B1" s="17" t="s">
        <v>10</v>
      </c>
    </row>
    <row r="2" spans="1:2" x14ac:dyDescent="0.35">
      <c r="A2" s="17" t="s">
        <v>1</v>
      </c>
      <c r="B2" s="17" t="s">
        <v>4</v>
      </c>
    </row>
    <row r="3" spans="1:2" x14ac:dyDescent="0.35">
      <c r="A3" s="17" t="s">
        <v>0</v>
      </c>
      <c r="B3" s="17" t="s">
        <v>3</v>
      </c>
    </row>
    <row r="4" spans="1:2" x14ac:dyDescent="0.35">
      <c r="A4" s="17" t="s">
        <v>2</v>
      </c>
      <c r="B4" s="1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TDB</vt:lpstr>
      <vt:lpstr>JAN 18</vt:lpstr>
      <vt:lpstr>FEV 18</vt:lpstr>
      <vt:lpstr>MARS 18</vt:lpstr>
      <vt:lpstr>AVRIL 18</vt:lpstr>
      <vt:lpstr>MAI 18</vt:lpstr>
      <vt:lpstr>JUIN 18</vt:lpstr>
      <vt:lpstr>JUIL 18</vt:lpstr>
      <vt:lpstr>AOUT 18</vt:lpstr>
      <vt:lpstr>SEPT 18</vt:lpstr>
      <vt:lpstr>OCT 18</vt:lpstr>
      <vt:lpstr>NOV 18</vt:lpstr>
      <vt:lpstr>DEC 18</vt:lpstr>
      <vt:lpstr>PAS TOUCHER</vt:lpstr>
      <vt:lpstr>Employes</vt:lpstr>
      <vt:lpstr>moyens_paiement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Bourniole</dc:creator>
  <cp:lastModifiedBy>Rémy Bourniole</cp:lastModifiedBy>
  <dcterms:created xsi:type="dcterms:W3CDTF">2018-09-21T21:13:18Z</dcterms:created>
  <dcterms:modified xsi:type="dcterms:W3CDTF">2018-09-25T10:54:09Z</dcterms:modified>
</cp:coreProperties>
</file>