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4.xml" ContentType="application/vnd.openxmlformats-officedocument.drawing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drawings/drawing5.xml" ContentType="application/vnd.openxmlformats-officedocument.drawing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drawings/drawing6.xml" ContentType="application/vnd.openxmlformats-officedocument.drawing+xml"/>
  <Override PartName="/xl/tables/table18.xml" ContentType="application/vnd.openxmlformats-officedocument.spreadsheetml.table+xml"/>
  <Override PartName="/xl/drawings/drawing7.xml" ContentType="application/vnd.openxmlformats-officedocument.drawing+xml"/>
  <Override PartName="/xl/tables/table19.xml" ContentType="application/vnd.openxmlformats-officedocument.spreadsheetml.table+xml"/>
  <Override PartName="/xl/drawings/drawing8.xml" ContentType="application/vnd.openxmlformats-officedocument.drawing+xml"/>
  <Override PartName="/xl/tables/table20.xml" ContentType="application/vnd.openxmlformats-officedocument.spreadsheetml.table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emi\Desktop\"/>
    </mc:Choice>
  </mc:AlternateContent>
  <bookViews>
    <workbookView xWindow="0" yWindow="0" windowWidth="28800" windowHeight="12435" tabRatio="933"/>
  </bookViews>
  <sheets>
    <sheet name="MENUS" sheetId="7" r:id="rId1"/>
    <sheet name="DEPENSES" sheetId="34" r:id="rId2"/>
    <sheet name="RECETTES 2016" sheetId="4" r:id="rId3"/>
    <sheet name="RECETTES 2017" sheetId="73" r:id="rId4"/>
    <sheet name="RECETTES 2018" sheetId="96" r:id="rId5"/>
    <sheet name="SITES WEB" sheetId="42" r:id="rId6"/>
    <sheet name="CLIENTS" sheetId="1" r:id="rId7"/>
    <sheet name="ARTICLES" sheetId="3" r:id="rId8"/>
    <sheet name="FA VIERGE" sheetId="5" r:id="rId9"/>
    <sheet name="DE VIERGE" sheetId="81" r:id="rId10"/>
  </sheets>
  <definedNames>
    <definedName name="_xlnm.Print_Area" localSheetId="9">'DE VIERGE'!$A$1:$H$39</definedName>
    <definedName name="_xlnm.Print_Area" localSheetId="8">'FA VIERGE'!$A$1:$H$39</definedName>
    <definedName name="_xlnm.Print_Area" localSheetId="5">'SITES WEB'!$A$1:$H$39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1" i="96" l="1"/>
  <c r="J26" i="7" l="1"/>
  <c r="J23" i="7"/>
  <c r="J20" i="7"/>
  <c r="K13" i="96"/>
  <c r="K14" i="96"/>
  <c r="K17" i="96"/>
  <c r="K18" i="96"/>
  <c r="K20" i="96"/>
  <c r="E21" i="96" s="1"/>
  <c r="J9" i="96"/>
  <c r="K9" i="96" s="1"/>
  <c r="J10" i="96"/>
  <c r="K10" i="96" s="1"/>
  <c r="J11" i="96"/>
  <c r="K11" i="96" s="1"/>
  <c r="J12" i="96"/>
  <c r="K12" i="96" s="1"/>
  <c r="J13" i="96"/>
  <c r="J14" i="96"/>
  <c r="J15" i="96"/>
  <c r="K15" i="96" s="1"/>
  <c r="J16" i="96"/>
  <c r="K16" i="96" s="1"/>
  <c r="J17" i="96"/>
  <c r="J18" i="96"/>
  <c r="J8" i="96"/>
  <c r="K8" i="96" s="1"/>
  <c r="J9" i="73"/>
  <c r="E20" i="96"/>
  <c r="J17" i="7" s="1"/>
  <c r="E29" i="34"/>
  <c r="I32" i="7" s="1"/>
  <c r="K80" i="73"/>
  <c r="K81" i="73"/>
  <c r="K61" i="73"/>
  <c r="J72" i="73"/>
  <c r="J73" i="73"/>
  <c r="J74" i="73"/>
  <c r="J75" i="73"/>
  <c r="J76" i="73"/>
  <c r="J77" i="73"/>
  <c r="J78" i="73"/>
  <c r="J71" i="73"/>
  <c r="I29" i="7" l="1"/>
  <c r="I35" i="7" s="1"/>
  <c r="E23" i="96"/>
  <c r="E80" i="73" l="1"/>
  <c r="G26" i="7" s="1"/>
  <c r="K78" i="73"/>
  <c r="K77" i="73"/>
  <c r="K76" i="73"/>
  <c r="K75" i="73"/>
  <c r="K74" i="73"/>
  <c r="K73" i="73"/>
  <c r="K72" i="73"/>
  <c r="K71" i="73"/>
  <c r="E81" i="73" l="1"/>
  <c r="E83" i="73" s="1"/>
  <c r="K60" i="73" l="1"/>
  <c r="E60" i="73"/>
  <c r="G23" i="7" s="1"/>
  <c r="J58" i="73"/>
  <c r="K58" i="73" s="1"/>
  <c r="J57" i="73"/>
  <c r="K57" i="73" s="1"/>
  <c r="J56" i="73"/>
  <c r="K56" i="73" s="1"/>
  <c r="J55" i="73"/>
  <c r="K55" i="73" s="1"/>
  <c r="J54" i="73"/>
  <c r="K54" i="73" s="1"/>
  <c r="J53" i="73"/>
  <c r="K53" i="73" s="1"/>
  <c r="J52" i="73"/>
  <c r="K52" i="73" s="1"/>
  <c r="J51" i="73"/>
  <c r="K51" i="73" s="1"/>
  <c r="E61" i="73" l="1"/>
  <c r="E63" i="73" s="1"/>
  <c r="K22" i="73" l="1"/>
  <c r="E21" i="73"/>
  <c r="G17" i="7" s="1"/>
  <c r="J19" i="73"/>
  <c r="K19" i="73" s="1"/>
  <c r="J18" i="73"/>
  <c r="K18" i="73" s="1"/>
  <c r="J17" i="73"/>
  <c r="K17" i="73" s="1"/>
  <c r="K21" i="73"/>
  <c r="F25" i="81" l="1"/>
  <c r="H25" i="81" s="1"/>
  <c r="B25" i="81"/>
  <c r="F24" i="81"/>
  <c r="H24" i="81" s="1"/>
  <c r="B24" i="81"/>
  <c r="F23" i="81"/>
  <c r="H23" i="81" s="1"/>
  <c r="B23" i="81"/>
  <c r="F22" i="81"/>
  <c r="H22" i="81" s="1"/>
  <c r="B22" i="81"/>
  <c r="F21" i="81"/>
  <c r="H21" i="81" s="1"/>
  <c r="B21" i="81"/>
  <c r="F20" i="81"/>
  <c r="H20" i="81" s="1"/>
  <c r="B20" i="81"/>
  <c r="F19" i="81"/>
  <c r="H19" i="81" s="1"/>
  <c r="B19" i="81"/>
  <c r="G13" i="81"/>
  <c r="F13" i="81"/>
  <c r="F12" i="81"/>
  <c r="G11" i="81"/>
  <c r="F11" i="81"/>
  <c r="F10" i="81"/>
  <c r="H27" i="81" l="1"/>
  <c r="P60" i="4" l="1"/>
  <c r="D26" i="7" s="1"/>
  <c r="K42" i="73" l="1"/>
  <c r="K41" i="73"/>
  <c r="E41" i="73"/>
  <c r="G20" i="7" s="1"/>
  <c r="F29" i="7" s="1"/>
  <c r="J39" i="73"/>
  <c r="K39" i="73" s="1"/>
  <c r="J38" i="73"/>
  <c r="K38" i="73" s="1"/>
  <c r="J37" i="73"/>
  <c r="K37" i="73" s="1"/>
  <c r="J36" i="73"/>
  <c r="K36" i="73" s="1"/>
  <c r="J35" i="73"/>
  <c r="K35" i="73" s="1"/>
  <c r="J34" i="73"/>
  <c r="K34" i="73" s="1"/>
  <c r="J33" i="73"/>
  <c r="K33" i="73" s="1"/>
  <c r="J32" i="73"/>
  <c r="K32" i="73" s="1"/>
  <c r="E42" i="73" l="1"/>
  <c r="E44" i="73" s="1"/>
  <c r="E22" i="73"/>
  <c r="E24" i="73" l="1"/>
  <c r="K9" i="73"/>
  <c r="J10" i="73"/>
  <c r="K10" i="73" s="1"/>
  <c r="J11" i="73"/>
  <c r="K11" i="73" s="1"/>
  <c r="J12" i="73"/>
  <c r="K12" i="73" s="1"/>
  <c r="J13" i="73"/>
  <c r="K13" i="73" s="1"/>
  <c r="J14" i="73"/>
  <c r="K14" i="73" s="1"/>
  <c r="J15" i="73"/>
  <c r="K15" i="73" s="1"/>
  <c r="J16" i="73"/>
  <c r="K16" i="73" s="1"/>
  <c r="K54" i="34" l="1"/>
  <c r="F32" i="7" s="1"/>
  <c r="F35" i="7" s="1"/>
  <c r="P58" i="4" l="1"/>
  <c r="P56" i="4"/>
  <c r="E58" i="4" l="1"/>
  <c r="E56" i="4" l="1"/>
  <c r="G13" i="5" l="1"/>
  <c r="F13" i="5"/>
  <c r="F12" i="5"/>
  <c r="G11" i="5"/>
  <c r="F11" i="5"/>
  <c r="F10" i="5"/>
  <c r="E54" i="4"/>
  <c r="E60" i="4" l="1"/>
  <c r="D23" i="7" s="1"/>
  <c r="E54" i="34" l="1"/>
  <c r="C32" i="7" s="1"/>
  <c r="E20" i="4" l="1"/>
  <c r="P24" i="4" l="1"/>
  <c r="P22" i="4"/>
  <c r="P20" i="4"/>
  <c r="P26" i="4" l="1"/>
  <c r="D20" i="7" s="1"/>
  <c r="B25" i="5" l="1"/>
  <c r="B24" i="5"/>
  <c r="B23" i="5"/>
  <c r="B22" i="5"/>
  <c r="B21" i="5"/>
  <c r="B20" i="5"/>
  <c r="B19" i="5"/>
  <c r="F25" i="5" l="1"/>
  <c r="H25" i="5" s="1"/>
  <c r="F24" i="5"/>
  <c r="H24" i="5" s="1"/>
  <c r="F23" i="5"/>
  <c r="H23" i="5" s="1"/>
  <c r="F22" i="5"/>
  <c r="H22" i="5" s="1"/>
  <c r="F21" i="5"/>
  <c r="H21" i="5" s="1"/>
  <c r="F20" i="5"/>
  <c r="H20" i="5" s="1"/>
  <c r="F19" i="5"/>
  <c r="H19" i="5" s="1"/>
  <c r="H27" i="5" l="1"/>
  <c r="E22" i="4"/>
  <c r="E26" i="4" l="1"/>
  <c r="D17" i="7" s="1"/>
  <c r="C29" i="7" s="1"/>
  <c r="C35" i="7" s="1"/>
  <c r="E24" i="4"/>
</calcChain>
</file>

<file path=xl/sharedStrings.xml><?xml version="1.0" encoding="utf-8"?>
<sst xmlns="http://schemas.openxmlformats.org/spreadsheetml/2006/main" count="362" uniqueCount="186">
  <si>
    <t>06 59 84 66 68</t>
  </si>
  <si>
    <t>CONTACT</t>
  </si>
  <si>
    <t>Entreprise</t>
  </si>
  <si>
    <t>Nom Prénom</t>
  </si>
  <si>
    <t>Adresse</t>
  </si>
  <si>
    <t>CP</t>
  </si>
  <si>
    <t>Ville</t>
  </si>
  <si>
    <t>Fixe</t>
  </si>
  <si>
    <t>Port</t>
  </si>
  <si>
    <t>Mail</t>
  </si>
  <si>
    <t>N° Client</t>
  </si>
  <si>
    <t xml:space="preserve">Numéro Client : </t>
  </si>
  <si>
    <t>Titre</t>
  </si>
  <si>
    <t>DESIGNATION</t>
  </si>
  <si>
    <t>Quantité</t>
  </si>
  <si>
    <t>TOTAL HT</t>
  </si>
  <si>
    <t>PU        HT</t>
  </si>
  <si>
    <t>N° Article</t>
  </si>
  <si>
    <t>Désignation</t>
  </si>
  <si>
    <t>Prix H.T</t>
  </si>
  <si>
    <t>CREATIONS</t>
  </si>
  <si>
    <t>Création cartes A6</t>
  </si>
  <si>
    <t>IMPRESSIONS</t>
  </si>
  <si>
    <t>Création cartes A5</t>
  </si>
  <si>
    <t>Création flyers A5</t>
  </si>
  <si>
    <t>Création affiche A4</t>
  </si>
  <si>
    <t>Création affiche A3</t>
  </si>
  <si>
    <t>Impressions A6 couleurs</t>
  </si>
  <si>
    <t>Impressions A5 couleurs</t>
  </si>
  <si>
    <t>Impressions A4 couleurs</t>
  </si>
  <si>
    <t>Impressions A3 couleurs</t>
  </si>
  <si>
    <t>Impressions A6 N&amp;B</t>
  </si>
  <si>
    <t>Impressions A5 N&amp;B</t>
  </si>
  <si>
    <t>Impressions A4 N&amp;B</t>
  </si>
  <si>
    <t>Impressions A3 N&amp;B</t>
  </si>
  <si>
    <t>N° Art</t>
  </si>
  <si>
    <t>-</t>
  </si>
  <si>
    <t>ENVELOPPES</t>
  </si>
  <si>
    <t>Enveloppes A6</t>
  </si>
  <si>
    <t>PLASTIFICATIONS</t>
  </si>
  <si>
    <t>Plastification A3</t>
  </si>
  <si>
    <t>Plastification A4</t>
  </si>
  <si>
    <t>Plastification A5</t>
  </si>
  <si>
    <t>Taux des pénalités en cas de retard de paiement : Taux légal en vigueur à la date de la facture</t>
  </si>
  <si>
    <t>En cas de retard de paiement, indemnité forfaitaire légale pour frais de recouvrement : 40,00 €</t>
  </si>
  <si>
    <t>Escompte en cas de paiement anticipé : 50 %</t>
  </si>
  <si>
    <t>Téléservice - Rémy Bourniole - Siret : 798 176 186 00020 - APE : 8219Z</t>
  </si>
  <si>
    <t>Dispensé d'immatriculation au Registre du Commerce et des Sociétés et au Répertoire des Métiers</t>
  </si>
  <si>
    <t>N° FACTURE</t>
  </si>
  <si>
    <t>CLIENT</t>
  </si>
  <si>
    <t>OBJET</t>
  </si>
  <si>
    <t>MONTANT</t>
  </si>
  <si>
    <t>PAPIERS</t>
  </si>
  <si>
    <t>Papier spécial</t>
  </si>
  <si>
    <t>DATE</t>
  </si>
  <si>
    <t>DATE PAIE</t>
  </si>
  <si>
    <t>MODE PAIE</t>
  </si>
  <si>
    <t>SITE WEB</t>
  </si>
  <si>
    <t>Formule essentielle - Renouvellement</t>
  </si>
  <si>
    <t>Formule essentielle - 1ère année</t>
  </si>
  <si>
    <t>Boîte mail / an</t>
  </si>
  <si>
    <t>Plastification Set de Table A4</t>
  </si>
  <si>
    <t>Plastification Set de Table A3</t>
  </si>
  <si>
    <t>Création set de table A4</t>
  </si>
  <si>
    <t>Création set de table A3</t>
  </si>
  <si>
    <t>Date limite d'acceptation : 30 jours nets à compter de la date d'émission du devis</t>
  </si>
  <si>
    <t>Bon pour accord : Date et signature (si professionnel : Cachet + Fonction)</t>
  </si>
  <si>
    <t>Cartes de fidélité x 50</t>
  </si>
  <si>
    <t>Cartes de fidélité x 20</t>
  </si>
  <si>
    <t>Papier ordinaire 80g (gratuit)</t>
  </si>
  <si>
    <t>Création cartes format spécial</t>
  </si>
  <si>
    <t>Impressions format spécial</t>
  </si>
  <si>
    <t>ESPECES</t>
  </si>
  <si>
    <t>TOTAL</t>
  </si>
  <si>
    <t>SYNTHESE FACTURES PREMIER TRIMESTRE</t>
  </si>
  <si>
    <t>ENCAISSEMENT</t>
  </si>
  <si>
    <t>PREMIER TRIMESTRE 2016</t>
  </si>
  <si>
    <t>1er TRIMESTRE 2016</t>
  </si>
  <si>
    <t>SYNTHESE FACTURES DEUXIEME TRIMESTRE</t>
  </si>
  <si>
    <t>Création livret A4 pliable</t>
  </si>
  <si>
    <t>DIVERS</t>
  </si>
  <si>
    <t>Assistant administratif - 1 mois - Tarif spécial</t>
  </si>
  <si>
    <t>SYNTHESE FACTURES TROISIEME TRIMESTRE</t>
  </si>
  <si>
    <t>Objet :</t>
  </si>
  <si>
    <t>Date</t>
  </si>
  <si>
    <t>RSI</t>
  </si>
  <si>
    <t>TROISIEME TRIMESTRE 2016</t>
  </si>
  <si>
    <t>DEUXIEMETRIMESTRE 2016</t>
  </si>
  <si>
    <t>AUTRES</t>
  </si>
  <si>
    <t>3ème TRIMESTRE 2016</t>
  </si>
  <si>
    <t>DEPLACEMENTS - HORAIRES</t>
  </si>
  <si>
    <t>Déplacement sur site - Trajet cours</t>
  </si>
  <si>
    <t>Déplacement sur site - Trajet intermédiaire</t>
  </si>
  <si>
    <t>Déplacement sur site - Trajet longs</t>
  </si>
  <si>
    <t>Intervention informatique - 1 heure</t>
  </si>
  <si>
    <t>DEPENSES</t>
  </si>
  <si>
    <t>Libellé</t>
  </si>
  <si>
    <t>N° Facture</t>
  </si>
  <si>
    <t>Montant</t>
  </si>
  <si>
    <t>Total</t>
  </si>
  <si>
    <t>Reprise affiche existante</t>
  </si>
  <si>
    <t>Création faire part mariage (dépliant)</t>
  </si>
  <si>
    <t>Création cartes format spécial 2</t>
  </si>
  <si>
    <t>Impressions format spécial 2</t>
  </si>
  <si>
    <t>Impressions format spécial 3</t>
  </si>
  <si>
    <t>Assistant administratif - 1 mois</t>
  </si>
  <si>
    <t>Création design</t>
  </si>
  <si>
    <t>Création enveloppes C4</t>
  </si>
  <si>
    <t>Prix nets, TVA non applicable</t>
  </si>
  <si>
    <t>IBAN : FR76 1451 8292 6701 7954 2534 075</t>
  </si>
  <si>
    <t>BIC : FTNOFRP1XXX</t>
  </si>
  <si>
    <t>www.teleservice66.fr</t>
  </si>
  <si>
    <t>contact@teleservice66.fr</t>
  </si>
  <si>
    <t>SYNTHESE FACTURES QUATRIEME TRIMESTRE</t>
  </si>
  <si>
    <t>4ème TRIMESTRE 2016</t>
  </si>
  <si>
    <t>DÉPENSES 2016</t>
  </si>
  <si>
    <t>1er TRIMESTRE 2017</t>
  </si>
  <si>
    <t>3ème TRIMESTRE 2017</t>
  </si>
  <si>
    <t>4ème TRIMESTRE 2017</t>
  </si>
  <si>
    <t>DÉPENSES 2017</t>
  </si>
  <si>
    <t>Date facture :</t>
  </si>
  <si>
    <t>Date limite de règlement : à réception.</t>
  </si>
  <si>
    <t>MERCI DE VOTRE CONFIANCE !</t>
  </si>
  <si>
    <t>MAIRIE DE TARERACH</t>
  </si>
  <si>
    <t>Formation - 1 heure</t>
  </si>
  <si>
    <t>Majoration week end &amp; jours fériés (sur tarif horaire)</t>
  </si>
  <si>
    <t>TAUX</t>
  </si>
  <si>
    <t>COTISATIONS</t>
  </si>
  <si>
    <t>VENTE</t>
  </si>
  <si>
    <t>PRESTATION</t>
  </si>
  <si>
    <t>TOTAL FACTURÉ</t>
  </si>
  <si>
    <t>COTISATION RSI</t>
  </si>
  <si>
    <t>TOTAL TRIMESTRE AVEC DÉDUCTION DES COTISATIONS RSI</t>
  </si>
  <si>
    <t>Création matrice Excel</t>
  </si>
  <si>
    <t>RECETTES 2016</t>
  </si>
  <si>
    <t>RECETTES 2017</t>
  </si>
  <si>
    <t>SITES WEB</t>
  </si>
  <si>
    <t>ÉCHÉANCE</t>
  </si>
  <si>
    <t>LIBELLÉ</t>
  </si>
  <si>
    <t>CRÉATION</t>
  </si>
  <si>
    <t>CAMPING DU LAC</t>
  </si>
  <si>
    <t>PRÉAVIS</t>
  </si>
  <si>
    <t>ÉMISSION FACTURE</t>
  </si>
  <si>
    <t xml:space="preserve">FORMULE  </t>
  </si>
  <si>
    <t>FIN</t>
  </si>
  <si>
    <t>RÉSILIATION</t>
  </si>
  <si>
    <t>DÉBUT</t>
  </si>
  <si>
    <t>N°</t>
  </si>
  <si>
    <t>TYPE</t>
  </si>
  <si>
    <t>CONTRATS</t>
  </si>
  <si>
    <t>,</t>
  </si>
  <si>
    <t>BLACK DIAMONDS</t>
  </si>
  <si>
    <t>Fidélité 01/01/17</t>
  </si>
  <si>
    <t>Date devis :</t>
  </si>
  <si>
    <t>Formule intégrale - 1ère année</t>
  </si>
  <si>
    <t>Formule intégrale - Renouvellement</t>
  </si>
  <si>
    <t>Formule économique - 1ère année</t>
  </si>
  <si>
    <t>Formule économique - Renouvellement</t>
  </si>
  <si>
    <t>Formule collectivité - 1ère année</t>
  </si>
  <si>
    <t>Formule collectivité - Renouvellement</t>
  </si>
  <si>
    <t>Formule vitrine - Renouvellement</t>
  </si>
  <si>
    <t>Formule vitrine - 1ère année</t>
  </si>
  <si>
    <t>Formule économique - Modification</t>
  </si>
  <si>
    <t>Formule essentielle - Modification</t>
  </si>
  <si>
    <t>Formule collectivité - Modification</t>
  </si>
  <si>
    <t>Formule intégrale - Modification</t>
  </si>
  <si>
    <t>Formule vitrine - Modification</t>
  </si>
  <si>
    <t>Création logo</t>
  </si>
  <si>
    <t>Chemin de la Crutz</t>
  </si>
  <si>
    <t>66720 BELESTA</t>
  </si>
  <si>
    <t>Création design carte de visite</t>
  </si>
  <si>
    <t>Création design flyers</t>
  </si>
  <si>
    <t>Carte de vœux</t>
  </si>
  <si>
    <t>Enveloppe</t>
  </si>
  <si>
    <t>RECETTE 2016</t>
  </si>
  <si>
    <t>RECETTES 2018</t>
  </si>
  <si>
    <t>2ème TRIMESTRE 2016</t>
  </si>
  <si>
    <t>BÉNÉFICES 2016</t>
  </si>
  <si>
    <t>2ème TRIMESTRE 2017</t>
  </si>
  <si>
    <t>BÉNÉFICES 2017</t>
  </si>
  <si>
    <t>1er TRIMESTRE 2018</t>
  </si>
  <si>
    <t>2ème TRIMESTRE 2018</t>
  </si>
  <si>
    <t>3ème TRIMESTRE 2018</t>
  </si>
  <si>
    <t>4ème TRIMESTRE 2018</t>
  </si>
  <si>
    <t>DÉPENSES 2018</t>
  </si>
  <si>
    <t>BÉNÉFICES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</si>
</sst>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&quot;€&quot;* #,##0.00_);_(&quot;€&quot;* \(#,##0.00\);_(&quot;€&quot;* &quot;-&quot;??_);_(@_)"/>
    <numFmt numFmtId="165" formatCode="&quot;€&quot;#,##0.00_);[Red]\(&quot;€&quot;#,##0.00\)"/>
    <numFmt numFmtId="166" formatCode="00000"/>
    <numFmt numFmtId="167" formatCode="0#&quot; &quot;##&quot; &quot;##&quot; &quot;##&quot; &quot;##"/>
  </numFmts>
  <fonts count="6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48"/>
      <color theme="0"/>
      <name val="28 Days Later"/>
      <family val="2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b/>
      <i/>
      <sz val="11"/>
      <color theme="1"/>
      <name val="Calibri Light"/>
      <family val="2"/>
      <scheme val="major"/>
    </font>
    <font>
      <sz val="11"/>
      <color rgb="FF373E4D"/>
      <name val="Calibri Light"/>
      <family val="2"/>
      <scheme val="major"/>
    </font>
    <font>
      <b/>
      <sz val="11"/>
      <color theme="0"/>
      <name val="Calibri Light"/>
      <family val="2"/>
      <scheme val="major"/>
    </font>
    <font>
      <sz val="22"/>
      <color theme="1"/>
      <name val="Calibri Light"/>
      <family val="2"/>
      <scheme val="major"/>
    </font>
    <font>
      <b/>
      <sz val="11"/>
      <name val="Calibri Light"/>
      <family val="2"/>
      <scheme val="major"/>
    </font>
    <font>
      <b/>
      <sz val="11"/>
      <color theme="4" tint="0.39997558519241921"/>
      <name val="Calibri Light"/>
      <family val="2"/>
      <scheme val="major"/>
    </font>
    <font>
      <b/>
      <sz val="11"/>
      <color theme="5" tint="0.3999755851924192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b/>
      <sz val="12"/>
      <color rgb="FFFF0000"/>
      <name val="Calibri Light"/>
      <family val="2"/>
      <scheme val="major"/>
    </font>
    <font>
      <sz val="11"/>
      <color theme="1"/>
      <name val="Calibri Light"/>
      <family val="2"/>
      <scheme val="major"/>
    </font>
    <font>
      <sz val="22"/>
      <color theme="1"/>
      <name val="BanlieueDisco"/>
    </font>
    <font>
      <b/>
      <sz val="11"/>
      <color theme="1"/>
      <name val="Calibri Light"/>
      <family val="2"/>
      <scheme val="major"/>
    </font>
    <font>
      <sz val="72"/>
      <color theme="0"/>
      <name val="A Gothique Time "/>
    </font>
    <font>
      <sz val="22"/>
      <color theme="0"/>
      <name val="BanlieueDisco"/>
    </font>
    <font>
      <b/>
      <sz val="2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 Light"/>
      <scheme val="major"/>
    </font>
    <font>
      <b/>
      <sz val="11"/>
      <color theme="1"/>
      <name val="Calibri Light"/>
      <scheme val="major"/>
    </font>
    <font>
      <b/>
      <sz val="14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trike/>
      <sz val="11"/>
      <color theme="1"/>
      <name val="Calibri"/>
      <family val="2"/>
      <scheme val="minor"/>
    </font>
    <font>
      <sz val="11"/>
      <color theme="0"/>
      <name val="Bauhaus 93"/>
      <family val="5"/>
    </font>
    <font>
      <sz val="18"/>
      <color theme="0"/>
      <name val="Bauhaus 93"/>
      <family val="5"/>
    </font>
    <font>
      <b/>
      <sz val="14"/>
      <color theme="9" tint="-0.249977111117893"/>
      <name val="Calibri"/>
      <family val="2"/>
      <scheme val="minor"/>
    </font>
    <font>
      <b/>
      <sz val="14"/>
      <color rgb="FF00B0F0"/>
      <name val="Calibri"/>
      <family val="2"/>
      <scheme val="minor"/>
    </font>
    <font>
      <b/>
      <sz val="48"/>
      <color theme="0"/>
      <name val="Calibri"/>
      <family val="2"/>
      <scheme val="minor"/>
    </font>
    <font>
      <b/>
      <sz val="12"/>
      <color theme="9" tint="-0.249977111117893"/>
      <name val="Calibri Light"/>
      <family val="2"/>
      <scheme val="major"/>
    </font>
    <font>
      <sz val="14"/>
      <color rgb="FFC00000"/>
      <name val="Calibri"/>
      <family val="2"/>
      <scheme val="minor"/>
    </font>
    <font>
      <sz val="12"/>
      <color theme="1"/>
      <name val="Calibri Light"/>
      <family val="2"/>
      <scheme val="major"/>
    </font>
    <font>
      <sz val="12"/>
      <name val="Calibri Light"/>
      <family val="2"/>
      <scheme val="major"/>
    </font>
    <font>
      <sz val="12"/>
      <color theme="0" tint="-0.499984740745262"/>
      <name val="Calibri Light"/>
      <family val="2"/>
      <scheme val="major"/>
    </font>
    <font>
      <b/>
      <sz val="12"/>
      <color rgb="FF800080"/>
      <name val="Calibri Light"/>
      <family val="2"/>
      <scheme val="major"/>
    </font>
    <font>
      <b/>
      <sz val="14"/>
      <color rgb="FF800080"/>
      <name val="Calibri Light"/>
      <family val="2"/>
      <scheme val="major"/>
    </font>
    <font>
      <b/>
      <sz val="20"/>
      <color theme="0"/>
      <name val="Aharoni"/>
      <charset val="177"/>
    </font>
    <font>
      <b/>
      <sz val="12"/>
      <color theme="0"/>
      <name val="Calibri Light"/>
      <family val="2"/>
      <scheme val="major"/>
    </font>
    <font>
      <sz val="10"/>
      <color rgb="FF660066"/>
      <name val="Calibri"/>
      <family val="2"/>
      <scheme val="minor"/>
    </font>
    <font>
      <sz val="11"/>
      <name val="Calibri Light"/>
      <family val="2"/>
      <scheme val="major"/>
    </font>
    <font>
      <b/>
      <sz val="11"/>
      <color rgb="FF0070C0"/>
      <name val="Calibri Light"/>
      <family val="2"/>
      <scheme val="major"/>
    </font>
    <font>
      <b/>
      <sz val="11"/>
      <color theme="4" tint="0.79998168889431442"/>
      <name val="Calibri Light"/>
      <family val="2"/>
      <scheme val="major"/>
    </font>
    <font>
      <b/>
      <sz val="48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6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0"/>
      <name val="Calibri Light"/>
      <scheme val="major"/>
    </font>
    <font>
      <b/>
      <sz val="11"/>
      <color theme="1"/>
      <name val="Calibri"/>
      <scheme val="minor"/>
    </font>
    <font>
      <sz val="11"/>
      <color theme="1"/>
      <name val="Calibri"/>
      <scheme val="minor"/>
    </font>
    <font>
      <b/>
      <i/>
      <sz val="11"/>
      <color theme="1"/>
      <name val="Calibri Light"/>
      <scheme val="major"/>
    </font>
    <font>
      <strike/>
      <sz val="11"/>
      <color theme="1"/>
      <name val="Calibri Light"/>
      <family val="2"/>
      <scheme val="major"/>
    </font>
    <font>
      <sz val="11"/>
      <color theme="10"/>
      <name val="Calibri Light"/>
      <family val="2"/>
      <scheme val="major"/>
    </font>
    <font>
      <sz val="22"/>
      <color theme="0"/>
      <name val="A Bebedera"/>
    </font>
    <font>
      <sz val="10"/>
      <color rgb="FF660066"/>
      <name val="Calibri Light"/>
      <family val="2"/>
      <scheme val="major"/>
    </font>
    <font>
      <b/>
      <sz val="48"/>
      <name val="Calibri"/>
      <family val="2"/>
      <scheme val="minor"/>
    </font>
    <font>
      <sz val="11"/>
      <color rgb="FFAC7DB5"/>
      <name val="Calibri"/>
      <family val="2"/>
      <scheme val="minor"/>
    </font>
    <font>
      <b/>
      <sz val="12"/>
      <name val="Calibri"/>
      <family val="2"/>
      <scheme val="minor"/>
    </font>
  </fonts>
  <fills count="29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BDD6EE"/>
        <bgColor indexed="64"/>
      </patternFill>
    </fill>
    <fill>
      <patternFill patternType="solid">
        <fgColor rgb="FFDEEAF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AC7DB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505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5" fillId="0" borderId="0" applyNumberFormat="0" applyFill="0" applyBorder="0" applyAlignment="0" applyProtection="0"/>
  </cellStyleXfs>
  <cellXfs count="291">
    <xf numFmtId="0" fontId="0" fillId="0" borderId="0" xfId="0"/>
    <xf numFmtId="0" fontId="0" fillId="0" borderId="0" xfId="0" applyAlignment="1">
      <alignment horizontal="center"/>
    </xf>
    <xf numFmtId="166" fontId="0" fillId="0" borderId="0" xfId="0" applyNumberFormat="1"/>
    <xf numFmtId="164" fontId="0" fillId="0" borderId="0" xfId="1" applyFont="1"/>
    <xf numFmtId="166" fontId="0" fillId="0" borderId="0" xfId="0" applyNumberFormat="1" applyAlignment="1"/>
    <xf numFmtId="0" fontId="4" fillId="0" borderId="0" xfId="0" applyFont="1" applyAlignment="1">
      <alignment horizontal="center"/>
    </xf>
    <xf numFmtId="164" fontId="0" fillId="0" borderId="0" xfId="1" applyFont="1" applyAlignment="1">
      <alignment horizontal="center"/>
    </xf>
    <xf numFmtId="0" fontId="0" fillId="0" borderId="0" xfId="0" applyFont="1" applyAlignment="1">
      <alignment horizontal="center"/>
    </xf>
    <xf numFmtId="0" fontId="2" fillId="2" borderId="0" xfId="0" applyFont="1" applyFill="1"/>
    <xf numFmtId="0" fontId="6" fillId="0" borderId="0" xfId="0" applyFont="1"/>
    <xf numFmtId="0" fontId="8" fillId="4" borderId="0" xfId="0" applyFont="1" applyFill="1"/>
    <xf numFmtId="0" fontId="8" fillId="0" borderId="0" xfId="0" applyFont="1" applyFill="1" applyAlignment="1">
      <alignment horizontal="center"/>
    </xf>
    <xf numFmtId="14" fontId="8" fillId="0" borderId="0" xfId="0" applyNumberFormat="1" applyFont="1" applyFill="1"/>
    <xf numFmtId="0" fontId="8" fillId="0" borderId="0" xfId="0" applyFont="1" applyFill="1"/>
    <xf numFmtId="164" fontId="8" fillId="0" borderId="0" xfId="1" applyFont="1" applyFill="1"/>
    <xf numFmtId="16" fontId="8" fillId="0" borderId="0" xfId="0" applyNumberFormat="1" applyFont="1" applyFill="1"/>
    <xf numFmtId="0" fontId="16" fillId="0" borderId="0" xfId="0" applyFont="1" applyFill="1"/>
    <xf numFmtId="166" fontId="8" fillId="4" borderId="0" xfId="0" applyNumberFormat="1" applyFont="1" applyFill="1"/>
    <xf numFmtId="166" fontId="8" fillId="0" borderId="0" xfId="0" applyNumberFormat="1" applyFont="1" applyFill="1"/>
    <xf numFmtId="167" fontId="8" fillId="0" borderId="0" xfId="0" applyNumberFormat="1" applyFont="1" applyFill="1"/>
    <xf numFmtId="0" fontId="9" fillId="0" borderId="0" xfId="0" applyFont="1" applyFill="1" applyAlignment="1">
      <alignment horizontal="center"/>
    </xf>
    <xf numFmtId="0" fontId="10" fillId="0" borderId="0" xfId="0" applyFont="1" applyFill="1"/>
    <xf numFmtId="14" fontId="2" fillId="2" borderId="0" xfId="0" applyNumberFormat="1" applyFont="1" applyFill="1"/>
    <xf numFmtId="0" fontId="18" fillId="0" borderId="0" xfId="0" applyFont="1" applyFill="1"/>
    <xf numFmtId="0" fontId="18" fillId="0" borderId="0" xfId="0" applyFont="1" applyFill="1" applyAlignment="1">
      <alignment horizontal="center"/>
    </xf>
    <xf numFmtId="0" fontId="8" fillId="3" borderId="0" xfId="0" applyFont="1" applyFill="1"/>
    <xf numFmtId="0" fontId="12" fillId="5" borderId="0" xfId="0" applyFont="1" applyFill="1" applyAlignment="1">
      <alignment vertical="center"/>
    </xf>
    <xf numFmtId="0" fontId="8" fillId="5" borderId="0" xfId="0" applyFont="1" applyFill="1"/>
    <xf numFmtId="0" fontId="8" fillId="5" borderId="0" xfId="0" applyFont="1" applyFill="1" applyAlignment="1">
      <alignment horizontal="center"/>
    </xf>
    <xf numFmtId="0" fontId="20" fillId="0" borderId="0" xfId="0" applyFont="1" applyFill="1"/>
    <xf numFmtId="0" fontId="19" fillId="6" borderId="0" xfId="0" applyFont="1" applyFill="1" applyAlignment="1">
      <alignment horizontal="center" vertical="center"/>
    </xf>
    <xf numFmtId="0" fontId="12" fillId="6" borderId="0" xfId="0" applyFont="1" applyFill="1" applyAlignment="1">
      <alignment vertical="center"/>
    </xf>
    <xf numFmtId="0" fontId="8" fillId="6" borderId="0" xfId="0" applyFont="1" applyFill="1"/>
    <xf numFmtId="0" fontId="8" fillId="6" borderId="0" xfId="0" applyFont="1" applyFill="1" applyAlignment="1">
      <alignment horizontal="center"/>
    </xf>
    <xf numFmtId="0" fontId="16" fillId="6" borderId="0" xfId="0" applyFont="1" applyFill="1"/>
    <xf numFmtId="0" fontId="11" fillId="5" borderId="0" xfId="0" applyFont="1" applyFill="1" applyAlignment="1">
      <alignment horizontal="center"/>
    </xf>
    <xf numFmtId="0" fontId="14" fillId="5" borderId="0" xfId="0" applyFont="1" applyFill="1" applyAlignment="1">
      <alignment horizontal="right"/>
    </xf>
    <xf numFmtId="0" fontId="14" fillId="5" borderId="0" xfId="0" applyFont="1" applyFill="1" applyAlignment="1">
      <alignment horizontal="center"/>
    </xf>
    <xf numFmtId="0" fontId="15" fillId="5" borderId="0" xfId="0" applyFont="1" applyFill="1" applyAlignment="1">
      <alignment horizontal="right"/>
    </xf>
    <xf numFmtId="0" fontId="15" fillId="5" borderId="0" xfId="0" applyFont="1" applyFill="1" applyAlignment="1">
      <alignment horizontal="center"/>
    </xf>
    <xf numFmtId="164" fontId="8" fillId="3" borderId="0" xfId="0" applyNumberFormat="1" applyFont="1" applyFill="1" applyAlignment="1">
      <alignment horizontal="center"/>
    </xf>
    <xf numFmtId="164" fontId="13" fillId="3" borderId="0" xfId="0" applyNumberFormat="1" applyFont="1" applyFill="1"/>
    <xf numFmtId="164" fontId="17" fillId="3" borderId="0" xfId="1" applyFont="1" applyFill="1" applyAlignment="1">
      <alignment horizontal="center"/>
    </xf>
    <xf numFmtId="0" fontId="8" fillId="7" borderId="0" xfId="0" applyFont="1" applyFill="1" applyAlignment="1">
      <alignment horizontal="center"/>
    </xf>
    <xf numFmtId="0" fontId="8" fillId="7" borderId="0" xfId="0" applyFont="1" applyFill="1"/>
    <xf numFmtId="166" fontId="8" fillId="7" borderId="0" xfId="0" applyNumberFormat="1" applyFont="1" applyFill="1"/>
    <xf numFmtId="167" fontId="8" fillId="7" borderId="0" xfId="0" applyNumberFormat="1" applyFont="1" applyFill="1"/>
    <xf numFmtId="0" fontId="0" fillId="8" borderId="0" xfId="0" applyFill="1" applyAlignment="1">
      <alignment horizontal="center"/>
    </xf>
    <xf numFmtId="0" fontId="0" fillId="8" borderId="0" xfId="0" applyFill="1"/>
    <xf numFmtId="0" fontId="3" fillId="10" borderId="0" xfId="0" applyFont="1" applyFill="1"/>
    <xf numFmtId="14" fontId="18" fillId="0" borderId="0" xfId="0" applyNumberFormat="1" applyFont="1" applyFill="1"/>
    <xf numFmtId="164" fontId="18" fillId="0" borderId="0" xfId="1" applyFont="1" applyFill="1"/>
    <xf numFmtId="16" fontId="18" fillId="0" borderId="0" xfId="0" applyNumberFormat="1" applyFont="1" applyFill="1"/>
    <xf numFmtId="0" fontId="0" fillId="11" borderId="0" xfId="0" applyFill="1" applyAlignment="1"/>
    <xf numFmtId="0" fontId="0" fillId="0" borderId="0" xfId="0" applyFill="1" applyAlignment="1"/>
    <xf numFmtId="14" fontId="0" fillId="0" borderId="0" xfId="0" applyNumberFormat="1" applyFill="1" applyAlignment="1"/>
    <xf numFmtId="164" fontId="0" fillId="0" borderId="0" xfId="1" applyFont="1" applyFill="1" applyAlignment="1"/>
    <xf numFmtId="14" fontId="18" fillId="0" borderId="0" xfId="0" applyNumberFormat="1" applyFont="1" applyFill="1" applyAlignment="1">
      <alignment vertical="center"/>
    </xf>
    <xf numFmtId="0" fontId="18" fillId="0" borderId="0" xfId="0" applyFont="1" applyFill="1" applyAlignment="1">
      <alignment vertical="center"/>
    </xf>
    <xf numFmtId="0" fontId="18" fillId="0" borderId="0" xfId="0" applyFont="1" applyFill="1" applyAlignment="1">
      <alignment vertical="center" wrapText="1"/>
    </xf>
    <xf numFmtId="164" fontId="18" fillId="0" borderId="0" xfId="1" applyFont="1" applyFill="1" applyAlignment="1">
      <alignment vertical="center"/>
    </xf>
    <xf numFmtId="16" fontId="18" fillId="0" borderId="0" xfId="0" applyNumberFormat="1" applyFont="1" applyFill="1" applyAlignment="1">
      <alignment vertical="center"/>
    </xf>
    <xf numFmtId="0" fontId="16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165" fontId="2" fillId="2" borderId="0" xfId="0" applyNumberFormat="1" applyFont="1" applyFill="1"/>
    <xf numFmtId="0" fontId="8" fillId="12" borderId="0" xfId="0" applyFont="1" applyFill="1"/>
    <xf numFmtId="0" fontId="24" fillId="2" borderId="0" xfId="0" applyFont="1" applyFill="1"/>
    <xf numFmtId="14" fontId="26" fillId="0" borderId="0" xfId="0" applyNumberFormat="1" applyFont="1" applyFill="1"/>
    <xf numFmtId="0" fontId="26" fillId="0" borderId="0" xfId="0" applyFont="1" applyFill="1"/>
    <xf numFmtId="164" fontId="26" fillId="0" borderId="0" xfId="1" applyFont="1" applyFill="1"/>
    <xf numFmtId="0" fontId="27" fillId="0" borderId="0" xfId="0" applyFont="1" applyFill="1"/>
    <xf numFmtId="16" fontId="26" fillId="0" borderId="0" xfId="0" applyNumberFormat="1" applyFont="1" applyFill="1"/>
    <xf numFmtId="0" fontId="0" fillId="0" borderId="0" xfId="0" applyAlignment="1">
      <alignment wrapText="1"/>
    </xf>
    <xf numFmtId="166" fontId="26" fillId="0" borderId="0" xfId="0" applyNumberFormat="1" applyFont="1" applyFill="1"/>
    <xf numFmtId="167" fontId="26" fillId="0" borderId="0" xfId="0" applyNumberFormat="1" applyFont="1" applyFill="1"/>
    <xf numFmtId="0" fontId="25" fillId="0" borderId="0" xfId="2" applyFill="1"/>
    <xf numFmtId="0" fontId="31" fillId="2" borderId="0" xfId="0" applyFont="1" applyFill="1"/>
    <xf numFmtId="164" fontId="37" fillId="0" borderId="0" xfId="0" applyNumberFormat="1" applyFont="1" applyFill="1" applyAlignment="1"/>
    <xf numFmtId="0" fontId="38" fillId="10" borderId="0" xfId="0" applyFont="1" applyFill="1"/>
    <xf numFmtId="0" fontId="40" fillId="10" borderId="0" xfId="0" applyFont="1" applyFill="1"/>
    <xf numFmtId="0" fontId="38" fillId="10" borderId="0" xfId="0" applyFont="1" applyFill="1" applyAlignment="1"/>
    <xf numFmtId="0" fontId="38" fillId="6" borderId="0" xfId="0" applyFont="1" applyFill="1"/>
    <xf numFmtId="0" fontId="38" fillId="0" borderId="0" xfId="0" applyFont="1" applyFill="1"/>
    <xf numFmtId="0" fontId="38" fillId="10" borderId="0" xfId="0" applyFont="1" applyFill="1" applyBorder="1"/>
    <xf numFmtId="0" fontId="38" fillId="10" borderId="3" xfId="0" applyFont="1" applyFill="1" applyBorder="1" applyAlignment="1">
      <alignment horizontal="left"/>
    </xf>
    <xf numFmtId="0" fontId="38" fillId="10" borderId="3" xfId="0" applyFont="1" applyFill="1" applyBorder="1"/>
    <xf numFmtId="166" fontId="44" fillId="15" borderId="4" xfId="0" applyNumberFormat="1" applyFont="1" applyFill="1" applyBorder="1" applyAlignment="1">
      <alignment horizontal="center"/>
    </xf>
    <xf numFmtId="0" fontId="38" fillId="14" borderId="8" xfId="0" applyFont="1" applyFill="1" applyBorder="1" applyAlignment="1"/>
    <xf numFmtId="0" fontId="38" fillId="14" borderId="0" xfId="0" applyFont="1" applyFill="1" applyBorder="1" applyAlignment="1"/>
    <xf numFmtId="0" fontId="38" fillId="14" borderId="9" xfId="0" applyFont="1" applyFill="1" applyBorder="1" applyAlignment="1"/>
    <xf numFmtId="0" fontId="38" fillId="14" borderId="8" xfId="0" applyFont="1" applyFill="1" applyBorder="1"/>
    <xf numFmtId="0" fontId="38" fillId="14" borderId="0" xfId="0" applyFont="1" applyFill="1" applyBorder="1"/>
    <xf numFmtId="0" fontId="38" fillId="14" borderId="9" xfId="0" applyFont="1" applyFill="1" applyBorder="1"/>
    <xf numFmtId="0" fontId="38" fillId="14" borderId="8" xfId="0" applyFont="1" applyFill="1" applyBorder="1" applyAlignment="1">
      <alignment horizontal="left"/>
    </xf>
    <xf numFmtId="166" fontId="8" fillId="14" borderId="1" xfId="0" applyNumberFormat="1" applyFont="1" applyFill="1" applyBorder="1" applyAlignment="1">
      <alignment vertical="center"/>
    </xf>
    <xf numFmtId="164" fontId="38" fillId="14" borderId="1" xfId="1" applyFont="1" applyFill="1" applyBorder="1" applyAlignment="1">
      <alignment vertical="center"/>
    </xf>
    <xf numFmtId="0" fontId="38" fillId="14" borderId="1" xfId="0" applyFont="1" applyFill="1" applyBorder="1" applyAlignment="1">
      <alignment horizontal="center" vertical="center"/>
    </xf>
    <xf numFmtId="0" fontId="44" fillId="9" borderId="0" xfId="0" applyFont="1" applyFill="1" applyAlignment="1">
      <alignment horizontal="left" vertical="center"/>
    </xf>
    <xf numFmtId="0" fontId="38" fillId="16" borderId="0" xfId="0" applyFont="1" applyFill="1" applyAlignment="1">
      <alignment vertical="center"/>
    </xf>
    <xf numFmtId="0" fontId="44" fillId="9" borderId="0" xfId="0" applyFont="1" applyFill="1"/>
    <xf numFmtId="0" fontId="38" fillId="16" borderId="0" xfId="0" applyFont="1" applyFill="1"/>
    <xf numFmtId="0" fontId="38" fillId="16" borderId="0" xfId="0" applyFont="1" applyFill="1" applyBorder="1" applyAlignment="1">
      <alignment horizontal="left"/>
    </xf>
    <xf numFmtId="0" fontId="38" fillId="16" borderId="0" xfId="0" applyFont="1" applyFill="1" applyBorder="1"/>
    <xf numFmtId="9" fontId="0" fillId="0" borderId="0" xfId="1" applyNumberFormat="1" applyFont="1"/>
    <xf numFmtId="0" fontId="21" fillId="6" borderId="3" xfId="0" applyFont="1" applyFill="1" applyBorder="1" applyAlignment="1">
      <alignment vertical="center"/>
    </xf>
    <xf numFmtId="0" fontId="21" fillId="6" borderId="0" xfId="0" applyFont="1" applyFill="1" applyBorder="1" applyAlignment="1">
      <alignment vertical="center"/>
    </xf>
    <xf numFmtId="0" fontId="18" fillId="6" borderId="0" xfId="0" applyFont="1" applyFill="1" applyAlignment="1">
      <alignment horizontal="center"/>
    </xf>
    <xf numFmtId="164" fontId="8" fillId="6" borderId="0" xfId="1" applyFont="1" applyFill="1"/>
    <xf numFmtId="16" fontId="8" fillId="6" borderId="0" xfId="0" applyNumberFormat="1" applyFont="1" applyFill="1"/>
    <xf numFmtId="0" fontId="18" fillId="6" borderId="0" xfId="0" applyFont="1" applyFill="1"/>
    <xf numFmtId="0" fontId="11" fillId="6" borderId="0" xfId="0" applyFont="1" applyFill="1" applyAlignment="1">
      <alignment horizontal="center"/>
    </xf>
    <xf numFmtId="164" fontId="13" fillId="6" borderId="0" xfId="0" applyNumberFormat="1" applyFont="1" applyFill="1"/>
    <xf numFmtId="0" fontId="14" fillId="6" borderId="0" xfId="0" applyFont="1" applyFill="1" applyAlignment="1">
      <alignment horizontal="right"/>
    </xf>
    <xf numFmtId="0" fontId="14" fillId="6" borderId="0" xfId="0" applyFont="1" applyFill="1" applyAlignment="1">
      <alignment horizontal="center"/>
    </xf>
    <xf numFmtId="164" fontId="36" fillId="6" borderId="0" xfId="1" applyFont="1" applyFill="1" applyAlignment="1">
      <alignment horizontal="center"/>
    </xf>
    <xf numFmtId="0" fontId="18" fillId="6" borderId="0" xfId="0" applyFont="1" applyFill="1" applyAlignment="1">
      <alignment vertical="center"/>
    </xf>
    <xf numFmtId="0" fontId="26" fillId="6" borderId="0" xfId="0" applyFont="1" applyFill="1"/>
    <xf numFmtId="0" fontId="16" fillId="0" borderId="0" xfId="0" applyFont="1" applyFill="1" applyAlignment="1">
      <alignment horizontal="center"/>
    </xf>
    <xf numFmtId="0" fontId="8" fillId="0" borderId="0" xfId="0" applyNumberFormat="1" applyFont="1" applyFill="1" applyAlignment="1">
      <alignment horizontal="center"/>
    </xf>
    <xf numFmtId="164" fontId="16" fillId="10" borderId="0" xfId="1" applyFont="1" applyFill="1" applyAlignment="1">
      <alignment horizontal="left"/>
    </xf>
    <xf numFmtId="0" fontId="8" fillId="6" borderId="0" xfId="0" applyFont="1" applyFill="1" applyBorder="1"/>
    <xf numFmtId="0" fontId="31" fillId="2" borderId="0" xfId="0" applyFont="1" applyFill="1" applyAlignment="1">
      <alignment horizontal="center"/>
    </xf>
    <xf numFmtId="164" fontId="7" fillId="2" borderId="0" xfId="0" applyNumberFormat="1" applyFont="1" applyFill="1"/>
    <xf numFmtId="164" fontId="13" fillId="10" borderId="0" xfId="1" applyFont="1" applyFill="1"/>
    <xf numFmtId="0" fontId="13" fillId="10" borderId="0" xfId="0" applyFont="1" applyFill="1"/>
    <xf numFmtId="0" fontId="11" fillId="5" borderId="0" xfId="0" applyFont="1" applyFill="1"/>
    <xf numFmtId="164" fontId="11" fillId="5" borderId="0" xfId="1" applyFont="1" applyFill="1"/>
    <xf numFmtId="0" fontId="22" fillId="6" borderId="0" xfId="0" applyFont="1" applyFill="1" applyAlignment="1">
      <alignment vertical="center"/>
    </xf>
    <xf numFmtId="10" fontId="45" fillId="6" borderId="0" xfId="0" applyNumberFormat="1" applyFont="1" applyFill="1" applyAlignment="1">
      <alignment vertical="center"/>
    </xf>
    <xf numFmtId="164" fontId="11" fillId="5" borderId="0" xfId="0" applyNumberFormat="1" applyFont="1" applyFill="1"/>
    <xf numFmtId="164" fontId="47" fillId="16" borderId="0" xfId="0" applyNumberFormat="1" applyFont="1" applyFill="1"/>
    <xf numFmtId="0" fontId="48" fillId="6" borderId="0" xfId="0" applyFont="1" applyFill="1" applyAlignment="1">
      <alignment horizontal="right"/>
    </xf>
    <xf numFmtId="164" fontId="47" fillId="6" borderId="0" xfId="0" applyNumberFormat="1" applyFont="1" applyFill="1"/>
    <xf numFmtId="0" fontId="13" fillId="6" borderId="0" xfId="0" applyFont="1" applyFill="1" applyAlignment="1">
      <alignment horizontal="right"/>
    </xf>
    <xf numFmtId="164" fontId="13" fillId="6" borderId="0" xfId="0" applyNumberFormat="1" applyFont="1" applyFill="1"/>
    <xf numFmtId="0" fontId="46" fillId="6" borderId="0" xfId="0" applyFont="1" applyFill="1"/>
    <xf numFmtId="0" fontId="0" fillId="4" borderId="0" xfId="0" applyFill="1" applyAlignment="1"/>
    <xf numFmtId="14" fontId="0" fillId="4" borderId="0" xfId="0" applyNumberFormat="1" applyFill="1" applyAlignment="1"/>
    <xf numFmtId="164" fontId="0" fillId="4" borderId="0" xfId="1" applyFont="1" applyFill="1" applyAlignment="1"/>
    <xf numFmtId="164" fontId="37" fillId="4" borderId="0" xfId="0" applyNumberFormat="1" applyFont="1" applyFill="1" applyAlignment="1"/>
    <xf numFmtId="0" fontId="50" fillId="18" borderId="13" xfId="0" applyFont="1" applyFill="1" applyBorder="1" applyAlignment="1">
      <alignment vertical="center" wrapText="1"/>
    </xf>
    <xf numFmtId="0" fontId="50" fillId="18" borderId="14" xfId="0" applyFont="1" applyFill="1" applyBorder="1" applyAlignment="1">
      <alignment horizontal="center" vertical="center" wrapText="1"/>
    </xf>
    <xf numFmtId="0" fontId="50" fillId="18" borderId="15" xfId="0" applyFont="1" applyFill="1" applyBorder="1" applyAlignment="1">
      <alignment horizontal="center" vertical="center" wrapText="1"/>
    </xf>
    <xf numFmtId="0" fontId="50" fillId="18" borderId="16" xfId="0" applyFont="1" applyFill="1" applyBorder="1" applyAlignment="1">
      <alignment vertical="center" wrapText="1"/>
    </xf>
    <xf numFmtId="0" fontId="0" fillId="19" borderId="17" xfId="0" applyFill="1" applyBorder="1" applyAlignment="1">
      <alignment horizontal="center" vertical="center" wrapText="1"/>
    </xf>
    <xf numFmtId="0" fontId="7" fillId="19" borderId="17" xfId="0" applyFont="1" applyFill="1" applyBorder="1" applyAlignment="1">
      <alignment horizontal="center" vertical="center" wrapText="1"/>
    </xf>
    <xf numFmtId="0" fontId="0" fillId="20" borderId="17" xfId="0" applyFill="1" applyBorder="1" applyAlignment="1">
      <alignment horizontal="center" vertical="center" wrapText="1"/>
    </xf>
    <xf numFmtId="0" fontId="7" fillId="20" borderId="17" xfId="0" applyFont="1" applyFill="1" applyBorder="1" applyAlignment="1">
      <alignment horizontal="center" vertical="center" wrapText="1"/>
    </xf>
    <xf numFmtId="0" fontId="50" fillId="18" borderId="13" xfId="0" applyFont="1" applyFill="1" applyBorder="1" applyAlignment="1">
      <alignment horizontal="center" vertical="center" wrapText="1"/>
    </xf>
    <xf numFmtId="0" fontId="50" fillId="18" borderId="16" xfId="0" applyFont="1" applyFill="1" applyBorder="1" applyAlignment="1">
      <alignment horizontal="center" vertical="center" wrapText="1"/>
    </xf>
    <xf numFmtId="14" fontId="0" fillId="19" borderId="17" xfId="0" applyNumberFormat="1" applyFill="1" applyBorder="1" applyAlignment="1">
      <alignment horizontal="center" vertical="center" wrapText="1"/>
    </xf>
    <xf numFmtId="165" fontId="0" fillId="19" borderId="17" xfId="0" applyNumberFormat="1" applyFill="1" applyBorder="1" applyAlignment="1">
      <alignment horizontal="center" vertical="center" wrapText="1"/>
    </xf>
    <xf numFmtId="14" fontId="0" fillId="20" borderId="17" xfId="0" applyNumberFormat="1" applyFill="1" applyBorder="1" applyAlignment="1">
      <alignment horizontal="center" vertical="center" wrapText="1"/>
    </xf>
    <xf numFmtId="165" fontId="0" fillId="20" borderId="17" xfId="0" applyNumberFormat="1" applyFill="1" applyBorder="1" applyAlignment="1">
      <alignment horizontal="center" vertical="center" wrapText="1"/>
    </xf>
    <xf numFmtId="0" fontId="23" fillId="4" borderId="0" xfId="0" applyFont="1" applyFill="1" applyAlignment="1">
      <alignment horizontal="center" vertical="center"/>
    </xf>
    <xf numFmtId="0" fontId="7" fillId="4" borderId="0" xfId="0" applyFont="1" applyFill="1" applyAlignment="1"/>
    <xf numFmtId="0" fontId="7" fillId="0" borderId="0" xfId="0" applyFont="1" applyFill="1" applyAlignment="1"/>
    <xf numFmtId="0" fontId="0" fillId="0" borderId="0" xfId="0" applyFill="1" applyAlignment="1">
      <alignment horizontal="center"/>
    </xf>
    <xf numFmtId="0" fontId="30" fillId="19" borderId="17" xfId="0" applyFont="1" applyFill="1" applyBorder="1" applyAlignment="1">
      <alignment horizontal="center" vertical="center" wrapText="1"/>
    </xf>
    <xf numFmtId="0" fontId="30" fillId="20" borderId="17" xfId="0" applyFont="1" applyFill="1" applyBorder="1" applyAlignment="1">
      <alignment horizontal="center" vertical="center" wrapText="1"/>
    </xf>
    <xf numFmtId="14" fontId="52" fillId="19" borderId="17" xfId="0" applyNumberFormat="1" applyFont="1" applyFill="1" applyBorder="1" applyAlignment="1">
      <alignment horizontal="center" vertical="center" wrapText="1"/>
    </xf>
    <xf numFmtId="0" fontId="52" fillId="19" borderId="17" xfId="0" applyFont="1" applyFill="1" applyBorder="1" applyAlignment="1">
      <alignment horizontal="center" vertical="center" wrapText="1"/>
    </xf>
    <xf numFmtId="165" fontId="52" fillId="19" borderId="17" xfId="0" applyNumberFormat="1" applyFont="1" applyFill="1" applyBorder="1" applyAlignment="1">
      <alignment horizontal="center" vertical="center" wrapText="1"/>
    </xf>
    <xf numFmtId="14" fontId="52" fillId="20" borderId="17" xfId="0" applyNumberFormat="1" applyFont="1" applyFill="1" applyBorder="1" applyAlignment="1">
      <alignment horizontal="center" vertical="center" wrapText="1"/>
    </xf>
    <xf numFmtId="0" fontId="52" fillId="20" borderId="17" xfId="0" applyFont="1" applyFill="1" applyBorder="1" applyAlignment="1">
      <alignment horizontal="center" vertical="center" wrapText="1"/>
    </xf>
    <xf numFmtId="165" fontId="52" fillId="20" borderId="17" xfId="0" applyNumberFormat="1" applyFont="1" applyFill="1" applyBorder="1" applyAlignment="1">
      <alignment horizontal="center" vertical="center" wrapText="1"/>
    </xf>
    <xf numFmtId="0" fontId="54" fillId="0" borderId="0" xfId="2" applyFont="1" applyFill="1"/>
    <xf numFmtId="0" fontId="55" fillId="0" borderId="0" xfId="0" applyFont="1" applyFill="1" applyAlignment="1"/>
    <xf numFmtId="164" fontId="56" fillId="0" borderId="0" xfId="1" applyFont="1" applyFill="1" applyAlignment="1"/>
    <xf numFmtId="14" fontId="0" fillId="19" borderId="17" xfId="0" applyNumberFormat="1" applyFont="1" applyFill="1" applyBorder="1" applyAlignment="1">
      <alignment horizontal="center" vertical="center" wrapText="1"/>
    </xf>
    <xf numFmtId="0" fontId="0" fillId="19" borderId="17" xfId="0" applyFont="1" applyFill="1" applyBorder="1" applyAlignment="1">
      <alignment horizontal="center" vertical="center" wrapText="1"/>
    </xf>
    <xf numFmtId="165" fontId="0" fillId="19" borderId="17" xfId="0" applyNumberFormat="1" applyFont="1" applyFill="1" applyBorder="1" applyAlignment="1">
      <alignment horizontal="center" vertical="center" wrapText="1"/>
    </xf>
    <xf numFmtId="0" fontId="0" fillId="20" borderId="17" xfId="0" applyFont="1" applyFill="1" applyBorder="1" applyAlignment="1">
      <alignment horizontal="center" vertical="center" wrapText="1"/>
    </xf>
    <xf numFmtId="165" fontId="0" fillId="20" borderId="17" xfId="0" applyNumberFormat="1" applyFont="1" applyFill="1" applyBorder="1" applyAlignment="1">
      <alignment horizontal="center" vertical="center" wrapText="1"/>
    </xf>
    <xf numFmtId="14" fontId="0" fillId="20" borderId="17" xfId="0" applyNumberFormat="1" applyFont="1" applyFill="1" applyBorder="1" applyAlignment="1">
      <alignment horizontal="center" vertical="center" wrapText="1"/>
    </xf>
    <xf numFmtId="0" fontId="7" fillId="21" borderId="0" xfId="0" applyFont="1" applyFill="1" applyAlignment="1"/>
    <xf numFmtId="164" fontId="0" fillId="21" borderId="0" xfId="1" applyFont="1" applyFill="1" applyAlignment="1"/>
    <xf numFmtId="14" fontId="0" fillId="21" borderId="0" xfId="0" applyNumberFormat="1" applyFill="1" applyAlignment="1"/>
    <xf numFmtId="0" fontId="0" fillId="21" borderId="0" xfId="0" applyFill="1" applyAlignment="1"/>
    <xf numFmtId="0" fontId="7" fillId="22" borderId="0" xfId="0" applyFont="1" applyFill="1" applyAlignment="1"/>
    <xf numFmtId="164" fontId="0" fillId="22" borderId="0" xfId="1" applyFont="1" applyFill="1" applyAlignment="1"/>
    <xf numFmtId="14" fontId="0" fillId="22" borderId="0" xfId="0" applyNumberFormat="1" applyFill="1" applyAlignment="1"/>
    <xf numFmtId="0" fontId="0" fillId="22" borderId="0" xfId="0" applyFill="1" applyAlignment="1"/>
    <xf numFmtId="0" fontId="38" fillId="14" borderId="1" xfId="0" applyFont="1" applyFill="1" applyBorder="1" applyAlignment="1">
      <alignment horizontal="center" vertical="center"/>
    </xf>
    <xf numFmtId="0" fontId="57" fillId="0" borderId="0" xfId="0" applyFont="1" applyFill="1" applyAlignment="1">
      <alignment horizontal="center"/>
    </xf>
    <xf numFmtId="0" fontId="59" fillId="0" borderId="0" xfId="2" applyFont="1" applyFill="1"/>
    <xf numFmtId="0" fontId="22" fillId="6" borderId="0" xfId="0" applyFont="1" applyFill="1" applyAlignment="1">
      <alignment horizontal="center" vertical="center"/>
    </xf>
    <xf numFmtId="164" fontId="0" fillId="10" borderId="0" xfId="1" applyFont="1" applyFill="1"/>
    <xf numFmtId="0" fontId="26" fillId="0" borderId="0" xfId="0" applyNumberFormat="1" applyFont="1" applyFill="1" applyAlignment="1">
      <alignment horizontal="center"/>
    </xf>
    <xf numFmtId="164" fontId="2" fillId="5" borderId="0" xfId="1" applyFont="1" applyFill="1"/>
    <xf numFmtId="164" fontId="8" fillId="6" borderId="0" xfId="0" applyNumberFormat="1" applyFont="1" applyFill="1"/>
    <xf numFmtId="14" fontId="58" fillId="0" borderId="0" xfId="0" applyNumberFormat="1" applyFont="1" applyFill="1"/>
    <xf numFmtId="0" fontId="58" fillId="0" borderId="0" xfId="0" applyFont="1" applyFill="1"/>
    <xf numFmtId="164" fontId="58" fillId="0" borderId="0" xfId="1" applyFont="1" applyFill="1"/>
    <xf numFmtId="0" fontId="5" fillId="2" borderId="0" xfId="0" applyFont="1" applyFill="1" applyAlignment="1">
      <alignment horizontal="center" vertical="center"/>
    </xf>
    <xf numFmtId="10" fontId="61" fillId="6" borderId="0" xfId="0" applyNumberFormat="1" applyFont="1" applyFill="1" applyAlignment="1">
      <alignment vertical="center"/>
    </xf>
    <xf numFmtId="14" fontId="7" fillId="4" borderId="0" xfId="0" applyNumberFormat="1" applyFont="1" applyFill="1" applyBorder="1" applyAlignment="1"/>
    <xf numFmtId="164" fontId="0" fillId="4" borderId="0" xfId="1" applyFont="1" applyFill="1" applyBorder="1" applyAlignment="1">
      <alignment horizontal="center"/>
    </xf>
    <xf numFmtId="0" fontId="0" fillId="4" borderId="0" xfId="0" applyNumberFormat="1" applyFont="1" applyFill="1" applyBorder="1" applyAlignment="1">
      <alignment horizontal="center"/>
    </xf>
    <xf numFmtId="14" fontId="7" fillId="4" borderId="0" xfId="1" applyNumberFormat="1" applyFont="1" applyFill="1" applyBorder="1" applyAlignment="1"/>
    <xf numFmtId="0" fontId="0" fillId="4" borderId="0" xfId="0" applyFill="1" applyBorder="1" applyAlignment="1"/>
    <xf numFmtId="0" fontId="1" fillId="4" borderId="0" xfId="1" applyNumberFormat="1" applyFont="1" applyFill="1" applyBorder="1" applyAlignment="1">
      <alignment horizontal="center"/>
    </xf>
    <xf numFmtId="14" fontId="0" fillId="4" borderId="0" xfId="1" applyNumberFormat="1" applyFont="1" applyFill="1" applyBorder="1" applyAlignment="1"/>
    <xf numFmtId="0" fontId="0" fillId="23" borderId="0" xfId="0" applyFill="1"/>
    <xf numFmtId="0" fontId="8" fillId="23" borderId="0" xfId="0" applyFont="1" applyFill="1"/>
    <xf numFmtId="0" fontId="11" fillId="13" borderId="0" xfId="0" applyFont="1" applyFill="1"/>
    <xf numFmtId="164" fontId="0" fillId="25" borderId="0" xfId="1" applyFont="1" applyFill="1"/>
    <xf numFmtId="164" fontId="53" fillId="25" borderId="0" xfId="1" applyFont="1" applyFill="1"/>
    <xf numFmtId="164" fontId="16" fillId="14" borderId="0" xfId="1" applyFont="1" applyFill="1" applyAlignment="1">
      <alignment horizontal="left"/>
    </xf>
    <xf numFmtId="10" fontId="63" fillId="23" borderId="0" xfId="0" applyNumberFormat="1" applyFont="1" applyFill="1"/>
    <xf numFmtId="0" fontId="7" fillId="2" borderId="0" xfId="0" applyFont="1" applyFill="1" applyAlignment="1"/>
    <xf numFmtId="0" fontId="31" fillId="2" borderId="0" xfId="0" applyFont="1" applyFill="1" applyAlignment="1"/>
    <xf numFmtId="0" fontId="32" fillId="2" borderId="0" xfId="0" applyFont="1" applyFill="1" applyAlignment="1"/>
    <xf numFmtId="164" fontId="33" fillId="2" borderId="0" xfId="0" applyNumberFormat="1" applyFont="1" applyFill="1" applyAlignment="1"/>
    <xf numFmtId="0" fontId="33" fillId="2" borderId="0" xfId="0" applyFont="1" applyFill="1" applyAlignment="1"/>
    <xf numFmtId="164" fontId="28" fillId="2" borderId="0" xfId="0" applyNumberFormat="1" applyFont="1" applyFill="1" applyAlignment="1"/>
    <xf numFmtId="0" fontId="28" fillId="2" borderId="0" xfId="0" applyFont="1" applyFill="1" applyAlignment="1"/>
    <xf numFmtId="0" fontId="7" fillId="3" borderId="0" xfId="0" applyFont="1" applyFill="1" applyAlignment="1">
      <alignment vertical="center"/>
    </xf>
    <xf numFmtId="164" fontId="7" fillId="3" borderId="0" xfId="0" applyNumberFormat="1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164" fontId="7" fillId="2" borderId="0" xfId="0" applyNumberFormat="1" applyFont="1" applyFill="1" applyAlignment="1">
      <alignment vertical="center"/>
    </xf>
    <xf numFmtId="164" fontId="33" fillId="2" borderId="0" xfId="0" applyNumberFormat="1" applyFont="1" applyFill="1" applyAlignment="1">
      <alignment vertical="center"/>
    </xf>
    <xf numFmtId="0" fontId="31" fillId="2" borderId="0" xfId="0" applyFont="1" applyFill="1" applyAlignment="1">
      <alignment vertical="center"/>
    </xf>
    <xf numFmtId="0" fontId="32" fillId="2" borderId="0" xfId="0" applyFont="1" applyFill="1" applyAlignment="1">
      <alignment vertical="center"/>
    </xf>
    <xf numFmtId="0" fontId="33" fillId="2" borderId="0" xfId="0" applyFont="1" applyFill="1" applyAlignment="1">
      <alignment vertical="center"/>
    </xf>
    <xf numFmtId="164" fontId="28" fillId="2" borderId="0" xfId="0" applyNumberFormat="1" applyFont="1" applyFill="1" applyAlignment="1">
      <alignment vertical="center"/>
    </xf>
    <xf numFmtId="0" fontId="28" fillId="2" borderId="0" xfId="0" applyFont="1" applyFill="1" applyAlignment="1">
      <alignment vertical="center"/>
    </xf>
    <xf numFmtId="164" fontId="34" fillId="2" borderId="0" xfId="0" applyNumberFormat="1" applyFont="1" applyFill="1" applyAlignment="1">
      <alignment vertical="center"/>
    </xf>
    <xf numFmtId="0" fontId="34" fillId="2" borderId="0" xfId="0" applyFont="1" applyFill="1" applyAlignment="1">
      <alignment vertical="center"/>
    </xf>
    <xf numFmtId="164" fontId="34" fillId="2" borderId="0" xfId="0" applyNumberFormat="1" applyFont="1" applyFill="1" applyAlignment="1"/>
    <xf numFmtId="0" fontId="34" fillId="2" borderId="0" xfId="0" applyFont="1" applyFill="1" applyAlignment="1"/>
    <xf numFmtId="0" fontId="5" fillId="2" borderId="0" xfId="0" applyFont="1" applyFill="1" applyAlignment="1">
      <alignment vertical="center"/>
    </xf>
    <xf numFmtId="164" fontId="64" fillId="27" borderId="0" xfId="0" applyNumberFormat="1" applyFont="1" applyFill="1" applyAlignment="1">
      <alignment horizontal="center" vertical="center"/>
    </xf>
    <xf numFmtId="0" fontId="29" fillId="11" borderId="0" xfId="0" applyFont="1" applyFill="1" applyAlignment="1">
      <alignment horizontal="center" vertical="center"/>
    </xf>
    <xf numFmtId="0" fontId="31" fillId="6" borderId="0" xfId="0" applyFont="1" applyFill="1" applyAlignment="1">
      <alignment horizontal="center" vertical="center"/>
    </xf>
    <xf numFmtId="164" fontId="64" fillId="28" borderId="0" xfId="0" applyNumberFormat="1" applyFont="1" applyFill="1" applyAlignment="1">
      <alignment horizontal="center" vertical="center"/>
    </xf>
    <xf numFmtId="0" fontId="29" fillId="17" borderId="0" xfId="0" applyFont="1" applyFill="1" applyAlignment="1">
      <alignment horizontal="center" vertical="center"/>
    </xf>
    <xf numFmtId="164" fontId="64" fillId="24" borderId="0" xfId="0" applyNumberFormat="1" applyFont="1" applyFill="1" applyAlignment="1">
      <alignment horizontal="center" vertical="center"/>
    </xf>
    <xf numFmtId="0" fontId="29" fillId="26" borderId="0" xfId="0" applyFont="1" applyFill="1" applyAlignment="1">
      <alignment horizontal="center" vertical="center"/>
    </xf>
    <xf numFmtId="0" fontId="35" fillId="11" borderId="0" xfId="0" applyFont="1" applyFill="1" applyAlignment="1">
      <alignment horizontal="center" vertical="center"/>
    </xf>
    <xf numFmtId="0" fontId="23" fillId="11" borderId="0" xfId="0" applyFont="1" applyFill="1" applyAlignment="1">
      <alignment horizontal="center" vertical="center"/>
    </xf>
    <xf numFmtId="0" fontId="22" fillId="6" borderId="0" xfId="0" applyFont="1" applyFill="1" applyAlignment="1">
      <alignment horizontal="center" vertical="center"/>
    </xf>
    <xf numFmtId="0" fontId="35" fillId="6" borderId="3" xfId="0" applyFont="1" applyFill="1" applyBorder="1" applyAlignment="1">
      <alignment horizontal="center" vertical="center"/>
    </xf>
    <xf numFmtId="0" fontId="35" fillId="6" borderId="0" xfId="0" applyFont="1" applyFill="1" applyBorder="1" applyAlignment="1">
      <alignment horizontal="center" vertical="center"/>
    </xf>
    <xf numFmtId="0" fontId="35" fillId="6" borderId="12" xfId="0" applyFont="1" applyFill="1" applyBorder="1" applyAlignment="1">
      <alignment horizontal="center" vertical="center"/>
    </xf>
    <xf numFmtId="0" fontId="48" fillId="17" borderId="0" xfId="0" applyFont="1" applyFill="1" applyAlignment="1">
      <alignment horizontal="right"/>
    </xf>
    <xf numFmtId="0" fontId="60" fillId="6" borderId="0" xfId="0" applyFont="1" applyFill="1" applyAlignment="1">
      <alignment horizontal="center" vertical="center"/>
    </xf>
    <xf numFmtId="0" fontId="11" fillId="5" borderId="0" xfId="0" applyFont="1" applyFill="1" applyAlignment="1">
      <alignment horizontal="right"/>
    </xf>
    <xf numFmtId="0" fontId="16" fillId="10" borderId="0" xfId="0" applyFont="1" applyFill="1" applyAlignment="1">
      <alignment horizontal="right"/>
    </xf>
    <xf numFmtId="0" fontId="35" fillId="6" borderId="0" xfId="0" applyFont="1" applyFill="1" applyAlignment="1">
      <alignment horizontal="center" vertical="center"/>
    </xf>
    <xf numFmtId="0" fontId="62" fillId="23" borderId="0" xfId="0" applyFont="1" applyFill="1" applyAlignment="1">
      <alignment horizontal="center" vertical="center"/>
    </xf>
    <xf numFmtId="0" fontId="23" fillId="23" borderId="0" xfId="0" applyFont="1" applyFill="1" applyAlignment="1">
      <alignment horizontal="center" vertical="center"/>
    </xf>
    <xf numFmtId="0" fontId="16" fillId="14" borderId="0" xfId="0" applyFont="1" applyFill="1" applyAlignment="1">
      <alignment horizontal="right"/>
    </xf>
    <xf numFmtId="0" fontId="51" fillId="4" borderId="0" xfId="0" applyFont="1" applyFill="1" applyAlignment="1">
      <alignment horizontal="center"/>
    </xf>
    <xf numFmtId="0" fontId="49" fillId="4" borderId="0" xfId="0" applyFont="1" applyFill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38" fillId="10" borderId="0" xfId="0" applyFont="1" applyFill="1" applyAlignment="1">
      <alignment horizontal="center"/>
    </xf>
    <xf numFmtId="0" fontId="42" fillId="16" borderId="0" xfId="0" applyFont="1" applyFill="1" applyAlignment="1">
      <alignment horizontal="center" vertical="center"/>
    </xf>
    <xf numFmtId="0" fontId="38" fillId="14" borderId="1" xfId="0" applyFont="1" applyFill="1" applyBorder="1" applyAlignment="1">
      <alignment horizontal="left" vertical="center"/>
    </xf>
    <xf numFmtId="0" fontId="43" fillId="15" borderId="0" xfId="0" applyFont="1" applyFill="1" applyAlignment="1">
      <alignment horizontal="center"/>
    </xf>
    <xf numFmtId="0" fontId="38" fillId="14" borderId="0" xfId="0" applyFont="1" applyFill="1" applyAlignment="1">
      <alignment horizontal="center"/>
    </xf>
    <xf numFmtId="0" fontId="39" fillId="14" borderId="0" xfId="2" applyFont="1" applyFill="1" applyAlignment="1">
      <alignment horizontal="center"/>
    </xf>
    <xf numFmtId="0" fontId="39" fillId="14" borderId="0" xfId="0" applyFont="1" applyFill="1" applyAlignment="1">
      <alignment horizontal="center"/>
    </xf>
    <xf numFmtId="0" fontId="41" fillId="10" borderId="0" xfId="0" applyFont="1" applyFill="1" applyBorder="1" applyAlignment="1">
      <alignment horizontal="center" vertical="center"/>
    </xf>
    <xf numFmtId="0" fontId="44" fillId="15" borderId="2" xfId="0" applyFont="1" applyFill="1" applyBorder="1" applyAlignment="1">
      <alignment horizontal="right"/>
    </xf>
    <xf numFmtId="0" fontId="44" fillId="15" borderId="3" xfId="0" applyFont="1" applyFill="1" applyBorder="1" applyAlignment="1">
      <alignment horizontal="right"/>
    </xf>
    <xf numFmtId="14" fontId="38" fillId="10" borderId="0" xfId="0" applyNumberFormat="1" applyFont="1" applyFill="1" applyBorder="1" applyAlignment="1">
      <alignment horizontal="center"/>
    </xf>
    <xf numFmtId="0" fontId="38" fillId="10" borderId="0" xfId="0" applyFont="1" applyFill="1" applyBorder="1" applyAlignment="1">
      <alignment horizontal="center"/>
    </xf>
    <xf numFmtId="0" fontId="44" fillId="15" borderId="2" xfId="0" applyFont="1" applyFill="1" applyBorder="1" applyAlignment="1">
      <alignment horizontal="center" vertical="center" wrapText="1"/>
    </xf>
    <xf numFmtId="0" fontId="44" fillId="15" borderId="5" xfId="0" applyFont="1" applyFill="1" applyBorder="1" applyAlignment="1">
      <alignment horizontal="center" vertical="center" wrapText="1"/>
    </xf>
    <xf numFmtId="0" fontId="44" fillId="15" borderId="2" xfId="0" applyFont="1" applyFill="1" applyBorder="1" applyAlignment="1">
      <alignment horizontal="center" vertical="center"/>
    </xf>
    <xf numFmtId="0" fontId="44" fillId="15" borderId="3" xfId="0" applyFont="1" applyFill="1" applyBorder="1" applyAlignment="1">
      <alignment horizontal="center" vertical="center"/>
    </xf>
    <xf numFmtId="0" fontId="44" fillId="15" borderId="4" xfId="0" applyFont="1" applyFill="1" applyBorder="1" applyAlignment="1">
      <alignment horizontal="center" vertical="center"/>
    </xf>
    <xf numFmtId="0" fontId="44" fillId="15" borderId="5" xfId="0" applyFont="1" applyFill="1" applyBorder="1" applyAlignment="1">
      <alignment horizontal="center" vertical="center"/>
    </xf>
    <xf numFmtId="0" fontId="44" fillId="15" borderId="6" xfId="0" applyFont="1" applyFill="1" applyBorder="1" applyAlignment="1">
      <alignment horizontal="center" vertical="center"/>
    </xf>
    <xf numFmtId="0" fontId="44" fillId="15" borderId="7" xfId="0" applyFont="1" applyFill="1" applyBorder="1" applyAlignment="1">
      <alignment horizontal="center" vertical="center"/>
    </xf>
    <xf numFmtId="0" fontId="44" fillId="15" borderId="4" xfId="0" applyFont="1" applyFill="1" applyBorder="1" applyAlignment="1">
      <alignment horizontal="center" vertical="center" wrapText="1"/>
    </xf>
    <xf numFmtId="0" fontId="44" fillId="15" borderId="7" xfId="0" applyFont="1" applyFill="1" applyBorder="1" applyAlignment="1">
      <alignment horizontal="center" vertical="center" wrapText="1"/>
    </xf>
    <xf numFmtId="0" fontId="44" fillId="15" borderId="10" xfId="0" applyFont="1" applyFill="1" applyBorder="1" applyAlignment="1">
      <alignment horizontal="center" vertical="center"/>
    </xf>
    <xf numFmtId="0" fontId="44" fillId="15" borderId="11" xfId="0" applyFont="1" applyFill="1" applyBorder="1" applyAlignment="1">
      <alignment horizontal="center" vertical="center"/>
    </xf>
    <xf numFmtId="0" fontId="38" fillId="10" borderId="6" xfId="0" applyFont="1" applyFill="1" applyBorder="1" applyAlignment="1">
      <alignment horizontal="center"/>
    </xf>
    <xf numFmtId="0" fontId="44" fillId="15" borderId="1" xfId="0" applyFont="1" applyFill="1" applyBorder="1" applyAlignment="1">
      <alignment horizontal="center" vertical="center" wrapText="1"/>
    </xf>
    <xf numFmtId="0" fontId="9" fillId="10" borderId="3" xfId="0" applyFont="1" applyFill="1" applyBorder="1" applyAlignment="1">
      <alignment horizontal="center"/>
    </xf>
    <xf numFmtId="0" fontId="44" fillId="9" borderId="2" xfId="0" applyFont="1" applyFill="1" applyBorder="1" applyAlignment="1">
      <alignment horizontal="right" vertical="center"/>
    </xf>
    <xf numFmtId="0" fontId="44" fillId="9" borderId="3" xfId="0" applyFont="1" applyFill="1" applyBorder="1" applyAlignment="1">
      <alignment horizontal="right" vertical="center"/>
    </xf>
    <xf numFmtId="0" fontId="44" fillId="9" borderId="5" xfId="0" applyFont="1" applyFill="1" applyBorder="1" applyAlignment="1">
      <alignment horizontal="right" vertical="center"/>
    </xf>
    <xf numFmtId="0" fontId="44" fillId="9" borderId="6" xfId="0" applyFont="1" applyFill="1" applyBorder="1" applyAlignment="1">
      <alignment horizontal="right" vertical="center"/>
    </xf>
    <xf numFmtId="164" fontId="38" fillId="16" borderId="4" xfId="1" applyFont="1" applyFill="1" applyBorder="1" applyAlignment="1">
      <alignment horizontal="center" vertical="center"/>
    </xf>
    <xf numFmtId="164" fontId="38" fillId="16" borderId="7" xfId="1" applyFont="1" applyFill="1" applyBorder="1" applyAlignment="1">
      <alignment horizontal="center" vertical="center"/>
    </xf>
    <xf numFmtId="0" fontId="42" fillId="10" borderId="0" xfId="0" applyFont="1" applyFill="1" applyAlignment="1">
      <alignment horizontal="center" vertical="center"/>
    </xf>
  </cellXfs>
  <cellStyles count="3">
    <cellStyle name="Lien hypertexte" xfId="2" builtinId="8"/>
    <cellStyle name="Monétaire" xfId="1" builtinId="4"/>
    <cellStyle name="Normal" xfId="0" builtinId="0"/>
  </cellStyles>
  <dxfs count="242">
    <dxf>
      <numFmt numFmtId="166" formatCode="00000"/>
    </dxf>
    <dxf>
      <alignment horizontal="center" vertical="bottom" textRotation="0" wrapText="0" indent="0" justifyLastLine="0" shrinkToFit="0" readingOrder="0"/>
    </dxf>
    <dxf>
      <font>
        <b/>
        <i/>
        <strike val="0"/>
        <outline val="0"/>
        <shadow val="0"/>
        <u val="none"/>
        <vertAlign val="baseline"/>
        <sz val="11"/>
        <name val="Calibri Light"/>
        <scheme val="maj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name val="Calibri Light"/>
        <scheme val="major"/>
      </font>
      <numFmt numFmtId="167" formatCode="0#&quot; &quot;##&quot; &quot;##&quot; &quot;##&quot; &quot;##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name val="Calibri Light"/>
        <scheme val="major"/>
      </font>
      <numFmt numFmtId="167" formatCode="0#&quot; &quot;##&quot; &quot;##&quot; &quot;##&quot; &quot;##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name val="Calibri Light"/>
        <scheme val="major"/>
      </font>
      <numFmt numFmtId="166" formatCode="00000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name val="Calibri Light"/>
        <scheme val="maj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numFmt numFmtId="168" formatCode="m/d/yyyy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numFmt numFmtId="168" formatCode="m/d/yyyy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rgb="FF000000"/>
        <name val="Calibri Light"/>
        <scheme val="none"/>
      </font>
      <fill>
        <patternFill patternType="none">
          <fgColor rgb="FF000000"/>
          <bgColor auto="1"/>
        </patternFill>
      </fill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rgb="FF000000"/>
        <name val="Calibri Light"/>
        <scheme val="none"/>
      </font>
      <fill>
        <patternFill patternType="none">
          <fgColor rgb="FF000000"/>
          <bgColor auto="1"/>
        </patternFill>
      </fill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rgb="FF000000"/>
        <name val="Calibri Light"/>
        <scheme val="none"/>
      </font>
      <fill>
        <patternFill patternType="none">
          <fgColor rgb="FF000000"/>
          <bgColor auto="1"/>
        </patternFill>
      </fill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rgb="FF000000"/>
        <name val="Calibri Light"/>
        <scheme val="none"/>
      </font>
      <fill>
        <patternFill patternType="none">
          <fgColor rgb="FF000000"/>
          <bgColor auto="1"/>
        </patternFill>
      </fill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rgb="FF000000"/>
        <name val="Calibri Light"/>
        <scheme val="none"/>
      </font>
      <fill>
        <patternFill patternType="none">
          <fgColor rgb="FF000000"/>
          <bgColor auto="1"/>
        </patternFill>
      </fill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theme="1"/>
        <name val="Calibri Light"/>
        <scheme val="maj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C00000"/>
        <name val="Calibri"/>
        <scheme val="minor"/>
      </font>
      <numFmt numFmtId="164" formatCode="_(&quot;€&quot;* #,##0.00_);_(&quot;€&quot;* \(#,##0.00\);_(&quot;€&quot;* &quot;-&quot;??_);_(@_)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8" formatCode="m/d/yyyy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C00000"/>
        <name val="Calibri"/>
        <scheme val="minor"/>
      </font>
      <numFmt numFmtId="164" formatCode="_(&quot;€&quot;* #,##0.00_);_(&quot;€&quot;* \(#,##0.00\);_(&quot;€&quot;* &quot;-&quot;??_);_(@_)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8" formatCode="m/d/yyyy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C00000"/>
        <name val="Calibri"/>
        <scheme val="minor"/>
      </font>
      <numFmt numFmtId="164" formatCode="_(&quot;€&quot;* #,##0.00_);_(&quot;€&quot;* \(#,##0.00\);_(&quot;€&quot;* &quot;-&quot;??_);_(@_)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8" formatCode="m/d/yyyy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800080"/>
      <color rgb="FF9933FF"/>
      <color rgb="FFFF5050"/>
      <color rgb="FFAC7DB5"/>
      <color rgb="FF66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SYNTHESE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0"/>
      <c:rotY val="0"/>
      <c:depthPercent val="60"/>
      <c:rAngAx val="0"/>
      <c:perspective val="100"/>
    </c:view3D>
    <c:floor>
      <c:thickness val="0"/>
      <c:spPr>
        <a:solidFill>
          <a:schemeClr val="lt1">
            <a:lumMod val="95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559002624671916"/>
          <c:y val="0.10317123154512614"/>
          <c:w val="0.81632195975503064"/>
          <c:h val="0.84373141098910898"/>
        </c:manualLayout>
      </c:layout>
      <c:bar3DChart>
        <c:barDir val="col"/>
        <c:grouping val="clustered"/>
        <c:varyColors val="0"/>
        <c:ser>
          <c:idx val="0"/>
          <c:order val="0"/>
          <c:spPr>
            <a:solidFill>
              <a:schemeClr val="accent6">
                <a:lumMod val="75000"/>
              </a:schemeClr>
            </a:solidFill>
            <a:ln w="9525" cap="flat" cmpd="sng" algn="ctr">
              <a:noFill/>
              <a:round/>
            </a:ln>
            <a:effectLst/>
            <a:sp3d/>
          </c:spPr>
          <c:invertIfNegative val="0"/>
          <c:cat>
            <c:strLit>
              <c:ptCount val="3"/>
              <c:pt idx="0">
                <c:v>1</c:v>
              </c:pt>
              <c:pt idx="1">
                <c:v>4</c:v>
              </c:pt>
              <c:pt idx="2">
                <c:v>7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MENUS!$C$29:$J$29</c15:sqref>
                  </c15:fullRef>
                </c:ext>
              </c:extLst>
              <c:f>(MENUS!$C$29,MENUS!$F$29,MENUS!$I$29)</c:f>
              <c:numCache>
                <c:formatCode>_("€"* #\ ##0.00_);_("€"* \(#\ ##0.00\);_("€"* "-"??_);_(@_)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C00000"/>
            </a:solidFill>
            <a:ln w="9525" cap="flat" cmpd="sng" algn="ctr">
              <a:noFill/>
              <a:round/>
            </a:ln>
            <a:effectLst/>
            <a:sp3d/>
          </c:spPr>
          <c:invertIfNegative val="0"/>
          <c:cat>
            <c:strLit>
              <c:ptCount val="3"/>
              <c:pt idx="0">
                <c:v>1</c:v>
              </c:pt>
              <c:pt idx="1">
                <c:v>4</c:v>
              </c:pt>
              <c:pt idx="2">
                <c:v>7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MENUS!$C$32:$J$32</c15:sqref>
                  </c15:fullRef>
                </c:ext>
              </c:extLst>
              <c:f>(MENUS!$C$32,MENUS!$F$32,MENUS!$I$32)</c:f>
              <c:numCache>
                <c:formatCode>_("€"* #\ ##0.00_);_("€"* \(#\ ##0.00\);_("€"* "-"??_);_(@_)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2"/>
          <c:order val="2"/>
          <c:spPr>
            <a:solidFill>
              <a:schemeClr val="accent1">
                <a:lumMod val="75000"/>
                <a:alpha val="85000"/>
              </a:schemeClr>
            </a:solidFill>
            <a:ln w="9525" cap="flat" cmpd="sng" algn="ctr">
              <a:noFill/>
              <a:round/>
            </a:ln>
            <a:effectLst/>
            <a:sp3d/>
          </c:spPr>
          <c:invertIfNegative val="0"/>
          <c:cat>
            <c:strLit>
              <c:ptCount val="3"/>
              <c:pt idx="0">
                <c:v>1</c:v>
              </c:pt>
              <c:pt idx="1">
                <c:v>4</c:v>
              </c:pt>
              <c:pt idx="2">
                <c:v>7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MENUS!$C$35:$J$35</c15:sqref>
                  </c15:fullRef>
                </c:ext>
              </c:extLst>
              <c:f>(MENUS!$C$35,MENUS!$F$35,MENUS!$I$35)</c:f>
              <c:numCache>
                <c:formatCode>_("€"* #\ ##0.00_);_("€"* \(#\ ##0.00\);_("€"* "-"??_);_(@_)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5"/>
        <c:shape val="box"/>
        <c:axId val="88113776"/>
        <c:axId val="88114336"/>
        <c:axId val="0"/>
      </c:bar3DChart>
      <c:catAx>
        <c:axId val="88113776"/>
        <c:scaling>
          <c:orientation val="minMax"/>
        </c:scaling>
        <c:delete val="1"/>
        <c:axPos val="b"/>
        <c:numFmt formatCode="General" sourceLinked="0"/>
        <c:majorTickMark val="none"/>
        <c:minorTickMark val="none"/>
        <c:tickLblPos val="nextTo"/>
        <c:crossAx val="88114336"/>
        <c:crosses val="autoZero"/>
        <c:auto val="1"/>
        <c:lblAlgn val="ctr"/>
        <c:lblOffset val="100"/>
        <c:noMultiLvlLbl val="0"/>
      </c:catAx>
      <c:valAx>
        <c:axId val="88114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€&quot;* #\ ##0.00_);_(&quot;€&quot;* \(#\ ##0.00\);_(&quot;€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113776"/>
        <c:crosses val="autoZero"/>
        <c:crossBetween val="between"/>
        <c:majorUnit val="20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tx1">
        <a:lumMod val="85000"/>
        <a:lumOff val="15000"/>
      </a:schemeClr>
    </a:solidFill>
    <a:ln w="9525" cap="flat" cmpd="sng" algn="ctr">
      <a:noFill/>
      <a:round/>
    </a:ln>
    <a:effectLst>
      <a:innerShdw blurRad="114300">
        <a:prstClr val="black"/>
      </a:innerShdw>
    </a:effectLst>
  </c:spPr>
  <c:txPr>
    <a:bodyPr/>
    <a:lstStyle/>
    <a:p>
      <a:pPr>
        <a:defRPr>
          <a:solidFill>
            <a:schemeClr val="bg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sp3d/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/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123825</xdr:rowOff>
    </xdr:from>
    <xdr:to>
      <xdr:col>0</xdr:col>
      <xdr:colOff>752475</xdr:colOff>
      <xdr:row>3</xdr:row>
      <xdr:rowOff>180975</xdr:rowOff>
    </xdr:to>
    <xdr:pic macro="[0]!SauvQuit">
      <xdr:nvPicPr>
        <xdr:cNvPr id="5" name="Image 4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23825"/>
          <a:ext cx="628650" cy="628650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285750</xdr:colOff>
      <xdr:row>2</xdr:row>
      <xdr:rowOff>0</xdr:rowOff>
    </xdr:from>
    <xdr:to>
      <xdr:col>11</xdr:col>
      <xdr:colOff>702267</xdr:colOff>
      <xdr:row>10</xdr:row>
      <xdr:rowOff>133350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0" y="381000"/>
          <a:ext cx="8550867" cy="1657350"/>
        </a:xfrm>
        <a:prstGeom prst="rect">
          <a:avLst/>
        </a:prstGeom>
      </xdr:spPr>
    </xdr:pic>
    <xdr:clientData/>
  </xdr:twoCellAnchor>
  <xdr:twoCellAnchor>
    <xdr:from>
      <xdr:col>2</xdr:col>
      <xdr:colOff>19050</xdr:colOff>
      <xdr:row>12</xdr:row>
      <xdr:rowOff>114299</xdr:rowOff>
    </xdr:from>
    <xdr:to>
      <xdr:col>4</xdr:col>
      <xdr:colOff>47625</xdr:colOff>
      <xdr:row>14</xdr:row>
      <xdr:rowOff>47624</xdr:rowOff>
    </xdr:to>
    <xdr:sp macro="[0]!RECETTES_2016" textlink="">
      <xdr:nvSpPr>
        <xdr:cNvPr id="2" name="Ruban vers le bas 1"/>
        <xdr:cNvSpPr/>
      </xdr:nvSpPr>
      <xdr:spPr>
        <a:xfrm>
          <a:off x="1543050" y="2400299"/>
          <a:ext cx="1552575" cy="314325"/>
        </a:xfrm>
        <a:prstGeom prst="ribbon">
          <a:avLst>
            <a:gd name="adj1" fmla="val 16667"/>
            <a:gd name="adj2" fmla="val 75000"/>
          </a:avLst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2016</a:t>
          </a:r>
        </a:p>
      </xdr:txBody>
    </xdr:sp>
    <xdr:clientData/>
  </xdr:twoCellAnchor>
  <xdr:twoCellAnchor>
    <xdr:from>
      <xdr:col>5</xdr:col>
      <xdr:colOff>0</xdr:colOff>
      <xdr:row>12</xdr:row>
      <xdr:rowOff>114299</xdr:rowOff>
    </xdr:from>
    <xdr:to>
      <xdr:col>7</xdr:col>
      <xdr:colOff>28575</xdr:colOff>
      <xdr:row>14</xdr:row>
      <xdr:rowOff>47624</xdr:rowOff>
    </xdr:to>
    <xdr:sp macro="[0]!RECETTES_2017" textlink="">
      <xdr:nvSpPr>
        <xdr:cNvPr id="7" name="Ruban vers le bas 6"/>
        <xdr:cNvSpPr/>
      </xdr:nvSpPr>
      <xdr:spPr>
        <a:xfrm>
          <a:off x="3810000" y="2400299"/>
          <a:ext cx="1552575" cy="314325"/>
        </a:xfrm>
        <a:prstGeom prst="ribbon">
          <a:avLst>
            <a:gd name="adj1" fmla="val 16667"/>
            <a:gd name="adj2" fmla="val 75000"/>
          </a:avLst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2017</a:t>
          </a:r>
        </a:p>
      </xdr:txBody>
    </xdr:sp>
    <xdr:clientData/>
  </xdr:twoCellAnchor>
  <xdr:twoCellAnchor>
    <xdr:from>
      <xdr:col>8</xdr:col>
      <xdr:colOff>0</xdr:colOff>
      <xdr:row>12</xdr:row>
      <xdr:rowOff>95249</xdr:rowOff>
    </xdr:from>
    <xdr:to>
      <xdr:col>10</xdr:col>
      <xdr:colOff>28575</xdr:colOff>
      <xdr:row>14</xdr:row>
      <xdr:rowOff>28574</xdr:rowOff>
    </xdr:to>
    <xdr:sp macro="[0]!RECETTES_2016" textlink="">
      <xdr:nvSpPr>
        <xdr:cNvPr id="9" name="Ruban vers le bas 8"/>
        <xdr:cNvSpPr/>
      </xdr:nvSpPr>
      <xdr:spPr>
        <a:xfrm>
          <a:off x="6096000" y="2381249"/>
          <a:ext cx="1552575" cy="314325"/>
        </a:xfrm>
        <a:prstGeom prst="ribbon">
          <a:avLst>
            <a:gd name="adj1" fmla="val 16667"/>
            <a:gd name="adj2" fmla="val 75000"/>
          </a:avLst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2018</a:t>
          </a:r>
        </a:p>
      </xdr:txBody>
    </xdr:sp>
    <xdr:clientData/>
  </xdr:twoCellAnchor>
  <xdr:twoCellAnchor>
    <xdr:from>
      <xdr:col>0</xdr:col>
      <xdr:colOff>0</xdr:colOff>
      <xdr:row>14</xdr:row>
      <xdr:rowOff>180974</xdr:rowOff>
    </xdr:from>
    <xdr:to>
      <xdr:col>1</xdr:col>
      <xdr:colOff>619125</xdr:colOff>
      <xdr:row>16</xdr:row>
      <xdr:rowOff>200024</xdr:rowOff>
    </xdr:to>
    <xdr:sp macro="[0]!NEW_FACTURE" textlink="">
      <xdr:nvSpPr>
        <xdr:cNvPr id="3" name="Organigramme : Délai 2"/>
        <xdr:cNvSpPr/>
      </xdr:nvSpPr>
      <xdr:spPr>
        <a:xfrm>
          <a:off x="0" y="2847974"/>
          <a:ext cx="1381125" cy="428625"/>
        </a:xfrm>
        <a:prstGeom prst="flowChartDelay">
          <a:avLst/>
        </a:prstGeom>
        <a:solidFill>
          <a:srgbClr val="800080"/>
        </a:soli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Nouvelle facture</a:t>
          </a:r>
        </a:p>
      </xdr:txBody>
    </xdr:sp>
    <xdr:clientData/>
  </xdr:twoCellAnchor>
  <xdr:twoCellAnchor>
    <xdr:from>
      <xdr:col>0</xdr:col>
      <xdr:colOff>0</xdr:colOff>
      <xdr:row>18</xdr:row>
      <xdr:rowOff>9524</xdr:rowOff>
    </xdr:from>
    <xdr:to>
      <xdr:col>1</xdr:col>
      <xdr:colOff>619125</xdr:colOff>
      <xdr:row>19</xdr:row>
      <xdr:rowOff>219074</xdr:rowOff>
    </xdr:to>
    <xdr:sp macro="[0]!NEW_DEVIS" textlink="">
      <xdr:nvSpPr>
        <xdr:cNvPr id="10" name="Organigramme : Délai 9"/>
        <xdr:cNvSpPr/>
      </xdr:nvSpPr>
      <xdr:spPr>
        <a:xfrm>
          <a:off x="0" y="3524249"/>
          <a:ext cx="1381125" cy="428625"/>
        </a:xfrm>
        <a:prstGeom prst="flowChartDelay">
          <a:avLst/>
        </a:prstGeom>
        <a:solidFill>
          <a:srgbClr val="9933FF"/>
        </a:soli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Nouveau devis</a:t>
          </a:r>
        </a:p>
      </xdr:txBody>
    </xdr:sp>
    <xdr:clientData/>
  </xdr:twoCellAnchor>
  <xdr:twoCellAnchor>
    <xdr:from>
      <xdr:col>0</xdr:col>
      <xdr:colOff>0</xdr:colOff>
      <xdr:row>21</xdr:row>
      <xdr:rowOff>9524</xdr:rowOff>
    </xdr:from>
    <xdr:to>
      <xdr:col>1</xdr:col>
      <xdr:colOff>619125</xdr:colOff>
      <xdr:row>22</xdr:row>
      <xdr:rowOff>219074</xdr:rowOff>
    </xdr:to>
    <xdr:sp macro="[0]!ACCES_CLIENTS" textlink="">
      <xdr:nvSpPr>
        <xdr:cNvPr id="11" name="Organigramme : Délai 10"/>
        <xdr:cNvSpPr/>
      </xdr:nvSpPr>
      <xdr:spPr>
        <a:xfrm>
          <a:off x="0" y="4181474"/>
          <a:ext cx="1381125" cy="428625"/>
        </a:xfrm>
        <a:prstGeom prst="flowChartDelay">
          <a:avLst/>
        </a:prstGeom>
        <a:solidFill>
          <a:schemeClr val="accent1">
            <a:lumMod val="75000"/>
          </a:schemeClr>
        </a:soli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CLIENTS</a:t>
          </a:r>
        </a:p>
      </xdr:txBody>
    </xdr:sp>
    <xdr:clientData/>
  </xdr:twoCellAnchor>
  <xdr:twoCellAnchor>
    <xdr:from>
      <xdr:col>0</xdr:col>
      <xdr:colOff>0</xdr:colOff>
      <xdr:row>24</xdr:row>
      <xdr:rowOff>9524</xdr:rowOff>
    </xdr:from>
    <xdr:to>
      <xdr:col>1</xdr:col>
      <xdr:colOff>619125</xdr:colOff>
      <xdr:row>25</xdr:row>
      <xdr:rowOff>219074</xdr:rowOff>
    </xdr:to>
    <xdr:sp macro="[0]!ACCES_ARTICLES" textlink="">
      <xdr:nvSpPr>
        <xdr:cNvPr id="12" name="Organigramme : Délai 11"/>
        <xdr:cNvSpPr/>
      </xdr:nvSpPr>
      <xdr:spPr>
        <a:xfrm>
          <a:off x="0" y="4838699"/>
          <a:ext cx="1381125" cy="428625"/>
        </a:xfrm>
        <a:prstGeom prst="flowChartDelay">
          <a:avLst/>
        </a:prstGeom>
        <a:solidFill>
          <a:schemeClr val="accent6">
            <a:lumMod val="75000"/>
          </a:schemeClr>
        </a:soli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ARTICLES</a:t>
          </a:r>
        </a:p>
      </xdr:txBody>
    </xdr:sp>
    <xdr:clientData/>
  </xdr:twoCellAnchor>
  <xdr:twoCellAnchor>
    <xdr:from>
      <xdr:col>10</xdr:col>
      <xdr:colOff>385762</xdr:colOff>
      <xdr:row>14</xdr:row>
      <xdr:rowOff>180975</xdr:rowOff>
    </xdr:from>
    <xdr:to>
      <xdr:col>16</xdr:col>
      <xdr:colOff>538162</xdr:colOff>
      <xdr:row>34</xdr:row>
      <xdr:rowOff>104774</xdr:rowOff>
    </xdr:to>
    <xdr:graphicFrame macro="">
      <xdr:nvGraphicFramePr>
        <xdr:cNvPr id="19" name="Graphique 1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1</xdr:colOff>
      <xdr:row>33</xdr:row>
      <xdr:rowOff>104775</xdr:rowOff>
    </xdr:from>
    <xdr:to>
      <xdr:col>13</xdr:col>
      <xdr:colOff>152401</xdr:colOff>
      <xdr:row>34</xdr:row>
      <xdr:rowOff>47625</xdr:rowOff>
    </xdr:to>
    <xdr:sp macro="" textlink="">
      <xdr:nvSpPr>
        <xdr:cNvPr id="20" name="ZoneTexte 19"/>
        <xdr:cNvSpPr txBox="1"/>
      </xdr:nvSpPr>
      <xdr:spPr>
        <a:xfrm>
          <a:off x="8896351" y="6915150"/>
          <a:ext cx="1009650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2016</a:t>
          </a:r>
        </a:p>
      </xdr:txBody>
    </xdr:sp>
    <xdr:clientData/>
  </xdr:twoCellAnchor>
  <xdr:twoCellAnchor>
    <xdr:from>
      <xdr:col>13</xdr:col>
      <xdr:colOff>323851</xdr:colOff>
      <xdr:row>33</xdr:row>
      <xdr:rowOff>114300</xdr:rowOff>
    </xdr:from>
    <xdr:to>
      <xdr:col>14</xdr:col>
      <xdr:colOff>571501</xdr:colOff>
      <xdr:row>34</xdr:row>
      <xdr:rowOff>57150</xdr:rowOff>
    </xdr:to>
    <xdr:sp macro="" textlink="">
      <xdr:nvSpPr>
        <xdr:cNvPr id="21" name="ZoneTexte 20"/>
        <xdr:cNvSpPr txBox="1"/>
      </xdr:nvSpPr>
      <xdr:spPr>
        <a:xfrm>
          <a:off x="10077451" y="6924675"/>
          <a:ext cx="1009650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2017</a:t>
          </a:r>
        </a:p>
      </xdr:txBody>
    </xdr:sp>
    <xdr:clientData/>
  </xdr:twoCellAnchor>
  <xdr:twoCellAnchor>
    <xdr:from>
      <xdr:col>14</xdr:col>
      <xdr:colOff>752476</xdr:colOff>
      <xdr:row>33</xdr:row>
      <xdr:rowOff>104775</xdr:rowOff>
    </xdr:from>
    <xdr:to>
      <xdr:col>16</xdr:col>
      <xdr:colOff>238126</xdr:colOff>
      <xdr:row>34</xdr:row>
      <xdr:rowOff>47625</xdr:rowOff>
    </xdr:to>
    <xdr:sp macro="" textlink="">
      <xdr:nvSpPr>
        <xdr:cNvPr id="22" name="ZoneTexte 21"/>
        <xdr:cNvSpPr txBox="1"/>
      </xdr:nvSpPr>
      <xdr:spPr>
        <a:xfrm>
          <a:off x="11268076" y="6915150"/>
          <a:ext cx="1009650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2018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38100</xdr:rowOff>
    </xdr:from>
    <xdr:to>
      <xdr:col>1</xdr:col>
      <xdr:colOff>238125</xdr:colOff>
      <xdr:row>4</xdr:row>
      <xdr:rowOff>123825</xdr:rowOff>
    </xdr:to>
    <xdr:pic macro="[0]!Module1.MENUS">
      <xdr:nvPicPr>
        <xdr:cNvPr id="2" name="Image 1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38100"/>
          <a:ext cx="847725" cy="847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295275</xdr:colOff>
      <xdr:row>0</xdr:row>
      <xdr:rowOff>95250</xdr:rowOff>
    </xdr:from>
    <xdr:to>
      <xdr:col>1</xdr:col>
      <xdr:colOff>1009650</xdr:colOff>
      <xdr:row>4</xdr:row>
      <xdr:rowOff>47625</xdr:rowOff>
    </xdr:to>
    <xdr:pic macro="[0]!SauvQuit">
      <xdr:nvPicPr>
        <xdr:cNvPr id="3" name="Image 2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7275" y="95250"/>
          <a:ext cx="714375" cy="714375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76200</xdr:rowOff>
    </xdr:from>
    <xdr:to>
      <xdr:col>1</xdr:col>
      <xdr:colOff>133350</xdr:colOff>
      <xdr:row>2</xdr:row>
      <xdr:rowOff>542925</xdr:rowOff>
    </xdr:to>
    <xdr:pic macro="[0]!Module1.MENUS">
      <xdr:nvPicPr>
        <xdr:cNvPr id="4" name="Image 3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76200"/>
          <a:ext cx="847725" cy="847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190500</xdr:colOff>
      <xdr:row>0</xdr:row>
      <xdr:rowOff>133350</xdr:rowOff>
    </xdr:from>
    <xdr:to>
      <xdr:col>2</xdr:col>
      <xdr:colOff>0</xdr:colOff>
      <xdr:row>2</xdr:row>
      <xdr:rowOff>466725</xdr:rowOff>
    </xdr:to>
    <xdr:pic macro="[0]!SauvQuit">
      <xdr:nvPicPr>
        <xdr:cNvPr id="6" name="Image 5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" y="133350"/>
          <a:ext cx="714375" cy="714375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76200</xdr:rowOff>
    </xdr:from>
    <xdr:to>
      <xdr:col>1</xdr:col>
      <xdr:colOff>133350</xdr:colOff>
      <xdr:row>2</xdr:row>
      <xdr:rowOff>542925</xdr:rowOff>
    </xdr:to>
    <xdr:pic macro="[0]!Module1.MENUS">
      <xdr:nvPicPr>
        <xdr:cNvPr id="2" name="Image 1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76200"/>
          <a:ext cx="847725" cy="847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190500</xdr:colOff>
      <xdr:row>0</xdr:row>
      <xdr:rowOff>133350</xdr:rowOff>
    </xdr:from>
    <xdr:to>
      <xdr:col>2</xdr:col>
      <xdr:colOff>0</xdr:colOff>
      <xdr:row>2</xdr:row>
      <xdr:rowOff>466725</xdr:rowOff>
    </xdr:to>
    <xdr:pic macro="[0]!SauvQuit">
      <xdr:nvPicPr>
        <xdr:cNvPr id="3" name="Image 2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" y="133350"/>
          <a:ext cx="714375" cy="714375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76200</xdr:rowOff>
    </xdr:from>
    <xdr:to>
      <xdr:col>1</xdr:col>
      <xdr:colOff>190500</xdr:colOff>
      <xdr:row>2</xdr:row>
      <xdr:rowOff>542925</xdr:rowOff>
    </xdr:to>
    <xdr:pic macro="[0]!Module1.MENUS">
      <xdr:nvPicPr>
        <xdr:cNvPr id="2" name="Image 1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76200"/>
          <a:ext cx="847725" cy="847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190500</xdr:colOff>
      <xdr:row>0</xdr:row>
      <xdr:rowOff>133350</xdr:rowOff>
    </xdr:from>
    <xdr:to>
      <xdr:col>1</xdr:col>
      <xdr:colOff>904875</xdr:colOff>
      <xdr:row>2</xdr:row>
      <xdr:rowOff>466725</xdr:rowOff>
    </xdr:to>
    <xdr:pic macro="[0]!SauvQuit">
      <xdr:nvPicPr>
        <xdr:cNvPr id="3" name="Image 2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" y="133350"/>
          <a:ext cx="714375" cy="714375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173182</xdr:colOff>
      <xdr:row>0</xdr:row>
      <xdr:rowOff>129886</xdr:rowOff>
    </xdr:from>
    <xdr:to>
      <xdr:col>1</xdr:col>
      <xdr:colOff>258907</xdr:colOff>
      <xdr:row>4</xdr:row>
      <xdr:rowOff>42429</xdr:rowOff>
    </xdr:to>
    <xdr:pic macro="[0]!Module1.MENUS">
      <xdr:nvPicPr>
        <xdr:cNvPr id="9" name="Image 8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182" y="129886"/>
          <a:ext cx="847725" cy="847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21648</xdr:colOff>
      <xdr:row>0</xdr:row>
      <xdr:rowOff>187036</xdr:rowOff>
    </xdr:from>
    <xdr:to>
      <xdr:col>2</xdr:col>
      <xdr:colOff>736023</xdr:colOff>
      <xdr:row>3</xdr:row>
      <xdr:rowOff>329911</xdr:rowOff>
    </xdr:to>
    <xdr:pic macro="[0]!SauvQuit">
      <xdr:nvPicPr>
        <xdr:cNvPr id="10" name="Image 9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8057" y="187036"/>
          <a:ext cx="714375" cy="714375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27</xdr:row>
      <xdr:rowOff>66675</xdr:rowOff>
    </xdr:from>
    <xdr:to>
      <xdr:col>1</xdr:col>
      <xdr:colOff>76200</xdr:colOff>
      <xdr:row>31</xdr:row>
      <xdr:rowOff>152400</xdr:rowOff>
    </xdr:to>
    <xdr:pic macro="[0]!Module1.MENUS">
      <xdr:nvPicPr>
        <xdr:cNvPr id="3" name="Image 2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48175"/>
          <a:ext cx="847725" cy="847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133350</xdr:colOff>
      <xdr:row>27</xdr:row>
      <xdr:rowOff>123825</xdr:rowOff>
    </xdr:from>
    <xdr:to>
      <xdr:col>1</xdr:col>
      <xdr:colOff>847725</xdr:colOff>
      <xdr:row>31</xdr:row>
      <xdr:rowOff>76200</xdr:rowOff>
    </xdr:to>
    <xdr:pic macro="[0]!SauvQuit">
      <xdr:nvPicPr>
        <xdr:cNvPr id="5" name="Image 4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4875" y="4505325"/>
          <a:ext cx="714375" cy="714375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285750</xdr:colOff>
      <xdr:row>1</xdr:row>
      <xdr:rowOff>9525</xdr:rowOff>
    </xdr:from>
    <xdr:to>
      <xdr:col>4</xdr:col>
      <xdr:colOff>371475</xdr:colOff>
      <xdr:row>5</xdr:row>
      <xdr:rowOff>47625</xdr:rowOff>
    </xdr:to>
    <xdr:pic macro="[0]!Module1.MENUS">
      <xdr:nvPicPr>
        <xdr:cNvPr id="5" name="Image 4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62450" y="200025"/>
          <a:ext cx="847725" cy="847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428625</xdr:colOff>
      <xdr:row>1</xdr:row>
      <xdr:rowOff>66675</xdr:rowOff>
    </xdr:from>
    <xdr:to>
      <xdr:col>5</xdr:col>
      <xdr:colOff>381000</xdr:colOff>
      <xdr:row>4</xdr:row>
      <xdr:rowOff>161925</xdr:rowOff>
    </xdr:to>
    <xdr:pic macro="[0]!SauvQuit">
      <xdr:nvPicPr>
        <xdr:cNvPr id="6" name="Image 5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257175"/>
          <a:ext cx="714375" cy="714375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7</xdr:row>
      <xdr:rowOff>19050</xdr:rowOff>
    </xdr:from>
    <xdr:to>
      <xdr:col>3</xdr:col>
      <xdr:colOff>685800</xdr:colOff>
      <xdr:row>8</xdr:row>
      <xdr:rowOff>171450</xdr:rowOff>
    </xdr:to>
    <xdr:sp macro="" textlink="">
      <xdr:nvSpPr>
        <xdr:cNvPr id="3" name="Rectangle à coins arrondis 2"/>
        <xdr:cNvSpPr/>
      </xdr:nvSpPr>
      <xdr:spPr>
        <a:xfrm>
          <a:off x="57150" y="1676400"/>
          <a:ext cx="2600325" cy="342900"/>
        </a:xfrm>
        <a:prstGeom prst="roundRect">
          <a:avLst/>
        </a:prstGeom>
        <a:solidFill>
          <a:srgbClr val="660066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FACTURE 2017-0</a:t>
          </a:r>
          <a:r>
            <a:rPr lang="fr-FR" sz="1800"/>
            <a:t> </a:t>
          </a:r>
        </a:p>
      </xdr:txBody>
    </xdr:sp>
    <xdr:clientData/>
  </xdr:twoCellAnchor>
  <xdr:twoCellAnchor>
    <xdr:from>
      <xdr:col>0</xdr:col>
      <xdr:colOff>76201</xdr:colOff>
      <xdr:row>26</xdr:row>
      <xdr:rowOff>47625</xdr:rowOff>
    </xdr:from>
    <xdr:to>
      <xdr:col>3</xdr:col>
      <xdr:colOff>352426</xdr:colOff>
      <xdr:row>27</xdr:row>
      <xdr:rowOff>123825</xdr:rowOff>
    </xdr:to>
    <xdr:sp macro="" textlink="">
      <xdr:nvSpPr>
        <xdr:cNvPr id="4" name="Rectangle à coins arrondis 3"/>
        <xdr:cNvSpPr/>
      </xdr:nvSpPr>
      <xdr:spPr>
        <a:xfrm>
          <a:off x="76201" y="6534150"/>
          <a:ext cx="2247900" cy="266700"/>
        </a:xfrm>
        <a:prstGeom prst="roundRect">
          <a:avLst/>
        </a:prstGeom>
        <a:solidFill>
          <a:srgbClr val="660066"/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1200" b="1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Référence</a:t>
          </a:r>
          <a:r>
            <a:rPr lang="fr-FR" sz="1200" b="1" i="0" u="none" strike="noStrike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du devis : </a:t>
          </a:r>
        </a:p>
      </xdr:txBody>
    </xdr:sp>
    <xdr:clientData/>
  </xdr:twoCellAnchor>
  <xdr:twoCellAnchor editAs="oneCell">
    <xdr:from>
      <xdr:col>10</xdr:col>
      <xdr:colOff>161925</xdr:colOff>
      <xdr:row>0</xdr:row>
      <xdr:rowOff>104775</xdr:rowOff>
    </xdr:from>
    <xdr:to>
      <xdr:col>11</xdr:col>
      <xdr:colOff>114300</xdr:colOff>
      <xdr:row>3</xdr:row>
      <xdr:rowOff>84605</xdr:rowOff>
    </xdr:to>
    <xdr:pic macro="[0]!SauvQuit">
      <xdr:nvPicPr>
        <xdr:cNvPr id="7" name="Image 6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04775"/>
          <a:ext cx="714375" cy="714375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95250</xdr:colOff>
      <xdr:row>0</xdr:row>
      <xdr:rowOff>38100</xdr:rowOff>
    </xdr:from>
    <xdr:to>
      <xdr:col>10</xdr:col>
      <xdr:colOff>180975</xdr:colOff>
      <xdr:row>3</xdr:row>
      <xdr:rowOff>151280</xdr:rowOff>
    </xdr:to>
    <xdr:pic macro="[0]!Module1.MENUS">
      <xdr:nvPicPr>
        <xdr:cNvPr id="8" name="Image 7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81775" y="38100"/>
          <a:ext cx="847725" cy="847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381000</xdr:colOff>
      <xdr:row>0</xdr:row>
      <xdr:rowOff>180975</xdr:rowOff>
    </xdr:from>
    <xdr:to>
      <xdr:col>3</xdr:col>
      <xdr:colOff>538067</xdr:colOff>
      <xdr:row>2</xdr:row>
      <xdr:rowOff>95250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" y="180975"/>
          <a:ext cx="2309717" cy="44767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7</xdr:row>
      <xdr:rowOff>19050</xdr:rowOff>
    </xdr:from>
    <xdr:to>
      <xdr:col>3</xdr:col>
      <xdr:colOff>685800</xdr:colOff>
      <xdr:row>8</xdr:row>
      <xdr:rowOff>171450</xdr:rowOff>
    </xdr:to>
    <xdr:sp macro="" textlink="">
      <xdr:nvSpPr>
        <xdr:cNvPr id="2" name="Rectangle à coins arrondis 1"/>
        <xdr:cNvSpPr/>
      </xdr:nvSpPr>
      <xdr:spPr>
        <a:xfrm>
          <a:off x="57150" y="1552575"/>
          <a:ext cx="2781300" cy="352425"/>
        </a:xfrm>
        <a:prstGeom prst="roundRect">
          <a:avLst/>
        </a:prstGeom>
        <a:solidFill>
          <a:srgbClr val="660066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DEVIS 2017-0</a:t>
          </a:r>
          <a:r>
            <a:rPr lang="fr-FR" sz="1800"/>
            <a:t> </a:t>
          </a:r>
        </a:p>
      </xdr:txBody>
    </xdr:sp>
    <xdr:clientData/>
  </xdr:twoCellAnchor>
  <xdr:twoCellAnchor editAs="oneCell">
    <xdr:from>
      <xdr:col>10</xdr:col>
      <xdr:colOff>161925</xdr:colOff>
      <xdr:row>0</xdr:row>
      <xdr:rowOff>104775</xdr:rowOff>
    </xdr:from>
    <xdr:to>
      <xdr:col>11</xdr:col>
      <xdr:colOff>114300</xdr:colOff>
      <xdr:row>3</xdr:row>
      <xdr:rowOff>84605</xdr:rowOff>
    </xdr:to>
    <xdr:pic macro="[0]!SauvQuit">
      <xdr:nvPicPr>
        <xdr:cNvPr id="4" name="Image 3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77175" y="104775"/>
          <a:ext cx="714375" cy="713255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95250</xdr:colOff>
      <xdr:row>0</xdr:row>
      <xdr:rowOff>38100</xdr:rowOff>
    </xdr:from>
    <xdr:to>
      <xdr:col>10</xdr:col>
      <xdr:colOff>180975</xdr:colOff>
      <xdr:row>3</xdr:row>
      <xdr:rowOff>151280</xdr:rowOff>
    </xdr:to>
    <xdr:pic macro="[0]!Module1.MENUS">
      <xdr:nvPicPr>
        <xdr:cNvPr id="5" name="Image 4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8100"/>
          <a:ext cx="847725" cy="8466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381000</xdr:colOff>
      <xdr:row>0</xdr:row>
      <xdr:rowOff>180975</xdr:rowOff>
    </xdr:from>
    <xdr:to>
      <xdr:col>3</xdr:col>
      <xdr:colOff>538067</xdr:colOff>
      <xdr:row>2</xdr:row>
      <xdr:rowOff>95250</xdr:rowOff>
    </xdr:to>
    <xdr:pic>
      <xdr:nvPicPr>
        <xdr:cNvPr id="6" name="Picture 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" y="180975"/>
          <a:ext cx="2309717" cy="44767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7" name="Tableau7" displayName="Tableau7" ref="A33:E54" totalsRowCount="1" headerRowDxfId="241" dataDxfId="240" totalsRowDxfId="239">
  <autoFilter ref="A33:E53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name="Date" totalsRowLabel="Total" dataDxfId="238" totalsRowDxfId="237"/>
    <tableColumn id="2" name="N° Facture" dataDxfId="236" totalsRowDxfId="235"/>
    <tableColumn id="3" name="Entreprise" dataDxfId="234" totalsRowDxfId="233"/>
    <tableColumn id="4" name="Libellé" dataDxfId="232" totalsRowDxfId="231"/>
    <tableColumn id="5" name="Montant" totalsRowFunction="sum" totalsRowDxfId="230" dataCellStyle="Monétaire"/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id="12" name="Tableau713" displayName="Tableau713" ref="G33:K54" totalsRowCount="1" headerRowDxfId="229" dataDxfId="228" totalsRowDxfId="227">
  <autoFilter ref="G33:K53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name="Date" totalsRowLabel="Total" dataDxfId="226" totalsRowDxfId="225"/>
    <tableColumn id="2" name="N° Facture" dataDxfId="224" totalsRowDxfId="223"/>
    <tableColumn id="3" name="Entreprise" dataDxfId="222" totalsRowDxfId="221"/>
    <tableColumn id="4" name="Libellé" dataDxfId="220" totalsRowDxfId="219"/>
    <tableColumn id="5" name="Montant" totalsRowFunction="sum" totalsRowDxfId="218" dataCellStyle="Monétaire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id="19" name="Tableau71320" displayName="Tableau71320" ref="A8:E29" totalsRowCount="1" headerRowDxfId="217" dataDxfId="216" totalsRowDxfId="215">
  <autoFilter ref="A8:E28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name="Date" totalsRowLabel="Total" dataDxfId="214" totalsRowDxfId="213"/>
    <tableColumn id="2" name="N° Facture" dataDxfId="212" totalsRowDxfId="211"/>
    <tableColumn id="3" name="Entreprise" dataDxfId="210" totalsRowDxfId="209"/>
    <tableColumn id="4" name="Libellé" dataDxfId="208" totalsRowDxfId="207"/>
    <tableColumn id="5" name="Montant" totalsRowFunction="sum" totalsRowDxfId="206" dataCellStyle="Monétaire"/>
  </tableColumns>
  <tableStyleInfo name="TableStyleMedium14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A8:H16" totalsRowShown="0" headerRowDxfId="205" dataDxfId="204">
  <autoFilter ref="A8:H1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7" name="DATE" dataDxfId="203" totalsRowDxfId="202"/>
    <tableColumn id="1" name="N° FACTURE" dataDxfId="201" totalsRowDxfId="200"/>
    <tableColumn id="2" name="CLIENT" dataDxfId="199" totalsRowDxfId="198"/>
    <tableColumn id="3" name="OBJET" dataDxfId="197" totalsRowDxfId="196"/>
    <tableColumn id="4" name="MONTANT" dataDxfId="195" totalsRowDxfId="194" dataCellStyle="Monétaire"/>
    <tableColumn id="5" name="DATE PAIE" dataDxfId="193" totalsRowDxfId="192"/>
    <tableColumn id="6" name="MODE PAIE" dataDxfId="191" totalsRowDxfId="190"/>
    <tableColumn id="8" name="RSI" dataDxfId="189" totalsRowDxfId="188"/>
  </tableColumns>
  <tableStyleInfo name="TableStyleMedium8" showFirstColumn="0" showLastColumn="0" showRowStripes="1" showColumnStripes="0"/>
</table>
</file>

<file path=xl/tables/table5.xml><?xml version="1.0" encoding="utf-8"?>
<table xmlns="http://schemas.openxmlformats.org/spreadsheetml/2006/main" id="5" name="Tableau36" displayName="Tableau36" ref="L8:S16" totalsRowShown="0" headerRowDxfId="187" dataDxfId="186">
  <autoFilter ref="L8:S1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7" name="DATE" dataDxfId="185" totalsRowDxfId="184"/>
    <tableColumn id="1" name="N° FACTURE" dataDxfId="183" totalsRowDxfId="182"/>
    <tableColumn id="2" name="CLIENT" dataDxfId="181" totalsRowDxfId="180"/>
    <tableColumn id="3" name="OBJET" dataDxfId="179" totalsRowDxfId="178"/>
    <tableColumn id="4" name="MONTANT" dataDxfId="177" totalsRowDxfId="176" dataCellStyle="Monétaire"/>
    <tableColumn id="5" name="DATE PAIE" dataDxfId="175" totalsRowDxfId="174"/>
    <tableColumn id="6" name="MODE PAIE" dataDxfId="173" totalsRowDxfId="172"/>
    <tableColumn id="8" name="RSI" dataDxfId="171" totalsRowDxfId="170"/>
  </tableColumns>
  <tableStyleInfo name="TableStyleMedium8" showFirstColumn="0" showLastColumn="0" showRowStripes="1" showColumnStripes="0"/>
</table>
</file>

<file path=xl/tables/table6.xml><?xml version="1.0" encoding="utf-8"?>
<table xmlns="http://schemas.openxmlformats.org/spreadsheetml/2006/main" id="4" name="Tableau365" displayName="Tableau365" ref="A33:H50" totalsRowShown="0" headerRowDxfId="169" dataDxfId="168">
  <autoFilter ref="A33:H50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7" name="DATE" dataDxfId="167" totalsRowDxfId="166"/>
    <tableColumn id="1" name="N° FACTURE" dataDxfId="165" totalsRowDxfId="164"/>
    <tableColumn id="2" name="CLIENT" dataDxfId="163" totalsRowDxfId="162"/>
    <tableColumn id="3" name="OBJET" dataDxfId="161" totalsRowDxfId="160"/>
    <tableColumn id="4" name="MONTANT" dataDxfId="159" totalsRowDxfId="158" dataCellStyle="Monétaire"/>
    <tableColumn id="5" name="DATE PAIE" dataDxfId="157" totalsRowDxfId="156"/>
    <tableColumn id="6" name="MODE PAIE" dataDxfId="155" totalsRowDxfId="154"/>
    <tableColumn id="8" name="RSI" dataDxfId="153" totalsRowDxfId="152"/>
  </tableColumns>
  <tableStyleInfo name="TableStyleMedium8" showFirstColumn="0" showLastColumn="0" showRowStripes="1" showColumnStripes="0"/>
</table>
</file>

<file path=xl/tables/table7.xml><?xml version="1.0" encoding="utf-8"?>
<table xmlns="http://schemas.openxmlformats.org/spreadsheetml/2006/main" id="6" name="Tableau3657" displayName="Tableau3657" ref="L33:S50" totalsRowShown="0" headerRowDxfId="151" dataDxfId="150">
  <autoFilter ref="L33:S50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7" name="DATE" dataDxfId="149" totalsRowDxfId="148"/>
    <tableColumn id="1" name="N° FACTURE" dataDxfId="147" totalsRowDxfId="146"/>
    <tableColumn id="2" name="CLIENT" dataDxfId="145" totalsRowDxfId="144"/>
    <tableColumn id="3" name="OBJET" dataDxfId="143" totalsRowDxfId="142"/>
    <tableColumn id="4" name="MONTANT" dataDxfId="141" totalsRowDxfId="140" dataCellStyle="Monétaire"/>
    <tableColumn id="5" name="DATE PAIE" dataDxfId="139" totalsRowDxfId="138"/>
    <tableColumn id="6" name="MODE PAIE" dataDxfId="137" totalsRowDxfId="136"/>
    <tableColumn id="8" name="RSI" dataDxfId="135" totalsRowDxfId="134"/>
  </tableColumns>
  <tableStyleInfo name="TableStyleMedium8" showFirstColumn="0" showLastColumn="0" showRowStripes="1" showColumnStripes="0"/>
</table>
</file>

<file path=xl/tables/table8.xml><?xml version="1.0" encoding="utf-8"?>
<table xmlns="http://schemas.openxmlformats.org/spreadsheetml/2006/main" id="8" name="Tableau39" displayName="Tableau39" ref="A8:H19" totalsRowShown="0" headerRowDxfId="133" dataDxfId="132">
  <autoFilter ref="A8:H19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7" name="DATE" dataDxfId="131" totalsRowDxfId="130"/>
    <tableColumn id="1" name="N° FACTURE" dataDxfId="129" totalsRowDxfId="128"/>
    <tableColumn id="2" name="CLIENT" dataDxfId="127" totalsRowDxfId="126"/>
    <tableColumn id="3" name="OBJET" dataDxfId="125" totalsRowDxfId="124"/>
    <tableColumn id="4" name="MONTANT" dataDxfId="123" totalsRowDxfId="122" dataCellStyle="Monétaire"/>
    <tableColumn id="5" name="DATE PAIE" dataDxfId="121" totalsRowDxfId="120"/>
    <tableColumn id="6" name="MODE PAIE" dataDxfId="119" totalsRowDxfId="118"/>
    <tableColumn id="8" name="RSI" dataDxfId="117" totalsRowDxfId="116"/>
  </tableColumns>
  <tableStyleInfo name="TableStyleMedium8" showFirstColumn="0" showLastColumn="0" showRowStripes="1" showColumnStripes="0"/>
</table>
</file>

<file path=xl/tables/table9.xml><?xml version="1.0" encoding="utf-8"?>
<table xmlns="http://schemas.openxmlformats.org/spreadsheetml/2006/main" id="9" name="Tableau9" displayName="Tableau9" ref="J8:K19" totalsRowShown="0" headerRowDxfId="115" dataDxfId="114">
  <autoFilter ref="J8:K19">
    <filterColumn colId="0" hiddenButton="1"/>
    <filterColumn colId="1" hiddenButton="1"/>
  </autoFilter>
  <tableColumns count="2">
    <tableColumn id="1" name="TAUX" dataDxfId="113">
      <calculatedColumnFormula>IF(Tableau39[[#This Row],[RSI]]="Vente","7,70 %",IF(Tableau39[[#This Row],[RSI]]="Prestation","13,30%",""))</calculatedColumnFormula>
    </tableColumn>
    <tableColumn id="2" name="COTISATIONS" dataDxfId="112" dataCellStyle="Monétaire">
      <calculatedColumnFormula>Tableau39[[#This Row],[MONTANT]]*Tableau9[[#This Row],[TAUX]]</calculatedColumnFormula>
    </tableColumn>
  </tableColumns>
  <tableStyleInfo name="TableStyleMedium9" showFirstColumn="0" showLastColumn="0" showRowStripes="1" showColumnStripes="0"/>
</table>
</file>

<file path=xl/tables/table10.xml><?xml version="1.0" encoding="utf-8"?>
<table xmlns="http://schemas.openxmlformats.org/spreadsheetml/2006/main" id="10" name="Tableau3911" displayName="Tableau3911" ref="A31:H39" totalsRowShown="0" headerRowDxfId="111" dataDxfId="110">
  <autoFilter ref="A31:H39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7" name="DATE" dataDxfId="109" totalsRowDxfId="108"/>
    <tableColumn id="1" name="N° FACTURE" dataDxfId="107" totalsRowDxfId="106"/>
    <tableColumn id="2" name="CLIENT" dataDxfId="105" totalsRowDxfId="104"/>
    <tableColumn id="3" name="OBJET" dataDxfId="103" totalsRowDxfId="102"/>
    <tableColumn id="4" name="MONTANT" dataDxfId="101" totalsRowDxfId="100" dataCellStyle="Monétaire"/>
    <tableColumn id="5" name="DATE PAIE" dataDxfId="99" totalsRowDxfId="98"/>
    <tableColumn id="6" name="MODE PAIE" dataDxfId="97" totalsRowDxfId="96"/>
    <tableColumn id="8" name="RSI" dataDxfId="95" totalsRowDxfId="94"/>
  </tableColumns>
  <tableStyleInfo name="TableStyleMedium8" showFirstColumn="0" showLastColumn="0" showRowStripes="1" showColumnStripes="0"/>
</table>
</file>

<file path=xl/tables/table11.xml><?xml version="1.0" encoding="utf-8"?>
<table xmlns="http://schemas.openxmlformats.org/spreadsheetml/2006/main" id="11" name="Tableau912" displayName="Tableau912" ref="J31:K39" totalsRowShown="0" headerRowDxfId="93" dataDxfId="92">
  <autoFilter ref="J31:K39">
    <filterColumn colId="0" hiddenButton="1"/>
    <filterColumn colId="1" hiddenButton="1"/>
  </autoFilter>
  <tableColumns count="2">
    <tableColumn id="1" name="TAUX" dataDxfId="91">
      <calculatedColumnFormula>IF(Tableau3911[[#This Row],[RSI]]="Vente","7,70 %",IF(Tableau3911[[#This Row],[RSI]]="Prestation","13,30%",""))</calculatedColumnFormula>
    </tableColumn>
    <tableColumn id="2" name="COTISATIONS" dataDxfId="90" dataCellStyle="Monétaire">
      <calculatedColumnFormula>Tableau3911[[#This Row],[MONTANT]]*Tableau912[[#This Row],[TAUX]]</calculatedColumnFormula>
    </tableColumn>
  </tableColumns>
  <tableStyleInfo name="TableStyleMedium9" showFirstColumn="0" showLastColumn="0" showRowStripes="1" showColumnStripes="0"/>
</table>
</file>

<file path=xl/tables/table12.xml><?xml version="1.0" encoding="utf-8"?>
<table xmlns="http://schemas.openxmlformats.org/spreadsheetml/2006/main" id="13" name="Tableau391114" displayName="Tableau391114" ref="A50:H58" totalsRowShown="0" headerRowDxfId="89" dataDxfId="88">
  <autoFilter ref="A50:H5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7" name="DATE" dataDxfId="87" totalsRowDxfId="86"/>
    <tableColumn id="1" name="N° FACTURE" dataDxfId="85" totalsRowDxfId="84"/>
    <tableColumn id="2" name="CLIENT" dataDxfId="83" totalsRowDxfId="82"/>
    <tableColumn id="3" name="OBJET" dataDxfId="81" totalsRowDxfId="80"/>
    <tableColumn id="4" name="MONTANT" dataDxfId="79" totalsRowDxfId="78" dataCellStyle="Monétaire"/>
    <tableColumn id="5" name="DATE PAIE" dataDxfId="77" totalsRowDxfId="76"/>
    <tableColumn id="6" name="MODE PAIE" dataDxfId="75" totalsRowDxfId="74"/>
    <tableColumn id="8" name="RSI" dataDxfId="73" totalsRowDxfId="72"/>
  </tableColumns>
  <tableStyleInfo name="TableStyleMedium8" showFirstColumn="0" showLastColumn="0" showRowStripes="1" showColumnStripes="0"/>
</table>
</file>

<file path=xl/tables/table13.xml><?xml version="1.0" encoding="utf-8"?>
<table xmlns="http://schemas.openxmlformats.org/spreadsheetml/2006/main" id="14" name="Tableau91215" displayName="Tableau91215" ref="J50:K58" totalsRowShown="0" headerRowDxfId="71" dataDxfId="70">
  <autoFilter ref="J50:K58">
    <filterColumn colId="0" hiddenButton="1"/>
    <filterColumn colId="1" hiddenButton="1"/>
  </autoFilter>
  <tableColumns count="2">
    <tableColumn id="1" name="TAUX" dataDxfId="69">
      <calculatedColumnFormula>IF(Tableau391114[[#This Row],[RSI]]="Vente","7,70 %",IF(Tableau391114[[#This Row],[RSI]]="Prestation","13,30%",""))</calculatedColumnFormula>
    </tableColumn>
    <tableColumn id="2" name="COTISATIONS" dataDxfId="68" dataCellStyle="Monétaire">
      <calculatedColumnFormula>Tableau391114[[#This Row],[MONTANT]]*Tableau91215[[#This Row],[TAUX]]</calculatedColumnFormula>
    </tableColumn>
  </tableColumns>
  <tableStyleInfo name="TableStyleMedium9" showFirstColumn="0" showLastColumn="0" showRowStripes="1" showColumnStripes="0"/>
</table>
</file>

<file path=xl/tables/table14.xml><?xml version="1.0" encoding="utf-8"?>
<table xmlns="http://schemas.openxmlformats.org/spreadsheetml/2006/main" id="15" name="Tableau39111416" displayName="Tableau39111416" ref="A70:H78" totalsRowShown="0" headerRowDxfId="67" dataDxfId="66">
  <autoFilter ref="A70:H7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7" name="DATE" dataDxfId="65" totalsRowDxfId="64"/>
    <tableColumn id="1" name="N° FACTURE" dataDxfId="63" totalsRowDxfId="62"/>
    <tableColumn id="2" name="CLIENT" dataDxfId="61" totalsRowDxfId="60"/>
    <tableColumn id="3" name="OBJET" dataDxfId="59" totalsRowDxfId="58"/>
    <tableColumn id="4" name="MONTANT" dataDxfId="57" totalsRowDxfId="56" dataCellStyle="Monétaire"/>
    <tableColumn id="5" name="DATE PAIE" dataDxfId="55" totalsRowDxfId="54"/>
    <tableColumn id="6" name="MODE PAIE" dataDxfId="53" totalsRowDxfId="52"/>
    <tableColumn id="8" name="RSI" dataDxfId="51" totalsRowDxfId="50"/>
  </tableColumns>
  <tableStyleInfo name="TableStyleMedium8" showFirstColumn="0" showLastColumn="0" showRowStripes="1" showColumnStripes="0"/>
</table>
</file>

<file path=xl/tables/table15.xml><?xml version="1.0" encoding="utf-8"?>
<table xmlns="http://schemas.openxmlformats.org/spreadsheetml/2006/main" id="17" name="Tableau9121518" displayName="Tableau9121518" ref="J70:K78" totalsRowShown="0" headerRowDxfId="49" dataDxfId="48">
  <autoFilter ref="J70:K78">
    <filterColumn colId="0" hiddenButton="1"/>
    <filterColumn colId="1" hiddenButton="1"/>
  </autoFilter>
  <tableColumns count="2">
    <tableColumn id="1" name="TAUX" dataDxfId="47">
      <calculatedColumnFormula>IF(Tableau39111416[[#This Row],[RSI]]="Vente","10,90 %",IF(Tableau39111416[[#This Row],[RSI]]="Prestation","18,80%",""))</calculatedColumnFormula>
    </tableColumn>
    <tableColumn id="2" name="COTISATIONS" dataDxfId="46" dataCellStyle="Monétaire">
      <calculatedColumnFormula>Tableau39111416[[#This Row],[MONTANT]]*Tableau9121518[[#This Row],[TAUX]]</calculatedColumnFormula>
    </tableColumn>
  </tableColumns>
  <tableStyleInfo name="TableStyleMedium9" showFirstColumn="0" showLastColumn="0" showRowStripes="1" showColumnStripes="0"/>
</table>
</file>

<file path=xl/tables/table16.xml><?xml version="1.0" encoding="utf-8"?>
<table xmlns="http://schemas.openxmlformats.org/spreadsheetml/2006/main" id="28" name="Tableau3929" displayName="Tableau3929" ref="A7:H18" totalsRowShown="0" headerRowDxfId="45" dataDxfId="44">
  <autoFilter ref="A7:H1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7" name="DATE" dataDxfId="43" totalsRowDxfId="42"/>
    <tableColumn id="1" name="N° FACTURE" dataDxfId="41" totalsRowDxfId="40"/>
    <tableColumn id="2" name="CLIENT" dataDxfId="39" totalsRowDxfId="38"/>
    <tableColumn id="3" name="OBJET" dataDxfId="37" totalsRowDxfId="36"/>
    <tableColumn id="4" name="MONTANT" dataDxfId="35" totalsRowDxfId="34" dataCellStyle="Monétaire"/>
    <tableColumn id="5" name="DATE PAIE" dataDxfId="33" totalsRowDxfId="32"/>
    <tableColumn id="6" name="MODE PAIE" dataDxfId="31" totalsRowDxfId="30"/>
    <tableColumn id="8" name="RSI" dataDxfId="29" totalsRowDxfId="28"/>
  </tableColumns>
  <tableStyleInfo name="TableStyleMedium8" showFirstColumn="0" showLastColumn="0" showRowStripes="1" showColumnStripes="0"/>
</table>
</file>

<file path=xl/tables/table17.xml><?xml version="1.0" encoding="utf-8"?>
<table xmlns="http://schemas.openxmlformats.org/spreadsheetml/2006/main" id="29" name="Tableau930" displayName="Tableau930" ref="J7:K18" totalsRowShown="0" headerRowDxfId="27" dataDxfId="26">
  <autoFilter ref="J7:K18">
    <filterColumn colId="0" hiddenButton="1"/>
    <filterColumn colId="1" hiddenButton="1"/>
  </autoFilter>
  <tableColumns count="2">
    <tableColumn id="1" name="TAUX" dataDxfId="25">
      <calculatedColumnFormula>IF(Tableau3929[RSI]="Vente","10,90 %",IF(Tableau3929[RSI]="Prestation","18,80%",""))</calculatedColumnFormula>
    </tableColumn>
    <tableColumn id="2" name="COTISATIONS" dataDxfId="24" dataCellStyle="Monétaire">
      <calculatedColumnFormula>Tableau3929[[#This Row],[MONTANT]]*Tableau930[[#This Row],[TAUX]]</calculatedColumnFormula>
    </tableColumn>
  </tableColumns>
  <tableStyleInfo name="TableStyleMedium9" showFirstColumn="0" showLastColumn="0" showRowStripes="1" showColumnStripes="0"/>
</table>
</file>

<file path=xl/tables/table18.xml><?xml version="1.0" encoding="utf-8"?>
<table xmlns="http://schemas.openxmlformats.org/spreadsheetml/2006/main" id="16" name="Tableau16" displayName="Tableau16" ref="I9:O17" totalsRowShown="0" headerRowDxfId="23" dataDxfId="22">
  <autoFilter ref="I9:O1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name="N°" dataDxfId="21"/>
    <tableColumn id="2" name="CLIENT" dataDxfId="20" dataCellStyle="Monétaire"/>
    <tableColumn id="3" name="FORMULE  " dataDxfId="19" dataCellStyle="Monétaire"/>
    <tableColumn id="4" name="DÉBUT" dataDxfId="18"/>
    <tableColumn id="5" name="FIN" dataDxfId="17"/>
    <tableColumn id="6" name="RÉSILIATION" dataDxfId="16"/>
    <tableColumn id="7" name="TYPE" dataDxfId="15"/>
  </tableColumns>
  <tableStyleInfo name="TableStyleDark3" showFirstColumn="0" showLastColumn="0" showRowStripes="1" showColumnStripes="0"/>
</table>
</file>

<file path=xl/tables/table19.xml><?xml version="1.0" encoding="utf-8"?>
<table xmlns="http://schemas.openxmlformats.org/spreadsheetml/2006/main" id="1" name="Tableau1" displayName="Tableau1" ref="A2:K26" totalsRowShown="0" headerRowDxfId="14" dataDxfId="13">
  <autoFilter ref="A2:K2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name="N° Client" dataDxfId="12"/>
    <tableColumn id="2" name="Entreprise" dataDxfId="11"/>
    <tableColumn id="3" name="Titre" dataDxfId="10"/>
    <tableColumn id="4" name="Nom Prénom" dataDxfId="9"/>
    <tableColumn id="5" name="Adresse" dataDxfId="8"/>
    <tableColumn id="6" name="CP" dataDxfId="7"/>
    <tableColumn id="7" name="Ville" dataDxfId="6"/>
    <tableColumn id="8" name="Fixe" dataDxfId="5"/>
    <tableColumn id="9" name="Port" dataDxfId="4"/>
    <tableColumn id="10" name="Mail" dataDxfId="3"/>
    <tableColumn id="11" name="Fidélité 01/01/17" dataDxfId="2"/>
  </tableColumns>
  <tableStyleInfo name="TableStyleMedium9" showFirstColumn="0" showLastColumn="0" showRowStripes="1" showColumnStripes="0"/>
</table>
</file>

<file path=xl/tables/table20.xml><?xml version="1.0" encoding="utf-8"?>
<table xmlns="http://schemas.openxmlformats.org/spreadsheetml/2006/main" id="2" name="Tableau13" displayName="Tableau13" ref="A2:C81" totalsRowShown="0" headerRowDxfId="1">
  <autoFilter ref="A2:C81">
    <filterColumn colId="0" hiddenButton="1"/>
    <filterColumn colId="1" hiddenButton="1"/>
    <filterColumn colId="2" hiddenButton="1"/>
  </autoFilter>
  <tableColumns count="3">
    <tableColumn id="1" name="N° Article" dataDxfId="0"/>
    <tableColumn id="2" name="Désignation"/>
    <tableColumn id="3" name="Prix H.T" dataCellStyle="Monétaire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3.xml"/><Relationship Id="rId3" Type="http://schemas.openxmlformats.org/officeDocument/2006/relationships/table" Target="../tables/table8.xml"/><Relationship Id="rId7" Type="http://schemas.openxmlformats.org/officeDocument/2006/relationships/table" Target="../tables/table12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11.xml"/><Relationship Id="rId5" Type="http://schemas.openxmlformats.org/officeDocument/2006/relationships/table" Target="../tables/table10.xml"/><Relationship Id="rId10" Type="http://schemas.openxmlformats.org/officeDocument/2006/relationships/table" Target="../tables/table15.xml"/><Relationship Id="rId4" Type="http://schemas.openxmlformats.org/officeDocument/2006/relationships/table" Target="../tables/table9.xml"/><Relationship Id="rId9" Type="http://schemas.openxmlformats.org/officeDocument/2006/relationships/table" Target="../tables/table1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7.xml"/><Relationship Id="rId2" Type="http://schemas.openxmlformats.org/officeDocument/2006/relationships/table" Target="../tables/table16.x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8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9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0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hyperlink" Target="http://www.teleservice66.fr/" TargetMode="External"/><Relationship Id="rId1" Type="http://schemas.openxmlformats.org/officeDocument/2006/relationships/hyperlink" Target="mailto:contact@teleservice66.fr" TargetMode="External"/><Relationship Id="rId4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hyperlink" Target="http://www.teleservice66.fr/" TargetMode="External"/><Relationship Id="rId1" Type="http://schemas.openxmlformats.org/officeDocument/2006/relationships/hyperlink" Target="mailto:contact@teleservice66.fr" TargetMode="External"/><Relationship Id="rId4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1"/>
  </sheetPr>
  <dimension ref="A1:V35"/>
  <sheetViews>
    <sheetView showRowColHeaders="0" tabSelected="1" workbookViewId="0">
      <selection sqref="A1:L4"/>
    </sheetView>
  </sheetViews>
  <sheetFormatPr baseColWidth="10" defaultColWidth="11.42578125" defaultRowHeight="15" x14ac:dyDescent="0.25"/>
  <cols>
    <col min="1" max="2" width="11.42578125" style="8"/>
    <col min="3" max="4" width="11.42578125" style="8" customWidth="1"/>
    <col min="5" max="5" width="11.42578125" style="8"/>
    <col min="6" max="6" width="11.42578125" style="8" customWidth="1"/>
    <col min="7" max="8" width="11.42578125" style="8"/>
    <col min="9" max="10" width="11.42578125" style="8" customWidth="1"/>
    <col min="11" max="11" width="7.7109375" style="8" customWidth="1"/>
    <col min="12" max="12" width="11.42578125" style="8"/>
    <col min="13" max="13" width="12.85546875" style="8" customWidth="1"/>
    <col min="14" max="16384" width="11.42578125" style="8"/>
  </cols>
  <sheetData>
    <row r="1" spans="1:14" ht="15" customHeight="1" x14ac:dyDescent="0.25">
      <c r="A1" s="232"/>
      <c r="B1" s="232"/>
      <c r="C1" s="232"/>
      <c r="D1" s="232"/>
      <c r="E1" s="232"/>
      <c r="F1" s="232"/>
      <c r="G1" s="232"/>
      <c r="H1" s="232"/>
      <c r="I1" s="232"/>
      <c r="J1" s="232"/>
      <c r="K1" s="194"/>
      <c r="L1" s="194"/>
      <c r="M1" s="194"/>
      <c r="N1" s="194"/>
    </row>
    <row r="2" spans="1:14" ht="15" customHeight="1" x14ac:dyDescent="0.25">
      <c r="A2" s="232"/>
      <c r="B2" s="232"/>
      <c r="C2" s="232"/>
      <c r="D2" s="232"/>
      <c r="E2" s="232"/>
      <c r="F2" s="232"/>
      <c r="G2" s="232"/>
      <c r="H2" s="232"/>
      <c r="I2" s="232"/>
      <c r="J2" s="232"/>
      <c r="K2" s="194"/>
      <c r="L2" s="194"/>
      <c r="M2" s="194"/>
      <c r="N2" s="194"/>
    </row>
    <row r="3" spans="1:14" ht="15" customHeight="1" x14ac:dyDescent="0.25">
      <c r="A3" s="232"/>
      <c r="B3" s="232"/>
      <c r="C3" s="232"/>
      <c r="D3" s="232"/>
      <c r="E3" s="232"/>
      <c r="F3" s="232"/>
      <c r="G3" s="232"/>
      <c r="H3" s="232"/>
      <c r="I3" s="232"/>
      <c r="J3" s="232"/>
      <c r="K3" s="194"/>
      <c r="L3" s="194"/>
      <c r="M3" s="194"/>
      <c r="N3" s="194"/>
    </row>
    <row r="4" spans="1:14" ht="15" customHeight="1" x14ac:dyDescent="0.25">
      <c r="A4" s="232"/>
      <c r="B4" s="232"/>
      <c r="C4" s="232"/>
      <c r="D4" s="232"/>
      <c r="E4" s="232"/>
      <c r="F4" s="232"/>
      <c r="G4" s="232"/>
      <c r="H4" s="232"/>
      <c r="I4" s="232"/>
      <c r="J4" s="232"/>
      <c r="K4" s="194"/>
      <c r="L4" s="194"/>
      <c r="M4" s="194"/>
      <c r="N4" s="194"/>
    </row>
    <row r="5" spans="1:14" ht="15" customHeight="1" x14ac:dyDescent="0.25">
      <c r="A5" s="232"/>
      <c r="B5" s="232"/>
      <c r="C5" s="232"/>
      <c r="D5" s="232"/>
      <c r="E5" s="232"/>
      <c r="F5" s="232"/>
      <c r="G5" s="232"/>
      <c r="H5" s="232"/>
      <c r="I5" s="232"/>
      <c r="J5" s="232"/>
    </row>
    <row r="16" spans="1:14" ht="17.25" customHeight="1" x14ac:dyDescent="0.3">
      <c r="B16" s="121"/>
      <c r="C16" s="235" t="s">
        <v>77</v>
      </c>
      <c r="D16" s="235"/>
      <c r="E16" s="219"/>
      <c r="F16" s="235" t="s">
        <v>116</v>
      </c>
      <c r="G16" s="235"/>
      <c r="H16" s="219"/>
      <c r="I16" s="235" t="s">
        <v>180</v>
      </c>
      <c r="J16" s="235"/>
    </row>
    <row r="17" spans="2:22" ht="17.25" customHeight="1" x14ac:dyDescent="0.3">
      <c r="B17" s="210"/>
      <c r="C17" s="217" t="s">
        <v>73</v>
      </c>
      <c r="D17" s="218">
        <f>'RECETTES 2016'!E26</f>
        <v>0</v>
      </c>
      <c r="E17" s="223"/>
      <c r="F17" s="217" t="s">
        <v>73</v>
      </c>
      <c r="G17" s="218">
        <f>'RECETTES 2017'!E21</f>
        <v>0</v>
      </c>
      <c r="H17" s="223"/>
      <c r="I17" s="217" t="s">
        <v>73</v>
      </c>
      <c r="J17" s="218">
        <f>'RECETTES 2018'!E20</f>
        <v>0</v>
      </c>
      <c r="L17" s="211"/>
      <c r="M17" s="211"/>
      <c r="N17" s="211"/>
      <c r="O17" s="76"/>
      <c r="P17" s="211"/>
      <c r="Q17" s="211"/>
      <c r="R17" s="211"/>
    </row>
    <row r="18" spans="2:22" ht="17.25" customHeight="1" x14ac:dyDescent="0.25">
      <c r="C18" s="219"/>
      <c r="D18" s="219"/>
      <c r="E18" s="219"/>
      <c r="F18" s="219"/>
      <c r="G18" s="219"/>
      <c r="H18" s="221"/>
      <c r="I18" s="219"/>
      <c r="J18" s="219"/>
      <c r="L18" s="210"/>
      <c r="M18" s="210"/>
      <c r="N18" s="122"/>
      <c r="P18" s="210"/>
      <c r="Q18" s="210"/>
      <c r="R18" s="122"/>
    </row>
    <row r="19" spans="2:22" ht="17.25" customHeight="1" x14ac:dyDescent="0.25">
      <c r="C19" s="235" t="s">
        <v>176</v>
      </c>
      <c r="D19" s="235"/>
      <c r="E19" s="219"/>
      <c r="F19" s="235" t="s">
        <v>178</v>
      </c>
      <c r="G19" s="235"/>
      <c r="H19" s="219"/>
      <c r="I19" s="235" t="s">
        <v>181</v>
      </c>
      <c r="J19" s="235"/>
    </row>
    <row r="20" spans="2:22" ht="17.25" customHeight="1" x14ac:dyDescent="0.3">
      <c r="B20" s="211"/>
      <c r="C20" s="217" t="s">
        <v>73</v>
      </c>
      <c r="D20" s="218">
        <f>'RECETTES 2016'!P26</f>
        <v>0</v>
      </c>
      <c r="E20" s="223"/>
      <c r="F20" s="217" t="s">
        <v>73</v>
      </c>
      <c r="G20" s="218">
        <f>'RECETTES 2017'!E41</f>
        <v>0</v>
      </c>
      <c r="H20" s="223"/>
      <c r="I20" s="217" t="s">
        <v>73</v>
      </c>
      <c r="J20" s="218">
        <f>'RECETTES 2017'!H41</f>
        <v>0</v>
      </c>
      <c r="L20" s="211"/>
      <c r="M20" s="211"/>
      <c r="N20" s="211"/>
      <c r="O20" s="76"/>
      <c r="P20" s="211"/>
      <c r="Q20" s="211"/>
      <c r="R20" s="211"/>
    </row>
    <row r="21" spans="2:22" ht="17.25" customHeight="1" x14ac:dyDescent="0.25">
      <c r="B21" s="210"/>
      <c r="C21" s="220"/>
      <c r="D21" s="221"/>
      <c r="E21" s="219"/>
      <c r="F21" s="220"/>
      <c r="G21" s="221"/>
      <c r="H21" s="221"/>
      <c r="I21" s="220"/>
      <c r="J21" s="221"/>
      <c r="L21" s="210"/>
      <c r="M21" s="210"/>
      <c r="N21" s="122"/>
      <c r="P21" s="210"/>
      <c r="Q21" s="210"/>
      <c r="R21" s="122"/>
    </row>
    <row r="22" spans="2:22" ht="17.25" customHeight="1" x14ac:dyDescent="0.25">
      <c r="C22" s="235" t="s">
        <v>89</v>
      </c>
      <c r="D22" s="235"/>
      <c r="E22" s="219"/>
      <c r="F22" s="235" t="s">
        <v>117</v>
      </c>
      <c r="G22" s="235"/>
      <c r="H22" s="219"/>
      <c r="I22" s="235" t="s">
        <v>182</v>
      </c>
      <c r="J22" s="235"/>
    </row>
    <row r="23" spans="2:22" ht="17.25" customHeight="1" x14ac:dyDescent="0.5">
      <c r="C23" s="217" t="s">
        <v>73</v>
      </c>
      <c r="D23" s="218">
        <f>'RECETTES 2016'!E60</f>
        <v>0</v>
      </c>
      <c r="E23" s="224"/>
      <c r="F23" s="217" t="s">
        <v>73</v>
      </c>
      <c r="G23" s="218">
        <f>'RECETTES 2017'!E60</f>
        <v>0</v>
      </c>
      <c r="H23" s="219"/>
      <c r="I23" s="217" t="s">
        <v>73</v>
      </c>
      <c r="J23" s="218">
        <f>'RECETTES 2017'!H60</f>
        <v>0</v>
      </c>
      <c r="N23" s="212"/>
      <c r="O23" s="212"/>
      <c r="P23" s="212"/>
    </row>
    <row r="24" spans="2:22" ht="17.25" customHeight="1" x14ac:dyDescent="0.3">
      <c r="C24" s="219"/>
      <c r="D24" s="222"/>
      <c r="E24" s="225"/>
      <c r="F24" s="219"/>
      <c r="G24" s="222"/>
      <c r="H24" s="219"/>
      <c r="I24" s="219"/>
      <c r="J24" s="222"/>
      <c r="N24" s="213"/>
      <c r="O24" s="214"/>
      <c r="P24" s="214"/>
    </row>
    <row r="25" spans="2:22" ht="17.25" customHeight="1" x14ac:dyDescent="0.25">
      <c r="C25" s="235" t="s">
        <v>114</v>
      </c>
      <c r="D25" s="235"/>
      <c r="E25" s="219"/>
      <c r="F25" s="235" t="s">
        <v>118</v>
      </c>
      <c r="G25" s="235"/>
      <c r="H25" s="219"/>
      <c r="I25" s="235" t="s">
        <v>183</v>
      </c>
      <c r="J25" s="235"/>
      <c r="S25" s="66"/>
    </row>
    <row r="26" spans="2:22" ht="17.25" customHeight="1" x14ac:dyDescent="0.5">
      <c r="C26" s="217" t="s">
        <v>73</v>
      </c>
      <c r="D26" s="218">
        <f>'RECETTES 2016'!P60</f>
        <v>0</v>
      </c>
      <c r="E26" s="224"/>
      <c r="F26" s="217" t="s">
        <v>73</v>
      </c>
      <c r="G26" s="218">
        <f>'RECETTES 2017'!E80</f>
        <v>0</v>
      </c>
      <c r="H26" s="219"/>
      <c r="I26" s="217" t="s">
        <v>73</v>
      </c>
      <c r="J26" s="218">
        <f>'RECETTES 2017'!H80</f>
        <v>0</v>
      </c>
      <c r="N26" s="212"/>
      <c r="O26" s="212"/>
      <c r="P26" s="212"/>
      <c r="U26" s="22"/>
      <c r="V26" s="64"/>
    </row>
    <row r="27" spans="2:22" ht="17.25" customHeight="1" x14ac:dyDescent="0.3">
      <c r="C27" s="219"/>
      <c r="D27" s="226"/>
      <c r="E27" s="227"/>
      <c r="F27" s="219"/>
      <c r="G27" s="226"/>
      <c r="H27" s="219"/>
      <c r="I27" s="219"/>
      <c r="J27" s="226"/>
      <c r="N27" s="215"/>
      <c r="O27" s="216"/>
      <c r="P27" s="216"/>
    </row>
    <row r="28" spans="2:22" ht="18.75" x14ac:dyDescent="0.25">
      <c r="C28" s="239" t="s">
        <v>134</v>
      </c>
      <c r="D28" s="239"/>
      <c r="E28" s="219"/>
      <c r="F28" s="239" t="s">
        <v>135</v>
      </c>
      <c r="G28" s="239"/>
      <c r="H28" s="219"/>
      <c r="I28" s="239" t="s">
        <v>175</v>
      </c>
      <c r="J28" s="239"/>
    </row>
    <row r="29" spans="2:22" ht="17.25" customHeight="1" x14ac:dyDescent="0.5">
      <c r="C29" s="233">
        <f>D17+D20+D23+D26</f>
        <v>0</v>
      </c>
      <c r="D29" s="233"/>
      <c r="E29" s="224"/>
      <c r="F29" s="233">
        <f>G17+G20+G23+G26</f>
        <v>0</v>
      </c>
      <c r="G29" s="233"/>
      <c r="H29" s="219"/>
      <c r="I29" s="233">
        <f>J17+J20+J23+J26</f>
        <v>0</v>
      </c>
      <c r="J29" s="233"/>
      <c r="N29" s="212"/>
      <c r="O29" s="212"/>
      <c r="P29" s="212"/>
    </row>
    <row r="30" spans="2:22" ht="17.25" customHeight="1" x14ac:dyDescent="0.3">
      <c r="C30" s="219"/>
      <c r="D30" s="228"/>
      <c r="E30" s="229"/>
      <c r="F30" s="219"/>
      <c r="G30" s="228"/>
      <c r="H30" s="219"/>
      <c r="I30" s="219"/>
      <c r="J30" s="228"/>
      <c r="N30" s="230"/>
      <c r="O30" s="231"/>
      <c r="P30" s="231"/>
    </row>
    <row r="31" spans="2:22" ht="18.75" x14ac:dyDescent="0.25">
      <c r="C31" s="234" t="s">
        <v>115</v>
      </c>
      <c r="D31" s="234"/>
      <c r="E31" s="219"/>
      <c r="F31" s="234" t="s">
        <v>119</v>
      </c>
      <c r="G31" s="234"/>
      <c r="H31" s="219"/>
      <c r="I31" s="234" t="s">
        <v>184</v>
      </c>
      <c r="J31" s="234"/>
    </row>
    <row r="32" spans="2:22" ht="17.25" customHeight="1" x14ac:dyDescent="0.25">
      <c r="C32" s="236">
        <f>DEPENSES!E54</f>
        <v>0</v>
      </c>
      <c r="D32" s="236"/>
      <c r="E32" s="219"/>
      <c r="F32" s="236">
        <f>DEPENSES!K54</f>
        <v>0</v>
      </c>
      <c r="G32" s="236"/>
      <c r="H32" s="219"/>
      <c r="I32" s="236">
        <f>DEPENSES!E29</f>
        <v>0</v>
      </c>
      <c r="J32" s="236"/>
    </row>
    <row r="33" spans="1:10" x14ac:dyDescent="0.25">
      <c r="A33" s="22"/>
      <c r="C33" s="219"/>
      <c r="D33" s="219"/>
      <c r="E33" s="219"/>
      <c r="F33" s="219"/>
      <c r="G33" s="219"/>
      <c r="H33" s="219"/>
      <c r="I33" s="219"/>
      <c r="J33" s="219"/>
    </row>
    <row r="34" spans="1:10" ht="18.75" x14ac:dyDescent="0.25">
      <c r="C34" s="237" t="s">
        <v>177</v>
      </c>
      <c r="D34" s="237"/>
      <c r="F34" s="237" t="s">
        <v>179</v>
      </c>
      <c r="G34" s="237"/>
      <c r="I34" s="237" t="s">
        <v>185</v>
      </c>
      <c r="J34" s="237"/>
    </row>
    <row r="35" spans="1:10" ht="15.75" x14ac:dyDescent="0.25">
      <c r="C35" s="238">
        <f>C29-C32</f>
        <v>0</v>
      </c>
      <c r="D35" s="238"/>
      <c r="F35" s="238">
        <f>F29-F32</f>
        <v>0</v>
      </c>
      <c r="G35" s="238"/>
      <c r="I35" s="238">
        <f>I29-I32</f>
        <v>0</v>
      </c>
      <c r="J35" s="238"/>
    </row>
  </sheetData>
  <mergeCells count="30">
    <mergeCell ref="I32:J32"/>
    <mergeCell ref="I34:J34"/>
    <mergeCell ref="I35:J35"/>
    <mergeCell ref="I22:J22"/>
    <mergeCell ref="I25:J25"/>
    <mergeCell ref="I28:J28"/>
    <mergeCell ref="I29:J29"/>
    <mergeCell ref="I31:J31"/>
    <mergeCell ref="C32:D32"/>
    <mergeCell ref="C34:D34"/>
    <mergeCell ref="C35:D35"/>
    <mergeCell ref="F16:G16"/>
    <mergeCell ref="F19:G19"/>
    <mergeCell ref="F22:G22"/>
    <mergeCell ref="F25:G25"/>
    <mergeCell ref="F28:G28"/>
    <mergeCell ref="F29:G29"/>
    <mergeCell ref="F31:G31"/>
    <mergeCell ref="F32:G32"/>
    <mergeCell ref="F34:G34"/>
    <mergeCell ref="F35:G35"/>
    <mergeCell ref="C22:D22"/>
    <mergeCell ref="C25:D25"/>
    <mergeCell ref="C28:D28"/>
    <mergeCell ref="C29:D29"/>
    <mergeCell ref="C31:D31"/>
    <mergeCell ref="C16:D16"/>
    <mergeCell ref="C19:D19"/>
    <mergeCell ref="I16:J16"/>
    <mergeCell ref="I19:J1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9">
    <tabColor rgb="FFC00000"/>
  </sheetPr>
  <dimension ref="A1:M54"/>
  <sheetViews>
    <sheetView showRowColHeaders="0" workbookViewId="0">
      <selection activeCell="N35" sqref="N35"/>
    </sheetView>
  </sheetViews>
  <sheetFormatPr baseColWidth="10" defaultColWidth="11.42578125" defaultRowHeight="15" x14ac:dyDescent="0.25"/>
  <cols>
    <col min="1" max="1" width="11.42578125" style="53"/>
    <col min="2" max="2" width="16.5703125" style="53" bestFit="1" customWidth="1"/>
    <col min="3" max="3" width="13.140625" style="53" customWidth="1"/>
    <col min="4" max="4" width="57.28515625" style="53" customWidth="1"/>
    <col min="5" max="5" width="12.28515625" style="53" bestFit="1" customWidth="1"/>
    <col min="6" max="7" width="11.42578125" style="53"/>
    <col min="8" max="8" width="13.28515625" style="53" bestFit="1" customWidth="1"/>
    <col min="9" max="9" width="15.85546875" style="53" bestFit="1" customWidth="1"/>
    <col min="10" max="10" width="57.28515625" style="53" bestFit="1" customWidth="1"/>
    <col min="11" max="11" width="12.28515625" style="53" bestFit="1" customWidth="1"/>
    <col min="12" max="16384" width="11.42578125" style="53"/>
  </cols>
  <sheetData>
    <row r="1" spans="1:13" x14ac:dyDescent="0.25">
      <c r="A1" s="240" t="s">
        <v>95</v>
      </c>
      <c r="B1" s="240"/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</row>
    <row r="2" spans="1:13" x14ac:dyDescent="0.25">
      <c r="A2" s="240"/>
      <c r="B2" s="240"/>
      <c r="C2" s="240"/>
      <c r="D2" s="240"/>
      <c r="E2" s="240"/>
      <c r="F2" s="240"/>
      <c r="G2" s="240"/>
      <c r="H2" s="240"/>
      <c r="I2" s="240"/>
      <c r="J2" s="240"/>
      <c r="K2" s="240"/>
      <c r="L2" s="240"/>
      <c r="M2" s="240"/>
    </row>
    <row r="3" spans="1:13" x14ac:dyDescent="0.25">
      <c r="A3" s="240"/>
      <c r="B3" s="240"/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0"/>
    </row>
    <row r="6" spans="1:13" x14ac:dyDescent="0.25">
      <c r="A6" s="241">
        <v>2018</v>
      </c>
      <c r="B6" s="241"/>
      <c r="C6" s="241"/>
      <c r="D6" s="241"/>
      <c r="E6" s="241"/>
    </row>
    <row r="7" spans="1:13" x14ac:dyDescent="0.25">
      <c r="A7" s="241"/>
      <c r="B7" s="241"/>
      <c r="C7" s="241"/>
      <c r="D7" s="241"/>
      <c r="E7" s="241"/>
    </row>
    <row r="8" spans="1:13" x14ac:dyDescent="0.25">
      <c r="A8" s="54" t="s">
        <v>84</v>
      </c>
      <c r="B8" s="54" t="s">
        <v>97</v>
      </c>
      <c r="C8" s="54" t="s">
        <v>2</v>
      </c>
      <c r="D8" s="54" t="s">
        <v>96</v>
      </c>
      <c r="E8" s="54" t="s">
        <v>98</v>
      </c>
    </row>
    <row r="9" spans="1:13" x14ac:dyDescent="0.25">
      <c r="A9" s="55"/>
      <c r="B9" s="54"/>
      <c r="C9" s="54"/>
      <c r="D9" s="54"/>
      <c r="E9" s="56"/>
    </row>
    <row r="10" spans="1:13" x14ac:dyDescent="0.25">
      <c r="A10" s="55"/>
      <c r="B10" s="54"/>
      <c r="C10" s="54"/>
      <c r="D10" s="54"/>
      <c r="E10" s="56"/>
    </row>
    <row r="11" spans="1:13" x14ac:dyDescent="0.25">
      <c r="A11" s="55"/>
      <c r="B11" s="54"/>
      <c r="C11" s="54"/>
      <c r="D11" s="54"/>
      <c r="E11" s="56"/>
    </row>
    <row r="12" spans="1:13" x14ac:dyDescent="0.25">
      <c r="A12" s="55"/>
      <c r="B12" s="54"/>
      <c r="C12" s="54"/>
      <c r="D12" s="54"/>
      <c r="E12" s="56"/>
    </row>
    <row r="13" spans="1:13" x14ac:dyDescent="0.25">
      <c r="A13" s="55"/>
      <c r="B13" s="54"/>
      <c r="C13" s="54"/>
      <c r="D13" s="54"/>
      <c r="E13" s="56"/>
    </row>
    <row r="14" spans="1:13" x14ac:dyDescent="0.25">
      <c r="A14" s="55"/>
      <c r="B14" s="54"/>
      <c r="C14" s="54"/>
      <c r="D14" s="54"/>
      <c r="E14" s="56"/>
    </row>
    <row r="15" spans="1:13" x14ac:dyDescent="0.25">
      <c r="A15" s="55"/>
      <c r="B15" s="54"/>
      <c r="C15" s="54"/>
      <c r="D15" s="54"/>
      <c r="E15" s="56"/>
    </row>
    <row r="16" spans="1:13" x14ac:dyDescent="0.25">
      <c r="A16" s="55"/>
      <c r="B16" s="54"/>
      <c r="C16" s="54"/>
      <c r="D16" s="54"/>
      <c r="E16" s="56"/>
    </row>
    <row r="17" spans="1:11" x14ac:dyDescent="0.25">
      <c r="A17" s="55"/>
      <c r="B17" s="54"/>
      <c r="C17" s="54"/>
      <c r="D17" s="54"/>
      <c r="E17" s="56"/>
    </row>
    <row r="18" spans="1:11" x14ac:dyDescent="0.25">
      <c r="A18" s="55"/>
      <c r="B18" s="54"/>
      <c r="C18" s="54"/>
      <c r="D18" s="54"/>
      <c r="E18" s="56"/>
    </row>
    <row r="19" spans="1:11" x14ac:dyDescent="0.25">
      <c r="A19" s="55"/>
      <c r="B19" s="54"/>
      <c r="C19" s="54"/>
      <c r="D19" s="54"/>
      <c r="E19" s="56"/>
    </row>
    <row r="20" spans="1:11" x14ac:dyDescent="0.25">
      <c r="A20" s="55"/>
      <c r="B20" s="54"/>
      <c r="C20" s="54"/>
      <c r="D20" s="54"/>
      <c r="E20" s="56"/>
    </row>
    <row r="21" spans="1:11" x14ac:dyDescent="0.25">
      <c r="A21" s="55"/>
      <c r="B21" s="54"/>
      <c r="C21" s="54"/>
      <c r="D21" s="54"/>
      <c r="E21" s="56"/>
    </row>
    <row r="22" spans="1:11" x14ac:dyDescent="0.25">
      <c r="A22" s="55"/>
      <c r="B22" s="54"/>
      <c r="C22" s="54"/>
      <c r="D22" s="54"/>
      <c r="E22" s="56"/>
    </row>
    <row r="23" spans="1:11" x14ac:dyDescent="0.25">
      <c r="A23" s="55"/>
      <c r="B23" s="54"/>
      <c r="C23" s="54"/>
      <c r="D23" s="54"/>
      <c r="E23" s="56"/>
    </row>
    <row r="24" spans="1:11" x14ac:dyDescent="0.25">
      <c r="A24" s="55"/>
      <c r="B24" s="54"/>
      <c r="C24" s="54"/>
      <c r="D24" s="54"/>
      <c r="E24" s="56"/>
    </row>
    <row r="25" spans="1:11" x14ac:dyDescent="0.25">
      <c r="A25" s="55"/>
      <c r="B25" s="54"/>
      <c r="C25" s="54"/>
      <c r="D25" s="54"/>
      <c r="E25" s="56"/>
    </row>
    <row r="26" spans="1:11" x14ac:dyDescent="0.25">
      <c r="A26" s="55"/>
      <c r="B26" s="54"/>
      <c r="C26" s="54"/>
      <c r="D26" s="54"/>
      <c r="E26" s="56"/>
    </row>
    <row r="27" spans="1:11" x14ac:dyDescent="0.25">
      <c r="A27" s="55"/>
      <c r="B27" s="54"/>
      <c r="C27" s="54"/>
      <c r="D27" s="54"/>
      <c r="E27" s="56"/>
    </row>
    <row r="28" spans="1:11" x14ac:dyDescent="0.25">
      <c r="A28" s="55"/>
      <c r="B28" s="54"/>
      <c r="C28" s="54"/>
      <c r="D28" s="54"/>
      <c r="E28" s="56"/>
    </row>
    <row r="29" spans="1:11" ht="18.75" x14ac:dyDescent="0.3">
      <c r="A29" s="54" t="s">
        <v>99</v>
      </c>
      <c r="B29" s="54"/>
      <c r="C29" s="54"/>
      <c r="D29" s="54"/>
      <c r="E29" s="77">
        <f>SUBTOTAL(109,Tableau71320[Montant])</f>
        <v>0</v>
      </c>
    </row>
    <row r="31" spans="1:11" x14ac:dyDescent="0.25">
      <c r="A31" s="241">
        <v>2016</v>
      </c>
      <c r="B31" s="241"/>
      <c r="C31" s="241"/>
      <c r="D31" s="241"/>
      <c r="E31" s="241"/>
      <c r="G31" s="241">
        <v>2017</v>
      </c>
      <c r="H31" s="241"/>
      <c r="I31" s="241"/>
      <c r="J31" s="241"/>
      <c r="K31" s="241"/>
    </row>
    <row r="32" spans="1:11" x14ac:dyDescent="0.25">
      <c r="A32" s="241"/>
      <c r="B32" s="241"/>
      <c r="C32" s="241"/>
      <c r="D32" s="241"/>
      <c r="E32" s="241"/>
      <c r="G32" s="241"/>
      <c r="H32" s="241"/>
      <c r="I32" s="241"/>
      <c r="J32" s="241"/>
      <c r="K32" s="241"/>
    </row>
    <row r="33" spans="1:11" x14ac:dyDescent="0.25">
      <c r="A33" s="54" t="s">
        <v>84</v>
      </c>
      <c r="B33" s="54" t="s">
        <v>97</v>
      </c>
      <c r="C33" s="54" t="s">
        <v>2</v>
      </c>
      <c r="D33" s="54" t="s">
        <v>96</v>
      </c>
      <c r="E33" s="54" t="s">
        <v>98</v>
      </c>
      <c r="G33" s="54" t="s">
        <v>84</v>
      </c>
      <c r="H33" s="54" t="s">
        <v>97</v>
      </c>
      <c r="I33" s="54" t="s">
        <v>2</v>
      </c>
      <c r="J33" s="54" t="s">
        <v>96</v>
      </c>
      <c r="K33" s="54" t="s">
        <v>98</v>
      </c>
    </row>
    <row r="34" spans="1:11" x14ac:dyDescent="0.25">
      <c r="A34" s="55"/>
      <c r="B34" s="54"/>
      <c r="C34" s="54"/>
      <c r="D34" s="54"/>
      <c r="E34" s="56"/>
      <c r="G34" s="55"/>
      <c r="H34" s="54"/>
      <c r="I34" s="54"/>
      <c r="J34" s="54"/>
      <c r="K34" s="56"/>
    </row>
    <row r="35" spans="1:11" x14ac:dyDescent="0.25">
      <c r="A35" s="55"/>
      <c r="B35" s="54"/>
      <c r="C35" s="54"/>
      <c r="D35" s="54"/>
      <c r="E35" s="56"/>
      <c r="G35" s="55"/>
      <c r="H35" s="54"/>
      <c r="I35" s="54"/>
      <c r="J35" s="54"/>
      <c r="K35" s="56"/>
    </row>
    <row r="36" spans="1:11" x14ac:dyDescent="0.25">
      <c r="A36" s="55"/>
      <c r="B36" s="54"/>
      <c r="C36" s="54"/>
      <c r="D36" s="54"/>
      <c r="E36" s="56"/>
      <c r="G36" s="55"/>
      <c r="H36" s="54"/>
      <c r="I36" s="54"/>
      <c r="J36" s="54"/>
      <c r="K36" s="56"/>
    </row>
    <row r="37" spans="1:11" x14ac:dyDescent="0.25">
      <c r="A37" s="55"/>
      <c r="B37" s="54"/>
      <c r="C37" s="54"/>
      <c r="D37" s="54"/>
      <c r="E37" s="56"/>
      <c r="G37" s="55"/>
      <c r="H37" s="54"/>
      <c r="I37" s="54"/>
      <c r="J37" s="54"/>
      <c r="K37" s="56"/>
    </row>
    <row r="38" spans="1:11" x14ac:dyDescent="0.25">
      <c r="A38" s="55"/>
      <c r="B38" s="54"/>
      <c r="C38" s="54"/>
      <c r="D38" s="54"/>
      <c r="E38" s="56"/>
      <c r="G38" s="55"/>
      <c r="H38" s="54"/>
      <c r="I38" s="54"/>
      <c r="J38" s="54"/>
      <c r="K38" s="56"/>
    </row>
    <row r="39" spans="1:11" x14ac:dyDescent="0.25">
      <c r="A39" s="55"/>
      <c r="B39" s="54"/>
      <c r="C39" s="54"/>
      <c r="D39" s="54"/>
      <c r="E39" s="56"/>
      <c r="G39" s="55"/>
      <c r="H39" s="54"/>
      <c r="I39" s="54"/>
      <c r="J39" s="54"/>
      <c r="K39" s="56"/>
    </row>
    <row r="40" spans="1:11" x14ac:dyDescent="0.25">
      <c r="A40" s="55"/>
      <c r="B40" s="54"/>
      <c r="C40" s="54"/>
      <c r="D40" s="54"/>
      <c r="E40" s="56"/>
      <c r="G40" s="55"/>
      <c r="H40" s="54"/>
      <c r="I40" s="54"/>
      <c r="J40" s="54"/>
      <c r="K40" s="56"/>
    </row>
    <row r="41" spans="1:11" x14ac:dyDescent="0.25">
      <c r="A41" s="55"/>
      <c r="B41" s="54"/>
      <c r="C41" s="54"/>
      <c r="D41" s="54"/>
      <c r="E41" s="56"/>
      <c r="G41" s="55"/>
      <c r="H41" s="54"/>
      <c r="I41" s="54"/>
      <c r="J41" s="54"/>
      <c r="K41" s="56"/>
    </row>
    <row r="42" spans="1:11" x14ac:dyDescent="0.25">
      <c r="A42" s="55"/>
      <c r="B42" s="54"/>
      <c r="C42" s="54"/>
      <c r="D42" s="54"/>
      <c r="E42" s="56"/>
      <c r="G42" s="55"/>
      <c r="H42" s="54"/>
      <c r="I42" s="54"/>
      <c r="J42" s="54"/>
      <c r="K42" s="56"/>
    </row>
    <row r="43" spans="1:11" x14ac:dyDescent="0.25">
      <c r="A43" s="55"/>
      <c r="B43" s="54"/>
      <c r="C43" s="54"/>
      <c r="D43" s="54"/>
      <c r="E43" s="56"/>
      <c r="G43" s="55"/>
      <c r="H43" s="54"/>
      <c r="I43" s="54"/>
      <c r="J43" s="54"/>
      <c r="K43" s="56"/>
    </row>
    <row r="44" spans="1:11" x14ac:dyDescent="0.25">
      <c r="A44" s="55"/>
      <c r="B44" s="54"/>
      <c r="C44" s="54"/>
      <c r="D44" s="54"/>
      <c r="E44" s="56"/>
      <c r="G44" s="55"/>
      <c r="H44" s="54"/>
      <c r="I44" s="54"/>
      <c r="J44" s="54"/>
      <c r="K44" s="56"/>
    </row>
    <row r="45" spans="1:11" x14ac:dyDescent="0.25">
      <c r="A45" s="55"/>
      <c r="B45" s="54"/>
      <c r="C45" s="54"/>
      <c r="D45" s="54"/>
      <c r="E45" s="56"/>
      <c r="G45" s="55"/>
      <c r="H45" s="54"/>
      <c r="I45" s="54"/>
      <c r="J45" s="54"/>
      <c r="K45" s="56"/>
    </row>
    <row r="46" spans="1:11" x14ac:dyDescent="0.25">
      <c r="A46" s="55"/>
      <c r="B46" s="54"/>
      <c r="C46" s="54"/>
      <c r="D46" s="54"/>
      <c r="E46" s="56"/>
      <c r="G46" s="55"/>
      <c r="H46" s="54"/>
      <c r="I46" s="54"/>
      <c r="J46" s="54"/>
      <c r="K46" s="56"/>
    </row>
    <row r="47" spans="1:11" x14ac:dyDescent="0.25">
      <c r="A47" s="55"/>
      <c r="B47" s="54"/>
      <c r="C47" s="54"/>
      <c r="D47" s="54"/>
      <c r="E47" s="56"/>
      <c r="G47" s="55"/>
      <c r="H47" s="54"/>
      <c r="I47" s="54"/>
      <c r="J47" s="54"/>
      <c r="K47" s="56"/>
    </row>
    <row r="48" spans="1:11" x14ac:dyDescent="0.25">
      <c r="A48" s="55"/>
      <c r="B48" s="54"/>
      <c r="C48" s="54"/>
      <c r="D48" s="54"/>
      <c r="E48" s="56"/>
      <c r="G48" s="55"/>
      <c r="H48" s="54"/>
      <c r="I48" s="54"/>
      <c r="J48" s="54"/>
      <c r="K48" s="56"/>
    </row>
    <row r="49" spans="1:11" x14ac:dyDescent="0.25">
      <c r="A49" s="55"/>
      <c r="B49" s="54"/>
      <c r="C49" s="54"/>
      <c r="D49" s="54"/>
      <c r="E49" s="56"/>
      <c r="G49" s="55"/>
      <c r="H49" s="54"/>
      <c r="I49" s="54"/>
      <c r="J49" s="54"/>
      <c r="K49" s="56"/>
    </row>
    <row r="50" spans="1:11" x14ac:dyDescent="0.25">
      <c r="A50" s="55"/>
      <c r="B50" s="54"/>
      <c r="C50" s="54"/>
      <c r="D50" s="54"/>
      <c r="E50" s="56"/>
      <c r="G50" s="55"/>
      <c r="H50" s="54"/>
      <c r="I50" s="54"/>
      <c r="J50" s="54"/>
      <c r="K50" s="56"/>
    </row>
    <row r="51" spans="1:11" x14ac:dyDescent="0.25">
      <c r="A51" s="55"/>
      <c r="B51" s="54"/>
      <c r="C51" s="54"/>
      <c r="D51" s="54"/>
      <c r="E51" s="56"/>
      <c r="G51" s="55"/>
      <c r="H51" s="54"/>
      <c r="I51" s="54"/>
      <c r="J51" s="54"/>
      <c r="K51" s="56"/>
    </row>
    <row r="52" spans="1:11" x14ac:dyDescent="0.25">
      <c r="A52" s="55"/>
      <c r="B52" s="54"/>
      <c r="C52" s="54"/>
      <c r="D52" s="54"/>
      <c r="E52" s="56"/>
      <c r="G52" s="55"/>
      <c r="H52" s="54"/>
      <c r="I52" s="54"/>
      <c r="J52" s="54"/>
      <c r="K52" s="56"/>
    </row>
    <row r="53" spans="1:11" x14ac:dyDescent="0.25">
      <c r="A53" s="55"/>
      <c r="B53" s="54"/>
      <c r="C53" s="54"/>
      <c r="D53" s="54"/>
      <c r="E53" s="56"/>
      <c r="G53" s="55"/>
      <c r="H53" s="54"/>
      <c r="I53" s="54"/>
      <c r="J53" s="54"/>
      <c r="K53" s="56"/>
    </row>
    <row r="54" spans="1:11" ht="18.75" x14ac:dyDescent="0.3">
      <c r="A54" s="54" t="s">
        <v>99</v>
      </c>
      <c r="B54" s="54"/>
      <c r="C54" s="54"/>
      <c r="D54" s="54"/>
      <c r="E54" s="77">
        <f>SUBTOTAL(109,Tableau7[Montant])</f>
        <v>0</v>
      </c>
      <c r="G54" s="54" t="s">
        <v>99</v>
      </c>
      <c r="H54" s="54"/>
      <c r="I54" s="54"/>
      <c r="J54" s="54"/>
      <c r="K54" s="77">
        <f>SUBTOTAL(109,Tableau713[Montant])</f>
        <v>0</v>
      </c>
    </row>
  </sheetData>
  <mergeCells count="4">
    <mergeCell ref="A1:M3"/>
    <mergeCell ref="A31:E32"/>
    <mergeCell ref="G31:K32"/>
    <mergeCell ref="A6:E7"/>
  </mergeCells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0" tint="-0.34998626667073579"/>
    <pageSetUpPr fitToPage="1"/>
  </sheetPr>
  <dimension ref="A1:T69"/>
  <sheetViews>
    <sheetView showRowColHeaders="0" topLeftCell="A19" workbookViewId="0">
      <selection activeCell="N35" sqref="N35"/>
    </sheetView>
  </sheetViews>
  <sheetFormatPr baseColWidth="10" defaultColWidth="11.42578125" defaultRowHeight="15" x14ac:dyDescent="0.25"/>
  <cols>
    <col min="1" max="1" width="12.28515625" style="32" customWidth="1"/>
    <col min="2" max="2" width="13.5703125" style="32" customWidth="1"/>
    <col min="3" max="3" width="23" style="32" customWidth="1"/>
    <col min="4" max="4" width="30.85546875" style="32" bestFit="1" customWidth="1"/>
    <col min="5" max="5" width="14.7109375" style="32" customWidth="1"/>
    <col min="6" max="6" width="11.42578125" style="32"/>
    <col min="7" max="8" width="12" style="32" customWidth="1"/>
    <col min="9" max="9" width="1.7109375" style="32" customWidth="1"/>
    <col min="10" max="10" width="3" style="27" customWidth="1"/>
    <col min="11" max="11" width="1.7109375" style="32" customWidth="1"/>
    <col min="12" max="13" width="11.42578125" style="32"/>
    <col min="14" max="14" width="22.85546875" style="32" customWidth="1"/>
    <col min="15" max="15" width="31" style="32" customWidth="1"/>
    <col min="16" max="16" width="12.140625" style="32" bestFit="1" customWidth="1"/>
    <col min="17" max="16384" width="11.42578125" style="32"/>
  </cols>
  <sheetData>
    <row r="1" spans="1:20" ht="15" customHeight="1" x14ac:dyDescent="0.25">
      <c r="A1" s="243" t="s">
        <v>174</v>
      </c>
      <c r="B1" s="243"/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  <c r="P1" s="243"/>
      <c r="Q1" s="243"/>
      <c r="R1" s="243"/>
      <c r="S1" s="243"/>
      <c r="T1" s="243"/>
    </row>
    <row r="2" spans="1:20" ht="15" customHeight="1" x14ac:dyDescent="0.25">
      <c r="A2" s="244"/>
      <c r="B2" s="244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  <c r="P2" s="244"/>
      <c r="Q2" s="244"/>
      <c r="R2" s="244"/>
      <c r="S2" s="244"/>
      <c r="T2" s="244"/>
    </row>
    <row r="3" spans="1:20" ht="45.75" customHeight="1" thickBot="1" x14ac:dyDescent="0.3">
      <c r="A3" s="245"/>
      <c r="B3" s="245"/>
      <c r="C3" s="245"/>
      <c r="D3" s="245"/>
      <c r="E3" s="245"/>
      <c r="F3" s="245"/>
      <c r="G3" s="245"/>
      <c r="H3" s="245"/>
      <c r="I3" s="245"/>
      <c r="J3" s="245"/>
      <c r="K3" s="245"/>
      <c r="L3" s="245"/>
      <c r="M3" s="245"/>
      <c r="N3" s="245"/>
      <c r="O3" s="245"/>
      <c r="P3" s="245"/>
      <c r="Q3" s="245"/>
      <c r="R3" s="245"/>
      <c r="S3" s="245"/>
      <c r="T3" s="245"/>
    </row>
    <row r="5" spans="1:20" ht="15" customHeight="1" x14ac:dyDescent="0.25">
      <c r="A5" s="242" t="s">
        <v>74</v>
      </c>
      <c r="B5" s="242"/>
      <c r="C5" s="242"/>
      <c r="D5" s="242"/>
      <c r="E5" s="242"/>
      <c r="F5" s="242"/>
      <c r="G5" s="242"/>
      <c r="H5" s="30"/>
      <c r="I5" s="30"/>
      <c r="J5" s="26"/>
      <c r="K5" s="31"/>
      <c r="L5" s="242" t="s">
        <v>78</v>
      </c>
      <c r="M5" s="242"/>
      <c r="N5" s="242"/>
      <c r="O5" s="242"/>
      <c r="P5" s="242"/>
      <c r="Q5" s="242"/>
      <c r="R5" s="242"/>
      <c r="S5" s="242"/>
    </row>
    <row r="6" spans="1:20" ht="15" customHeight="1" x14ac:dyDescent="0.25">
      <c r="A6" s="242"/>
      <c r="B6" s="242"/>
      <c r="C6" s="242"/>
      <c r="D6" s="242"/>
      <c r="E6" s="242"/>
      <c r="F6" s="242"/>
      <c r="G6" s="242"/>
      <c r="H6" s="30"/>
      <c r="I6" s="30"/>
      <c r="J6" s="26"/>
      <c r="K6" s="31"/>
      <c r="L6" s="242"/>
      <c r="M6" s="242"/>
      <c r="N6" s="242"/>
      <c r="O6" s="242"/>
      <c r="P6" s="242"/>
      <c r="Q6" s="242"/>
      <c r="R6" s="242"/>
      <c r="S6" s="242"/>
    </row>
    <row r="8" spans="1:20" s="33" customFormat="1" x14ac:dyDescent="0.25">
      <c r="A8" s="11" t="s">
        <v>54</v>
      </c>
      <c r="B8" s="11" t="s">
        <v>48</v>
      </c>
      <c r="C8" s="11" t="s">
        <v>49</v>
      </c>
      <c r="D8" s="11" t="s">
        <v>50</v>
      </c>
      <c r="E8" s="11" t="s">
        <v>51</v>
      </c>
      <c r="F8" s="11" t="s">
        <v>55</v>
      </c>
      <c r="G8" s="11" t="s">
        <v>56</v>
      </c>
      <c r="H8" s="24" t="s">
        <v>85</v>
      </c>
      <c r="J8" s="28"/>
      <c r="L8" s="11" t="s">
        <v>54</v>
      </c>
      <c r="M8" s="11" t="s">
        <v>48</v>
      </c>
      <c r="N8" s="11" t="s">
        <v>49</v>
      </c>
      <c r="O8" s="11" t="s">
        <v>50</v>
      </c>
      <c r="P8" s="11" t="s">
        <v>51</v>
      </c>
      <c r="Q8" s="11" t="s">
        <v>55</v>
      </c>
      <c r="R8" s="11" t="s">
        <v>56</v>
      </c>
      <c r="S8" s="24" t="s">
        <v>85</v>
      </c>
    </row>
    <row r="9" spans="1:20" x14ac:dyDescent="0.25">
      <c r="A9" s="12"/>
      <c r="B9" s="13"/>
      <c r="C9" s="13"/>
      <c r="D9" s="13"/>
      <c r="E9" s="14"/>
      <c r="F9" s="15"/>
      <c r="G9" s="16"/>
      <c r="H9" s="29"/>
      <c r="I9" s="34"/>
      <c r="L9" s="12"/>
      <c r="M9" s="13"/>
      <c r="N9" s="13"/>
      <c r="O9" s="13"/>
      <c r="P9" s="14"/>
      <c r="Q9" s="15"/>
      <c r="R9" s="16"/>
      <c r="S9" s="23"/>
    </row>
    <row r="10" spans="1:20" x14ac:dyDescent="0.25">
      <c r="A10" s="12"/>
      <c r="B10" s="13"/>
      <c r="C10" s="13"/>
      <c r="D10" s="13"/>
      <c r="E10" s="14"/>
      <c r="F10" s="15"/>
      <c r="G10" s="16"/>
      <c r="H10" s="29"/>
      <c r="I10" s="34"/>
      <c r="L10" s="12"/>
      <c r="M10" s="13"/>
      <c r="N10" s="13"/>
      <c r="O10" s="13"/>
      <c r="P10" s="14"/>
      <c r="Q10" s="15"/>
      <c r="R10" s="16"/>
      <c r="S10" s="23"/>
    </row>
    <row r="11" spans="1:20" x14ac:dyDescent="0.25">
      <c r="A11" s="12"/>
      <c r="B11" s="13"/>
      <c r="C11" s="13"/>
      <c r="D11" s="13"/>
      <c r="E11" s="14"/>
      <c r="F11" s="15"/>
      <c r="G11" s="16"/>
      <c r="H11" s="29"/>
      <c r="I11" s="34"/>
      <c r="L11" s="12"/>
      <c r="M11" s="13"/>
      <c r="N11" s="13"/>
      <c r="O11" s="13"/>
      <c r="P11" s="14"/>
      <c r="Q11" s="15"/>
      <c r="R11" s="16"/>
      <c r="S11" s="23"/>
    </row>
    <row r="12" spans="1:20" x14ac:dyDescent="0.25">
      <c r="A12" s="12"/>
      <c r="B12" s="13"/>
      <c r="C12" s="13"/>
      <c r="D12" s="13"/>
      <c r="E12" s="14"/>
      <c r="F12" s="15"/>
      <c r="G12" s="16"/>
      <c r="H12" s="29"/>
      <c r="I12" s="34"/>
      <c r="L12" s="12"/>
      <c r="M12" s="13"/>
      <c r="N12" s="13"/>
      <c r="O12" s="13"/>
      <c r="P12" s="14"/>
      <c r="Q12" s="15"/>
      <c r="R12" s="16"/>
      <c r="S12" s="23"/>
    </row>
    <row r="13" spans="1:20" x14ac:dyDescent="0.25">
      <c r="A13" s="12"/>
      <c r="B13" s="13"/>
      <c r="C13" s="13"/>
      <c r="D13" s="13"/>
      <c r="E13" s="14"/>
      <c r="F13" s="15"/>
      <c r="G13" s="16"/>
      <c r="H13" s="29"/>
      <c r="I13" s="34"/>
      <c r="L13" s="12"/>
      <c r="M13" s="13"/>
      <c r="N13" s="13"/>
      <c r="O13" s="13"/>
      <c r="P13" s="14"/>
      <c r="Q13" s="15"/>
      <c r="R13" s="16"/>
      <c r="S13" s="23"/>
    </row>
    <row r="14" spans="1:20" x14ac:dyDescent="0.25">
      <c r="A14" s="12"/>
      <c r="B14" s="13"/>
      <c r="C14" s="13"/>
      <c r="D14" s="13"/>
      <c r="E14" s="14"/>
      <c r="F14" s="15"/>
      <c r="G14" s="16"/>
      <c r="H14" s="29"/>
      <c r="I14" s="34"/>
      <c r="L14" s="12"/>
      <c r="M14" s="13"/>
      <c r="N14" s="13"/>
      <c r="O14" s="13"/>
      <c r="P14" s="14"/>
      <c r="Q14" s="15"/>
      <c r="R14" s="16"/>
      <c r="S14" s="23"/>
    </row>
    <row r="15" spans="1:20" x14ac:dyDescent="0.25">
      <c r="A15" s="12"/>
      <c r="B15" s="13"/>
      <c r="C15" s="13"/>
      <c r="D15" s="13"/>
      <c r="E15" s="14"/>
      <c r="F15" s="15"/>
      <c r="G15" s="16"/>
      <c r="H15" s="29"/>
      <c r="I15" s="34"/>
      <c r="L15" s="12"/>
      <c r="M15" s="13"/>
      <c r="N15" s="13"/>
      <c r="O15" s="13"/>
      <c r="P15" s="14"/>
      <c r="Q15" s="15"/>
      <c r="R15" s="16"/>
      <c r="S15" s="23"/>
    </row>
    <row r="16" spans="1:20" x14ac:dyDescent="0.25">
      <c r="A16" s="12"/>
      <c r="B16" s="13"/>
      <c r="C16" s="13"/>
      <c r="D16" s="13"/>
      <c r="E16" s="14"/>
      <c r="F16" s="15"/>
      <c r="G16" s="16"/>
      <c r="H16" s="29"/>
      <c r="I16" s="34"/>
      <c r="L16" s="12"/>
      <c r="M16" s="13"/>
      <c r="N16" s="13"/>
      <c r="O16" s="13"/>
      <c r="P16" s="14"/>
      <c r="Q16" s="13"/>
      <c r="R16" s="13"/>
      <c r="S16" s="23"/>
    </row>
    <row r="19" spans="1:19" x14ac:dyDescent="0.25">
      <c r="A19" s="35"/>
      <c r="B19" s="35"/>
      <c r="C19" s="35"/>
      <c r="D19" s="35"/>
      <c r="E19" s="35" t="s">
        <v>72</v>
      </c>
      <c r="K19" s="27"/>
      <c r="L19" s="35"/>
      <c r="M19" s="35"/>
      <c r="N19" s="35"/>
      <c r="O19" s="35"/>
      <c r="P19" s="35" t="s">
        <v>72</v>
      </c>
    </row>
    <row r="20" spans="1:19" x14ac:dyDescent="0.25">
      <c r="A20" s="25"/>
      <c r="B20" s="25"/>
      <c r="C20" s="25"/>
      <c r="D20" s="25"/>
      <c r="E20" s="40">
        <f>SUM(E10+E12+E15+E16)</f>
        <v>0</v>
      </c>
      <c r="K20" s="25"/>
      <c r="L20" s="25"/>
      <c r="M20" s="25"/>
      <c r="N20" s="25"/>
      <c r="O20" s="25"/>
      <c r="P20" s="40">
        <f>P10+P12</f>
        <v>0</v>
      </c>
    </row>
    <row r="21" spans="1:19" x14ac:dyDescent="0.25">
      <c r="A21" s="35"/>
      <c r="B21" s="35"/>
      <c r="C21" s="35"/>
      <c r="D21" s="35"/>
      <c r="E21" s="35" t="s">
        <v>88</v>
      </c>
      <c r="K21" s="27"/>
      <c r="L21" s="35"/>
      <c r="M21" s="35"/>
      <c r="N21" s="35"/>
      <c r="O21" s="35"/>
      <c r="P21" s="35" t="s">
        <v>88</v>
      </c>
    </row>
    <row r="22" spans="1:19" x14ac:dyDescent="0.25">
      <c r="A22" s="25"/>
      <c r="B22" s="25"/>
      <c r="C22" s="25"/>
      <c r="D22" s="25"/>
      <c r="E22" s="40">
        <f>E9+E11+E13+E14</f>
        <v>0</v>
      </c>
      <c r="K22" s="25"/>
      <c r="L22" s="25"/>
      <c r="M22" s="25"/>
      <c r="N22" s="25"/>
      <c r="O22" s="25"/>
      <c r="P22" s="40">
        <f>P9+P11+P13</f>
        <v>0</v>
      </c>
    </row>
    <row r="23" spans="1:19" x14ac:dyDescent="0.25">
      <c r="A23" s="35"/>
      <c r="B23" s="35"/>
      <c r="C23" s="35"/>
      <c r="D23" s="38" t="s">
        <v>75</v>
      </c>
      <c r="E23" s="39" t="s">
        <v>73</v>
      </c>
      <c r="K23" s="27"/>
      <c r="L23" s="35"/>
      <c r="M23" s="35"/>
      <c r="N23" s="35"/>
      <c r="O23" s="38" t="s">
        <v>75</v>
      </c>
      <c r="P23" s="39" t="s">
        <v>73</v>
      </c>
    </row>
    <row r="24" spans="1:19" x14ac:dyDescent="0.25">
      <c r="A24" s="25"/>
      <c r="B24" s="25"/>
      <c r="C24" s="25"/>
      <c r="D24" s="25"/>
      <c r="E24" s="41">
        <f>SUM(E20+E22)</f>
        <v>0</v>
      </c>
      <c r="K24" s="25"/>
      <c r="L24" s="25"/>
      <c r="M24" s="25"/>
      <c r="N24" s="25"/>
      <c r="O24" s="25"/>
      <c r="P24" s="41">
        <f>SUM(P9:P14)</f>
        <v>0</v>
      </c>
    </row>
    <row r="25" spans="1:19" x14ac:dyDescent="0.25">
      <c r="A25" s="35"/>
      <c r="B25" s="35"/>
      <c r="C25" s="35"/>
      <c r="D25" s="36" t="s">
        <v>76</v>
      </c>
      <c r="E25" s="37" t="s">
        <v>73</v>
      </c>
      <c r="K25" s="27"/>
      <c r="L25" s="35"/>
      <c r="M25" s="35"/>
      <c r="N25" s="35"/>
      <c r="O25" s="36" t="s">
        <v>87</v>
      </c>
      <c r="P25" s="37" t="s">
        <v>73</v>
      </c>
    </row>
    <row r="26" spans="1:19" ht="15.75" x14ac:dyDescent="0.25">
      <c r="A26" s="25"/>
      <c r="B26" s="25"/>
      <c r="C26" s="25"/>
      <c r="D26" s="25"/>
      <c r="E26" s="42">
        <f>SUM(Tableau3[MONTANT])</f>
        <v>0</v>
      </c>
      <c r="K26" s="25"/>
      <c r="L26" s="25"/>
      <c r="M26" s="25"/>
      <c r="N26" s="25"/>
      <c r="O26" s="25"/>
      <c r="P26" s="42">
        <f>SUM(Tableau36[MONTANT])</f>
        <v>0</v>
      </c>
    </row>
    <row r="28" spans="1:19" s="27" customFormat="1" x14ac:dyDescent="0.25"/>
    <row r="30" spans="1:19" ht="15.75" customHeight="1" x14ac:dyDescent="0.25">
      <c r="A30" s="242" t="s">
        <v>82</v>
      </c>
      <c r="B30" s="242"/>
      <c r="C30" s="242"/>
      <c r="D30" s="242"/>
      <c r="E30" s="242"/>
      <c r="F30" s="242"/>
      <c r="G30" s="242"/>
      <c r="H30" s="30"/>
      <c r="L30" s="242" t="s">
        <v>113</v>
      </c>
      <c r="M30" s="242"/>
      <c r="N30" s="242"/>
      <c r="O30" s="242"/>
      <c r="P30" s="242"/>
      <c r="Q30" s="242"/>
      <c r="R30" s="242"/>
      <c r="S30" s="30"/>
    </row>
    <row r="31" spans="1:19" ht="20.25" customHeight="1" x14ac:dyDescent="0.25">
      <c r="A31" s="242"/>
      <c r="B31" s="242"/>
      <c r="C31" s="242"/>
      <c r="D31" s="242"/>
      <c r="E31" s="242"/>
      <c r="F31" s="242"/>
      <c r="G31" s="242"/>
      <c r="H31" s="30"/>
      <c r="L31" s="242"/>
      <c r="M31" s="242"/>
      <c r="N31" s="242"/>
      <c r="O31" s="242"/>
      <c r="P31" s="242"/>
      <c r="Q31" s="242"/>
      <c r="R31" s="242"/>
      <c r="S31" s="30"/>
    </row>
    <row r="33" spans="1:19" x14ac:dyDescent="0.25">
      <c r="A33" s="11" t="s">
        <v>54</v>
      </c>
      <c r="B33" s="11" t="s">
        <v>48</v>
      </c>
      <c r="C33" s="11" t="s">
        <v>49</v>
      </c>
      <c r="D33" s="11" t="s">
        <v>50</v>
      </c>
      <c r="E33" s="11" t="s">
        <v>51</v>
      </c>
      <c r="F33" s="11" t="s">
        <v>55</v>
      </c>
      <c r="G33" s="11" t="s">
        <v>56</v>
      </c>
      <c r="H33" s="24" t="s">
        <v>85</v>
      </c>
      <c r="L33" s="11" t="s">
        <v>54</v>
      </c>
      <c r="M33" s="11" t="s">
        <v>48</v>
      </c>
      <c r="N33" s="11" t="s">
        <v>49</v>
      </c>
      <c r="O33" s="11" t="s">
        <v>50</v>
      </c>
      <c r="P33" s="11" t="s">
        <v>51</v>
      </c>
      <c r="Q33" s="11" t="s">
        <v>55</v>
      </c>
      <c r="R33" s="11" t="s">
        <v>56</v>
      </c>
      <c r="S33" s="24" t="s">
        <v>85</v>
      </c>
    </row>
    <row r="34" spans="1:19" x14ac:dyDescent="0.25">
      <c r="A34" s="12"/>
      <c r="B34" s="13"/>
      <c r="C34" s="13"/>
      <c r="D34" s="13"/>
      <c r="E34" s="14"/>
      <c r="F34" s="15"/>
      <c r="G34" s="16"/>
      <c r="H34" s="13"/>
      <c r="L34" s="12"/>
      <c r="M34" s="13"/>
      <c r="N34" s="13"/>
      <c r="O34" s="13"/>
      <c r="P34" s="14"/>
      <c r="Q34" s="15"/>
      <c r="R34" s="16"/>
      <c r="S34" s="13"/>
    </row>
    <row r="35" spans="1:19" x14ac:dyDescent="0.25">
      <c r="A35" s="12"/>
      <c r="B35" s="13"/>
      <c r="C35" s="13"/>
      <c r="D35" s="13"/>
      <c r="E35" s="14"/>
      <c r="F35" s="15"/>
      <c r="G35" s="16"/>
      <c r="H35" s="13"/>
      <c r="L35" s="12"/>
      <c r="M35" s="13"/>
      <c r="N35" s="13"/>
      <c r="O35" s="13"/>
      <c r="P35" s="14"/>
      <c r="Q35" s="15"/>
      <c r="R35" s="16"/>
      <c r="S35" s="13"/>
    </row>
    <row r="36" spans="1:19" x14ac:dyDescent="0.25">
      <c r="A36" s="12"/>
      <c r="B36" s="13"/>
      <c r="C36" s="13"/>
      <c r="D36" s="13"/>
      <c r="E36" s="14"/>
      <c r="F36" s="15"/>
      <c r="G36" s="16"/>
      <c r="H36" s="13"/>
      <c r="L36" s="12"/>
      <c r="M36" s="13"/>
      <c r="N36" s="13"/>
      <c r="O36" s="13"/>
      <c r="P36" s="14"/>
      <c r="Q36" s="15"/>
      <c r="R36" s="16"/>
      <c r="S36" s="13"/>
    </row>
    <row r="37" spans="1:19" x14ac:dyDescent="0.25">
      <c r="A37" s="12"/>
      <c r="B37" s="13"/>
      <c r="C37" s="13"/>
      <c r="D37" s="13"/>
      <c r="E37" s="14"/>
      <c r="F37" s="15"/>
      <c r="G37" s="16"/>
      <c r="H37" s="13"/>
      <c r="L37" s="12"/>
      <c r="M37" s="13"/>
      <c r="N37" s="13"/>
      <c r="O37" s="13"/>
      <c r="P37" s="14"/>
      <c r="Q37" s="15"/>
      <c r="R37" s="16"/>
      <c r="S37" s="13"/>
    </row>
    <row r="38" spans="1:19" x14ac:dyDescent="0.25">
      <c r="A38" s="12"/>
      <c r="B38" s="13"/>
      <c r="C38" s="13"/>
      <c r="D38" s="13"/>
      <c r="E38" s="14"/>
      <c r="F38" s="15"/>
      <c r="G38" s="16"/>
      <c r="H38" s="13"/>
      <c r="L38" s="12"/>
      <c r="M38" s="13"/>
      <c r="N38" s="13"/>
      <c r="O38" s="13"/>
      <c r="P38" s="14"/>
      <c r="Q38" s="15"/>
      <c r="R38" s="16"/>
      <c r="S38" s="13"/>
    </row>
    <row r="39" spans="1:19" x14ac:dyDescent="0.25">
      <c r="A39" s="12"/>
      <c r="B39" s="13"/>
      <c r="C39" s="13"/>
      <c r="D39" s="13"/>
      <c r="E39" s="14"/>
      <c r="F39" s="15"/>
      <c r="G39" s="16"/>
      <c r="H39" s="13"/>
      <c r="L39" s="12"/>
      <c r="M39" s="13"/>
      <c r="N39" s="13"/>
      <c r="O39" s="13"/>
      <c r="P39" s="14"/>
      <c r="Q39" s="15"/>
      <c r="R39" s="16"/>
      <c r="S39" s="13"/>
    </row>
    <row r="40" spans="1:19" x14ac:dyDescent="0.25">
      <c r="A40" s="12"/>
      <c r="B40" s="13"/>
      <c r="C40" s="13"/>
      <c r="D40" s="13"/>
      <c r="E40" s="14"/>
      <c r="F40" s="15"/>
      <c r="G40" s="16"/>
      <c r="H40" s="13"/>
      <c r="L40" s="12"/>
      <c r="M40" s="13"/>
      <c r="N40" s="13"/>
      <c r="O40" s="13"/>
      <c r="P40" s="14"/>
      <c r="Q40" s="15"/>
      <c r="R40" s="16"/>
      <c r="S40" s="13"/>
    </row>
    <row r="41" spans="1:19" ht="47.25" customHeight="1" x14ac:dyDescent="0.25">
      <c r="A41" s="57"/>
      <c r="B41" s="58"/>
      <c r="C41" s="58"/>
      <c r="D41" s="59"/>
      <c r="E41" s="60"/>
      <c r="F41" s="61"/>
      <c r="G41" s="62"/>
      <c r="H41" s="58"/>
      <c r="L41" s="57"/>
      <c r="M41" s="58"/>
      <c r="N41" s="58"/>
      <c r="O41" s="59"/>
      <c r="P41" s="60"/>
      <c r="Q41" s="61"/>
      <c r="R41" s="62"/>
      <c r="S41" s="58"/>
    </row>
    <row r="42" spans="1:19" x14ac:dyDescent="0.25">
      <c r="A42" s="57"/>
      <c r="B42" s="63"/>
      <c r="C42" s="58"/>
      <c r="D42" s="59"/>
      <c r="E42" s="60"/>
      <c r="F42" s="61"/>
      <c r="G42" s="62"/>
      <c r="H42" s="58"/>
      <c r="L42" s="57"/>
      <c r="M42" s="63"/>
      <c r="N42" s="58"/>
      <c r="O42" s="59"/>
      <c r="P42" s="60"/>
      <c r="Q42" s="61"/>
      <c r="R42" s="62"/>
      <c r="S42" s="58"/>
    </row>
    <row r="43" spans="1:19" x14ac:dyDescent="0.25">
      <c r="A43" s="50"/>
      <c r="B43" s="13"/>
      <c r="C43" s="23"/>
      <c r="D43" s="23"/>
      <c r="E43" s="51"/>
      <c r="F43" s="52"/>
      <c r="G43" s="16"/>
      <c r="H43" s="23"/>
      <c r="L43" s="50"/>
      <c r="M43" s="13"/>
      <c r="N43" s="23"/>
      <c r="O43" s="23"/>
      <c r="P43" s="51"/>
      <c r="Q43" s="52"/>
      <c r="R43" s="16"/>
      <c r="S43" s="23"/>
    </row>
    <row r="44" spans="1:19" x14ac:dyDescent="0.25">
      <c r="A44" s="50"/>
      <c r="B44" s="13"/>
      <c r="C44" s="13"/>
      <c r="D44" s="13"/>
      <c r="E44" s="51"/>
      <c r="F44" s="52"/>
      <c r="G44" s="16"/>
      <c r="H44" s="13"/>
      <c r="L44" s="50"/>
      <c r="M44" s="13"/>
      <c r="N44" s="13"/>
      <c r="O44" s="13"/>
      <c r="P44" s="51"/>
      <c r="Q44" s="52"/>
      <c r="R44" s="16"/>
      <c r="S44" s="13"/>
    </row>
    <row r="45" spans="1:19" x14ac:dyDescent="0.25">
      <c r="A45" s="50"/>
      <c r="B45" s="13"/>
      <c r="C45" s="13"/>
      <c r="D45" s="13"/>
      <c r="E45" s="51"/>
      <c r="F45" s="52"/>
      <c r="G45" s="16"/>
      <c r="H45" s="13"/>
      <c r="L45" s="50"/>
      <c r="M45" s="13"/>
      <c r="N45" s="13"/>
      <c r="O45" s="13"/>
      <c r="P45" s="51"/>
      <c r="Q45" s="52"/>
      <c r="R45" s="16"/>
      <c r="S45" s="13"/>
    </row>
    <row r="46" spans="1:19" x14ac:dyDescent="0.25">
      <c r="A46" s="50"/>
      <c r="B46" s="13"/>
      <c r="C46" s="13"/>
      <c r="D46" s="65"/>
      <c r="E46" s="51"/>
      <c r="F46" s="52"/>
      <c r="G46" s="16"/>
      <c r="H46" s="13"/>
      <c r="L46" s="50"/>
      <c r="M46" s="13"/>
      <c r="N46" s="13"/>
      <c r="O46" s="65"/>
      <c r="P46" s="51"/>
      <c r="Q46" s="52"/>
      <c r="R46" s="16"/>
      <c r="S46" s="13"/>
    </row>
    <row r="47" spans="1:19" x14ac:dyDescent="0.25">
      <c r="A47" s="12"/>
      <c r="B47" s="13"/>
      <c r="C47" s="13"/>
      <c r="D47" s="13"/>
      <c r="E47" s="14"/>
      <c r="F47" s="15"/>
      <c r="G47" s="16"/>
      <c r="H47" s="13"/>
      <c r="L47" s="12"/>
      <c r="M47" s="13"/>
      <c r="N47" s="13"/>
      <c r="O47" s="13"/>
      <c r="P47" s="14"/>
      <c r="Q47" s="15"/>
      <c r="R47" s="16"/>
      <c r="S47" s="13"/>
    </row>
    <row r="48" spans="1:19" x14ac:dyDescent="0.25">
      <c r="A48" s="12"/>
      <c r="B48" s="13"/>
      <c r="C48" s="13"/>
      <c r="D48" s="13"/>
      <c r="E48" s="14"/>
      <c r="F48" s="15"/>
      <c r="G48" s="16"/>
      <c r="H48" s="13"/>
      <c r="L48" s="12"/>
      <c r="M48" s="13"/>
      <c r="N48" s="13"/>
      <c r="O48" s="13"/>
      <c r="P48" s="14"/>
      <c r="Q48" s="15"/>
      <c r="R48" s="16"/>
      <c r="S48" s="13"/>
    </row>
    <row r="49" spans="1:19" x14ac:dyDescent="0.25">
      <c r="A49" s="12"/>
      <c r="B49" s="13"/>
      <c r="C49" s="13"/>
      <c r="D49" s="13"/>
      <c r="E49" s="14"/>
      <c r="F49" s="15"/>
      <c r="G49" s="16"/>
      <c r="H49" s="13"/>
      <c r="L49" s="12"/>
      <c r="M49" s="13"/>
      <c r="N49" s="13"/>
      <c r="O49" s="13"/>
      <c r="P49" s="14"/>
      <c r="Q49" s="15"/>
      <c r="R49" s="16"/>
      <c r="S49" s="13"/>
    </row>
    <row r="50" spans="1:19" x14ac:dyDescent="0.25">
      <c r="A50" s="67"/>
      <c r="B50" s="68"/>
      <c r="C50" s="68"/>
      <c r="D50" s="68"/>
      <c r="E50" s="69"/>
      <c r="F50" s="71"/>
      <c r="G50" s="70"/>
      <c r="H50" s="68"/>
      <c r="L50" s="67"/>
      <c r="M50" s="68"/>
      <c r="N50" s="68"/>
      <c r="O50" s="68"/>
      <c r="P50" s="69"/>
      <c r="Q50" s="71"/>
      <c r="R50" s="70"/>
      <c r="S50" s="68"/>
    </row>
    <row r="53" spans="1:19" x14ac:dyDescent="0.25">
      <c r="A53" s="35"/>
      <c r="B53" s="35"/>
      <c r="C53" s="35"/>
      <c r="D53" s="35"/>
      <c r="E53" s="35" t="s">
        <v>72</v>
      </c>
      <c r="L53" s="35"/>
      <c r="M53" s="35"/>
      <c r="N53" s="35"/>
      <c r="O53" s="35"/>
      <c r="P53" s="35" t="s">
        <v>72</v>
      </c>
    </row>
    <row r="54" spans="1:19" x14ac:dyDescent="0.25">
      <c r="A54" s="25"/>
      <c r="B54" s="25"/>
      <c r="C54" s="25"/>
      <c r="D54" s="25"/>
      <c r="E54" s="40">
        <f>E35+E36+E38+E43</f>
        <v>0</v>
      </c>
      <c r="L54" s="25"/>
      <c r="M54" s="25"/>
      <c r="N54" s="25"/>
      <c r="O54" s="25"/>
      <c r="P54" s="40"/>
    </row>
    <row r="55" spans="1:19" x14ac:dyDescent="0.25">
      <c r="A55" s="35"/>
      <c r="B55" s="35"/>
      <c r="C55" s="35"/>
      <c r="D55" s="35"/>
      <c r="E55" s="35" t="s">
        <v>88</v>
      </c>
      <c r="L55" s="35"/>
      <c r="M55" s="35"/>
      <c r="N55" s="35"/>
      <c r="O55" s="35"/>
      <c r="P55" s="35" t="s">
        <v>88</v>
      </c>
    </row>
    <row r="56" spans="1:19" x14ac:dyDescent="0.25">
      <c r="A56" s="25"/>
      <c r="B56" s="25"/>
      <c r="C56" s="25"/>
      <c r="D56" s="25"/>
      <c r="E56" s="40">
        <f>E34+E37+E39+E40+E41+E42+E44+E45+E46+E47+E49+E48+E50</f>
        <v>0</v>
      </c>
      <c r="L56" s="25"/>
      <c r="M56" s="25"/>
      <c r="N56" s="25"/>
      <c r="O56" s="25"/>
      <c r="P56" s="40">
        <f>SUM(P34+P36+P37+P38+P35)</f>
        <v>0</v>
      </c>
    </row>
    <row r="57" spans="1:19" x14ac:dyDescent="0.25">
      <c r="A57" s="35"/>
      <c r="B57" s="35"/>
      <c r="C57" s="35"/>
      <c r="D57" s="38" t="s">
        <v>75</v>
      </c>
      <c r="E57" s="39" t="s">
        <v>73</v>
      </c>
      <c r="L57" s="35"/>
      <c r="M57" s="35"/>
      <c r="N57" s="35"/>
      <c r="O57" s="38" t="s">
        <v>75</v>
      </c>
      <c r="P57" s="39" t="s">
        <v>73</v>
      </c>
    </row>
    <row r="58" spans="1:19" x14ac:dyDescent="0.25">
      <c r="A58" s="25"/>
      <c r="B58" s="25"/>
      <c r="C58" s="25"/>
      <c r="D58" s="25"/>
      <c r="E58" s="41">
        <f>SUM(Tableau365[MONTANT])</f>
        <v>0</v>
      </c>
      <c r="L58" s="25"/>
      <c r="M58" s="25"/>
      <c r="N58" s="25"/>
      <c r="O58" s="25"/>
      <c r="P58" s="41">
        <f>SUM(P34+P36+P37+P38)</f>
        <v>0</v>
      </c>
    </row>
    <row r="59" spans="1:19" ht="18" customHeight="1" x14ac:dyDescent="0.25">
      <c r="A59" s="35"/>
      <c r="B59" s="35"/>
      <c r="C59" s="35"/>
      <c r="D59" s="36" t="s">
        <v>86</v>
      </c>
      <c r="E59" s="37" t="s">
        <v>73</v>
      </c>
      <c r="I59" s="30"/>
      <c r="L59" s="35"/>
      <c r="M59" s="35"/>
      <c r="N59" s="35"/>
      <c r="O59" s="36" t="s">
        <v>86</v>
      </c>
      <c r="P59" s="37" t="s">
        <v>73</v>
      </c>
    </row>
    <row r="60" spans="1:19" ht="18.75" customHeight="1" x14ac:dyDescent="0.25">
      <c r="A60" s="25"/>
      <c r="B60" s="25"/>
      <c r="C60" s="25"/>
      <c r="D60" s="25"/>
      <c r="E60" s="42">
        <f>SUM(Tableau365[MONTANT])</f>
        <v>0</v>
      </c>
      <c r="I60" s="30"/>
      <c r="L60" s="25"/>
      <c r="M60" s="25"/>
      <c r="N60" s="25"/>
      <c r="O60" s="25"/>
      <c r="P60" s="42">
        <f>SUM(Tableau3657[MONTANT])</f>
        <v>0</v>
      </c>
    </row>
    <row r="61" spans="1:19" x14ac:dyDescent="0.25">
      <c r="P61" s="32" t="s">
        <v>150</v>
      </c>
    </row>
    <row r="62" spans="1:19" x14ac:dyDescent="0.25">
      <c r="I62" s="33"/>
    </row>
    <row r="63" spans="1:19" x14ac:dyDescent="0.25">
      <c r="I63" s="34"/>
    </row>
    <row r="64" spans="1:19" x14ac:dyDescent="0.25">
      <c r="I64" s="34"/>
    </row>
    <row r="65" spans="9:9" x14ac:dyDescent="0.25">
      <c r="I65" s="34"/>
    </row>
    <row r="66" spans="9:9" x14ac:dyDescent="0.25">
      <c r="I66" s="34"/>
    </row>
    <row r="67" spans="9:9" x14ac:dyDescent="0.25">
      <c r="I67" s="34"/>
    </row>
    <row r="68" spans="9:9" x14ac:dyDescent="0.25">
      <c r="I68" s="34"/>
    </row>
    <row r="69" spans="9:9" x14ac:dyDescent="0.25">
      <c r="I69" s="34"/>
    </row>
  </sheetData>
  <mergeCells count="5">
    <mergeCell ref="A5:G6"/>
    <mergeCell ref="A30:G31"/>
    <mergeCell ref="L5:S6"/>
    <mergeCell ref="A1:T3"/>
    <mergeCell ref="L30:R31"/>
  </mergeCells>
  <pageMargins left="0.25" right="0.25" top="0.75" bottom="0.75" header="0.3" footer="0.3"/>
  <pageSetup paperSize="24" orientation="landscape" r:id="rId1"/>
  <drawing r:id="rId2"/>
  <tableParts count="4">
    <tablePart r:id="rId3"/>
    <tablePart r:id="rId4"/>
    <tablePart r:id="rId5"/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7">
    <tabColor theme="0" tint="-0.34998626667073579"/>
  </sheetPr>
  <dimension ref="A1:AC83"/>
  <sheetViews>
    <sheetView showRowColHeaders="0" topLeftCell="A52" zoomScaleNormal="100" workbookViewId="0">
      <selection activeCell="N35" sqref="N35"/>
    </sheetView>
  </sheetViews>
  <sheetFormatPr baseColWidth="10" defaultColWidth="11.42578125" defaultRowHeight="15" x14ac:dyDescent="0.25"/>
  <cols>
    <col min="1" max="1" width="12.28515625" style="32" customWidth="1"/>
    <col min="2" max="2" width="13.5703125" style="32" customWidth="1"/>
    <col min="3" max="3" width="23" style="32" customWidth="1"/>
    <col min="4" max="4" width="32.5703125" style="32" bestFit="1" customWidth="1"/>
    <col min="5" max="5" width="14.7109375" style="32" customWidth="1"/>
    <col min="6" max="6" width="11.42578125" style="32"/>
    <col min="7" max="7" width="12.42578125" style="32" bestFit="1" customWidth="1"/>
    <col min="8" max="8" width="12" style="32" customWidth="1"/>
    <col min="9" max="9" width="1.7109375" style="32" customWidth="1"/>
    <col min="10" max="10" width="18.42578125" style="32" bestFit="1" customWidth="1"/>
    <col min="11" max="11" width="13.85546875" style="32" customWidth="1"/>
    <col min="12" max="12" width="22.85546875" style="32" customWidth="1"/>
    <col min="13" max="13" width="31" style="32" customWidth="1"/>
    <col min="14" max="14" width="12.140625" style="32" bestFit="1" customWidth="1"/>
    <col min="15" max="16384" width="11.42578125" style="32"/>
  </cols>
  <sheetData>
    <row r="1" spans="1:18" ht="15" customHeight="1" x14ac:dyDescent="0.25">
      <c r="A1" s="250" t="s">
        <v>135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104"/>
      <c r="O1" s="104"/>
      <c r="P1" s="104"/>
      <c r="Q1" s="104"/>
      <c r="R1" s="104"/>
    </row>
    <row r="2" spans="1:18" ht="15" customHeight="1" x14ac:dyDescent="0.25">
      <c r="A2" s="250"/>
      <c r="B2" s="250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105"/>
      <c r="O2" s="105"/>
      <c r="P2" s="105"/>
      <c r="Q2" s="105"/>
      <c r="R2" s="105"/>
    </row>
    <row r="3" spans="1:18" s="120" customFormat="1" ht="45.75" customHeight="1" x14ac:dyDescent="0.25">
      <c r="A3" s="250"/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105"/>
      <c r="O3" s="105"/>
      <c r="P3" s="105"/>
      <c r="Q3" s="105"/>
      <c r="R3" s="105"/>
    </row>
    <row r="4" spans="1:18" ht="8.25" customHeight="1" x14ac:dyDescent="0.25">
      <c r="A4" s="120"/>
      <c r="B4" s="120"/>
      <c r="C4" s="120"/>
      <c r="D4" s="120"/>
      <c r="E4" s="120"/>
      <c r="F4" s="120"/>
      <c r="G4" s="120"/>
      <c r="H4" s="120"/>
      <c r="I4" s="120"/>
      <c r="J4" s="120"/>
      <c r="K4" s="120"/>
    </row>
    <row r="5" spans="1:18" ht="15" customHeight="1" x14ac:dyDescent="0.25">
      <c r="A5" s="247" t="s">
        <v>74</v>
      </c>
      <c r="B5" s="247"/>
      <c r="C5" s="247"/>
      <c r="D5" s="247"/>
      <c r="E5" s="247"/>
      <c r="F5" s="247"/>
      <c r="G5" s="247"/>
      <c r="H5" s="247"/>
      <c r="I5" s="31"/>
      <c r="J5" s="128">
        <v>7.6999999999999999E-2</v>
      </c>
      <c r="K5" s="128">
        <v>0.13300000000000001</v>
      </c>
      <c r="L5" s="127"/>
      <c r="M5" s="127"/>
      <c r="N5" s="127"/>
      <c r="O5" s="127"/>
      <c r="P5" s="127"/>
      <c r="Q5" s="127"/>
    </row>
    <row r="6" spans="1:18" ht="15" customHeight="1" x14ac:dyDescent="0.25">
      <c r="A6" s="247"/>
      <c r="B6" s="247"/>
      <c r="C6" s="247"/>
      <c r="D6" s="247"/>
      <c r="E6" s="247"/>
      <c r="F6" s="247"/>
      <c r="G6" s="247"/>
      <c r="H6" s="247"/>
      <c r="I6" s="31"/>
      <c r="J6" s="195">
        <v>0.109</v>
      </c>
      <c r="K6" s="195">
        <v>0.188</v>
      </c>
      <c r="L6" s="127"/>
      <c r="M6" s="127"/>
      <c r="N6" s="127"/>
      <c r="O6" s="127"/>
      <c r="P6" s="127"/>
      <c r="Q6" s="127"/>
    </row>
    <row r="7" spans="1:18" x14ac:dyDescent="0.25">
      <c r="A7" s="247"/>
      <c r="B7" s="247"/>
      <c r="C7" s="247"/>
      <c r="D7" s="247"/>
      <c r="E7" s="247"/>
      <c r="F7" s="247"/>
      <c r="G7" s="247"/>
      <c r="H7" s="247"/>
    </row>
    <row r="8" spans="1:18" s="33" customFormat="1" x14ac:dyDescent="0.25">
      <c r="A8" s="11" t="s">
        <v>54</v>
      </c>
      <c r="B8" s="11" t="s">
        <v>48</v>
      </c>
      <c r="C8" s="11" t="s">
        <v>49</v>
      </c>
      <c r="D8" s="11" t="s">
        <v>50</v>
      </c>
      <c r="E8" s="11" t="s">
        <v>51</v>
      </c>
      <c r="F8" s="11" t="s">
        <v>55</v>
      </c>
      <c r="G8" s="11" t="s">
        <v>56</v>
      </c>
      <c r="H8" s="11" t="s">
        <v>85</v>
      </c>
      <c r="J8" s="117" t="s">
        <v>126</v>
      </c>
      <c r="K8" s="117" t="s">
        <v>127</v>
      </c>
      <c r="Q8" s="106"/>
    </row>
    <row r="9" spans="1:18" x14ac:dyDescent="0.25">
      <c r="A9" s="12"/>
      <c r="B9" s="13"/>
      <c r="C9" s="13"/>
      <c r="D9" s="13"/>
      <c r="E9" s="14"/>
      <c r="F9" s="15"/>
      <c r="G9" s="16"/>
      <c r="H9" s="13"/>
      <c r="J9" s="118" t="str">
        <f>IF(Tableau39[[#This Row],[RSI]]="Vente","7,70 %",IF(Tableau39[[#This Row],[RSI]]="Prestation","13,30%",""))</f>
        <v/>
      </c>
      <c r="K9" s="14" t="e">
        <f>Tableau39[[#This Row],[MONTANT]]*Tableau9[[#This Row],[TAUX]]</f>
        <v>#VALUE!</v>
      </c>
      <c r="N9" s="107"/>
      <c r="O9" s="108"/>
      <c r="P9" s="34"/>
      <c r="Q9" s="109"/>
    </row>
    <row r="10" spans="1:18" x14ac:dyDescent="0.25">
      <c r="A10" s="12"/>
      <c r="B10" s="13"/>
      <c r="C10" s="13"/>
      <c r="D10" s="13"/>
      <c r="E10" s="14"/>
      <c r="F10" s="15"/>
      <c r="G10" s="16"/>
      <c r="H10" s="13"/>
      <c r="J10" s="118" t="str">
        <f>IF(Tableau39[[#This Row],[RSI]]="Vente","7,70 %",IF(Tableau39[[#This Row],[RSI]]="Prestation","13,30%",""))</f>
        <v/>
      </c>
      <c r="K10" s="14" t="e">
        <f>Tableau39[[#This Row],[MONTANT]]*Tableau9[[#This Row],[TAUX]]</f>
        <v>#VALUE!</v>
      </c>
      <c r="N10" s="107"/>
      <c r="O10" s="108"/>
      <c r="P10" s="34"/>
      <c r="Q10" s="109"/>
    </row>
    <row r="11" spans="1:18" x14ac:dyDescent="0.25">
      <c r="A11" s="12"/>
      <c r="B11" s="13"/>
      <c r="C11" s="13"/>
      <c r="D11" s="13"/>
      <c r="E11" s="14"/>
      <c r="F11" s="15"/>
      <c r="G11" s="16"/>
      <c r="H11" s="13"/>
      <c r="J11" s="118" t="str">
        <f>IF(Tableau39[[#This Row],[RSI]]="Vente","7,70 %",IF(Tableau39[[#This Row],[RSI]]="Prestation","13,30%",""))</f>
        <v/>
      </c>
      <c r="K11" s="14" t="e">
        <f>Tableau39[[#This Row],[MONTANT]]*Tableau9[[#This Row],[TAUX]]</f>
        <v>#VALUE!</v>
      </c>
      <c r="N11" s="107"/>
      <c r="O11" s="108"/>
      <c r="P11" s="34"/>
      <c r="Q11" s="109"/>
    </row>
    <row r="12" spans="1:18" x14ac:dyDescent="0.25">
      <c r="A12" s="12"/>
      <c r="B12" s="13"/>
      <c r="C12" s="13"/>
      <c r="D12" s="13"/>
      <c r="E12" s="14"/>
      <c r="F12" s="15"/>
      <c r="G12" s="16"/>
      <c r="H12" s="13"/>
      <c r="J12" s="118" t="str">
        <f>IF(Tableau39[[#This Row],[RSI]]="Vente","7,70 %",IF(Tableau39[[#This Row],[RSI]]="Prestation","13,30%",""))</f>
        <v/>
      </c>
      <c r="K12" s="14" t="e">
        <f>Tableau39[[#This Row],[MONTANT]]*Tableau9[[#This Row],[TAUX]]</f>
        <v>#VALUE!</v>
      </c>
      <c r="M12" s="190"/>
      <c r="N12" s="107"/>
      <c r="O12" s="108"/>
      <c r="P12" s="34"/>
      <c r="Q12" s="109"/>
    </row>
    <row r="13" spans="1:18" x14ac:dyDescent="0.25">
      <c r="A13" s="12"/>
      <c r="B13" s="13"/>
      <c r="C13" s="13"/>
      <c r="D13" s="13"/>
      <c r="E13" s="14"/>
      <c r="F13" s="15"/>
      <c r="G13" s="16"/>
      <c r="H13" s="13"/>
      <c r="J13" s="118" t="str">
        <f>IF(Tableau39[[#This Row],[RSI]]="Vente","7,70 %",IF(Tableau39[[#This Row],[RSI]]="Prestation","13,30%",""))</f>
        <v/>
      </c>
      <c r="K13" s="14" t="e">
        <f>Tableau39[[#This Row],[MONTANT]]*Tableau9[[#This Row],[TAUX]]</f>
        <v>#VALUE!</v>
      </c>
      <c r="N13" s="107"/>
      <c r="O13" s="108"/>
      <c r="P13" s="34"/>
      <c r="Q13" s="109"/>
    </row>
    <row r="14" spans="1:18" x14ac:dyDescent="0.25">
      <c r="A14" s="12"/>
      <c r="B14" s="13"/>
      <c r="C14" s="13"/>
      <c r="D14" s="13"/>
      <c r="E14" s="14"/>
      <c r="F14" s="15"/>
      <c r="G14" s="16"/>
      <c r="H14" s="13"/>
      <c r="J14" s="118" t="str">
        <f>IF(Tableau39[[#This Row],[RSI]]="Vente","7,70 %",IF(Tableau39[[#This Row],[RSI]]="Prestation","13,30%",""))</f>
        <v/>
      </c>
      <c r="K14" s="14" t="e">
        <f>Tableau39[[#This Row],[MONTANT]]*Tableau9[[#This Row],[TAUX]]</f>
        <v>#VALUE!</v>
      </c>
      <c r="N14" s="107"/>
      <c r="O14" s="108"/>
      <c r="P14" s="34"/>
      <c r="Q14" s="109"/>
    </row>
    <row r="15" spans="1:18" x14ac:dyDescent="0.25">
      <c r="A15" s="12"/>
      <c r="B15" s="13"/>
      <c r="C15" s="13"/>
      <c r="D15" s="13"/>
      <c r="E15" s="14"/>
      <c r="F15" s="15"/>
      <c r="G15" s="16"/>
      <c r="H15" s="13"/>
      <c r="J15" s="118" t="str">
        <f>IF(Tableau39[[#This Row],[RSI]]="Vente","7,70 %",IF(Tableau39[[#This Row],[RSI]]="Prestation","13,30%",""))</f>
        <v/>
      </c>
      <c r="K15" s="14" t="e">
        <f>Tableau39[[#This Row],[MONTANT]]*Tableau9[[#This Row],[TAUX]]</f>
        <v>#VALUE!</v>
      </c>
      <c r="N15" s="107"/>
      <c r="O15" s="108"/>
      <c r="P15" s="34"/>
      <c r="Q15" s="109"/>
    </row>
    <row r="16" spans="1:18" x14ac:dyDescent="0.25">
      <c r="A16" s="12"/>
      <c r="B16" s="13"/>
      <c r="C16" s="13"/>
      <c r="D16" s="13"/>
      <c r="E16" s="14"/>
      <c r="F16" s="15"/>
      <c r="G16" s="16"/>
      <c r="H16" s="13"/>
      <c r="J16" s="118" t="str">
        <f>IF(Tableau39[[#This Row],[RSI]]="Vente","7,70 %",IF(Tableau39[[#This Row],[RSI]]="Prestation","13,30%",""))</f>
        <v/>
      </c>
      <c r="K16" s="14" t="e">
        <f>Tableau39[[#This Row],[MONTANT]]*Tableau9[[#This Row],[TAUX]]</f>
        <v>#VALUE!</v>
      </c>
      <c r="N16" s="107"/>
      <c r="Q16" s="109"/>
    </row>
    <row r="17" spans="1:29" x14ac:dyDescent="0.25">
      <c r="A17" s="67"/>
      <c r="B17" s="68"/>
      <c r="C17" s="68"/>
      <c r="D17" s="68"/>
      <c r="E17" s="69"/>
      <c r="F17" s="71"/>
      <c r="G17" s="70"/>
      <c r="H17" s="68"/>
      <c r="J17" s="188" t="str">
        <f>IF(Tableau39[[#This Row],[RSI]]="Vente","7,70 %",IF(Tableau39[[#This Row],[RSI]]="Prestation","13,30%",""))</f>
        <v/>
      </c>
      <c r="K17" s="69" t="e">
        <f>Tableau39[[#This Row],[MONTANT]]*Tableau9[[#This Row],[TAUX]]</f>
        <v>#VALUE!</v>
      </c>
      <c r="N17" s="107"/>
      <c r="Q17" s="109"/>
    </row>
    <row r="18" spans="1:29" x14ac:dyDescent="0.25">
      <c r="A18" s="67"/>
      <c r="B18" s="68"/>
      <c r="C18" s="68"/>
      <c r="D18" s="68"/>
      <c r="E18" s="69"/>
      <c r="F18" s="71"/>
      <c r="G18" s="70"/>
      <c r="H18" s="68"/>
      <c r="J18" s="188" t="str">
        <f>IF(Tableau39[[#This Row],[RSI]]="Vente","7,70 %",IF(Tableau39[[#This Row],[RSI]]="Prestation","13,30%",""))</f>
        <v/>
      </c>
      <c r="K18" s="69" t="e">
        <f>Tableau39[[#This Row],[MONTANT]]*Tableau9[[#This Row],[TAUX]]</f>
        <v>#VALUE!</v>
      </c>
      <c r="N18" s="107"/>
      <c r="Q18" s="109"/>
    </row>
    <row r="19" spans="1:29" x14ac:dyDescent="0.25">
      <c r="A19" s="67"/>
      <c r="B19" s="68"/>
      <c r="C19" s="68"/>
      <c r="D19" s="68"/>
      <c r="E19" s="69"/>
      <c r="F19" s="71"/>
      <c r="G19" s="70"/>
      <c r="H19" s="68"/>
      <c r="J19" s="188" t="str">
        <f>IF(Tableau39[[#This Row],[RSI]]="Vente","7,70 %",IF(Tableau39[[#This Row],[RSI]]="Prestation","13,30%",""))</f>
        <v/>
      </c>
      <c r="K19" s="69" t="e">
        <f>Tableau39[[#This Row],[MONTANT]]*Tableau9[[#This Row],[TAUX]]</f>
        <v>#VALUE!</v>
      </c>
    </row>
    <row r="20" spans="1:29" s="27" customFormat="1" x14ac:dyDescent="0.25">
      <c r="A20" s="32"/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</row>
    <row r="21" spans="1:29" x14ac:dyDescent="0.25">
      <c r="A21" s="248" t="s">
        <v>130</v>
      </c>
      <c r="B21" s="248"/>
      <c r="C21" s="248"/>
      <c r="D21" s="248"/>
      <c r="E21" s="119">
        <f>SUM(Tableau39[MONTANT])</f>
        <v>0</v>
      </c>
      <c r="J21" s="125" t="s">
        <v>128</v>
      </c>
      <c r="K21" s="187">
        <f>SUMPRODUCT((E$9:E$19)*(H$9:H$19="vente"))*J5</f>
        <v>0</v>
      </c>
    </row>
    <row r="22" spans="1:29" x14ac:dyDescent="0.25">
      <c r="A22" s="249" t="s">
        <v>131</v>
      </c>
      <c r="B22" s="249"/>
      <c r="C22" s="249"/>
      <c r="D22" s="249"/>
      <c r="E22" s="129">
        <f>SUM(K21:K22)</f>
        <v>0</v>
      </c>
      <c r="J22" s="124" t="s">
        <v>129</v>
      </c>
      <c r="K22" s="189">
        <f>SUMPRODUCT((E$9:E$19)*(H$9:H$19="prestation"))*K5</f>
        <v>0</v>
      </c>
    </row>
    <row r="23" spans="1:29" s="135" customFormat="1" x14ac:dyDescent="0.25">
      <c r="A23" s="32"/>
      <c r="B23" s="32"/>
      <c r="C23" s="32"/>
      <c r="D23" s="32"/>
      <c r="E23" s="32"/>
      <c r="F23" s="32"/>
      <c r="G23" s="32"/>
      <c r="H23" s="32"/>
      <c r="J23" s="32"/>
      <c r="K23" s="32"/>
    </row>
    <row r="24" spans="1:29" ht="15.75" customHeight="1" x14ac:dyDescent="0.25">
      <c r="A24" s="246" t="s">
        <v>132</v>
      </c>
      <c r="B24" s="246"/>
      <c r="C24" s="246"/>
      <c r="D24" s="246"/>
      <c r="E24" s="130">
        <f>E21-E22</f>
        <v>0</v>
      </c>
      <c r="L24" s="186"/>
      <c r="M24" s="186"/>
      <c r="N24" s="186"/>
      <c r="O24" s="186"/>
      <c r="P24" s="186"/>
      <c r="Q24" s="30"/>
    </row>
    <row r="25" spans="1:29" ht="13.5" customHeight="1" x14ac:dyDescent="0.25">
      <c r="A25" s="131"/>
      <c r="B25" s="131"/>
      <c r="C25" s="131"/>
      <c r="D25" s="131"/>
      <c r="E25" s="132"/>
      <c r="I25" s="31"/>
      <c r="L25" s="127"/>
      <c r="M25" s="127"/>
      <c r="N25" s="127"/>
      <c r="O25" s="127"/>
      <c r="P25" s="127"/>
      <c r="Q25" s="106"/>
    </row>
    <row r="26" spans="1:29" ht="9.75" customHeight="1" x14ac:dyDescent="0.25">
      <c r="A26" s="133"/>
      <c r="B26" s="133"/>
      <c r="C26" s="133"/>
      <c r="D26" s="133"/>
      <c r="E26" s="134"/>
      <c r="F26" s="135"/>
      <c r="G26" s="135"/>
      <c r="H26" s="135"/>
      <c r="I26" s="31"/>
      <c r="J26" s="135"/>
      <c r="K26" s="135"/>
      <c r="L26" s="127"/>
      <c r="M26" s="127"/>
      <c r="N26" s="127"/>
      <c r="O26" s="127"/>
      <c r="P26" s="127"/>
    </row>
    <row r="27" spans="1:29" ht="9" customHeight="1" x14ac:dyDescent="0.25">
      <c r="A27" s="127"/>
      <c r="B27" s="127"/>
      <c r="C27" s="127"/>
      <c r="D27" s="127"/>
      <c r="E27" s="127"/>
      <c r="F27" s="127"/>
      <c r="G27" s="127"/>
      <c r="H27" s="30"/>
      <c r="J27" s="186"/>
      <c r="K27" s="186"/>
    </row>
    <row r="28" spans="1:29" x14ac:dyDescent="0.25">
      <c r="A28" s="247" t="s">
        <v>78</v>
      </c>
      <c r="B28" s="247"/>
      <c r="C28" s="247"/>
      <c r="D28" s="247"/>
      <c r="E28" s="247"/>
      <c r="F28" s="247"/>
      <c r="G28" s="247"/>
      <c r="H28" s="247"/>
      <c r="I28" s="33"/>
      <c r="J28" s="128">
        <v>7.6999999999999999E-2</v>
      </c>
      <c r="K28" s="128">
        <v>0.13300000000000001</v>
      </c>
      <c r="L28" s="33"/>
      <c r="M28" s="33"/>
      <c r="N28" s="33"/>
      <c r="O28" s="33"/>
      <c r="P28" s="33"/>
    </row>
    <row r="29" spans="1:29" ht="28.5" x14ac:dyDescent="0.25">
      <c r="A29" s="247"/>
      <c r="B29" s="247"/>
      <c r="C29" s="247"/>
      <c r="D29" s="247"/>
      <c r="E29" s="247"/>
      <c r="F29" s="247"/>
      <c r="G29" s="247"/>
      <c r="H29" s="247"/>
      <c r="J29" s="127"/>
      <c r="K29" s="127"/>
      <c r="N29" s="107"/>
      <c r="O29" s="108"/>
      <c r="P29" s="34"/>
    </row>
    <row r="30" spans="1:29" x14ac:dyDescent="0.25">
      <c r="A30" s="247"/>
      <c r="B30" s="247"/>
      <c r="C30" s="247"/>
      <c r="D30" s="247"/>
      <c r="E30" s="247"/>
      <c r="F30" s="247"/>
      <c r="G30" s="247"/>
      <c r="H30" s="247"/>
      <c r="N30" s="107"/>
      <c r="O30" s="108"/>
      <c r="P30" s="34"/>
    </row>
    <row r="31" spans="1:29" x14ac:dyDescent="0.25">
      <c r="A31" s="11" t="s">
        <v>54</v>
      </c>
      <c r="B31" s="11" t="s">
        <v>48</v>
      </c>
      <c r="C31" s="11" t="s">
        <v>49</v>
      </c>
      <c r="D31" s="11" t="s">
        <v>50</v>
      </c>
      <c r="E31" s="11" t="s">
        <v>51</v>
      </c>
      <c r="F31" s="11" t="s">
        <v>55</v>
      </c>
      <c r="G31" s="11" t="s">
        <v>56</v>
      </c>
      <c r="H31" s="11" t="s">
        <v>85</v>
      </c>
      <c r="J31" s="117" t="s">
        <v>126</v>
      </c>
      <c r="K31" s="117" t="s">
        <v>127</v>
      </c>
      <c r="N31" s="107"/>
      <c r="O31" s="108"/>
      <c r="P31" s="34"/>
    </row>
    <row r="32" spans="1:29" x14ac:dyDescent="0.25">
      <c r="A32" s="191"/>
      <c r="B32" s="192"/>
      <c r="C32" s="192"/>
      <c r="D32" s="192"/>
      <c r="E32" s="193"/>
      <c r="F32" s="15"/>
      <c r="G32" s="16"/>
      <c r="H32" s="13"/>
      <c r="J32" s="118" t="str">
        <f>IF(Tableau3911[[#This Row],[RSI]]="Vente","7,70 %",IF(Tableau3911[[#This Row],[RSI]]="Prestation","13,30%",""))</f>
        <v/>
      </c>
      <c r="K32" s="14" t="e">
        <f>Tableau3911[[#This Row],[MONTANT]]*Tableau912[[#This Row],[TAUX]]</f>
        <v>#VALUE!</v>
      </c>
      <c r="N32" s="107"/>
      <c r="O32" s="108"/>
      <c r="P32" s="34"/>
      <c r="Q32" s="115"/>
    </row>
    <row r="33" spans="1:17" x14ac:dyDescent="0.25">
      <c r="A33" s="12"/>
      <c r="B33" s="13"/>
      <c r="C33" s="13"/>
      <c r="D33" s="13"/>
      <c r="E33" s="14"/>
      <c r="F33" s="15"/>
      <c r="G33" s="16"/>
      <c r="H33" s="13"/>
      <c r="J33" s="118" t="str">
        <f>IF(Tableau3911[[#This Row],[RSI]]="Vente","7,70 %",IF(Tableau3911[[#This Row],[RSI]]="Prestation","13,30%",""))</f>
        <v/>
      </c>
      <c r="K33" s="14" t="e">
        <f>Tableau3911[[#This Row],[MONTANT]]*Tableau912[[#This Row],[TAUX]]</f>
        <v>#VALUE!</v>
      </c>
      <c r="N33" s="107"/>
      <c r="O33" s="108"/>
      <c r="P33" s="34"/>
      <c r="Q33" s="115"/>
    </row>
    <row r="34" spans="1:17" x14ac:dyDescent="0.25">
      <c r="A34" s="12"/>
      <c r="B34" s="13"/>
      <c r="C34" s="13"/>
      <c r="D34" s="13"/>
      <c r="E34" s="14"/>
      <c r="F34" s="15"/>
      <c r="G34" s="16"/>
      <c r="H34" s="13"/>
      <c r="J34" s="118" t="str">
        <f>IF(Tableau3911[[#This Row],[RSI]]="Vente","7,70 %",IF(Tableau3911[[#This Row],[RSI]]="Prestation","13,30%",""))</f>
        <v/>
      </c>
      <c r="K34" s="14" t="e">
        <f>Tableau3911[[#This Row],[MONTANT]]*Tableau912[[#This Row],[TAUX]]</f>
        <v>#VALUE!</v>
      </c>
      <c r="N34" s="107"/>
      <c r="O34" s="108"/>
      <c r="P34" s="34"/>
      <c r="Q34" s="109"/>
    </row>
    <row r="35" spans="1:17" x14ac:dyDescent="0.25">
      <c r="A35" s="12"/>
      <c r="B35" s="13"/>
      <c r="C35" s="13"/>
      <c r="D35" s="13"/>
      <c r="E35" s="14"/>
      <c r="F35" s="15"/>
      <c r="G35" s="16"/>
      <c r="H35" s="13"/>
      <c r="J35" s="118" t="str">
        <f>IF(Tableau3911[[#This Row],[RSI]]="Vente","7,70 %",IF(Tableau3911[[#This Row],[RSI]]="Prestation","13,30%",""))</f>
        <v/>
      </c>
      <c r="K35" s="14" t="e">
        <f>Tableau3911[[#This Row],[MONTANT]]*Tableau912[[#This Row],[TAUX]]</f>
        <v>#VALUE!</v>
      </c>
      <c r="N35" s="107"/>
      <c r="O35" s="108"/>
      <c r="P35" s="34"/>
    </row>
    <row r="36" spans="1:17" x14ac:dyDescent="0.25">
      <c r="A36" s="12"/>
      <c r="B36" s="13"/>
      <c r="C36" s="13"/>
      <c r="D36" s="13"/>
      <c r="E36" s="14"/>
      <c r="F36" s="15"/>
      <c r="G36" s="16"/>
      <c r="H36" s="13"/>
      <c r="J36" s="118" t="str">
        <f>IF(Tableau3911[[#This Row],[RSI]]="Vente","7,70 %",IF(Tableau3911[[#This Row],[RSI]]="Prestation","13,30%",""))</f>
        <v/>
      </c>
      <c r="K36" s="14" t="e">
        <f>Tableau3911[[#This Row],[MONTANT]]*Tableau912[[#This Row],[TAUX]]</f>
        <v>#VALUE!</v>
      </c>
      <c r="N36" s="107"/>
    </row>
    <row r="37" spans="1:17" x14ac:dyDescent="0.25">
      <c r="A37" s="12"/>
      <c r="B37" s="13"/>
      <c r="C37" s="13"/>
      <c r="D37" s="13"/>
      <c r="E37" s="14"/>
      <c r="F37" s="15"/>
      <c r="G37" s="16"/>
      <c r="H37" s="13"/>
      <c r="J37" s="118" t="str">
        <f>IF(Tableau3911[[#This Row],[RSI]]="Vente","7,70 %",IF(Tableau3911[[#This Row],[RSI]]="Prestation","13,30%",""))</f>
        <v/>
      </c>
      <c r="K37" s="14" t="e">
        <f>Tableau3911[[#This Row],[MONTANT]]*Tableau912[[#This Row],[TAUX]]</f>
        <v>#VALUE!</v>
      </c>
    </row>
    <row r="38" spans="1:17" x14ac:dyDescent="0.25">
      <c r="A38" s="12"/>
      <c r="B38" s="13"/>
      <c r="C38" s="13"/>
      <c r="D38" s="13"/>
      <c r="E38" s="14"/>
      <c r="F38" s="15"/>
      <c r="G38" s="16"/>
      <c r="H38" s="13"/>
      <c r="J38" s="118" t="str">
        <f>IF(Tableau3911[[#This Row],[RSI]]="Vente","7,70 %",IF(Tableau3911[[#This Row],[RSI]]="Prestation","13,30%",""))</f>
        <v/>
      </c>
      <c r="K38" s="14" t="e">
        <f>Tableau3911[[#This Row],[MONTANT]]*Tableau912[[#This Row],[TAUX]]</f>
        <v>#VALUE!</v>
      </c>
    </row>
    <row r="39" spans="1:17" x14ac:dyDescent="0.25">
      <c r="A39" s="12"/>
      <c r="B39" s="13"/>
      <c r="C39" s="13"/>
      <c r="D39" s="13"/>
      <c r="E39" s="14"/>
      <c r="F39" s="15"/>
      <c r="G39" s="16"/>
      <c r="H39" s="13"/>
      <c r="J39" s="118" t="str">
        <f>IF(Tableau3911[[#This Row],[RSI]]="Vente","7,70 %",IF(Tableau3911[[#This Row],[RSI]]="Prestation","13,30%",""))</f>
        <v/>
      </c>
      <c r="K39" s="14" t="e">
        <f>Tableau3911[[#This Row],[MONTANT]]*Tableau912[[#This Row],[TAUX]]</f>
        <v>#VALUE!</v>
      </c>
    </row>
    <row r="40" spans="1:17" x14ac:dyDescent="0.25">
      <c r="Q40" s="116"/>
    </row>
    <row r="41" spans="1:17" x14ac:dyDescent="0.25">
      <c r="A41" s="248" t="s">
        <v>130</v>
      </c>
      <c r="B41" s="248"/>
      <c r="C41" s="248"/>
      <c r="D41" s="248"/>
      <c r="E41" s="119">
        <f>SUM(Tableau3911[MONTANT])</f>
        <v>0</v>
      </c>
      <c r="J41" s="125" t="s">
        <v>128</v>
      </c>
      <c r="K41" s="123">
        <f>SUMPRODUCT((E$32:E$39)*(H$32:H$39="vente"))*J5</f>
        <v>0</v>
      </c>
    </row>
    <row r="42" spans="1:17" ht="15" customHeight="1" x14ac:dyDescent="0.25">
      <c r="A42" s="249" t="s">
        <v>131</v>
      </c>
      <c r="B42" s="249"/>
      <c r="C42" s="249"/>
      <c r="D42" s="249"/>
      <c r="E42" s="129">
        <f>SUM(K41:K42)</f>
        <v>0</v>
      </c>
      <c r="J42" s="124" t="s">
        <v>129</v>
      </c>
      <c r="K42" s="126">
        <f>SUMPRODUCT((E$32:E$39)*(H$32:H$39="prestation"))*K5</f>
        <v>0</v>
      </c>
      <c r="L42" s="186"/>
      <c r="M42" s="186"/>
      <c r="N42" s="186"/>
      <c r="O42" s="186"/>
      <c r="P42" s="186"/>
    </row>
    <row r="43" spans="1:17" ht="15" customHeight="1" x14ac:dyDescent="0.25">
      <c r="L43" s="186"/>
      <c r="M43" s="186"/>
      <c r="N43" s="186"/>
      <c r="O43" s="186"/>
      <c r="P43" s="186"/>
    </row>
    <row r="44" spans="1:17" x14ac:dyDescent="0.25">
      <c r="A44" s="246" t="s">
        <v>132</v>
      </c>
      <c r="B44" s="246"/>
      <c r="C44" s="246"/>
      <c r="D44" s="246"/>
      <c r="E44" s="130">
        <f>E41-E42</f>
        <v>0</v>
      </c>
      <c r="N44" s="111"/>
    </row>
    <row r="45" spans="1:17" ht="28.5" x14ac:dyDescent="0.25">
      <c r="A45" s="127"/>
      <c r="B45" s="127"/>
      <c r="C45" s="127"/>
      <c r="D45" s="127"/>
      <c r="E45" s="127"/>
      <c r="F45" s="127"/>
      <c r="G45" s="127"/>
      <c r="H45" s="30"/>
      <c r="J45" s="186"/>
      <c r="K45" s="186"/>
      <c r="L45" s="110"/>
      <c r="M45" s="112"/>
      <c r="N45" s="113"/>
    </row>
    <row r="46" spans="1:17" ht="28.5" x14ac:dyDescent="0.25">
      <c r="A46" s="127"/>
      <c r="B46" s="127"/>
      <c r="C46" s="127"/>
      <c r="D46" s="127"/>
      <c r="E46" s="127"/>
      <c r="F46" s="127"/>
      <c r="G46" s="127"/>
      <c r="H46" s="30"/>
      <c r="J46" s="186"/>
      <c r="K46" s="186"/>
      <c r="N46" s="114"/>
    </row>
    <row r="47" spans="1:17" ht="18" customHeight="1" x14ac:dyDescent="0.25">
      <c r="A47" s="247" t="s">
        <v>82</v>
      </c>
      <c r="B47" s="247"/>
      <c r="C47" s="247"/>
      <c r="D47" s="247"/>
      <c r="E47" s="247"/>
      <c r="F47" s="247"/>
      <c r="G47" s="247"/>
      <c r="H47" s="247"/>
      <c r="I47" s="33"/>
      <c r="J47" s="128">
        <v>7.6999999999999999E-2</v>
      </c>
      <c r="K47" s="128">
        <v>0.13300000000000001</v>
      </c>
    </row>
    <row r="48" spans="1:17" ht="18.75" customHeight="1" x14ac:dyDescent="0.25">
      <c r="A48" s="247"/>
      <c r="B48" s="247"/>
      <c r="C48" s="247"/>
      <c r="D48" s="247"/>
      <c r="E48" s="247"/>
      <c r="F48" s="247"/>
      <c r="G48" s="247"/>
      <c r="H48" s="247"/>
      <c r="J48" s="127"/>
      <c r="K48" s="127"/>
    </row>
    <row r="49" spans="1:11" x14ac:dyDescent="0.25">
      <c r="A49" s="247"/>
      <c r="B49" s="247"/>
      <c r="C49" s="247"/>
      <c r="D49" s="247"/>
      <c r="E49" s="247"/>
      <c r="F49" s="247"/>
      <c r="G49" s="247"/>
      <c r="H49" s="247"/>
    </row>
    <row r="50" spans="1:11" x14ac:dyDescent="0.25">
      <c r="A50" s="11" t="s">
        <v>54</v>
      </c>
      <c r="B50" s="11" t="s">
        <v>48</v>
      </c>
      <c r="C50" s="11" t="s">
        <v>49</v>
      </c>
      <c r="D50" s="11" t="s">
        <v>50</v>
      </c>
      <c r="E50" s="11" t="s">
        <v>51</v>
      </c>
      <c r="F50" s="11" t="s">
        <v>55</v>
      </c>
      <c r="G50" s="11" t="s">
        <v>56</v>
      </c>
      <c r="H50" s="11" t="s">
        <v>85</v>
      </c>
      <c r="J50" s="117" t="s">
        <v>126</v>
      </c>
      <c r="K50" s="117" t="s">
        <v>127</v>
      </c>
    </row>
    <row r="51" spans="1:11" x14ac:dyDescent="0.25">
      <c r="A51" s="12"/>
      <c r="B51" s="13"/>
      <c r="C51" s="13"/>
      <c r="D51" s="13"/>
      <c r="E51" s="14"/>
      <c r="F51" s="15"/>
      <c r="G51" s="16"/>
      <c r="H51" s="13"/>
      <c r="J51" s="118" t="str">
        <f>IF(Tableau391114[[#This Row],[RSI]]="Vente","7,70 %",IF(Tableau391114[[#This Row],[RSI]]="Prestation","13,30%",""))</f>
        <v/>
      </c>
      <c r="K51" s="14" t="e">
        <f>Tableau391114[[#This Row],[MONTANT]]*Tableau91215[[#This Row],[TAUX]]</f>
        <v>#VALUE!</v>
      </c>
    </row>
    <row r="52" spans="1:11" x14ac:dyDescent="0.25">
      <c r="A52" s="12"/>
      <c r="B52" s="13"/>
      <c r="C52" s="13"/>
      <c r="D52" s="13"/>
      <c r="E52" s="14"/>
      <c r="F52" s="15"/>
      <c r="G52" s="16"/>
      <c r="H52" s="13"/>
      <c r="J52" s="118" t="str">
        <f>IF(Tableau391114[[#This Row],[RSI]]="Vente","7,70 %",IF(Tableau391114[[#This Row],[RSI]]="Prestation","13,30%",""))</f>
        <v/>
      </c>
      <c r="K52" s="14" t="e">
        <f>Tableau391114[[#This Row],[MONTANT]]*Tableau91215[[#This Row],[TAUX]]</f>
        <v>#VALUE!</v>
      </c>
    </row>
    <row r="53" spans="1:11" x14ac:dyDescent="0.25">
      <c r="A53" s="12"/>
      <c r="B53" s="13"/>
      <c r="C53" s="13"/>
      <c r="D53" s="13"/>
      <c r="E53" s="14"/>
      <c r="F53" s="15"/>
      <c r="G53" s="16"/>
      <c r="H53" s="13"/>
      <c r="J53" s="118" t="str">
        <f>IF(Tableau391114[[#This Row],[RSI]]="Vente","7,70 %",IF(Tableau391114[[#This Row],[RSI]]="Prestation","13,30%",""))</f>
        <v/>
      </c>
      <c r="K53" s="14" t="e">
        <f>Tableau391114[[#This Row],[MONTANT]]*Tableau91215[[#This Row],[TAUX]]</f>
        <v>#VALUE!</v>
      </c>
    </row>
    <row r="54" spans="1:11" x14ac:dyDescent="0.25">
      <c r="A54" s="12"/>
      <c r="B54" s="13"/>
      <c r="C54" s="13"/>
      <c r="D54" s="13"/>
      <c r="E54" s="14"/>
      <c r="F54" s="15"/>
      <c r="G54" s="16"/>
      <c r="H54" s="13"/>
      <c r="J54" s="118" t="str">
        <f>IF(Tableau391114[[#This Row],[RSI]]="Vente","7,70 %",IF(Tableau391114[[#This Row],[RSI]]="Prestation","13,30%",""))</f>
        <v/>
      </c>
      <c r="K54" s="14" t="e">
        <f>Tableau391114[[#This Row],[MONTANT]]*Tableau91215[[#This Row],[TAUX]]</f>
        <v>#VALUE!</v>
      </c>
    </row>
    <row r="55" spans="1:11" x14ac:dyDescent="0.25">
      <c r="A55" s="12"/>
      <c r="B55" s="13"/>
      <c r="C55" s="13"/>
      <c r="D55" s="13"/>
      <c r="E55" s="14"/>
      <c r="F55" s="15"/>
      <c r="G55" s="16"/>
      <c r="H55" s="13"/>
      <c r="J55" s="118" t="str">
        <f>IF(Tableau391114[[#This Row],[RSI]]="Vente","7,70 %",IF(Tableau391114[[#This Row],[RSI]]="Prestation","13,30%",""))</f>
        <v/>
      </c>
      <c r="K55" s="14" t="e">
        <f>Tableau391114[[#This Row],[MONTANT]]*Tableau91215[[#This Row],[TAUX]]</f>
        <v>#VALUE!</v>
      </c>
    </row>
    <row r="56" spans="1:11" x14ac:dyDescent="0.25">
      <c r="A56" s="12"/>
      <c r="B56" s="13"/>
      <c r="C56" s="13"/>
      <c r="D56" s="13"/>
      <c r="E56" s="14"/>
      <c r="F56" s="15"/>
      <c r="G56" s="16"/>
      <c r="H56" s="13"/>
      <c r="J56" s="118" t="str">
        <f>IF(Tableau391114[[#This Row],[RSI]]="Vente","7,70 %",IF(Tableau391114[[#This Row],[RSI]]="Prestation","13,30%",""))</f>
        <v/>
      </c>
      <c r="K56" s="14" t="e">
        <f>Tableau391114[[#This Row],[MONTANT]]*Tableau91215[[#This Row],[TAUX]]</f>
        <v>#VALUE!</v>
      </c>
    </row>
    <row r="57" spans="1:11" x14ac:dyDescent="0.25">
      <c r="A57" s="12"/>
      <c r="B57" s="13"/>
      <c r="C57" s="13"/>
      <c r="D57" s="13"/>
      <c r="E57" s="14"/>
      <c r="F57" s="15"/>
      <c r="G57" s="16"/>
      <c r="H57" s="13"/>
      <c r="J57" s="118" t="str">
        <f>IF(Tableau391114[[#This Row],[RSI]]="Vente","7,70 %",IF(Tableau391114[[#This Row],[RSI]]="Prestation","13,30%",""))</f>
        <v/>
      </c>
      <c r="K57" s="14" t="e">
        <f>Tableau391114[[#This Row],[MONTANT]]*Tableau91215[[#This Row],[TAUX]]</f>
        <v>#VALUE!</v>
      </c>
    </row>
    <row r="58" spans="1:11" x14ac:dyDescent="0.25">
      <c r="A58" s="12"/>
      <c r="B58" s="13"/>
      <c r="C58" s="13"/>
      <c r="D58" s="13"/>
      <c r="E58" s="14"/>
      <c r="F58" s="15"/>
      <c r="G58" s="16"/>
      <c r="H58" s="13"/>
      <c r="J58" s="118" t="str">
        <f>IF(Tableau391114[[#This Row],[RSI]]="Vente","7,70 %",IF(Tableau391114[[#This Row],[RSI]]="Prestation","13,30%",""))</f>
        <v/>
      </c>
      <c r="K58" s="14" t="e">
        <f>Tableau391114[[#This Row],[MONTANT]]*Tableau91215[[#This Row],[TAUX]]</f>
        <v>#VALUE!</v>
      </c>
    </row>
    <row r="60" spans="1:11" x14ac:dyDescent="0.25">
      <c r="A60" s="248" t="s">
        <v>130</v>
      </c>
      <c r="B60" s="248"/>
      <c r="C60" s="248"/>
      <c r="D60" s="248"/>
      <c r="E60" s="119">
        <f>SUM(Tableau391114[MONTANT])</f>
        <v>0</v>
      </c>
      <c r="J60" s="125" t="s">
        <v>128</v>
      </c>
      <c r="K60" s="123">
        <f>SUMPRODUCT((E$32:E$39)*(H$32:H$39="vente"))*J24</f>
        <v>0</v>
      </c>
    </row>
    <row r="61" spans="1:11" x14ac:dyDescent="0.25">
      <c r="A61" s="249" t="s">
        <v>131</v>
      </c>
      <c r="B61" s="249"/>
      <c r="C61" s="249"/>
      <c r="D61" s="249"/>
      <c r="E61" s="129">
        <f>SUM(K60:K61)</f>
        <v>0</v>
      </c>
      <c r="J61" s="124" t="s">
        <v>129</v>
      </c>
      <c r="K61" s="126">
        <f>SUMPRODUCT((E$32:E$39)*(H$32:H$39="prestation"))*K24</f>
        <v>0</v>
      </c>
    </row>
    <row r="63" spans="1:11" x14ac:dyDescent="0.25">
      <c r="A63" s="246" t="s">
        <v>132</v>
      </c>
      <c r="B63" s="246"/>
      <c r="C63" s="246"/>
      <c r="D63" s="246"/>
      <c r="E63" s="130">
        <f>E60-E61</f>
        <v>0</v>
      </c>
    </row>
    <row r="67" spans="1:11" x14ac:dyDescent="0.25">
      <c r="A67" s="247" t="s">
        <v>113</v>
      </c>
      <c r="B67" s="247"/>
      <c r="C67" s="247"/>
      <c r="D67" s="247"/>
      <c r="E67" s="247"/>
      <c r="F67" s="247"/>
      <c r="G67" s="247"/>
      <c r="H67" s="247"/>
      <c r="I67" s="33"/>
      <c r="J67" s="128">
        <v>7.6999999999999999E-2</v>
      </c>
      <c r="K67" s="128">
        <v>0.13300000000000001</v>
      </c>
    </row>
    <row r="68" spans="1:11" ht="28.5" x14ac:dyDescent="0.25">
      <c r="A68" s="247"/>
      <c r="B68" s="247"/>
      <c r="C68" s="247"/>
      <c r="D68" s="247"/>
      <c r="E68" s="247"/>
      <c r="F68" s="247"/>
      <c r="G68" s="247"/>
      <c r="H68" s="247"/>
      <c r="J68" s="127"/>
      <c r="K68" s="127"/>
    </row>
    <row r="69" spans="1:11" x14ac:dyDescent="0.25">
      <c r="A69" s="247"/>
      <c r="B69" s="247"/>
      <c r="C69" s="247"/>
      <c r="D69" s="247"/>
      <c r="E69" s="247"/>
      <c r="F69" s="247"/>
      <c r="G69" s="247"/>
      <c r="H69" s="247"/>
    </row>
    <row r="70" spans="1:11" x14ac:dyDescent="0.25">
      <c r="A70" s="11" t="s">
        <v>54</v>
      </c>
      <c r="B70" s="11" t="s">
        <v>48</v>
      </c>
      <c r="C70" s="11" t="s">
        <v>49</v>
      </c>
      <c r="D70" s="11" t="s">
        <v>50</v>
      </c>
      <c r="E70" s="11" t="s">
        <v>51</v>
      </c>
      <c r="F70" s="11" t="s">
        <v>55</v>
      </c>
      <c r="G70" s="11" t="s">
        <v>56</v>
      </c>
      <c r="H70" s="11" t="s">
        <v>85</v>
      </c>
      <c r="J70" s="117" t="s">
        <v>126</v>
      </c>
      <c r="K70" s="117" t="s">
        <v>127</v>
      </c>
    </row>
    <row r="71" spans="1:11" x14ac:dyDescent="0.25">
      <c r="A71" s="12"/>
      <c r="B71" s="13"/>
      <c r="C71" s="13"/>
      <c r="D71" s="13"/>
      <c r="E71" s="14"/>
      <c r="F71" s="15"/>
      <c r="G71" s="16"/>
      <c r="H71" s="13"/>
      <c r="J71" s="118" t="str">
        <f>IF(Tableau39111416[[#This Row],[RSI]]="Vente","10,90 %",IF(Tableau39111416[[#This Row],[RSI]]="Prestation","18,80%",""))</f>
        <v/>
      </c>
      <c r="K71" s="14" t="e">
        <f>Tableau39111416[[#This Row],[MONTANT]]*Tableau9121518[[#This Row],[TAUX]]</f>
        <v>#VALUE!</v>
      </c>
    </row>
    <row r="72" spans="1:11" x14ac:dyDescent="0.25">
      <c r="A72" s="12"/>
      <c r="B72" s="13"/>
      <c r="C72" s="13"/>
      <c r="D72" s="13"/>
      <c r="E72" s="14"/>
      <c r="F72" s="15"/>
      <c r="G72" s="16"/>
      <c r="H72" s="13"/>
      <c r="J72" s="118" t="str">
        <f>IF(Tableau39111416[[#This Row],[RSI]]="Vente","10,90 %",IF(Tableau39111416[[#This Row],[RSI]]="Prestation","18,80%",""))</f>
        <v/>
      </c>
      <c r="K72" s="14" t="e">
        <f>Tableau39111416[[#This Row],[MONTANT]]*Tableau9121518[[#This Row],[TAUX]]</f>
        <v>#VALUE!</v>
      </c>
    </row>
    <row r="73" spans="1:11" x14ac:dyDescent="0.25">
      <c r="A73" s="12"/>
      <c r="B73" s="13"/>
      <c r="C73" s="13"/>
      <c r="D73" s="13"/>
      <c r="E73" s="14"/>
      <c r="F73" s="15"/>
      <c r="G73" s="16"/>
      <c r="H73" s="13"/>
      <c r="J73" s="118" t="str">
        <f>IF(Tableau39111416[[#This Row],[RSI]]="Vente","10,90 %",IF(Tableau39111416[[#This Row],[RSI]]="Prestation","18,80%",""))</f>
        <v/>
      </c>
      <c r="K73" s="14" t="e">
        <f>Tableau39111416[[#This Row],[MONTANT]]*Tableau9121518[[#This Row],[TAUX]]</f>
        <v>#VALUE!</v>
      </c>
    </row>
    <row r="74" spans="1:11" x14ac:dyDescent="0.25">
      <c r="A74" s="12"/>
      <c r="B74" s="13"/>
      <c r="C74" s="13"/>
      <c r="D74" s="13"/>
      <c r="E74" s="14"/>
      <c r="F74" s="15"/>
      <c r="G74" s="16"/>
      <c r="H74" s="13"/>
      <c r="J74" s="118" t="str">
        <f>IF(Tableau39111416[[#This Row],[RSI]]="Vente","10,90 %",IF(Tableau39111416[[#This Row],[RSI]]="Prestation","18,80%",""))</f>
        <v/>
      </c>
      <c r="K74" s="14" t="e">
        <f>Tableau39111416[[#This Row],[MONTANT]]*Tableau9121518[[#This Row],[TAUX]]</f>
        <v>#VALUE!</v>
      </c>
    </row>
    <row r="75" spans="1:11" x14ac:dyDescent="0.25">
      <c r="A75" s="12"/>
      <c r="B75" s="13"/>
      <c r="C75" s="13"/>
      <c r="D75" s="13"/>
      <c r="E75" s="14"/>
      <c r="F75" s="15"/>
      <c r="G75" s="16"/>
      <c r="H75" s="13"/>
      <c r="J75" s="118" t="str">
        <f>IF(Tableau39111416[[#This Row],[RSI]]="Vente","10,90 %",IF(Tableau39111416[[#This Row],[RSI]]="Prestation","18,80%",""))</f>
        <v/>
      </c>
      <c r="K75" s="14" t="e">
        <f>Tableau39111416[[#This Row],[MONTANT]]*Tableau9121518[[#This Row],[TAUX]]</f>
        <v>#VALUE!</v>
      </c>
    </row>
    <row r="76" spans="1:11" x14ac:dyDescent="0.25">
      <c r="A76" s="12"/>
      <c r="B76" s="13"/>
      <c r="C76" s="13"/>
      <c r="D76" s="13"/>
      <c r="E76" s="14"/>
      <c r="F76" s="15"/>
      <c r="G76" s="16"/>
      <c r="H76" s="13"/>
      <c r="J76" s="118" t="str">
        <f>IF(Tableau39111416[[#This Row],[RSI]]="Vente","10,90 %",IF(Tableau39111416[[#This Row],[RSI]]="Prestation","18,80%",""))</f>
        <v/>
      </c>
      <c r="K76" s="14" t="e">
        <f>Tableau39111416[[#This Row],[MONTANT]]*Tableau9121518[[#This Row],[TAUX]]</f>
        <v>#VALUE!</v>
      </c>
    </row>
    <row r="77" spans="1:11" x14ac:dyDescent="0.25">
      <c r="A77" s="12"/>
      <c r="B77" s="13"/>
      <c r="C77" s="13"/>
      <c r="D77" s="13"/>
      <c r="E77" s="14"/>
      <c r="F77" s="15"/>
      <c r="G77" s="16"/>
      <c r="H77" s="13"/>
      <c r="J77" s="118" t="str">
        <f>IF(Tableau39111416[[#This Row],[RSI]]="Vente","10,90 %",IF(Tableau39111416[[#This Row],[RSI]]="Prestation","18,80%",""))</f>
        <v/>
      </c>
      <c r="K77" s="14" t="e">
        <f>Tableau39111416[[#This Row],[MONTANT]]*Tableau9121518[[#This Row],[TAUX]]</f>
        <v>#VALUE!</v>
      </c>
    </row>
    <row r="78" spans="1:11" x14ac:dyDescent="0.25">
      <c r="A78" s="12"/>
      <c r="B78" s="13"/>
      <c r="C78" s="13"/>
      <c r="D78" s="13"/>
      <c r="E78" s="14"/>
      <c r="F78" s="15"/>
      <c r="G78" s="16"/>
      <c r="H78" s="13"/>
      <c r="J78" s="118" t="str">
        <f>IF(Tableau39111416[[#This Row],[RSI]]="Vente","10,90 %",IF(Tableau39111416[[#This Row],[RSI]]="Prestation","18,80%",""))</f>
        <v/>
      </c>
      <c r="K78" s="14" t="e">
        <f>Tableau39111416[[#This Row],[MONTANT]]*Tableau9121518[[#This Row],[TAUX]]</f>
        <v>#VALUE!</v>
      </c>
    </row>
    <row r="80" spans="1:11" x14ac:dyDescent="0.25">
      <c r="A80" s="248" t="s">
        <v>130</v>
      </c>
      <c r="B80" s="248"/>
      <c r="C80" s="248"/>
      <c r="D80" s="248"/>
      <c r="E80" s="119">
        <f>SUM(Tableau39111416[MONTANT])</f>
        <v>0</v>
      </c>
      <c r="J80" s="125" t="s">
        <v>128</v>
      </c>
      <c r="K80" s="123">
        <f>SUMPRODUCT((E$71:E$78)*(H$71:H$78="vente"))*J6</f>
        <v>0</v>
      </c>
    </row>
    <row r="81" spans="1:11" x14ac:dyDescent="0.25">
      <c r="A81" s="249" t="s">
        <v>131</v>
      </c>
      <c r="B81" s="249"/>
      <c r="C81" s="249"/>
      <c r="D81" s="249"/>
      <c r="E81" s="129">
        <f>SUM(K80:K81)</f>
        <v>0</v>
      </c>
      <c r="J81" s="124" t="s">
        <v>129</v>
      </c>
      <c r="K81" s="126">
        <f>SUMPRODUCT((E$71:E$78)*(H$71:H$78="prestation"))*K6</f>
        <v>0</v>
      </c>
    </row>
    <row r="83" spans="1:11" x14ac:dyDescent="0.25">
      <c r="A83" s="246" t="s">
        <v>132</v>
      </c>
      <c r="B83" s="246"/>
      <c r="C83" s="246"/>
      <c r="D83" s="246"/>
      <c r="E83" s="130">
        <f>E80-E81</f>
        <v>0</v>
      </c>
    </row>
  </sheetData>
  <mergeCells count="17">
    <mergeCell ref="A28:H30"/>
    <mergeCell ref="A41:D41"/>
    <mergeCell ref="A42:D42"/>
    <mergeCell ref="A1:M3"/>
    <mergeCell ref="A21:D21"/>
    <mergeCell ref="A22:D22"/>
    <mergeCell ref="A5:H7"/>
    <mergeCell ref="A24:D24"/>
    <mergeCell ref="A44:D44"/>
    <mergeCell ref="A67:H69"/>
    <mergeCell ref="A80:D80"/>
    <mergeCell ref="A81:D81"/>
    <mergeCell ref="A83:D83"/>
    <mergeCell ref="A47:H49"/>
    <mergeCell ref="A60:D60"/>
    <mergeCell ref="A61:D61"/>
    <mergeCell ref="A63:D63"/>
  </mergeCells>
  <pageMargins left="0.7" right="0.7" top="0.75" bottom="0.75" header="0.3" footer="0.3"/>
  <pageSetup paperSize="9" orientation="portrait" r:id="rId1"/>
  <drawing r:id="rId2"/>
  <tableParts count="8"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7">
    <tabColor rgb="FFAC7DB5"/>
  </sheetPr>
  <dimension ref="A1:M23"/>
  <sheetViews>
    <sheetView workbookViewId="0">
      <selection activeCell="N35" sqref="N35"/>
    </sheetView>
  </sheetViews>
  <sheetFormatPr baseColWidth="10" defaultRowHeight="15" x14ac:dyDescent="0.25"/>
  <cols>
    <col min="1" max="1" width="11.42578125" style="203"/>
    <col min="2" max="2" width="17.7109375" style="203" bestFit="1" customWidth="1"/>
    <col min="3" max="3" width="19.5703125" style="203" bestFit="1" customWidth="1"/>
    <col min="4" max="4" width="50.140625" style="203" customWidth="1"/>
    <col min="5" max="5" width="13" style="203" bestFit="1" customWidth="1"/>
    <col min="6" max="6" width="11.42578125" style="203"/>
    <col min="7" max="7" width="12.42578125" style="203" bestFit="1" customWidth="1"/>
    <col min="8" max="8" width="11.42578125" style="203"/>
    <col min="9" max="9" width="5.140625" style="203" customWidth="1"/>
    <col min="10" max="10" width="13.5703125" style="203" bestFit="1" customWidth="1"/>
    <col min="11" max="11" width="14.5703125" style="203" bestFit="1" customWidth="1"/>
    <col min="12" max="16384" width="11.42578125" style="203"/>
  </cols>
  <sheetData>
    <row r="1" spans="1:13" x14ac:dyDescent="0.25">
      <c r="A1" s="251" t="s">
        <v>175</v>
      </c>
      <c r="B1" s="251"/>
      <c r="C1" s="251"/>
      <c r="D1" s="251"/>
      <c r="E1" s="251"/>
      <c r="F1" s="251"/>
      <c r="G1" s="251"/>
      <c r="H1" s="251"/>
      <c r="I1" s="251"/>
      <c r="J1" s="251"/>
      <c r="K1" s="251"/>
      <c r="L1" s="251"/>
      <c r="M1" s="251"/>
    </row>
    <row r="2" spans="1:13" x14ac:dyDescent="0.25">
      <c r="A2" s="251"/>
      <c r="B2" s="251"/>
      <c r="C2" s="251"/>
      <c r="D2" s="251"/>
      <c r="E2" s="251"/>
      <c r="F2" s="251"/>
      <c r="G2" s="251"/>
      <c r="H2" s="251"/>
      <c r="I2" s="251"/>
      <c r="J2" s="251"/>
      <c r="K2" s="251"/>
      <c r="L2" s="251"/>
      <c r="M2" s="251"/>
    </row>
    <row r="3" spans="1:13" ht="46.5" customHeight="1" x14ac:dyDescent="0.25">
      <c r="A3" s="251"/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</row>
    <row r="4" spans="1:13" x14ac:dyDescent="0.25">
      <c r="A4" s="252" t="s">
        <v>74</v>
      </c>
      <c r="B4" s="252"/>
      <c r="C4" s="252"/>
      <c r="D4" s="252"/>
      <c r="E4" s="252"/>
      <c r="F4" s="252"/>
      <c r="G4" s="252"/>
      <c r="H4" s="252"/>
      <c r="J4" s="209">
        <v>0.109</v>
      </c>
      <c r="K4" s="209">
        <v>0.188</v>
      </c>
    </row>
    <row r="5" spans="1:13" x14ac:dyDescent="0.25">
      <c r="A5" s="252"/>
      <c r="B5" s="252"/>
      <c r="C5" s="252"/>
      <c r="D5" s="252"/>
      <c r="E5" s="252"/>
      <c r="F5" s="252"/>
      <c r="G5" s="252"/>
      <c r="H5" s="252"/>
    </row>
    <row r="6" spans="1:13" x14ac:dyDescent="0.25">
      <c r="A6" s="252"/>
      <c r="B6" s="252"/>
      <c r="C6" s="252"/>
      <c r="D6" s="252"/>
      <c r="E6" s="252"/>
      <c r="F6" s="252"/>
      <c r="G6" s="252"/>
      <c r="H6" s="252"/>
    </row>
    <row r="7" spans="1:13" x14ac:dyDescent="0.25">
      <c r="A7" s="11" t="s">
        <v>54</v>
      </c>
      <c r="B7" s="11" t="s">
        <v>48</v>
      </c>
      <c r="C7" s="11" t="s">
        <v>49</v>
      </c>
      <c r="D7" s="11" t="s">
        <v>50</v>
      </c>
      <c r="E7" s="11" t="s">
        <v>51</v>
      </c>
      <c r="F7" s="11" t="s">
        <v>55</v>
      </c>
      <c r="G7" s="11" t="s">
        <v>56</v>
      </c>
      <c r="H7" s="11" t="s">
        <v>85</v>
      </c>
      <c r="J7" s="117" t="s">
        <v>126</v>
      </c>
      <c r="K7" s="117" t="s">
        <v>127</v>
      </c>
    </row>
    <row r="8" spans="1:13" x14ac:dyDescent="0.25">
      <c r="A8" s="12"/>
      <c r="B8" s="13"/>
      <c r="C8" s="13"/>
      <c r="D8" s="13"/>
      <c r="E8" s="14"/>
      <c r="F8" s="15"/>
      <c r="G8" s="16"/>
      <c r="H8" s="13"/>
      <c r="J8" s="118" t="str">
        <f>IF(Tableau3929[RSI]="Vente","10,90 %",IF(Tableau3929[RSI]="Prestation","18,80%",""))</f>
        <v/>
      </c>
      <c r="K8" s="14" t="e">
        <f>Tableau3929[[#This Row],[MONTANT]]*Tableau930[[#This Row],[TAUX]]</f>
        <v>#VALUE!</v>
      </c>
    </row>
    <row r="9" spans="1:13" x14ac:dyDescent="0.25">
      <c r="A9" s="12"/>
      <c r="B9" s="13"/>
      <c r="C9" s="13"/>
      <c r="D9" s="13"/>
      <c r="E9" s="14"/>
      <c r="F9" s="15"/>
      <c r="G9" s="16"/>
      <c r="H9" s="13"/>
      <c r="J9" s="118" t="str">
        <f>IF(Tableau3929[RSI]="Vente","10,90 %",IF(Tableau3929[RSI]="Prestation","18,80%",""))</f>
        <v/>
      </c>
      <c r="K9" s="14" t="e">
        <f>Tableau3929[[#This Row],[MONTANT]]*Tableau930[[#This Row],[TAUX]]</f>
        <v>#VALUE!</v>
      </c>
    </row>
    <row r="10" spans="1:13" x14ac:dyDescent="0.25">
      <c r="A10" s="12"/>
      <c r="B10" s="13"/>
      <c r="C10" s="13"/>
      <c r="D10" s="13"/>
      <c r="E10" s="14"/>
      <c r="F10" s="15"/>
      <c r="G10" s="16"/>
      <c r="H10" s="13"/>
      <c r="J10" s="118" t="str">
        <f>IF(Tableau3929[RSI]="Vente","10,90 %",IF(Tableau3929[RSI]="Prestation","18,80%",""))</f>
        <v/>
      </c>
      <c r="K10" s="14" t="e">
        <f>Tableau3929[[#This Row],[MONTANT]]*Tableau930[[#This Row],[TAUX]]</f>
        <v>#VALUE!</v>
      </c>
    </row>
    <row r="11" spans="1:13" x14ac:dyDescent="0.25">
      <c r="A11" s="12"/>
      <c r="B11" s="13"/>
      <c r="C11" s="13"/>
      <c r="D11" s="13"/>
      <c r="E11" s="14"/>
      <c r="F11" s="15"/>
      <c r="G11" s="16"/>
      <c r="H11" s="13"/>
      <c r="J11" s="118" t="str">
        <f>IF(Tableau3929[RSI]="Vente","10,90 %",IF(Tableau3929[RSI]="Prestation","18,80%",""))</f>
        <v/>
      </c>
      <c r="K11" s="14" t="e">
        <f>Tableau3929[[#This Row],[MONTANT]]*Tableau930[[#This Row],[TAUX]]</f>
        <v>#VALUE!</v>
      </c>
    </row>
    <row r="12" spans="1:13" x14ac:dyDescent="0.25">
      <c r="A12" s="12"/>
      <c r="B12" s="13"/>
      <c r="C12" s="13"/>
      <c r="D12" s="13"/>
      <c r="E12" s="14"/>
      <c r="F12" s="15"/>
      <c r="G12" s="16"/>
      <c r="H12" s="13"/>
      <c r="J12" s="118" t="str">
        <f>IF(Tableau3929[RSI]="Vente","10,90 %",IF(Tableau3929[RSI]="Prestation","18,80%",""))</f>
        <v/>
      </c>
      <c r="K12" s="14" t="e">
        <f>Tableau3929[[#This Row],[MONTANT]]*Tableau930[[#This Row],[TAUX]]</f>
        <v>#VALUE!</v>
      </c>
    </row>
    <row r="13" spans="1:13" x14ac:dyDescent="0.25">
      <c r="A13" s="12"/>
      <c r="B13" s="13"/>
      <c r="C13" s="13"/>
      <c r="D13" s="13"/>
      <c r="E13" s="14"/>
      <c r="F13" s="15"/>
      <c r="G13" s="16"/>
      <c r="H13" s="13"/>
      <c r="J13" s="118" t="str">
        <f>IF(Tableau3929[RSI]="Vente","10,90 %",IF(Tableau3929[RSI]="Prestation","18,80%",""))</f>
        <v/>
      </c>
      <c r="K13" s="14" t="e">
        <f>Tableau3929[[#This Row],[MONTANT]]*Tableau930[[#This Row],[TAUX]]</f>
        <v>#VALUE!</v>
      </c>
    </row>
    <row r="14" spans="1:13" x14ac:dyDescent="0.25">
      <c r="A14" s="12"/>
      <c r="B14" s="13"/>
      <c r="C14" s="13"/>
      <c r="D14" s="13"/>
      <c r="E14" s="14"/>
      <c r="F14" s="15"/>
      <c r="G14" s="16"/>
      <c r="H14" s="13"/>
      <c r="J14" s="118" t="str">
        <f>IF(Tableau3929[RSI]="Vente","10,90 %",IF(Tableau3929[RSI]="Prestation","18,80%",""))</f>
        <v/>
      </c>
      <c r="K14" s="14" t="e">
        <f>Tableau3929[[#This Row],[MONTANT]]*Tableau930[[#This Row],[TAUX]]</f>
        <v>#VALUE!</v>
      </c>
    </row>
    <row r="15" spans="1:13" x14ac:dyDescent="0.25">
      <c r="A15" s="12"/>
      <c r="B15" s="13"/>
      <c r="C15" s="13"/>
      <c r="D15" s="13"/>
      <c r="E15" s="14"/>
      <c r="F15" s="15"/>
      <c r="G15" s="16"/>
      <c r="H15" s="13"/>
      <c r="J15" s="118" t="str">
        <f>IF(Tableau3929[RSI]="Vente","10,90 %",IF(Tableau3929[RSI]="Prestation","18,80%",""))</f>
        <v/>
      </c>
      <c r="K15" s="14" t="e">
        <f>Tableau3929[[#This Row],[MONTANT]]*Tableau930[[#This Row],[TAUX]]</f>
        <v>#VALUE!</v>
      </c>
    </row>
    <row r="16" spans="1:13" x14ac:dyDescent="0.25">
      <c r="A16" s="67"/>
      <c r="B16" s="68"/>
      <c r="C16" s="68"/>
      <c r="D16" s="68"/>
      <c r="E16" s="69"/>
      <c r="F16" s="71"/>
      <c r="G16" s="70"/>
      <c r="H16" s="68"/>
      <c r="J16" s="118" t="str">
        <f>IF(Tableau3929[RSI]="Vente","10,90 %",IF(Tableau3929[RSI]="Prestation","18,80%",""))</f>
        <v/>
      </c>
      <c r="K16" s="14" t="e">
        <f>Tableau3929[[#This Row],[MONTANT]]*Tableau930[[#This Row],[TAUX]]</f>
        <v>#VALUE!</v>
      </c>
    </row>
    <row r="17" spans="1:11" x14ac:dyDescent="0.25">
      <c r="A17" s="67"/>
      <c r="B17" s="68"/>
      <c r="C17" s="68"/>
      <c r="D17" s="68"/>
      <c r="E17" s="69"/>
      <c r="F17" s="71"/>
      <c r="G17" s="70"/>
      <c r="H17" s="68"/>
      <c r="J17" s="118" t="str">
        <f>IF(Tableau3929[RSI]="Vente","10,90 %",IF(Tableau3929[RSI]="Prestation","18,80%",""))</f>
        <v/>
      </c>
      <c r="K17" s="14" t="e">
        <f>Tableau3929[[#This Row],[MONTANT]]*Tableau930[[#This Row],[TAUX]]</f>
        <v>#VALUE!</v>
      </c>
    </row>
    <row r="18" spans="1:11" x14ac:dyDescent="0.25">
      <c r="A18" s="67"/>
      <c r="B18" s="68"/>
      <c r="C18" s="68"/>
      <c r="D18" s="68"/>
      <c r="E18" s="69"/>
      <c r="F18" s="71"/>
      <c r="G18" s="70"/>
      <c r="H18" s="68"/>
      <c r="J18" s="118" t="str">
        <f>IF(Tableau3929[RSI]="Vente","10,90 %",IF(Tableau3929[RSI]="Prestation","18,80%",""))</f>
        <v/>
      </c>
      <c r="K18" s="14" t="e">
        <f>Tableau3929[[#This Row],[MONTANT]]*Tableau930[[#This Row],[TAUX]]</f>
        <v>#VALUE!</v>
      </c>
    </row>
    <row r="19" spans="1:11" x14ac:dyDescent="0.25">
      <c r="J19" s="204"/>
      <c r="K19" s="204"/>
    </row>
    <row r="20" spans="1:11" x14ac:dyDescent="0.25">
      <c r="A20" s="248" t="s">
        <v>130</v>
      </c>
      <c r="B20" s="248"/>
      <c r="C20" s="248"/>
      <c r="D20" s="248"/>
      <c r="E20" s="208">
        <f>SUM(Tableau3929[MONTANT])</f>
        <v>0</v>
      </c>
      <c r="J20" s="205" t="s">
        <v>128</v>
      </c>
      <c r="K20" s="206">
        <f>SUMPRODUCT((E$8:E$18)*(H$8:H$18="vente"))*J4</f>
        <v>0</v>
      </c>
    </row>
    <row r="21" spans="1:11" x14ac:dyDescent="0.25">
      <c r="A21" s="253" t="s">
        <v>131</v>
      </c>
      <c r="B21" s="253"/>
      <c r="C21" s="253"/>
      <c r="D21" s="253"/>
      <c r="E21" s="129">
        <f>SUM(K20:K21)</f>
        <v>0</v>
      </c>
      <c r="J21" s="205" t="s">
        <v>129</v>
      </c>
      <c r="K21" s="207">
        <f>SUMPRODUCT((E$8:E$18)*(H$8:H$18="prestation"))*K4</f>
        <v>0</v>
      </c>
    </row>
    <row r="22" spans="1:11" x14ac:dyDescent="0.25">
      <c r="A22" s="204"/>
      <c r="B22" s="204"/>
      <c r="C22" s="204"/>
      <c r="D22" s="204"/>
      <c r="E22" s="204"/>
    </row>
    <row r="23" spans="1:11" x14ac:dyDescent="0.25">
      <c r="A23" s="246" t="s">
        <v>132</v>
      </c>
      <c r="B23" s="246"/>
      <c r="C23" s="246"/>
      <c r="D23" s="246"/>
      <c r="E23" s="130">
        <f>E20-E21</f>
        <v>0</v>
      </c>
    </row>
  </sheetData>
  <mergeCells count="5">
    <mergeCell ref="A1:M3"/>
    <mergeCell ref="A4:H6"/>
    <mergeCell ref="A20:D20"/>
    <mergeCell ref="A21:D21"/>
    <mergeCell ref="A23:D23"/>
  </mergeCells>
  <pageMargins left="0.7" right="0.7" top="0.75" bottom="0.75" header="0.3" footer="0.3"/>
  <drawing r:id="rId1"/>
  <tableParts count="2">
    <tablePart r:id="rId2"/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>
    <tabColor theme="5" tint="0.39997558519241921"/>
  </sheetPr>
  <dimension ref="A1:O33"/>
  <sheetViews>
    <sheetView topLeftCell="D1" zoomScale="110" zoomScaleNormal="110" workbookViewId="0">
      <selection activeCell="N35" sqref="N35"/>
    </sheetView>
  </sheetViews>
  <sheetFormatPr baseColWidth="10" defaultColWidth="11.42578125" defaultRowHeight="15" x14ac:dyDescent="0.25"/>
  <cols>
    <col min="1" max="1" width="11.42578125" style="136"/>
    <col min="2" max="2" width="4.42578125" style="136" customWidth="1"/>
    <col min="3" max="3" width="13.140625" style="136" customWidth="1"/>
    <col min="4" max="4" width="18.85546875" style="136" customWidth="1"/>
    <col min="5" max="5" width="27.85546875" style="136" customWidth="1"/>
    <col min="6" max="8" width="11.42578125" style="136"/>
    <col min="9" max="9" width="11.140625" style="155" customWidth="1"/>
    <col min="10" max="10" width="19.42578125" style="136" bestFit="1" customWidth="1"/>
    <col min="11" max="11" width="19.42578125" style="136" customWidth="1"/>
    <col min="12" max="13" width="11.42578125" style="136"/>
    <col min="14" max="14" width="13.42578125" style="136" customWidth="1"/>
    <col min="15" max="15" width="15.85546875" style="136" bestFit="1" customWidth="1"/>
    <col min="16" max="16384" width="11.42578125" style="136"/>
  </cols>
  <sheetData>
    <row r="1" spans="1:15" ht="15" customHeight="1" x14ac:dyDescent="0.25">
      <c r="A1" s="255" t="s">
        <v>136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</row>
    <row r="2" spans="1:15" ht="15" customHeight="1" x14ac:dyDescent="0.25">
      <c r="A2" s="255"/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</row>
    <row r="3" spans="1:15" ht="15" customHeight="1" x14ac:dyDescent="0.25">
      <c r="A3" s="255"/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5"/>
    </row>
    <row r="4" spans="1:15" ht="28.5" x14ac:dyDescent="0.25">
      <c r="A4" s="256"/>
      <c r="B4" s="256"/>
      <c r="C4" s="256"/>
      <c r="D4" s="256"/>
      <c r="E4" s="256"/>
      <c r="G4" s="256"/>
      <c r="H4" s="256"/>
      <c r="I4" s="256"/>
      <c r="J4" s="256"/>
      <c r="K4" s="154"/>
    </row>
    <row r="5" spans="1:15" ht="28.5" x14ac:dyDescent="0.25">
      <c r="A5" s="256"/>
      <c r="B5" s="256"/>
      <c r="C5" s="256"/>
      <c r="D5" s="256"/>
      <c r="E5" s="256"/>
      <c r="G5" s="256"/>
      <c r="H5" s="256"/>
      <c r="I5" s="256"/>
      <c r="J5" s="256"/>
      <c r="K5" s="154"/>
    </row>
    <row r="6" spans="1:15" ht="28.5" x14ac:dyDescent="0.25">
      <c r="A6" s="154"/>
      <c r="B6" s="154"/>
      <c r="C6" s="154"/>
      <c r="D6" s="154"/>
      <c r="E6" s="154"/>
      <c r="G6" s="154"/>
      <c r="H6" s="154"/>
      <c r="I6" s="154"/>
      <c r="J6" s="154"/>
      <c r="K6" s="154"/>
    </row>
    <row r="7" spans="1:15" ht="21" x14ac:dyDescent="0.35">
      <c r="B7" s="254" t="s">
        <v>140</v>
      </c>
      <c r="C7" s="254"/>
      <c r="D7" s="254"/>
      <c r="E7" s="254"/>
      <c r="F7" s="254"/>
      <c r="G7" s="254"/>
      <c r="I7" s="254" t="s">
        <v>149</v>
      </c>
      <c r="J7" s="254"/>
      <c r="K7" s="254"/>
      <c r="L7" s="254"/>
      <c r="M7" s="254"/>
      <c r="N7" s="254"/>
      <c r="O7" s="254"/>
    </row>
    <row r="8" spans="1:15" ht="15.75" thickBot="1" x14ac:dyDescent="0.3">
      <c r="A8" s="137"/>
      <c r="E8" s="138"/>
      <c r="G8" s="137"/>
      <c r="I8" s="136"/>
    </row>
    <row r="9" spans="1:15" ht="15.75" thickBot="1" x14ac:dyDescent="0.3">
      <c r="A9" s="137"/>
      <c r="B9" s="148"/>
      <c r="C9" s="141" t="s">
        <v>137</v>
      </c>
      <c r="D9" s="141" t="s">
        <v>142</v>
      </c>
      <c r="E9" s="141" t="s">
        <v>138</v>
      </c>
      <c r="F9" s="141" t="s">
        <v>51</v>
      </c>
      <c r="G9" s="142" t="s">
        <v>141</v>
      </c>
      <c r="I9" s="156" t="s">
        <v>147</v>
      </c>
      <c r="J9" s="56" t="s">
        <v>49</v>
      </c>
      <c r="K9" s="56" t="s">
        <v>143</v>
      </c>
      <c r="L9" s="157" t="s">
        <v>146</v>
      </c>
      <c r="M9" s="157" t="s">
        <v>144</v>
      </c>
      <c r="N9" s="157" t="s">
        <v>145</v>
      </c>
      <c r="O9" s="157" t="s">
        <v>148</v>
      </c>
    </row>
    <row r="10" spans="1:15" ht="15.75" thickBot="1" x14ac:dyDescent="0.3">
      <c r="A10" s="137"/>
      <c r="B10" s="149">
        <v>1</v>
      </c>
      <c r="C10" s="158" t="s">
        <v>139</v>
      </c>
      <c r="D10" s="160"/>
      <c r="E10" s="161"/>
      <c r="F10" s="162"/>
      <c r="G10" s="161"/>
      <c r="I10" s="179"/>
      <c r="J10" s="180"/>
      <c r="K10" s="180"/>
      <c r="L10" s="181"/>
      <c r="M10" s="181"/>
      <c r="N10" s="182"/>
      <c r="O10" s="182"/>
    </row>
    <row r="11" spans="1:15" ht="15.75" thickBot="1" x14ac:dyDescent="0.3">
      <c r="A11" s="137"/>
      <c r="B11" s="149">
        <v>3</v>
      </c>
      <c r="C11" s="159">
        <v>2017</v>
      </c>
      <c r="D11" s="163"/>
      <c r="E11" s="164"/>
      <c r="F11" s="165"/>
      <c r="G11" s="163"/>
      <c r="I11" s="175"/>
      <c r="J11" s="176"/>
      <c r="K11" s="176"/>
      <c r="L11" s="177"/>
      <c r="M11" s="177"/>
      <c r="N11" s="177"/>
      <c r="O11" s="177"/>
    </row>
    <row r="12" spans="1:15" ht="15.75" thickBot="1" x14ac:dyDescent="0.3">
      <c r="A12" s="137"/>
      <c r="B12" s="149">
        <v>4</v>
      </c>
      <c r="C12" s="145">
        <v>2018</v>
      </c>
      <c r="D12" s="150"/>
      <c r="E12" s="144"/>
      <c r="F12" s="151"/>
      <c r="G12" s="150"/>
      <c r="I12" s="179"/>
      <c r="J12" s="180"/>
      <c r="K12" s="180"/>
      <c r="L12" s="182"/>
      <c r="M12" s="182"/>
      <c r="N12" s="182"/>
      <c r="O12" s="182"/>
    </row>
    <row r="13" spans="1:15" ht="15.75" thickBot="1" x14ac:dyDescent="0.3">
      <c r="A13" s="137"/>
      <c r="B13" s="149">
        <v>5</v>
      </c>
      <c r="C13" s="147">
        <v>2019</v>
      </c>
      <c r="D13" s="152"/>
      <c r="E13" s="146"/>
      <c r="F13" s="153"/>
      <c r="G13" s="152"/>
      <c r="I13" s="175"/>
      <c r="J13" s="176"/>
      <c r="K13" s="176"/>
      <c r="L13" s="177"/>
      <c r="M13" s="177"/>
      <c r="N13" s="178"/>
      <c r="O13" s="178"/>
    </row>
    <row r="14" spans="1:15" ht="15.75" thickBot="1" x14ac:dyDescent="0.3">
      <c r="A14" s="137"/>
      <c r="B14" s="149">
        <v>6</v>
      </c>
      <c r="C14" s="145">
        <v>2020</v>
      </c>
      <c r="D14" s="150"/>
      <c r="E14" s="144"/>
      <c r="F14" s="151"/>
      <c r="G14" s="150"/>
      <c r="I14" s="156"/>
      <c r="J14" s="56"/>
      <c r="K14" s="56"/>
      <c r="L14" s="55"/>
      <c r="M14" s="55"/>
      <c r="N14" s="54"/>
      <c r="O14" s="54"/>
    </row>
    <row r="15" spans="1:15" x14ac:dyDescent="0.25">
      <c r="A15" s="137"/>
      <c r="E15" s="138"/>
      <c r="G15" s="137"/>
      <c r="I15" s="156"/>
      <c r="J15" s="56"/>
      <c r="K15" s="56"/>
      <c r="L15" s="55"/>
      <c r="M15" s="55"/>
      <c r="N15" s="54"/>
      <c r="O15" s="54"/>
    </row>
    <row r="16" spans="1:15" x14ac:dyDescent="0.25">
      <c r="A16" s="137"/>
      <c r="E16" s="138"/>
      <c r="G16" s="137"/>
      <c r="I16" s="156"/>
      <c r="J16" s="56"/>
      <c r="K16" s="56"/>
      <c r="L16" s="55"/>
      <c r="M16" s="55"/>
      <c r="N16" s="54"/>
      <c r="O16" s="54"/>
    </row>
    <row r="17" spans="1:15" ht="17.25" customHeight="1" x14ac:dyDescent="0.35">
      <c r="A17" s="137"/>
      <c r="B17" s="254" t="s">
        <v>123</v>
      </c>
      <c r="C17" s="254"/>
      <c r="D17" s="254"/>
      <c r="E17" s="254"/>
      <c r="F17" s="254"/>
      <c r="G17" s="254"/>
      <c r="I17" s="167"/>
      <c r="J17" s="168"/>
      <c r="K17" s="168"/>
      <c r="L17" s="55"/>
      <c r="M17" s="55"/>
      <c r="N17" s="54"/>
      <c r="O17" s="54"/>
    </row>
    <row r="18" spans="1:15" ht="15.75" thickBot="1" x14ac:dyDescent="0.3">
      <c r="A18" s="137"/>
      <c r="E18" s="138"/>
      <c r="G18" s="137"/>
      <c r="J18" s="138"/>
      <c r="K18" s="138"/>
      <c r="L18" s="137"/>
      <c r="M18" s="137"/>
    </row>
    <row r="19" spans="1:15" ht="15.75" thickBot="1" x14ac:dyDescent="0.3">
      <c r="A19" s="137"/>
      <c r="B19" s="140"/>
      <c r="C19" s="141" t="s">
        <v>137</v>
      </c>
      <c r="D19" s="141" t="s">
        <v>142</v>
      </c>
      <c r="E19" s="141" t="s">
        <v>138</v>
      </c>
      <c r="F19" s="141" t="s">
        <v>51</v>
      </c>
      <c r="G19" s="142" t="s">
        <v>141</v>
      </c>
      <c r="J19" s="138"/>
      <c r="K19" s="138"/>
    </row>
    <row r="20" spans="1:15" ht="15.75" thickBot="1" x14ac:dyDescent="0.3">
      <c r="A20" s="137"/>
      <c r="B20" s="143">
        <v>1</v>
      </c>
      <c r="C20" s="158" t="s">
        <v>139</v>
      </c>
      <c r="D20" s="160"/>
      <c r="E20" s="161"/>
      <c r="F20" s="162"/>
      <c r="G20" s="161"/>
      <c r="J20" s="138"/>
      <c r="K20" s="138"/>
    </row>
    <row r="21" spans="1:15" ht="15.75" thickBot="1" x14ac:dyDescent="0.3">
      <c r="A21" s="137"/>
      <c r="B21" s="143">
        <v>2</v>
      </c>
      <c r="C21" s="159">
        <v>2016</v>
      </c>
      <c r="D21" s="164"/>
      <c r="E21" s="164"/>
      <c r="F21" s="165"/>
      <c r="G21" s="164"/>
      <c r="I21" s="196"/>
      <c r="J21" s="198"/>
      <c r="K21" s="199"/>
      <c r="L21" s="200"/>
    </row>
    <row r="22" spans="1:15" ht="15.75" thickBot="1" x14ac:dyDescent="0.3">
      <c r="A22" s="137"/>
      <c r="B22" s="143">
        <v>4</v>
      </c>
      <c r="C22" s="147">
        <v>2018</v>
      </c>
      <c r="D22" s="163"/>
      <c r="E22" s="164"/>
      <c r="F22" s="165"/>
      <c r="G22" s="163"/>
      <c r="I22" s="196"/>
      <c r="J22" s="201"/>
      <c r="K22" s="202"/>
      <c r="L22" s="200"/>
    </row>
    <row r="23" spans="1:15" ht="15.75" thickBot="1" x14ac:dyDescent="0.3">
      <c r="A23" s="137"/>
      <c r="B23" s="143">
        <v>5</v>
      </c>
      <c r="C23" s="145">
        <v>2019</v>
      </c>
      <c r="D23" s="150"/>
      <c r="E23" s="144"/>
      <c r="F23" s="151"/>
      <c r="G23" s="150"/>
      <c r="I23" s="196"/>
      <c r="J23" s="201"/>
      <c r="K23" s="202"/>
      <c r="L23" s="200"/>
    </row>
    <row r="24" spans="1:15" ht="15.75" thickBot="1" x14ac:dyDescent="0.3">
      <c r="A24" s="137"/>
      <c r="B24" s="143">
        <v>6</v>
      </c>
      <c r="C24" s="147">
        <v>2020</v>
      </c>
      <c r="D24" s="152"/>
      <c r="E24" s="146"/>
      <c r="F24" s="153"/>
      <c r="G24" s="152"/>
      <c r="I24" s="196"/>
      <c r="J24" s="201"/>
      <c r="K24" s="202"/>
      <c r="L24" s="200"/>
    </row>
    <row r="25" spans="1:15" x14ac:dyDescent="0.25">
      <c r="A25" s="137"/>
      <c r="E25" s="138"/>
      <c r="G25" s="137"/>
      <c r="I25" s="196"/>
      <c r="J25" s="201"/>
      <c r="K25" s="202"/>
      <c r="L25" s="200"/>
    </row>
    <row r="26" spans="1:15" x14ac:dyDescent="0.25">
      <c r="A26" s="137"/>
      <c r="E26" s="138"/>
      <c r="G26" s="137"/>
      <c r="I26" s="196"/>
      <c r="J26" s="201"/>
      <c r="K26" s="202"/>
      <c r="L26" s="200"/>
    </row>
    <row r="27" spans="1:15" ht="21" x14ac:dyDescent="0.35">
      <c r="A27" s="137"/>
      <c r="B27" s="254" t="s">
        <v>151</v>
      </c>
      <c r="C27" s="254"/>
      <c r="D27" s="254"/>
      <c r="E27" s="254"/>
      <c r="F27" s="254"/>
      <c r="G27" s="254"/>
      <c r="I27" s="196"/>
      <c r="J27" s="197"/>
      <c r="K27" s="138"/>
    </row>
    <row r="28" spans="1:15" ht="15.75" thickBot="1" x14ac:dyDescent="0.3">
      <c r="A28" s="137"/>
      <c r="E28" s="138"/>
      <c r="G28" s="137"/>
      <c r="J28" s="138"/>
      <c r="K28" s="138"/>
    </row>
    <row r="29" spans="1:15" ht="19.5" thickBot="1" x14ac:dyDescent="0.35">
      <c r="B29" s="140"/>
      <c r="C29" s="141" t="s">
        <v>137</v>
      </c>
      <c r="D29" s="141" t="s">
        <v>142</v>
      </c>
      <c r="E29" s="141" t="s">
        <v>138</v>
      </c>
      <c r="F29" s="141" t="s">
        <v>51</v>
      </c>
      <c r="G29" s="142" t="s">
        <v>141</v>
      </c>
      <c r="J29" s="139"/>
      <c r="K29" s="139"/>
    </row>
    <row r="30" spans="1:15" ht="15.75" thickBot="1" x14ac:dyDescent="0.3">
      <c r="B30" s="143">
        <v>1</v>
      </c>
      <c r="C30" s="158" t="s">
        <v>139</v>
      </c>
      <c r="D30" s="160"/>
      <c r="E30" s="161"/>
      <c r="F30" s="162"/>
      <c r="G30" s="161"/>
    </row>
    <row r="31" spans="1:15" ht="15.75" thickBot="1" x14ac:dyDescent="0.3">
      <c r="B31" s="143">
        <v>2</v>
      </c>
      <c r="C31" s="147">
        <v>2018</v>
      </c>
      <c r="D31" s="174"/>
      <c r="E31" s="172"/>
      <c r="F31" s="173"/>
      <c r="G31" s="174"/>
    </row>
    <row r="32" spans="1:15" ht="15.75" thickBot="1" x14ac:dyDescent="0.3">
      <c r="B32" s="143">
        <v>3</v>
      </c>
      <c r="C32" s="145">
        <v>2019</v>
      </c>
      <c r="D32" s="169"/>
      <c r="E32" s="170"/>
      <c r="F32" s="171"/>
      <c r="G32" s="169"/>
    </row>
    <row r="33" spans="2:7" ht="15.75" thickBot="1" x14ac:dyDescent="0.3">
      <c r="B33" s="143">
        <v>4</v>
      </c>
      <c r="C33" s="147">
        <v>2020</v>
      </c>
      <c r="D33" s="152"/>
      <c r="E33" s="146"/>
      <c r="F33" s="153"/>
      <c r="G33" s="152"/>
    </row>
  </sheetData>
  <mergeCells count="7">
    <mergeCell ref="B27:G27"/>
    <mergeCell ref="B7:G7"/>
    <mergeCell ref="B17:G17"/>
    <mergeCell ref="I7:O7"/>
    <mergeCell ref="A1:O3"/>
    <mergeCell ref="A4:E5"/>
    <mergeCell ref="G4:J5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4" tint="0.39997558519241921"/>
  </sheetPr>
  <dimension ref="A1:V120"/>
  <sheetViews>
    <sheetView showRowColHeaders="0" workbookViewId="0">
      <selection activeCell="N35" sqref="N35"/>
    </sheetView>
  </sheetViews>
  <sheetFormatPr baseColWidth="10" defaultColWidth="11.42578125" defaultRowHeight="15" x14ac:dyDescent="0.25"/>
  <cols>
    <col min="1" max="1" width="11.5703125" style="10" bestFit="1" customWidth="1"/>
    <col min="2" max="2" width="17.42578125" style="10" customWidth="1"/>
    <col min="3" max="3" width="14.85546875" style="10" customWidth="1"/>
    <col min="4" max="4" width="18.5703125" style="10" bestFit="1" customWidth="1"/>
    <col min="5" max="5" width="24" style="10" customWidth="1"/>
    <col min="6" max="6" width="11.5703125" style="10" bestFit="1" customWidth="1"/>
    <col min="7" max="7" width="30" style="10" bestFit="1" customWidth="1"/>
    <col min="8" max="9" width="14.140625" style="10" bestFit="1" customWidth="1"/>
    <col min="10" max="10" width="34.5703125" style="10" customWidth="1"/>
    <col min="11" max="11" width="18.7109375" style="10" bestFit="1" customWidth="1"/>
    <col min="12" max="22" width="11.42578125" style="44"/>
    <col min="23" max="16384" width="11.42578125" style="10"/>
  </cols>
  <sheetData>
    <row r="1" spans="1:11" s="44" customFormat="1" x14ac:dyDescent="0.25">
      <c r="A1" s="43">
        <v>1</v>
      </c>
      <c r="B1" s="43">
        <v>2</v>
      </c>
      <c r="C1" s="43">
        <v>3</v>
      </c>
      <c r="D1" s="43">
        <v>4</v>
      </c>
      <c r="E1" s="43">
        <v>5</v>
      </c>
      <c r="F1" s="43">
        <v>6</v>
      </c>
      <c r="G1" s="43">
        <v>7</v>
      </c>
      <c r="H1" s="43">
        <v>8</v>
      </c>
      <c r="I1" s="43">
        <v>9</v>
      </c>
      <c r="J1" s="43">
        <v>10</v>
      </c>
    </row>
    <row r="2" spans="1:11" x14ac:dyDescent="0.25">
      <c r="A2" s="13" t="s">
        <v>10</v>
      </c>
      <c r="B2" s="11" t="s">
        <v>2</v>
      </c>
      <c r="C2" s="11" t="s">
        <v>12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152</v>
      </c>
    </row>
    <row r="3" spans="1:11" x14ac:dyDescent="0.25">
      <c r="A3" s="18"/>
      <c r="B3" s="13"/>
      <c r="C3" s="13"/>
      <c r="D3" s="13"/>
      <c r="E3" s="13"/>
      <c r="F3" s="13"/>
      <c r="G3" s="13"/>
      <c r="H3" s="19"/>
      <c r="I3" s="19"/>
      <c r="J3" s="13"/>
      <c r="K3" s="20"/>
    </row>
    <row r="4" spans="1:11" x14ac:dyDescent="0.25">
      <c r="A4" s="18"/>
      <c r="B4" s="13"/>
      <c r="C4" s="13"/>
      <c r="D4" s="13"/>
      <c r="E4" s="13"/>
      <c r="F4" s="13"/>
      <c r="G4" s="13"/>
      <c r="H4" s="19"/>
      <c r="I4" s="19"/>
      <c r="J4" s="13"/>
      <c r="K4" s="20"/>
    </row>
    <row r="5" spans="1:11" x14ac:dyDescent="0.25">
      <c r="A5" s="18"/>
      <c r="B5" s="13"/>
      <c r="C5" s="13"/>
      <c r="D5" s="13"/>
      <c r="E5" s="13"/>
      <c r="F5" s="13"/>
      <c r="G5" s="13"/>
      <c r="H5" s="19"/>
      <c r="I5" s="19"/>
      <c r="J5" s="13"/>
      <c r="K5" s="20"/>
    </row>
    <row r="6" spans="1:11" x14ac:dyDescent="0.25">
      <c r="A6" s="18"/>
      <c r="B6" s="13"/>
      <c r="C6" s="13"/>
      <c r="D6" s="13"/>
      <c r="E6" s="13"/>
      <c r="F6" s="13"/>
      <c r="G6" s="13"/>
      <c r="H6" s="19"/>
      <c r="I6" s="19"/>
      <c r="J6" s="13"/>
      <c r="K6" s="20"/>
    </row>
    <row r="7" spans="1:11" x14ac:dyDescent="0.25">
      <c r="A7" s="18"/>
      <c r="B7" s="13"/>
      <c r="C7" s="13"/>
      <c r="D7" s="13"/>
      <c r="E7" s="13"/>
      <c r="F7" s="13"/>
      <c r="G7" s="13"/>
      <c r="H7" s="19"/>
      <c r="I7" s="19"/>
      <c r="J7" s="13"/>
      <c r="K7" s="20"/>
    </row>
    <row r="8" spans="1:11" x14ac:dyDescent="0.25">
      <c r="A8" s="18"/>
      <c r="B8" s="13"/>
      <c r="C8" s="13"/>
      <c r="D8" s="13"/>
      <c r="E8" s="13"/>
      <c r="F8" s="13"/>
      <c r="G8" s="13"/>
      <c r="H8" s="19"/>
      <c r="I8" s="19"/>
      <c r="J8" s="13"/>
      <c r="K8" s="20"/>
    </row>
    <row r="9" spans="1:11" x14ac:dyDescent="0.25">
      <c r="A9" s="18"/>
      <c r="B9" s="13"/>
      <c r="C9" s="13"/>
      <c r="D9" s="13"/>
      <c r="E9" s="13"/>
      <c r="F9" s="13"/>
      <c r="G9" s="13"/>
      <c r="H9" s="19"/>
      <c r="I9" s="19"/>
      <c r="J9" s="13"/>
      <c r="K9" s="20"/>
    </row>
    <row r="10" spans="1:11" x14ac:dyDescent="0.25">
      <c r="A10" s="18"/>
      <c r="B10" s="13"/>
      <c r="C10" s="13"/>
      <c r="D10" s="13"/>
      <c r="E10" s="21"/>
      <c r="F10" s="13"/>
      <c r="G10" s="13"/>
      <c r="H10" s="19"/>
      <c r="I10" s="19"/>
      <c r="J10" s="13"/>
      <c r="K10" s="20"/>
    </row>
    <row r="11" spans="1:11" x14ac:dyDescent="0.25">
      <c r="A11" s="18"/>
      <c r="B11" s="13"/>
      <c r="C11" s="13"/>
      <c r="D11" s="13"/>
      <c r="E11" s="13"/>
      <c r="F11" s="13"/>
      <c r="G11" s="13"/>
      <c r="H11" s="19"/>
      <c r="I11" s="19"/>
      <c r="J11" s="13"/>
      <c r="K11" s="20"/>
    </row>
    <row r="12" spans="1:11" x14ac:dyDescent="0.25">
      <c r="A12" s="18"/>
      <c r="B12" s="13"/>
      <c r="C12" s="13"/>
      <c r="D12" s="13"/>
      <c r="E12" s="13"/>
      <c r="F12" s="13"/>
      <c r="G12" s="13"/>
      <c r="H12" s="19"/>
      <c r="I12" s="19"/>
      <c r="J12" s="13"/>
      <c r="K12" s="20"/>
    </row>
    <row r="13" spans="1:11" x14ac:dyDescent="0.25">
      <c r="A13" s="18"/>
      <c r="B13" s="13"/>
      <c r="C13" s="13"/>
      <c r="D13" s="13"/>
      <c r="E13" s="13"/>
      <c r="F13" s="13"/>
      <c r="G13" s="13"/>
      <c r="H13" s="19"/>
      <c r="I13" s="19"/>
      <c r="J13" s="13"/>
      <c r="K13" s="20"/>
    </row>
    <row r="14" spans="1:11" x14ac:dyDescent="0.25">
      <c r="A14" s="18"/>
      <c r="B14" s="13"/>
      <c r="C14" s="13"/>
      <c r="D14" s="13"/>
      <c r="E14" s="13"/>
      <c r="F14" s="13"/>
      <c r="G14" s="13"/>
      <c r="H14" s="19"/>
      <c r="I14" s="19"/>
      <c r="J14" s="13"/>
      <c r="K14" s="20"/>
    </row>
    <row r="15" spans="1:11" x14ac:dyDescent="0.25">
      <c r="A15" s="18"/>
      <c r="B15" s="13"/>
      <c r="C15" s="13"/>
      <c r="D15" s="13"/>
      <c r="E15" s="13"/>
      <c r="F15" s="13"/>
      <c r="G15" s="13"/>
      <c r="H15" s="19"/>
      <c r="I15" s="19"/>
      <c r="J15" s="13"/>
      <c r="K15" s="20"/>
    </row>
    <row r="16" spans="1:11" x14ac:dyDescent="0.25">
      <c r="A16" s="18"/>
      <c r="B16" s="13"/>
      <c r="C16" s="13"/>
      <c r="D16" s="13"/>
      <c r="E16" s="13"/>
      <c r="F16" s="13"/>
      <c r="G16" s="13"/>
      <c r="H16" s="19"/>
      <c r="I16" s="19"/>
      <c r="J16" s="13"/>
      <c r="K16" s="20"/>
    </row>
    <row r="17" spans="1:11" x14ac:dyDescent="0.25">
      <c r="A17" s="18"/>
      <c r="B17" s="13"/>
      <c r="C17" s="13"/>
      <c r="D17" s="13"/>
      <c r="E17" s="13"/>
      <c r="F17" s="13"/>
      <c r="G17" s="13"/>
      <c r="H17" s="19"/>
      <c r="I17" s="19"/>
      <c r="J17" s="13"/>
      <c r="K17" s="20"/>
    </row>
    <row r="18" spans="1:11" x14ac:dyDescent="0.25">
      <c r="A18" s="18"/>
      <c r="B18" s="13"/>
      <c r="C18" s="13"/>
      <c r="D18" s="13"/>
      <c r="E18" s="13"/>
      <c r="F18" s="13"/>
      <c r="G18" s="13"/>
      <c r="H18" s="19"/>
      <c r="I18" s="19"/>
      <c r="J18" s="13"/>
      <c r="K18" s="20"/>
    </row>
    <row r="19" spans="1:11" x14ac:dyDescent="0.25">
      <c r="A19" s="18"/>
      <c r="B19" s="13"/>
      <c r="C19" s="13"/>
      <c r="D19" s="13"/>
      <c r="E19" s="13"/>
      <c r="F19" s="13"/>
      <c r="G19" s="13"/>
      <c r="H19" s="19"/>
      <c r="I19" s="19"/>
      <c r="J19" s="13"/>
      <c r="K19" s="20"/>
    </row>
    <row r="20" spans="1:11" x14ac:dyDescent="0.25">
      <c r="A20" s="18"/>
      <c r="B20" s="13"/>
      <c r="C20" s="13"/>
      <c r="D20" s="13"/>
      <c r="E20" s="13"/>
      <c r="F20" s="13"/>
      <c r="G20" s="13"/>
      <c r="H20" s="19"/>
      <c r="I20" s="19"/>
      <c r="J20" s="13"/>
      <c r="K20" s="20"/>
    </row>
    <row r="21" spans="1:11" x14ac:dyDescent="0.25">
      <c r="A21" s="18"/>
      <c r="B21" s="13"/>
      <c r="C21" s="13"/>
      <c r="D21" s="13"/>
      <c r="E21" s="13"/>
      <c r="F21" s="13"/>
      <c r="G21" s="13"/>
      <c r="H21" s="19"/>
      <c r="I21" s="19"/>
      <c r="J21" s="13"/>
      <c r="K21" s="20"/>
    </row>
    <row r="22" spans="1:11" x14ac:dyDescent="0.25">
      <c r="A22" s="18"/>
      <c r="B22" s="13"/>
      <c r="C22" s="13"/>
      <c r="D22" s="13"/>
      <c r="E22" s="13"/>
      <c r="F22" s="13"/>
      <c r="G22" s="13"/>
      <c r="H22" s="19"/>
      <c r="I22" s="19"/>
      <c r="J22" s="13"/>
      <c r="K22" s="20"/>
    </row>
    <row r="23" spans="1:11" x14ac:dyDescent="0.25">
      <c r="A23" s="73"/>
      <c r="B23" s="68"/>
      <c r="C23" s="68"/>
      <c r="D23" s="68"/>
      <c r="E23" s="68"/>
      <c r="F23" s="68"/>
      <c r="G23" s="68"/>
      <c r="H23" s="74"/>
      <c r="I23" s="74"/>
      <c r="J23" s="75"/>
      <c r="K23" s="20"/>
    </row>
    <row r="24" spans="1:11" s="44" customFormat="1" x14ac:dyDescent="0.25">
      <c r="A24" s="73"/>
      <c r="B24" s="68"/>
      <c r="C24" s="13"/>
      <c r="D24" s="13"/>
      <c r="E24" s="68"/>
      <c r="F24" s="68"/>
      <c r="G24" s="68"/>
      <c r="H24" s="74"/>
      <c r="I24" s="74"/>
      <c r="J24" s="166"/>
      <c r="K24" s="20"/>
    </row>
    <row r="25" spans="1:11" s="44" customFormat="1" x14ac:dyDescent="0.25">
      <c r="A25" s="73"/>
      <c r="B25" s="68"/>
      <c r="C25" s="68"/>
      <c r="D25" s="68"/>
      <c r="E25" s="68"/>
      <c r="F25" s="68"/>
      <c r="G25" s="68"/>
      <c r="H25" s="19"/>
      <c r="I25" s="74"/>
      <c r="J25" s="75"/>
      <c r="K25" s="184"/>
    </row>
    <row r="26" spans="1:11" s="44" customFormat="1" x14ac:dyDescent="0.25">
      <c r="A26" s="18"/>
      <c r="B26" s="13"/>
      <c r="C26" s="13"/>
      <c r="D26" s="13"/>
      <c r="E26" s="13"/>
      <c r="F26" s="13"/>
      <c r="G26" s="13"/>
      <c r="H26" s="19"/>
      <c r="I26" s="19"/>
      <c r="J26" s="185"/>
      <c r="K26" s="20"/>
    </row>
    <row r="27" spans="1:11" s="44" customFormat="1" x14ac:dyDescent="0.25">
      <c r="A27" s="45"/>
      <c r="H27" s="46"/>
      <c r="I27" s="46"/>
    </row>
    <row r="28" spans="1:11" s="44" customFormat="1" x14ac:dyDescent="0.25">
      <c r="A28" s="45"/>
      <c r="H28" s="46"/>
      <c r="I28" s="46"/>
    </row>
    <row r="29" spans="1:11" s="44" customFormat="1" x14ac:dyDescent="0.25">
      <c r="A29" s="45"/>
      <c r="H29" s="46"/>
      <c r="I29" s="46"/>
    </row>
    <row r="30" spans="1:11" s="44" customFormat="1" x14ac:dyDescent="0.25">
      <c r="A30" s="45"/>
      <c r="H30" s="46"/>
      <c r="I30" s="46"/>
    </row>
    <row r="31" spans="1:11" s="44" customFormat="1" x14ac:dyDescent="0.25">
      <c r="A31" s="45"/>
      <c r="H31" s="46"/>
      <c r="I31" s="46"/>
    </row>
    <row r="32" spans="1:11" s="44" customFormat="1" x14ac:dyDescent="0.25">
      <c r="A32" s="45"/>
      <c r="H32" s="46"/>
      <c r="I32" s="46"/>
    </row>
    <row r="33" spans="1:11" s="44" customFormat="1" x14ac:dyDescent="0.25">
      <c r="A33" s="45"/>
      <c r="H33" s="46"/>
      <c r="I33" s="46"/>
    </row>
    <row r="34" spans="1:11" s="44" customFormat="1" x14ac:dyDescent="0.25">
      <c r="A34" s="45"/>
      <c r="H34" s="46"/>
      <c r="I34" s="46"/>
    </row>
    <row r="35" spans="1:11" s="44" customFormat="1" x14ac:dyDescent="0.25">
      <c r="A35" s="45"/>
      <c r="H35" s="46"/>
      <c r="I35" s="46"/>
    </row>
    <row r="36" spans="1:11" s="44" customFormat="1" x14ac:dyDescent="0.25">
      <c r="A36" s="45"/>
      <c r="H36" s="46"/>
      <c r="I36" s="46"/>
    </row>
    <row r="37" spans="1:11" s="44" customFormat="1" x14ac:dyDescent="0.25">
      <c r="A37" s="45"/>
      <c r="H37" s="46"/>
      <c r="I37" s="46"/>
    </row>
    <row r="38" spans="1:11" s="44" customFormat="1" x14ac:dyDescent="0.25">
      <c r="A38" s="45"/>
      <c r="H38" s="46"/>
      <c r="I38" s="46"/>
    </row>
    <row r="39" spans="1:11" s="44" customFormat="1" x14ac:dyDescent="0.25">
      <c r="A39" s="45"/>
      <c r="H39" s="46"/>
      <c r="I39" s="46"/>
    </row>
    <row r="40" spans="1:11" s="44" customFormat="1" x14ac:dyDescent="0.25">
      <c r="A40" s="45"/>
      <c r="H40" s="46"/>
      <c r="I40" s="46"/>
    </row>
    <row r="41" spans="1:11" s="44" customFormat="1" x14ac:dyDescent="0.25">
      <c r="A41" s="45"/>
      <c r="H41" s="46"/>
      <c r="I41" s="46"/>
    </row>
    <row r="42" spans="1:11" s="44" customFormat="1" x14ac:dyDescent="0.25">
      <c r="A42" s="45"/>
      <c r="H42" s="46"/>
      <c r="I42" s="46"/>
    </row>
    <row r="43" spans="1:11" s="44" customFormat="1" x14ac:dyDescent="0.25">
      <c r="A43" s="45"/>
    </row>
    <row r="44" spans="1:11" s="44" customFormat="1" x14ac:dyDescent="0.25">
      <c r="A44" s="45"/>
    </row>
    <row r="45" spans="1:11" s="44" customFormat="1" x14ac:dyDescent="0.25">
      <c r="A45" s="45"/>
    </row>
    <row r="46" spans="1:11" s="44" customFormat="1" x14ac:dyDescent="0.25">
      <c r="A46" s="45"/>
    </row>
    <row r="47" spans="1:11" s="44" customFormat="1" x14ac:dyDescent="0.25">
      <c r="A47" s="45"/>
    </row>
    <row r="48" spans="1:11" x14ac:dyDescent="0.25">
      <c r="A48" s="45"/>
      <c r="B48" s="44"/>
      <c r="C48" s="44"/>
      <c r="D48" s="44"/>
      <c r="E48" s="44"/>
      <c r="F48" s="44"/>
      <c r="G48" s="44"/>
      <c r="H48" s="44"/>
      <c r="I48" s="44"/>
      <c r="J48" s="44"/>
      <c r="K48" s="44"/>
    </row>
    <row r="49" spans="1:11" x14ac:dyDescent="0.25">
      <c r="A49" s="45"/>
      <c r="B49" s="44"/>
      <c r="C49" s="44"/>
      <c r="D49" s="44"/>
      <c r="E49" s="44"/>
      <c r="F49" s="44"/>
      <c r="G49" s="44"/>
      <c r="H49" s="44"/>
      <c r="I49" s="44"/>
      <c r="J49" s="44"/>
      <c r="K49" s="44"/>
    </row>
    <row r="50" spans="1:11" x14ac:dyDescent="0.25">
      <c r="A50" s="45"/>
      <c r="B50" s="44"/>
      <c r="C50" s="44"/>
      <c r="D50" s="44"/>
      <c r="E50" s="44"/>
      <c r="F50" s="44"/>
      <c r="G50" s="44"/>
      <c r="H50" s="44"/>
      <c r="I50" s="44"/>
      <c r="J50" s="44"/>
      <c r="K50" s="44"/>
    </row>
    <row r="51" spans="1:11" x14ac:dyDescent="0.25">
      <c r="A51" s="17"/>
    </row>
    <row r="52" spans="1:11" x14ac:dyDescent="0.25">
      <c r="A52" s="17"/>
    </row>
    <row r="53" spans="1:11" x14ac:dyDescent="0.25">
      <c r="A53" s="17"/>
    </row>
    <row r="54" spans="1:11" x14ac:dyDescent="0.25">
      <c r="A54" s="17"/>
    </row>
    <row r="55" spans="1:11" x14ac:dyDescent="0.25">
      <c r="A55" s="17"/>
    </row>
    <row r="56" spans="1:11" x14ac:dyDescent="0.25">
      <c r="A56" s="17"/>
    </row>
    <row r="57" spans="1:11" x14ac:dyDescent="0.25">
      <c r="A57" s="17"/>
    </row>
    <row r="58" spans="1:11" x14ac:dyDescent="0.25">
      <c r="A58" s="17"/>
    </row>
    <row r="59" spans="1:11" x14ac:dyDescent="0.25">
      <c r="A59" s="17"/>
    </row>
    <row r="60" spans="1:11" x14ac:dyDescent="0.25">
      <c r="A60" s="17"/>
    </row>
    <row r="61" spans="1:11" x14ac:dyDescent="0.25">
      <c r="A61" s="17"/>
    </row>
    <row r="62" spans="1:11" x14ac:dyDescent="0.25">
      <c r="A62" s="17"/>
    </row>
    <row r="63" spans="1:11" x14ac:dyDescent="0.25">
      <c r="A63" s="17"/>
    </row>
    <row r="64" spans="1:11" x14ac:dyDescent="0.25">
      <c r="A64" s="17"/>
    </row>
    <row r="65" spans="1:1" x14ac:dyDescent="0.25">
      <c r="A65" s="17"/>
    </row>
    <row r="66" spans="1:1" x14ac:dyDescent="0.25">
      <c r="A66" s="17"/>
    </row>
    <row r="67" spans="1:1" x14ac:dyDescent="0.25">
      <c r="A67" s="17"/>
    </row>
    <row r="68" spans="1:1" x14ac:dyDescent="0.25">
      <c r="A68" s="17"/>
    </row>
    <row r="69" spans="1:1" x14ac:dyDescent="0.25">
      <c r="A69" s="17"/>
    </row>
    <row r="70" spans="1:1" x14ac:dyDescent="0.25">
      <c r="A70" s="17"/>
    </row>
    <row r="71" spans="1:1" x14ac:dyDescent="0.25">
      <c r="A71" s="17"/>
    </row>
    <row r="72" spans="1:1" x14ac:dyDescent="0.25">
      <c r="A72" s="17"/>
    </row>
    <row r="73" spans="1:1" x14ac:dyDescent="0.25">
      <c r="A73" s="17"/>
    </row>
    <row r="74" spans="1:1" x14ac:dyDescent="0.25">
      <c r="A74" s="17"/>
    </row>
    <row r="75" spans="1:1" x14ac:dyDescent="0.25">
      <c r="A75" s="17"/>
    </row>
    <row r="76" spans="1:1" x14ac:dyDescent="0.25">
      <c r="A76" s="17"/>
    </row>
    <row r="77" spans="1:1" x14ac:dyDescent="0.25">
      <c r="A77" s="17"/>
    </row>
    <row r="78" spans="1:1" x14ac:dyDescent="0.25">
      <c r="A78" s="17"/>
    </row>
    <row r="79" spans="1:1" x14ac:dyDescent="0.25">
      <c r="A79" s="17"/>
    </row>
    <row r="80" spans="1:1" x14ac:dyDescent="0.25">
      <c r="A80" s="17"/>
    </row>
    <row r="81" spans="1:1" x14ac:dyDescent="0.25">
      <c r="A81" s="17"/>
    </row>
    <row r="82" spans="1:1" x14ac:dyDescent="0.25">
      <c r="A82" s="17"/>
    </row>
    <row r="83" spans="1:1" x14ac:dyDescent="0.25">
      <c r="A83" s="17"/>
    </row>
    <row r="84" spans="1:1" x14ac:dyDescent="0.25">
      <c r="A84" s="17"/>
    </row>
    <row r="85" spans="1:1" x14ac:dyDescent="0.25">
      <c r="A85" s="17"/>
    </row>
    <row r="86" spans="1:1" x14ac:dyDescent="0.25">
      <c r="A86" s="17"/>
    </row>
    <row r="87" spans="1:1" x14ac:dyDescent="0.25">
      <c r="A87" s="17"/>
    </row>
    <row r="88" spans="1:1" x14ac:dyDescent="0.25">
      <c r="A88" s="17"/>
    </row>
    <row r="89" spans="1:1" x14ac:dyDescent="0.25">
      <c r="A89" s="17"/>
    </row>
    <row r="90" spans="1:1" x14ac:dyDescent="0.25">
      <c r="A90" s="17"/>
    </row>
    <row r="91" spans="1:1" x14ac:dyDescent="0.25">
      <c r="A91" s="17"/>
    </row>
    <row r="92" spans="1:1" x14ac:dyDescent="0.25">
      <c r="A92" s="17"/>
    </row>
    <row r="93" spans="1:1" x14ac:dyDescent="0.25">
      <c r="A93" s="17"/>
    </row>
    <row r="94" spans="1:1" x14ac:dyDescent="0.25">
      <c r="A94" s="17"/>
    </row>
    <row r="95" spans="1:1" x14ac:dyDescent="0.25">
      <c r="A95" s="17"/>
    </row>
    <row r="96" spans="1:1" x14ac:dyDescent="0.25">
      <c r="A96" s="17"/>
    </row>
    <row r="97" spans="1:1" x14ac:dyDescent="0.25">
      <c r="A97" s="17"/>
    </row>
    <row r="98" spans="1:1" x14ac:dyDescent="0.25">
      <c r="A98" s="17"/>
    </row>
    <row r="99" spans="1:1" x14ac:dyDescent="0.25">
      <c r="A99" s="17"/>
    </row>
    <row r="100" spans="1:1" x14ac:dyDescent="0.25">
      <c r="A100" s="17"/>
    </row>
    <row r="101" spans="1:1" x14ac:dyDescent="0.25">
      <c r="A101" s="17"/>
    </row>
    <row r="102" spans="1:1" x14ac:dyDescent="0.25">
      <c r="A102" s="17"/>
    </row>
    <row r="103" spans="1:1" x14ac:dyDescent="0.25">
      <c r="A103" s="17"/>
    </row>
    <row r="104" spans="1:1" x14ac:dyDescent="0.25">
      <c r="A104" s="17"/>
    </row>
    <row r="105" spans="1:1" x14ac:dyDescent="0.25">
      <c r="A105" s="17"/>
    </row>
    <row r="106" spans="1:1" x14ac:dyDescent="0.25">
      <c r="A106" s="17"/>
    </row>
    <row r="107" spans="1:1" x14ac:dyDescent="0.25">
      <c r="A107" s="17"/>
    </row>
    <row r="108" spans="1:1" x14ac:dyDescent="0.25">
      <c r="A108" s="17"/>
    </row>
    <row r="109" spans="1:1" x14ac:dyDescent="0.25">
      <c r="A109" s="17"/>
    </row>
    <row r="110" spans="1:1" x14ac:dyDescent="0.25">
      <c r="A110" s="17"/>
    </row>
    <row r="111" spans="1:1" x14ac:dyDescent="0.25">
      <c r="A111" s="17"/>
    </row>
    <row r="112" spans="1:1" x14ac:dyDescent="0.25">
      <c r="A112" s="17"/>
    </row>
    <row r="113" spans="1:1" x14ac:dyDescent="0.25">
      <c r="A113" s="17"/>
    </row>
    <row r="114" spans="1:1" x14ac:dyDescent="0.25">
      <c r="A114" s="17"/>
    </row>
    <row r="115" spans="1:1" x14ac:dyDescent="0.25">
      <c r="A115" s="17"/>
    </row>
    <row r="116" spans="1:1" x14ac:dyDescent="0.25">
      <c r="A116" s="17"/>
    </row>
    <row r="117" spans="1:1" x14ac:dyDescent="0.25">
      <c r="A117" s="17"/>
    </row>
    <row r="118" spans="1:1" x14ac:dyDescent="0.25">
      <c r="A118" s="17"/>
    </row>
    <row r="119" spans="1:1" x14ac:dyDescent="0.25">
      <c r="A119" s="17"/>
    </row>
    <row r="120" spans="1:1" x14ac:dyDescent="0.25">
      <c r="A120" s="17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 tint="0.39997558519241921"/>
  </sheetPr>
  <dimension ref="A1:AE110"/>
  <sheetViews>
    <sheetView showRowColHeaders="0" topLeftCell="A46" workbookViewId="0">
      <selection activeCell="N35" sqref="N35"/>
    </sheetView>
  </sheetViews>
  <sheetFormatPr baseColWidth="10" defaultRowHeight="15" x14ac:dyDescent="0.25"/>
  <cols>
    <col min="2" max="2" width="41" bestFit="1" customWidth="1"/>
    <col min="4" max="31" width="11.42578125" style="48"/>
  </cols>
  <sheetData>
    <row r="1" spans="1:3" s="48" customFormat="1" x14ac:dyDescent="0.25">
      <c r="A1" s="47">
        <v>1</v>
      </c>
      <c r="B1" s="47">
        <v>2</v>
      </c>
      <c r="C1" s="47">
        <v>3</v>
      </c>
    </row>
    <row r="2" spans="1:3" x14ac:dyDescent="0.25">
      <c r="A2" t="s">
        <v>17</v>
      </c>
      <c r="B2" s="1" t="s">
        <v>18</v>
      </c>
      <c r="C2" s="1" t="s">
        <v>19</v>
      </c>
    </row>
    <row r="3" spans="1:3" x14ac:dyDescent="0.25">
      <c r="A3" s="2">
        <v>0</v>
      </c>
      <c r="B3" s="7" t="s">
        <v>36</v>
      </c>
      <c r="C3" s="6">
        <v>0</v>
      </c>
    </row>
    <row r="4" spans="1:3" ht="18.75" x14ac:dyDescent="0.3">
      <c r="A4" s="4"/>
      <c r="B4" s="5" t="s">
        <v>20</v>
      </c>
      <c r="C4" s="6"/>
    </row>
    <row r="5" spans="1:3" x14ac:dyDescent="0.25">
      <c r="A5" s="2">
        <v>1</v>
      </c>
      <c r="B5" t="s">
        <v>21</v>
      </c>
      <c r="C5" s="3">
        <v>10</v>
      </c>
    </row>
    <row r="6" spans="1:3" x14ac:dyDescent="0.25">
      <c r="A6" s="2">
        <v>2</v>
      </c>
      <c r="B6" t="s">
        <v>23</v>
      </c>
      <c r="C6" s="3">
        <v>12.5</v>
      </c>
    </row>
    <row r="7" spans="1:3" x14ac:dyDescent="0.25">
      <c r="A7" s="2">
        <v>3</v>
      </c>
      <c r="B7" t="s">
        <v>24</v>
      </c>
      <c r="C7" s="3">
        <v>15</v>
      </c>
    </row>
    <row r="8" spans="1:3" x14ac:dyDescent="0.25">
      <c r="A8" s="2">
        <v>4</v>
      </c>
      <c r="B8" t="s">
        <v>25</v>
      </c>
      <c r="C8" s="3">
        <v>20</v>
      </c>
    </row>
    <row r="9" spans="1:3" x14ac:dyDescent="0.25">
      <c r="A9" s="2">
        <v>5</v>
      </c>
      <c r="B9" t="s">
        <v>26</v>
      </c>
      <c r="C9" s="3">
        <v>25</v>
      </c>
    </row>
    <row r="10" spans="1:3" x14ac:dyDescent="0.25">
      <c r="A10" s="2">
        <v>6</v>
      </c>
      <c r="B10" t="s">
        <v>63</v>
      </c>
      <c r="C10" s="3">
        <v>15</v>
      </c>
    </row>
    <row r="11" spans="1:3" x14ac:dyDescent="0.25">
      <c r="A11" s="2">
        <v>7</v>
      </c>
      <c r="B11" t="s">
        <v>64</v>
      </c>
      <c r="C11" s="3">
        <v>20</v>
      </c>
    </row>
    <row r="12" spans="1:3" x14ac:dyDescent="0.25">
      <c r="A12" s="2">
        <v>8</v>
      </c>
      <c r="B12" t="s">
        <v>68</v>
      </c>
      <c r="C12" s="3">
        <v>10</v>
      </c>
    </row>
    <row r="13" spans="1:3" x14ac:dyDescent="0.25">
      <c r="A13" s="2">
        <v>9</v>
      </c>
      <c r="B13" t="s">
        <v>67</v>
      </c>
      <c r="C13" s="3">
        <v>20</v>
      </c>
    </row>
    <row r="14" spans="1:3" x14ac:dyDescent="0.25">
      <c r="A14" s="2">
        <v>10</v>
      </c>
      <c r="B14" t="s">
        <v>70</v>
      </c>
      <c r="C14" s="3">
        <v>7.5</v>
      </c>
    </row>
    <row r="15" spans="1:3" x14ac:dyDescent="0.25">
      <c r="A15" s="2">
        <v>11</v>
      </c>
      <c r="B15" t="s">
        <v>79</v>
      </c>
      <c r="C15" s="3">
        <v>25</v>
      </c>
    </row>
    <row r="16" spans="1:3" x14ac:dyDescent="0.25">
      <c r="A16" s="2">
        <v>12</v>
      </c>
      <c r="B16" t="s">
        <v>106</v>
      </c>
      <c r="C16" s="3">
        <v>20</v>
      </c>
    </row>
    <row r="17" spans="1:3" x14ac:dyDescent="0.25">
      <c r="A17" s="2">
        <v>13</v>
      </c>
      <c r="B17" t="s">
        <v>100</v>
      </c>
      <c r="C17" s="3">
        <v>15</v>
      </c>
    </row>
    <row r="18" spans="1:3" x14ac:dyDescent="0.25">
      <c r="A18" s="2">
        <v>14</v>
      </c>
      <c r="B18" t="s">
        <v>101</v>
      </c>
      <c r="C18" s="3">
        <v>45</v>
      </c>
    </row>
    <row r="19" spans="1:3" x14ac:dyDescent="0.25">
      <c r="A19" s="2">
        <v>15</v>
      </c>
      <c r="B19" t="s">
        <v>102</v>
      </c>
      <c r="C19" s="3">
        <v>15</v>
      </c>
    </row>
    <row r="20" spans="1:3" x14ac:dyDescent="0.25">
      <c r="A20" s="2">
        <v>16</v>
      </c>
      <c r="B20" t="s">
        <v>107</v>
      </c>
      <c r="C20" s="3">
        <v>0.42</v>
      </c>
    </row>
    <row r="21" spans="1:3" x14ac:dyDescent="0.25">
      <c r="A21" s="2">
        <v>17</v>
      </c>
      <c r="B21" t="s">
        <v>133</v>
      </c>
      <c r="C21" s="3">
        <v>14.99</v>
      </c>
    </row>
    <row r="22" spans="1:3" x14ac:dyDescent="0.25">
      <c r="A22" s="2">
        <v>18</v>
      </c>
      <c r="B22" t="s">
        <v>167</v>
      </c>
      <c r="C22" s="3">
        <v>50</v>
      </c>
    </row>
    <row r="23" spans="1:3" x14ac:dyDescent="0.25">
      <c r="A23" s="2">
        <v>19</v>
      </c>
      <c r="B23" t="s">
        <v>170</v>
      </c>
      <c r="C23" s="3">
        <v>25</v>
      </c>
    </row>
    <row r="24" spans="1:3" x14ac:dyDescent="0.25">
      <c r="A24" s="2">
        <v>20</v>
      </c>
      <c r="B24" t="s">
        <v>171</v>
      </c>
      <c r="C24" s="3">
        <v>30</v>
      </c>
    </row>
    <row r="25" spans="1:3" x14ac:dyDescent="0.25">
      <c r="A25" s="2">
        <v>21</v>
      </c>
      <c r="B25" t="s">
        <v>172</v>
      </c>
      <c r="C25" s="3">
        <v>1.3</v>
      </c>
    </row>
    <row r="26" spans="1:3" x14ac:dyDescent="0.25">
      <c r="A26" s="2"/>
      <c r="C26" s="3"/>
    </row>
    <row r="27" spans="1:3" ht="18.75" x14ac:dyDescent="0.3">
      <c r="A27" s="2"/>
      <c r="B27" s="5" t="s">
        <v>22</v>
      </c>
      <c r="C27" s="3"/>
    </row>
    <row r="28" spans="1:3" x14ac:dyDescent="0.25">
      <c r="A28" s="2">
        <v>100</v>
      </c>
      <c r="B28" t="s">
        <v>27</v>
      </c>
      <c r="C28" s="3">
        <v>0.1</v>
      </c>
    </row>
    <row r="29" spans="1:3" x14ac:dyDescent="0.25">
      <c r="A29" s="2">
        <v>101</v>
      </c>
      <c r="B29" t="s">
        <v>31</v>
      </c>
      <c r="C29" s="3">
        <v>0.05</v>
      </c>
    </row>
    <row r="30" spans="1:3" x14ac:dyDescent="0.25">
      <c r="A30" s="2">
        <v>102</v>
      </c>
      <c r="B30" t="s">
        <v>28</v>
      </c>
      <c r="C30" s="3">
        <v>0.15</v>
      </c>
    </row>
    <row r="31" spans="1:3" x14ac:dyDescent="0.25">
      <c r="A31" s="2">
        <v>103</v>
      </c>
      <c r="B31" t="s">
        <v>32</v>
      </c>
      <c r="C31" s="3">
        <v>0.1</v>
      </c>
    </row>
    <row r="32" spans="1:3" x14ac:dyDescent="0.25">
      <c r="A32" s="2">
        <v>104</v>
      </c>
      <c r="B32" t="s">
        <v>29</v>
      </c>
      <c r="C32" s="3">
        <v>0.3</v>
      </c>
    </row>
    <row r="33" spans="1:3" x14ac:dyDescent="0.25">
      <c r="A33" s="2">
        <v>105</v>
      </c>
      <c r="B33" t="s">
        <v>33</v>
      </c>
      <c r="C33" s="3">
        <v>0.2</v>
      </c>
    </row>
    <row r="34" spans="1:3" x14ac:dyDescent="0.25">
      <c r="A34" s="2">
        <v>106</v>
      </c>
      <c r="B34" t="s">
        <v>30</v>
      </c>
      <c r="C34" s="3">
        <v>0.5</v>
      </c>
    </row>
    <row r="35" spans="1:3" x14ac:dyDescent="0.25">
      <c r="A35" s="2">
        <v>107</v>
      </c>
      <c r="B35" t="s">
        <v>34</v>
      </c>
      <c r="C35" s="3">
        <v>0.4</v>
      </c>
    </row>
    <row r="36" spans="1:3" x14ac:dyDescent="0.25">
      <c r="A36" s="2">
        <v>108</v>
      </c>
      <c r="B36" t="s">
        <v>71</v>
      </c>
      <c r="C36" s="3">
        <v>0.1</v>
      </c>
    </row>
    <row r="37" spans="1:3" x14ac:dyDescent="0.25">
      <c r="A37" s="2">
        <v>109</v>
      </c>
      <c r="B37" t="s">
        <v>103</v>
      </c>
      <c r="C37" s="3">
        <v>0.4</v>
      </c>
    </row>
    <row r="38" spans="1:3" x14ac:dyDescent="0.25">
      <c r="A38" s="2">
        <v>110</v>
      </c>
      <c r="B38" t="s">
        <v>104</v>
      </c>
      <c r="C38" s="3">
        <v>0.5</v>
      </c>
    </row>
    <row r="39" spans="1:3" ht="18.75" x14ac:dyDescent="0.3">
      <c r="A39" s="2"/>
      <c r="B39" s="5" t="s">
        <v>39</v>
      </c>
      <c r="C39" s="3"/>
    </row>
    <row r="40" spans="1:3" x14ac:dyDescent="0.25">
      <c r="A40" s="2">
        <v>200</v>
      </c>
      <c r="B40" t="s">
        <v>42</v>
      </c>
      <c r="C40" s="3">
        <v>1</v>
      </c>
    </row>
    <row r="41" spans="1:3" x14ac:dyDescent="0.25">
      <c r="A41" s="2">
        <v>201</v>
      </c>
      <c r="B41" t="s">
        <v>41</v>
      </c>
      <c r="C41" s="3">
        <v>1.5</v>
      </c>
    </row>
    <row r="42" spans="1:3" x14ac:dyDescent="0.25">
      <c r="A42" s="2">
        <v>202</v>
      </c>
      <c r="B42" t="s">
        <v>40</v>
      </c>
      <c r="C42" s="3">
        <v>2</v>
      </c>
    </row>
    <row r="43" spans="1:3" x14ac:dyDescent="0.25">
      <c r="A43" s="2">
        <v>203</v>
      </c>
      <c r="B43" t="s">
        <v>61</v>
      </c>
      <c r="C43" s="3">
        <v>1.5</v>
      </c>
    </row>
    <row r="44" spans="1:3" x14ac:dyDescent="0.25">
      <c r="A44" s="2">
        <v>204</v>
      </c>
      <c r="B44" t="s">
        <v>62</v>
      </c>
      <c r="C44" s="3">
        <v>2</v>
      </c>
    </row>
    <row r="45" spans="1:3" x14ac:dyDescent="0.25">
      <c r="A45" s="2"/>
      <c r="C45" s="3"/>
    </row>
    <row r="46" spans="1:3" ht="18.75" x14ac:dyDescent="0.3">
      <c r="A46" s="2"/>
      <c r="B46" s="5" t="s">
        <v>37</v>
      </c>
      <c r="C46" s="3"/>
    </row>
    <row r="47" spans="1:3" x14ac:dyDescent="0.25">
      <c r="A47" s="2">
        <v>300</v>
      </c>
      <c r="B47" t="s">
        <v>38</v>
      </c>
      <c r="C47" s="3">
        <v>0.15</v>
      </c>
    </row>
    <row r="48" spans="1:3" x14ac:dyDescent="0.25">
      <c r="A48" s="2">
        <v>301</v>
      </c>
      <c r="B48" t="s">
        <v>173</v>
      </c>
      <c r="C48" s="3">
        <v>0.2</v>
      </c>
    </row>
    <row r="49" spans="1:3" ht="18.75" x14ac:dyDescent="0.3">
      <c r="A49" s="2"/>
      <c r="B49" s="5" t="s">
        <v>52</v>
      </c>
      <c r="C49" s="3"/>
    </row>
    <row r="50" spans="1:3" x14ac:dyDescent="0.25">
      <c r="A50" s="2">
        <v>400</v>
      </c>
      <c r="B50" t="s">
        <v>53</v>
      </c>
      <c r="C50" s="3">
        <v>10</v>
      </c>
    </row>
    <row r="51" spans="1:3" x14ac:dyDescent="0.25">
      <c r="A51" s="2">
        <v>401</v>
      </c>
      <c r="B51" t="s">
        <v>53</v>
      </c>
      <c r="C51" s="3">
        <v>15</v>
      </c>
    </row>
    <row r="52" spans="1:3" x14ac:dyDescent="0.25">
      <c r="A52" s="2">
        <v>402</v>
      </c>
      <c r="B52" s="9" t="s">
        <v>69</v>
      </c>
      <c r="C52" s="3">
        <v>0</v>
      </c>
    </row>
    <row r="53" spans="1:3" ht="18.75" x14ac:dyDescent="0.3">
      <c r="A53" s="2"/>
      <c r="B53" s="5" t="s">
        <v>57</v>
      </c>
      <c r="C53" s="3"/>
    </row>
    <row r="54" spans="1:3" x14ac:dyDescent="0.25">
      <c r="A54" s="2">
        <v>500</v>
      </c>
      <c r="B54" t="s">
        <v>156</v>
      </c>
      <c r="C54" s="3">
        <v>199.99</v>
      </c>
    </row>
    <row r="55" spans="1:3" x14ac:dyDescent="0.25">
      <c r="A55" s="2">
        <v>501</v>
      </c>
      <c r="B55" t="s">
        <v>157</v>
      </c>
      <c r="C55" s="3">
        <v>149.99</v>
      </c>
    </row>
    <row r="56" spans="1:3" x14ac:dyDescent="0.25">
      <c r="A56" s="2">
        <v>502</v>
      </c>
      <c r="B56" t="s">
        <v>59</v>
      </c>
      <c r="C56" s="3">
        <v>459.99</v>
      </c>
    </row>
    <row r="57" spans="1:3" x14ac:dyDescent="0.25">
      <c r="A57" s="2">
        <v>503</v>
      </c>
      <c r="B57" t="s">
        <v>58</v>
      </c>
      <c r="C57" s="3">
        <v>399.99</v>
      </c>
    </row>
    <row r="58" spans="1:3" x14ac:dyDescent="0.25">
      <c r="A58" s="2">
        <v>504</v>
      </c>
      <c r="B58" t="s">
        <v>158</v>
      </c>
      <c r="C58" s="3">
        <v>549.99</v>
      </c>
    </row>
    <row r="59" spans="1:3" x14ac:dyDescent="0.25">
      <c r="A59" s="2">
        <v>505</v>
      </c>
      <c r="B59" t="s">
        <v>159</v>
      </c>
      <c r="C59" s="3">
        <v>449.99</v>
      </c>
    </row>
    <row r="60" spans="1:3" x14ac:dyDescent="0.25">
      <c r="A60" s="2">
        <v>506</v>
      </c>
      <c r="B60" t="s">
        <v>154</v>
      </c>
      <c r="C60" s="3">
        <v>749.99</v>
      </c>
    </row>
    <row r="61" spans="1:3" x14ac:dyDescent="0.25">
      <c r="A61" s="2">
        <v>507</v>
      </c>
      <c r="B61" t="s">
        <v>155</v>
      </c>
      <c r="C61" s="3">
        <v>499.99</v>
      </c>
    </row>
    <row r="62" spans="1:3" x14ac:dyDescent="0.25">
      <c r="A62" s="2">
        <v>508</v>
      </c>
      <c r="B62" s="72" t="s">
        <v>161</v>
      </c>
      <c r="C62" s="3">
        <v>1049.99</v>
      </c>
    </row>
    <row r="63" spans="1:3" x14ac:dyDescent="0.25">
      <c r="A63" s="2">
        <v>509</v>
      </c>
      <c r="B63" t="s">
        <v>160</v>
      </c>
      <c r="C63" s="3">
        <v>499.99</v>
      </c>
    </row>
    <row r="64" spans="1:3" x14ac:dyDescent="0.25">
      <c r="A64" s="2">
        <v>510</v>
      </c>
      <c r="B64" t="s">
        <v>162</v>
      </c>
      <c r="C64" s="3">
        <v>14.99</v>
      </c>
    </row>
    <row r="65" spans="1:3" x14ac:dyDescent="0.25">
      <c r="A65" s="2">
        <v>511</v>
      </c>
      <c r="B65" t="s">
        <v>163</v>
      </c>
      <c r="C65" s="3">
        <v>11.99</v>
      </c>
    </row>
    <row r="66" spans="1:3" x14ac:dyDescent="0.25">
      <c r="A66" s="2">
        <v>512</v>
      </c>
      <c r="B66" t="s">
        <v>164</v>
      </c>
      <c r="C66" s="3">
        <v>9.99</v>
      </c>
    </row>
    <row r="67" spans="1:3" x14ac:dyDescent="0.25">
      <c r="A67" s="2">
        <v>513</v>
      </c>
      <c r="B67" t="s">
        <v>165</v>
      </c>
      <c r="C67" s="3">
        <v>7.99</v>
      </c>
    </row>
    <row r="68" spans="1:3" x14ac:dyDescent="0.25">
      <c r="A68" s="2">
        <v>514</v>
      </c>
      <c r="B68" t="s">
        <v>166</v>
      </c>
      <c r="C68" s="3">
        <v>17.989999999999998</v>
      </c>
    </row>
    <row r="69" spans="1:3" x14ac:dyDescent="0.25">
      <c r="A69" s="2">
        <v>515</v>
      </c>
      <c r="B69" t="s">
        <v>60</v>
      </c>
      <c r="C69" s="3">
        <v>99.99</v>
      </c>
    </row>
    <row r="70" spans="1:3" x14ac:dyDescent="0.25">
      <c r="A70" s="2">
        <v>516</v>
      </c>
      <c r="C70" s="3"/>
    </row>
    <row r="71" spans="1:3" ht="18.75" x14ac:dyDescent="0.3">
      <c r="A71" s="2"/>
      <c r="B71" s="5" t="s">
        <v>90</v>
      </c>
      <c r="C71" s="3"/>
    </row>
    <row r="72" spans="1:3" x14ac:dyDescent="0.25">
      <c r="A72" s="2">
        <v>600</v>
      </c>
      <c r="B72" t="s">
        <v>91</v>
      </c>
      <c r="C72" s="3">
        <v>10</v>
      </c>
    </row>
    <row r="73" spans="1:3" x14ac:dyDescent="0.25">
      <c r="A73" s="2">
        <v>601</v>
      </c>
      <c r="B73" t="s">
        <v>92</v>
      </c>
      <c r="C73" s="3">
        <v>15</v>
      </c>
    </row>
    <row r="74" spans="1:3" x14ac:dyDescent="0.25">
      <c r="A74" s="2">
        <v>602</v>
      </c>
      <c r="B74" t="s">
        <v>93</v>
      </c>
      <c r="C74" s="3">
        <v>20</v>
      </c>
    </row>
    <row r="75" spans="1:3" x14ac:dyDescent="0.25">
      <c r="A75" s="2">
        <v>603</v>
      </c>
      <c r="B75" t="s">
        <v>94</v>
      </c>
      <c r="C75" s="3">
        <v>15</v>
      </c>
    </row>
    <row r="76" spans="1:3" x14ac:dyDescent="0.25">
      <c r="A76" s="2">
        <v>604</v>
      </c>
      <c r="B76" t="s">
        <v>124</v>
      </c>
      <c r="C76" s="3">
        <v>17.75</v>
      </c>
    </row>
    <row r="77" spans="1:3" x14ac:dyDescent="0.25">
      <c r="A77" s="2">
        <v>605</v>
      </c>
      <c r="B77" t="s">
        <v>125</v>
      </c>
      <c r="C77" s="103">
        <v>0.25</v>
      </c>
    </row>
    <row r="78" spans="1:3" s="48" customFormat="1" ht="18.75" x14ac:dyDescent="0.3">
      <c r="A78" s="2"/>
      <c r="B78" s="5" t="s">
        <v>80</v>
      </c>
      <c r="C78" s="3"/>
    </row>
    <row r="79" spans="1:3" s="48" customFormat="1" x14ac:dyDescent="0.25">
      <c r="A79" s="2">
        <v>700</v>
      </c>
      <c r="B79" t="s">
        <v>81</v>
      </c>
      <c r="C79" s="3">
        <v>45</v>
      </c>
    </row>
    <row r="80" spans="1:3" s="48" customFormat="1" x14ac:dyDescent="0.25">
      <c r="A80" s="2">
        <v>701</v>
      </c>
      <c r="B80" t="s">
        <v>105</v>
      </c>
      <c r="C80" s="3">
        <v>100</v>
      </c>
    </row>
    <row r="81" spans="1:3" s="48" customFormat="1" x14ac:dyDescent="0.25">
      <c r="A81" s="2"/>
      <c r="B81"/>
      <c r="C81" s="3"/>
    </row>
    <row r="82" spans="1:3" s="48" customFormat="1" x14ac:dyDescent="0.25"/>
    <row r="83" spans="1:3" s="48" customFormat="1" x14ac:dyDescent="0.25"/>
    <row r="84" spans="1:3" s="48" customFormat="1" x14ac:dyDescent="0.25"/>
    <row r="85" spans="1:3" s="48" customFormat="1" x14ac:dyDescent="0.25"/>
    <row r="86" spans="1:3" s="48" customFormat="1" x14ac:dyDescent="0.25"/>
    <row r="87" spans="1:3" s="48" customFormat="1" x14ac:dyDescent="0.25"/>
    <row r="88" spans="1:3" s="48" customFormat="1" x14ac:dyDescent="0.25"/>
    <row r="89" spans="1:3" s="48" customFormat="1" x14ac:dyDescent="0.25"/>
    <row r="90" spans="1:3" s="48" customFormat="1" x14ac:dyDescent="0.25"/>
    <row r="91" spans="1:3" s="48" customFormat="1" x14ac:dyDescent="0.25"/>
    <row r="92" spans="1:3" s="48" customFormat="1" x14ac:dyDescent="0.25"/>
    <row r="93" spans="1:3" s="48" customFormat="1" x14ac:dyDescent="0.25"/>
    <row r="94" spans="1:3" s="48" customFormat="1" x14ac:dyDescent="0.25"/>
    <row r="95" spans="1:3" s="48" customFormat="1" x14ac:dyDescent="0.25"/>
    <row r="96" spans="1:3" s="48" customFormat="1" x14ac:dyDescent="0.25"/>
    <row r="97" spans="1:3" s="48" customFormat="1" x14ac:dyDescent="0.25"/>
    <row r="98" spans="1:3" s="48" customFormat="1" x14ac:dyDescent="0.25"/>
    <row r="99" spans="1:3" s="48" customFormat="1" x14ac:dyDescent="0.25"/>
    <row r="100" spans="1:3" s="48" customFormat="1" x14ac:dyDescent="0.25"/>
    <row r="101" spans="1:3" s="48" customFormat="1" x14ac:dyDescent="0.25"/>
    <row r="102" spans="1:3" s="48" customFormat="1" x14ac:dyDescent="0.25"/>
    <row r="103" spans="1:3" s="48" customFormat="1" x14ac:dyDescent="0.25"/>
    <row r="104" spans="1:3" s="48" customFormat="1" x14ac:dyDescent="0.25"/>
    <row r="105" spans="1:3" s="48" customFormat="1" x14ac:dyDescent="0.25"/>
    <row r="106" spans="1:3" s="48" customFormat="1" x14ac:dyDescent="0.25"/>
    <row r="107" spans="1:3" x14ac:dyDescent="0.25">
      <c r="A107" s="48"/>
      <c r="B107" s="48"/>
      <c r="C107" s="48"/>
    </row>
    <row r="108" spans="1:3" x14ac:dyDescent="0.25">
      <c r="A108" s="48"/>
      <c r="B108" s="48"/>
      <c r="C108" s="48"/>
    </row>
    <row r="109" spans="1:3" x14ac:dyDescent="0.25">
      <c r="A109" s="48"/>
      <c r="B109" s="48"/>
      <c r="C109" s="48"/>
    </row>
    <row r="110" spans="1:3" x14ac:dyDescent="0.25">
      <c r="A110" s="48"/>
      <c r="B110" s="48"/>
      <c r="C110" s="48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H73"/>
  <sheetViews>
    <sheetView showRowColHeaders="0" zoomScaleNormal="100" workbookViewId="0">
      <selection activeCell="N35" sqref="N35"/>
    </sheetView>
  </sheetViews>
  <sheetFormatPr baseColWidth="10" defaultColWidth="11.42578125" defaultRowHeight="15.75" x14ac:dyDescent="0.25"/>
  <cols>
    <col min="1" max="1" width="8.42578125" style="82" customWidth="1"/>
    <col min="2" max="2" width="9.85546875" style="82" customWidth="1"/>
    <col min="3" max="3" width="14" style="82" customWidth="1"/>
    <col min="4" max="4" width="11.42578125" style="82"/>
    <col min="5" max="5" width="18.140625" style="82" customWidth="1"/>
    <col min="6" max="6" width="10.5703125" style="82" customWidth="1"/>
    <col min="7" max="7" width="11.42578125" style="82"/>
    <col min="8" max="8" width="12.42578125" style="82" customWidth="1"/>
    <col min="9" max="9" width="8" style="81" customWidth="1"/>
    <col min="10" max="34" width="11.42578125" style="81"/>
    <col min="35" max="16384" width="11.42578125" style="82"/>
  </cols>
  <sheetData>
    <row r="1" spans="1:8" ht="26.25" x14ac:dyDescent="0.4">
      <c r="A1" s="80"/>
      <c r="B1" s="80"/>
      <c r="C1" s="80"/>
      <c r="D1" s="80"/>
      <c r="E1" s="260" t="s">
        <v>1</v>
      </c>
      <c r="F1" s="260"/>
      <c r="G1" s="260"/>
      <c r="H1" s="260"/>
    </row>
    <row r="2" spans="1:8" x14ac:dyDescent="0.25">
      <c r="A2" s="80"/>
      <c r="B2" s="80"/>
      <c r="C2" s="80"/>
      <c r="D2" s="80"/>
      <c r="E2" s="261" t="s">
        <v>0</v>
      </c>
      <c r="F2" s="261"/>
      <c r="G2" s="261"/>
      <c r="H2" s="261"/>
    </row>
    <row r="3" spans="1:8" x14ac:dyDescent="0.25">
      <c r="A3" s="80"/>
      <c r="B3" s="80"/>
      <c r="C3" s="80"/>
      <c r="D3" s="80"/>
      <c r="E3" s="262" t="s">
        <v>112</v>
      </c>
      <c r="F3" s="263"/>
      <c r="G3" s="263"/>
      <c r="H3" s="263"/>
    </row>
    <row r="4" spans="1:8" x14ac:dyDescent="0.25">
      <c r="A4" s="257" t="s">
        <v>168</v>
      </c>
      <c r="B4" s="257"/>
      <c r="C4" s="257"/>
      <c r="D4" s="257"/>
      <c r="E4" s="262" t="s">
        <v>111</v>
      </c>
      <c r="F4" s="263"/>
      <c r="G4" s="263"/>
      <c r="H4" s="263"/>
    </row>
    <row r="5" spans="1:8" x14ac:dyDescent="0.25">
      <c r="A5" s="257" t="s">
        <v>169</v>
      </c>
      <c r="B5" s="257"/>
      <c r="C5" s="257"/>
      <c r="D5" s="257"/>
      <c r="E5" s="257"/>
      <c r="F5" s="257"/>
      <c r="G5" s="257"/>
      <c r="H5" s="257"/>
    </row>
    <row r="6" spans="1:8" x14ac:dyDescent="0.25">
      <c r="A6" s="78"/>
      <c r="B6" s="78"/>
      <c r="C6" s="78"/>
      <c r="D6" s="78"/>
      <c r="E6" s="257"/>
      <c r="F6" s="257"/>
      <c r="G6" s="257"/>
      <c r="H6" s="257"/>
    </row>
    <row r="7" spans="1:8" x14ac:dyDescent="0.25">
      <c r="A7" s="78"/>
      <c r="B7" s="78"/>
      <c r="C7" s="78"/>
      <c r="D7" s="78"/>
      <c r="E7" s="257"/>
      <c r="F7" s="257"/>
      <c r="G7" s="257"/>
      <c r="H7" s="257"/>
    </row>
    <row r="8" spans="1:8" x14ac:dyDescent="0.25">
      <c r="A8" s="264"/>
      <c r="B8" s="264"/>
      <c r="C8" s="264"/>
      <c r="D8" s="264"/>
      <c r="E8" s="257"/>
      <c r="F8" s="281"/>
      <c r="G8" s="281"/>
      <c r="H8" s="281"/>
    </row>
    <row r="9" spans="1:8" x14ac:dyDescent="0.25">
      <c r="A9" s="264"/>
      <c r="B9" s="264"/>
      <c r="C9" s="264"/>
      <c r="D9" s="264"/>
      <c r="E9" s="257"/>
      <c r="F9" s="265" t="s">
        <v>11</v>
      </c>
      <c r="G9" s="266"/>
      <c r="H9" s="86">
        <v>0</v>
      </c>
    </row>
    <row r="10" spans="1:8" x14ac:dyDescent="0.25">
      <c r="A10" s="267"/>
      <c r="B10" s="268"/>
      <c r="C10" s="268"/>
      <c r="D10" s="268"/>
      <c r="E10" s="257"/>
      <c r="F10" s="87" t="e">
        <f>VLOOKUP(H9,CLIENTS!A2:J34,2,FALSE="")</f>
        <v>#N/A</v>
      </c>
      <c r="G10" s="88"/>
      <c r="H10" s="89"/>
    </row>
    <row r="11" spans="1:8" x14ac:dyDescent="0.25">
      <c r="A11" s="80"/>
      <c r="B11" s="80"/>
      <c r="C11" s="80"/>
      <c r="D11" s="80"/>
      <c r="E11" s="257"/>
      <c r="F11" s="90" t="e">
        <f>VLOOKUP(H9,CLIENTS!A2:J34,3,FALSE)</f>
        <v>#N/A</v>
      </c>
      <c r="G11" s="91" t="e">
        <f>VLOOKUP(H9,CLIENTS!A2:J34,4,FALSE)</f>
        <v>#N/A</v>
      </c>
      <c r="H11" s="92"/>
    </row>
    <row r="12" spans="1:8" ht="18" customHeight="1" x14ac:dyDescent="0.25">
      <c r="A12" s="97" t="s">
        <v>120</v>
      </c>
      <c r="B12" s="97"/>
      <c r="C12" s="98"/>
      <c r="D12" s="80"/>
      <c r="E12" s="257"/>
      <c r="F12" s="90" t="e">
        <f>VLOOKUP(H9,CLIENTS!A2:J34,5,FALSE)</f>
        <v>#N/A</v>
      </c>
      <c r="G12" s="91"/>
      <c r="H12" s="92"/>
    </row>
    <row r="13" spans="1:8" x14ac:dyDescent="0.25">
      <c r="A13" s="78"/>
      <c r="B13" s="78"/>
      <c r="C13" s="78"/>
      <c r="D13" s="78"/>
      <c r="E13" s="78"/>
      <c r="F13" s="93" t="e">
        <f>VLOOKUP(H9,CLIENTS!A2:J34,6,FALSE)</f>
        <v>#N/A</v>
      </c>
      <c r="G13" s="91" t="e">
        <f>VLOOKUP(H9,CLIENTS!A2:J34,7,FALSE)</f>
        <v>#N/A</v>
      </c>
      <c r="H13" s="92"/>
    </row>
    <row r="14" spans="1:8" x14ac:dyDescent="0.25">
      <c r="A14" s="78"/>
      <c r="B14" s="78"/>
      <c r="C14" s="78"/>
      <c r="D14" s="78"/>
      <c r="E14" s="78"/>
      <c r="F14" s="84"/>
      <c r="G14" s="85"/>
      <c r="H14" s="85"/>
    </row>
    <row r="15" spans="1:8" x14ac:dyDescent="0.25">
      <c r="A15" s="99" t="s">
        <v>83</v>
      </c>
      <c r="B15" s="100"/>
      <c r="C15" s="100"/>
      <c r="D15" s="100"/>
      <c r="E15" s="100"/>
      <c r="F15" s="101"/>
      <c r="G15" s="102"/>
      <c r="H15" s="83"/>
    </row>
    <row r="16" spans="1:8" x14ac:dyDescent="0.25">
      <c r="A16" s="281"/>
      <c r="B16" s="281"/>
      <c r="C16" s="281"/>
      <c r="D16" s="281"/>
      <c r="E16" s="281"/>
      <c r="F16" s="281"/>
      <c r="G16" s="281"/>
      <c r="H16" s="281"/>
    </row>
    <row r="17" spans="1:8" ht="15" customHeight="1" x14ac:dyDescent="0.25">
      <c r="A17" s="269" t="s">
        <v>35</v>
      </c>
      <c r="B17" s="271" t="s">
        <v>13</v>
      </c>
      <c r="C17" s="272"/>
      <c r="D17" s="272"/>
      <c r="E17" s="273"/>
      <c r="F17" s="277" t="s">
        <v>16</v>
      </c>
      <c r="G17" s="279" t="s">
        <v>14</v>
      </c>
      <c r="H17" s="282" t="s">
        <v>15</v>
      </c>
    </row>
    <row r="18" spans="1:8" ht="29.25" customHeight="1" x14ac:dyDescent="0.25">
      <c r="A18" s="270"/>
      <c r="B18" s="274"/>
      <c r="C18" s="275"/>
      <c r="D18" s="275"/>
      <c r="E18" s="276"/>
      <c r="F18" s="278"/>
      <c r="G18" s="280"/>
      <c r="H18" s="282"/>
    </row>
    <row r="19" spans="1:8" ht="29.25" customHeight="1" x14ac:dyDescent="0.25">
      <c r="A19" s="94">
        <v>0</v>
      </c>
      <c r="B19" s="259" t="str">
        <f>VLOOKUP(A19,ARTICLES!A2:C81,2,FALSE)</f>
        <v>-</v>
      </c>
      <c r="C19" s="259"/>
      <c r="D19" s="259"/>
      <c r="E19" s="259"/>
      <c r="F19" s="95">
        <f>VLOOKUP(A19,Tableau13[#All],3,FALSE)</f>
        <v>0</v>
      </c>
      <c r="G19" s="96"/>
      <c r="H19" s="95">
        <f>F19*G19</f>
        <v>0</v>
      </c>
    </row>
    <row r="20" spans="1:8" ht="30" customHeight="1" x14ac:dyDescent="0.25">
      <c r="A20" s="94">
        <v>0</v>
      </c>
      <c r="B20" s="259" t="str">
        <f>VLOOKUP(A20,ARTICLES!A2:C81,2,FALSE)</f>
        <v>-</v>
      </c>
      <c r="C20" s="259"/>
      <c r="D20" s="259"/>
      <c r="E20" s="259"/>
      <c r="F20" s="95">
        <f>VLOOKUP(A20,Tableau13[#All],3,FALSE)</f>
        <v>0</v>
      </c>
      <c r="G20" s="96"/>
      <c r="H20" s="95">
        <f t="shared" ref="H20:H25" si="0">F20*G20</f>
        <v>0</v>
      </c>
    </row>
    <row r="21" spans="1:8" ht="30" customHeight="1" x14ac:dyDescent="0.25">
      <c r="A21" s="94">
        <v>0</v>
      </c>
      <c r="B21" s="259" t="str">
        <f>VLOOKUP(A21,ARTICLES!A2:C81,2,FALSE)</f>
        <v>-</v>
      </c>
      <c r="C21" s="259"/>
      <c r="D21" s="259"/>
      <c r="E21" s="259"/>
      <c r="F21" s="95">
        <f>VLOOKUP(A21,Tableau13[#All],3,FALSE)</f>
        <v>0</v>
      </c>
      <c r="G21" s="96"/>
      <c r="H21" s="95">
        <f t="shared" si="0"/>
        <v>0</v>
      </c>
    </row>
    <row r="22" spans="1:8" ht="30" customHeight="1" x14ac:dyDescent="0.25">
      <c r="A22" s="94">
        <v>0</v>
      </c>
      <c r="B22" s="259" t="str">
        <f>VLOOKUP(A22,ARTICLES!A2:C81,2,FALSE)</f>
        <v>-</v>
      </c>
      <c r="C22" s="259"/>
      <c r="D22" s="259"/>
      <c r="E22" s="259"/>
      <c r="F22" s="95">
        <f>VLOOKUP(A22,Tableau13[#All],3,FALSE)</f>
        <v>0</v>
      </c>
      <c r="G22" s="96"/>
      <c r="H22" s="95">
        <f t="shared" si="0"/>
        <v>0</v>
      </c>
    </row>
    <row r="23" spans="1:8" ht="30" customHeight="1" x14ac:dyDescent="0.25">
      <c r="A23" s="94">
        <v>0</v>
      </c>
      <c r="B23" s="259" t="str">
        <f>VLOOKUP(A23,ARTICLES!A2:C81,2,FALSE)</f>
        <v>-</v>
      </c>
      <c r="C23" s="259"/>
      <c r="D23" s="259"/>
      <c r="E23" s="259"/>
      <c r="F23" s="95">
        <f>VLOOKUP(A23,Tableau13[#All],3,FALSE)</f>
        <v>0</v>
      </c>
      <c r="G23" s="96"/>
      <c r="H23" s="95">
        <f t="shared" si="0"/>
        <v>0</v>
      </c>
    </row>
    <row r="24" spans="1:8" ht="30" customHeight="1" x14ac:dyDescent="0.25">
      <c r="A24" s="94">
        <v>0</v>
      </c>
      <c r="B24" s="259" t="str">
        <f>VLOOKUP(A24,ARTICLES!A2:C81,2,FALSE)</f>
        <v>-</v>
      </c>
      <c r="C24" s="259"/>
      <c r="D24" s="259"/>
      <c r="E24" s="259"/>
      <c r="F24" s="95">
        <f>VLOOKUP(A24,Tableau13[#All],3,FALSE)</f>
        <v>0</v>
      </c>
      <c r="G24" s="96"/>
      <c r="H24" s="95">
        <f t="shared" si="0"/>
        <v>0</v>
      </c>
    </row>
    <row r="25" spans="1:8" ht="30" customHeight="1" x14ac:dyDescent="0.25">
      <c r="A25" s="94">
        <v>0</v>
      </c>
      <c r="B25" s="259" t="str">
        <f>VLOOKUP(A25,ARTICLES!A2:C81,2,FALSE)</f>
        <v>-</v>
      </c>
      <c r="C25" s="259"/>
      <c r="D25" s="259"/>
      <c r="E25" s="259"/>
      <c r="F25" s="95">
        <f>VLOOKUP(A25,Tableau13[#All],3,FALSE)</f>
        <v>0</v>
      </c>
      <c r="G25" s="96"/>
      <c r="H25" s="95">
        <f t="shared" si="0"/>
        <v>0</v>
      </c>
    </row>
    <row r="26" spans="1:8" ht="15" customHeight="1" x14ac:dyDescent="0.25">
      <c r="A26" s="78"/>
      <c r="B26" s="78"/>
      <c r="C26" s="78"/>
      <c r="D26" s="78"/>
      <c r="E26" s="78"/>
      <c r="F26" s="78"/>
      <c r="G26" s="78"/>
      <c r="H26" s="78"/>
    </row>
    <row r="27" spans="1:8" ht="15" customHeight="1" x14ac:dyDescent="0.25">
      <c r="A27" s="78"/>
      <c r="B27" s="78"/>
      <c r="C27" s="78"/>
      <c r="D27" s="78"/>
      <c r="E27" s="78"/>
      <c r="F27" s="284" t="s">
        <v>15</v>
      </c>
      <c r="G27" s="285"/>
      <c r="H27" s="288">
        <f>SUM(H19:H25)</f>
        <v>0</v>
      </c>
    </row>
    <row r="28" spans="1:8" ht="15" customHeight="1" x14ac:dyDescent="0.25">
      <c r="A28" s="78"/>
      <c r="B28" s="78"/>
      <c r="C28" s="78"/>
      <c r="D28" s="78"/>
      <c r="E28" s="78"/>
      <c r="F28" s="286"/>
      <c r="G28" s="287"/>
      <c r="H28" s="289"/>
    </row>
    <row r="29" spans="1:8" ht="15" customHeight="1" x14ac:dyDescent="0.25">
      <c r="A29" s="78"/>
      <c r="B29" s="78"/>
      <c r="C29" s="78"/>
      <c r="D29" s="78"/>
      <c r="E29" s="78"/>
      <c r="F29" s="283" t="s">
        <v>108</v>
      </c>
      <c r="G29" s="283"/>
      <c r="H29" s="283"/>
    </row>
    <row r="30" spans="1:8" ht="15" customHeight="1" x14ac:dyDescent="0.25">
      <c r="A30" s="78" t="s">
        <v>121</v>
      </c>
      <c r="B30" s="78"/>
      <c r="C30" s="78"/>
      <c r="D30" s="78"/>
      <c r="E30" s="78"/>
      <c r="F30" s="78"/>
      <c r="G30" s="78"/>
      <c r="H30" s="78"/>
    </row>
    <row r="31" spans="1:8" ht="15" customHeight="1" x14ac:dyDescent="0.25">
      <c r="A31" s="78" t="s">
        <v>43</v>
      </c>
      <c r="B31" s="78"/>
      <c r="C31" s="78"/>
      <c r="D31" s="78"/>
      <c r="E31" s="78"/>
      <c r="F31" s="78"/>
      <c r="G31" s="78"/>
      <c r="H31" s="78"/>
    </row>
    <row r="32" spans="1:8" x14ac:dyDescent="0.25">
      <c r="A32" s="78" t="s">
        <v>44</v>
      </c>
      <c r="B32" s="78"/>
      <c r="C32" s="78"/>
      <c r="D32" s="78"/>
      <c r="E32" s="78"/>
      <c r="F32" s="78"/>
      <c r="G32" s="78"/>
      <c r="H32" s="78"/>
    </row>
    <row r="33" spans="1:8" x14ac:dyDescent="0.25">
      <c r="A33" s="78" t="s">
        <v>45</v>
      </c>
      <c r="B33" s="78"/>
      <c r="C33" s="78"/>
      <c r="D33" s="78"/>
      <c r="E33" s="78"/>
      <c r="F33" s="78"/>
      <c r="G33" s="78"/>
      <c r="H33" s="78"/>
    </row>
    <row r="34" spans="1:8" x14ac:dyDescent="0.25">
      <c r="A34" s="78"/>
      <c r="B34" s="78"/>
      <c r="C34" s="78"/>
      <c r="D34" s="78"/>
      <c r="E34" s="78"/>
      <c r="F34" s="78"/>
      <c r="G34" s="78"/>
      <c r="H34" s="78"/>
    </row>
    <row r="35" spans="1:8" ht="27" customHeight="1" x14ac:dyDescent="0.25">
      <c r="A35" s="258" t="s">
        <v>122</v>
      </c>
      <c r="B35" s="258"/>
      <c r="C35" s="258"/>
      <c r="D35" s="258"/>
      <c r="E35" s="258"/>
      <c r="F35" s="258"/>
      <c r="G35" s="258"/>
      <c r="H35" s="258"/>
    </row>
    <row r="36" spans="1:8" x14ac:dyDescent="0.25">
      <c r="A36" s="78"/>
      <c r="B36" s="78"/>
      <c r="C36" s="78"/>
      <c r="D36" s="78"/>
      <c r="E36" s="78"/>
      <c r="F36" s="78"/>
      <c r="G36" s="78"/>
      <c r="H36" s="78"/>
    </row>
    <row r="37" spans="1:8" x14ac:dyDescent="0.25">
      <c r="A37" s="79" t="s">
        <v>47</v>
      </c>
      <c r="B37" s="78"/>
      <c r="C37" s="78"/>
      <c r="D37" s="78"/>
      <c r="E37" s="78"/>
      <c r="F37" s="78"/>
      <c r="G37" s="78"/>
      <c r="H37" s="78"/>
    </row>
    <row r="38" spans="1:8" x14ac:dyDescent="0.25">
      <c r="A38" s="79" t="s">
        <v>46</v>
      </c>
      <c r="B38" s="78"/>
      <c r="C38" s="78"/>
      <c r="D38" s="78"/>
      <c r="E38" s="78"/>
      <c r="F38" s="78"/>
      <c r="G38" s="78"/>
      <c r="H38" s="78"/>
    </row>
    <row r="39" spans="1:8" x14ac:dyDescent="0.25">
      <c r="A39" s="79" t="s">
        <v>109</v>
      </c>
      <c r="B39" s="78"/>
      <c r="C39" s="78"/>
      <c r="D39" s="78"/>
      <c r="E39" s="78"/>
      <c r="F39" s="79" t="s">
        <v>110</v>
      </c>
      <c r="G39" s="78"/>
      <c r="H39" s="78"/>
    </row>
    <row r="40" spans="1:8" s="81" customFormat="1" x14ac:dyDescent="0.25"/>
    <row r="41" spans="1:8" s="81" customFormat="1" x14ac:dyDescent="0.25"/>
    <row r="42" spans="1:8" s="81" customFormat="1" x14ac:dyDescent="0.25"/>
    <row r="43" spans="1:8" s="81" customFormat="1" x14ac:dyDescent="0.25"/>
    <row r="44" spans="1:8" s="81" customFormat="1" x14ac:dyDescent="0.25"/>
    <row r="45" spans="1:8" s="81" customFormat="1" x14ac:dyDescent="0.25"/>
    <row r="46" spans="1:8" s="81" customFormat="1" x14ac:dyDescent="0.25"/>
    <row r="47" spans="1:8" s="81" customFormat="1" x14ac:dyDescent="0.25"/>
    <row r="48" spans="1:8" s="81" customFormat="1" x14ac:dyDescent="0.25"/>
    <row r="49" s="81" customFormat="1" x14ac:dyDescent="0.25"/>
    <row r="50" s="81" customFormat="1" x14ac:dyDescent="0.25"/>
    <row r="51" s="81" customFormat="1" x14ac:dyDescent="0.25"/>
    <row r="52" s="81" customFormat="1" x14ac:dyDescent="0.25"/>
    <row r="53" s="81" customFormat="1" x14ac:dyDescent="0.25"/>
    <row r="54" s="81" customFormat="1" x14ac:dyDescent="0.25"/>
    <row r="55" s="81" customFormat="1" x14ac:dyDescent="0.25"/>
    <row r="56" s="81" customFormat="1" x14ac:dyDescent="0.25"/>
    <row r="57" s="81" customFormat="1" x14ac:dyDescent="0.25"/>
    <row r="58" s="81" customFormat="1" x14ac:dyDescent="0.25"/>
    <row r="59" s="81" customFormat="1" x14ac:dyDescent="0.25"/>
    <row r="60" s="81" customFormat="1" x14ac:dyDescent="0.25"/>
    <row r="61" s="81" customFormat="1" x14ac:dyDescent="0.25"/>
    <row r="62" s="81" customFormat="1" x14ac:dyDescent="0.25"/>
    <row r="63" s="81" customFormat="1" x14ac:dyDescent="0.25"/>
    <row r="64" s="81" customFormat="1" x14ac:dyDescent="0.25"/>
    <row r="65" s="81" customFormat="1" x14ac:dyDescent="0.25"/>
    <row r="66" s="81" customFormat="1" x14ac:dyDescent="0.25"/>
    <row r="67" s="81" customFormat="1" x14ac:dyDescent="0.25"/>
    <row r="68" s="81" customFormat="1" x14ac:dyDescent="0.25"/>
    <row r="69" s="81" customFormat="1" x14ac:dyDescent="0.25"/>
    <row r="70" s="81" customFormat="1" x14ac:dyDescent="0.25"/>
    <row r="71" s="81" customFormat="1" x14ac:dyDescent="0.25"/>
    <row r="72" s="81" customFormat="1" x14ac:dyDescent="0.25"/>
    <row r="73" s="81" customFormat="1" x14ac:dyDescent="0.25"/>
  </sheetData>
  <mergeCells count="28">
    <mergeCell ref="B22:E22"/>
    <mergeCell ref="F29:H29"/>
    <mergeCell ref="B24:E24"/>
    <mergeCell ref="B25:E25"/>
    <mergeCell ref="F27:G28"/>
    <mergeCell ref="H27:H28"/>
    <mergeCell ref="B23:E23"/>
    <mergeCell ref="E5:E12"/>
    <mergeCell ref="F5:H8"/>
    <mergeCell ref="A5:D5"/>
    <mergeCell ref="H17:H18"/>
    <mergeCell ref="B21:E21"/>
    <mergeCell ref="A4:D4"/>
    <mergeCell ref="A35:H35"/>
    <mergeCell ref="B19:E19"/>
    <mergeCell ref="B20:E20"/>
    <mergeCell ref="E1:H1"/>
    <mergeCell ref="E2:H2"/>
    <mergeCell ref="E3:H3"/>
    <mergeCell ref="E4:H4"/>
    <mergeCell ref="A8:D9"/>
    <mergeCell ref="F9:G9"/>
    <mergeCell ref="A10:D10"/>
    <mergeCell ref="A17:A18"/>
    <mergeCell ref="B17:E18"/>
    <mergeCell ref="F17:F18"/>
    <mergeCell ref="G17:G18"/>
    <mergeCell ref="A16:H16"/>
  </mergeCells>
  <hyperlinks>
    <hyperlink ref="E3" r:id="rId1"/>
    <hyperlink ref="E4" r:id="rId2"/>
  </hyperlinks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3"/>
  <drawing r:id="rId4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0"/>
  <dimension ref="A1:AH73"/>
  <sheetViews>
    <sheetView showRowColHeaders="0" zoomScaleNormal="100" workbookViewId="0">
      <selection activeCell="N35" sqref="N35"/>
    </sheetView>
  </sheetViews>
  <sheetFormatPr baseColWidth="10" defaultColWidth="11.42578125" defaultRowHeight="15.75" x14ac:dyDescent="0.25"/>
  <cols>
    <col min="1" max="1" width="8.42578125" style="82" customWidth="1"/>
    <col min="2" max="2" width="9.85546875" style="82" customWidth="1"/>
    <col min="3" max="3" width="14" style="82" customWidth="1"/>
    <col min="4" max="4" width="11.42578125" style="82"/>
    <col min="5" max="5" width="18.140625" style="82" customWidth="1"/>
    <col min="6" max="6" width="10.5703125" style="82" customWidth="1"/>
    <col min="7" max="7" width="11.42578125" style="82"/>
    <col min="8" max="8" width="12.42578125" style="82" customWidth="1"/>
    <col min="9" max="9" width="8" style="81" customWidth="1"/>
    <col min="10" max="34" width="11.42578125" style="81"/>
    <col min="35" max="16384" width="11.42578125" style="82"/>
  </cols>
  <sheetData>
    <row r="1" spans="1:8" ht="26.25" x14ac:dyDescent="0.4">
      <c r="A1" s="80"/>
      <c r="B1" s="80"/>
      <c r="C1" s="80"/>
      <c r="D1" s="80"/>
      <c r="E1" s="260" t="s">
        <v>1</v>
      </c>
      <c r="F1" s="260"/>
      <c r="G1" s="260"/>
      <c r="H1" s="260"/>
    </row>
    <row r="2" spans="1:8" x14ac:dyDescent="0.25">
      <c r="A2" s="80"/>
      <c r="B2" s="80"/>
      <c r="C2" s="80"/>
      <c r="D2" s="80"/>
      <c r="E2" s="261" t="s">
        <v>0</v>
      </c>
      <c r="F2" s="261"/>
      <c r="G2" s="261"/>
      <c r="H2" s="261"/>
    </row>
    <row r="3" spans="1:8" x14ac:dyDescent="0.25">
      <c r="A3" s="80"/>
      <c r="B3" s="80"/>
      <c r="C3" s="80"/>
      <c r="D3" s="80"/>
      <c r="E3" s="262" t="s">
        <v>112</v>
      </c>
      <c r="F3" s="263"/>
      <c r="G3" s="263"/>
      <c r="H3" s="263"/>
    </row>
    <row r="4" spans="1:8" x14ac:dyDescent="0.25">
      <c r="A4" s="257" t="s">
        <v>168</v>
      </c>
      <c r="B4" s="257"/>
      <c r="C4" s="257"/>
      <c r="D4" s="257"/>
      <c r="E4" s="262" t="s">
        <v>111</v>
      </c>
      <c r="F4" s="263"/>
      <c r="G4" s="263"/>
      <c r="H4" s="263"/>
    </row>
    <row r="5" spans="1:8" x14ac:dyDescent="0.25">
      <c r="A5" s="257" t="s">
        <v>169</v>
      </c>
      <c r="B5" s="257"/>
      <c r="C5" s="257"/>
      <c r="D5" s="257"/>
      <c r="E5" s="257"/>
      <c r="F5" s="257"/>
      <c r="G5" s="257"/>
      <c r="H5" s="257"/>
    </row>
    <row r="6" spans="1:8" x14ac:dyDescent="0.25">
      <c r="A6" s="78"/>
      <c r="B6" s="78"/>
      <c r="C6" s="78"/>
      <c r="D6" s="78"/>
      <c r="E6" s="257"/>
      <c r="F6" s="257"/>
      <c r="G6" s="257"/>
      <c r="H6" s="257"/>
    </row>
    <row r="7" spans="1:8" x14ac:dyDescent="0.25">
      <c r="A7" s="78"/>
      <c r="B7" s="78"/>
      <c r="C7" s="78"/>
      <c r="D7" s="78"/>
      <c r="E7" s="257"/>
      <c r="F7" s="257"/>
      <c r="G7" s="257"/>
      <c r="H7" s="257"/>
    </row>
    <row r="8" spans="1:8" x14ac:dyDescent="0.25">
      <c r="A8" s="264"/>
      <c r="B8" s="264"/>
      <c r="C8" s="264"/>
      <c r="D8" s="264"/>
      <c r="E8" s="257"/>
      <c r="F8" s="281"/>
      <c r="G8" s="281"/>
      <c r="H8" s="281"/>
    </row>
    <row r="9" spans="1:8" x14ac:dyDescent="0.25">
      <c r="A9" s="264"/>
      <c r="B9" s="264"/>
      <c r="C9" s="264"/>
      <c r="D9" s="264"/>
      <c r="E9" s="257"/>
      <c r="F9" s="265" t="s">
        <v>11</v>
      </c>
      <c r="G9" s="266"/>
      <c r="H9" s="86">
        <v>0</v>
      </c>
    </row>
    <row r="10" spans="1:8" x14ac:dyDescent="0.25">
      <c r="A10" s="267"/>
      <c r="B10" s="268"/>
      <c r="C10" s="268"/>
      <c r="D10" s="268"/>
      <c r="E10" s="257"/>
      <c r="F10" s="87" t="e">
        <f>VLOOKUP(H9,CLIENTS!A2:J34,2,FALSE="")</f>
        <v>#N/A</v>
      </c>
      <c r="G10" s="88"/>
      <c r="H10" s="89"/>
    </row>
    <row r="11" spans="1:8" x14ac:dyDescent="0.25">
      <c r="A11" s="80"/>
      <c r="B11" s="80"/>
      <c r="C11" s="80"/>
      <c r="D11" s="80"/>
      <c r="E11" s="257"/>
      <c r="F11" s="90" t="e">
        <f>VLOOKUP(H9,CLIENTS!A2:J34,3,FALSE)</f>
        <v>#N/A</v>
      </c>
      <c r="G11" s="91" t="e">
        <f>VLOOKUP(H9,CLIENTS!A2:J34,4,FALSE)</f>
        <v>#N/A</v>
      </c>
      <c r="H11" s="92"/>
    </row>
    <row r="12" spans="1:8" ht="18" customHeight="1" x14ac:dyDescent="0.25">
      <c r="A12" s="97" t="s">
        <v>153</v>
      </c>
      <c r="B12" s="97"/>
      <c r="C12" s="98"/>
      <c r="D12" s="80"/>
      <c r="E12" s="257"/>
      <c r="F12" s="90" t="e">
        <f>VLOOKUP(H9,CLIENTS!A2:J34,5,FALSE)</f>
        <v>#N/A</v>
      </c>
      <c r="G12" s="91"/>
      <c r="H12" s="92"/>
    </row>
    <row r="13" spans="1:8" x14ac:dyDescent="0.25">
      <c r="A13" s="78"/>
      <c r="B13" s="78"/>
      <c r="C13" s="78"/>
      <c r="D13" s="78"/>
      <c r="E13" s="78"/>
      <c r="F13" s="93" t="e">
        <f>VLOOKUP(H9,CLIENTS!A2:J34,6,FALSE)</f>
        <v>#N/A</v>
      </c>
      <c r="G13" s="91" t="e">
        <f>VLOOKUP(H9,CLIENTS!A2:J34,7,FALSE)</f>
        <v>#N/A</v>
      </c>
      <c r="H13" s="92"/>
    </row>
    <row r="14" spans="1:8" x14ac:dyDescent="0.25">
      <c r="A14" s="78"/>
      <c r="B14" s="78"/>
      <c r="C14" s="78"/>
      <c r="D14" s="78"/>
      <c r="E14" s="78"/>
      <c r="F14" s="84"/>
      <c r="G14" s="85"/>
      <c r="H14" s="85"/>
    </row>
    <row r="15" spans="1:8" x14ac:dyDescent="0.25">
      <c r="A15" s="99" t="s">
        <v>83</v>
      </c>
      <c r="B15" s="100"/>
      <c r="C15" s="100"/>
      <c r="D15" s="100"/>
      <c r="E15" s="100"/>
      <c r="F15" s="101"/>
      <c r="G15" s="102"/>
      <c r="H15" s="83"/>
    </row>
    <row r="16" spans="1:8" x14ac:dyDescent="0.25">
      <c r="A16" s="281"/>
      <c r="B16" s="281"/>
      <c r="C16" s="281"/>
      <c r="D16" s="281"/>
      <c r="E16" s="281"/>
      <c r="F16" s="281"/>
      <c r="G16" s="281"/>
      <c r="H16" s="281"/>
    </row>
    <row r="17" spans="1:8" ht="15" customHeight="1" x14ac:dyDescent="0.25">
      <c r="A17" s="269" t="s">
        <v>35</v>
      </c>
      <c r="B17" s="271" t="s">
        <v>13</v>
      </c>
      <c r="C17" s="272"/>
      <c r="D17" s="272"/>
      <c r="E17" s="273"/>
      <c r="F17" s="277" t="s">
        <v>16</v>
      </c>
      <c r="G17" s="279" t="s">
        <v>14</v>
      </c>
      <c r="H17" s="282" t="s">
        <v>15</v>
      </c>
    </row>
    <row r="18" spans="1:8" ht="29.25" customHeight="1" x14ac:dyDescent="0.25">
      <c r="A18" s="270"/>
      <c r="B18" s="274"/>
      <c r="C18" s="275"/>
      <c r="D18" s="275"/>
      <c r="E18" s="276"/>
      <c r="F18" s="278"/>
      <c r="G18" s="280"/>
      <c r="H18" s="282"/>
    </row>
    <row r="19" spans="1:8" ht="29.25" customHeight="1" x14ac:dyDescent="0.25">
      <c r="A19" s="94">
        <v>0</v>
      </c>
      <c r="B19" s="259" t="str">
        <f>VLOOKUP(A19,ARTICLES!A2:C81,2,FALSE)</f>
        <v>-</v>
      </c>
      <c r="C19" s="259"/>
      <c r="D19" s="259"/>
      <c r="E19" s="259"/>
      <c r="F19" s="95">
        <f>VLOOKUP(A19,Tableau13[#All],3,FALSE)</f>
        <v>0</v>
      </c>
      <c r="G19" s="183"/>
      <c r="H19" s="95">
        <f>F19*G19</f>
        <v>0</v>
      </c>
    </row>
    <row r="20" spans="1:8" ht="30" customHeight="1" x14ac:dyDescent="0.25">
      <c r="A20" s="94">
        <v>0</v>
      </c>
      <c r="B20" s="259" t="str">
        <f>VLOOKUP(A20,ARTICLES!A2:C81,2,FALSE)</f>
        <v>-</v>
      </c>
      <c r="C20" s="259"/>
      <c r="D20" s="259"/>
      <c r="E20" s="259"/>
      <c r="F20" s="95">
        <f>VLOOKUP(A20,Tableau13[#All],3,FALSE)</f>
        <v>0</v>
      </c>
      <c r="G20" s="183"/>
      <c r="H20" s="95">
        <f t="shared" ref="H20:H25" si="0">F20*G20</f>
        <v>0</v>
      </c>
    </row>
    <row r="21" spans="1:8" ht="30" customHeight="1" x14ac:dyDescent="0.25">
      <c r="A21" s="94">
        <v>0</v>
      </c>
      <c r="B21" s="259" t="str">
        <f>VLOOKUP(A21,ARTICLES!A2:C81,2,FALSE)</f>
        <v>-</v>
      </c>
      <c r="C21" s="259"/>
      <c r="D21" s="259"/>
      <c r="E21" s="259"/>
      <c r="F21" s="95">
        <f>VLOOKUP(A21,Tableau13[#All],3,FALSE)</f>
        <v>0</v>
      </c>
      <c r="G21" s="183"/>
      <c r="H21" s="95">
        <f t="shared" si="0"/>
        <v>0</v>
      </c>
    </row>
    <row r="22" spans="1:8" ht="30" customHeight="1" x14ac:dyDescent="0.25">
      <c r="A22" s="94">
        <v>0</v>
      </c>
      <c r="B22" s="259" t="str">
        <f>VLOOKUP(A22,ARTICLES!A2:C81,2,FALSE)</f>
        <v>-</v>
      </c>
      <c r="C22" s="259"/>
      <c r="D22" s="259"/>
      <c r="E22" s="259"/>
      <c r="F22" s="95">
        <f>VLOOKUP(A22,Tableau13[#All],3,FALSE)</f>
        <v>0</v>
      </c>
      <c r="G22" s="183"/>
      <c r="H22" s="95">
        <f t="shared" si="0"/>
        <v>0</v>
      </c>
    </row>
    <row r="23" spans="1:8" ht="30" customHeight="1" x14ac:dyDescent="0.25">
      <c r="A23" s="94">
        <v>0</v>
      </c>
      <c r="B23" s="259" t="str">
        <f>VLOOKUP(A23,ARTICLES!A2:C81,2,FALSE)</f>
        <v>-</v>
      </c>
      <c r="C23" s="259"/>
      <c r="D23" s="259"/>
      <c r="E23" s="259"/>
      <c r="F23" s="95">
        <f>VLOOKUP(A23,Tableau13[#All],3,FALSE)</f>
        <v>0</v>
      </c>
      <c r="G23" s="183"/>
      <c r="H23" s="95">
        <f t="shared" si="0"/>
        <v>0</v>
      </c>
    </row>
    <row r="24" spans="1:8" ht="30" customHeight="1" x14ac:dyDescent="0.25">
      <c r="A24" s="94">
        <v>0</v>
      </c>
      <c r="B24" s="259" t="str">
        <f>VLOOKUP(A24,ARTICLES!A2:C81,2,FALSE)</f>
        <v>-</v>
      </c>
      <c r="C24" s="259"/>
      <c r="D24" s="259"/>
      <c r="E24" s="259"/>
      <c r="F24" s="95">
        <f>VLOOKUP(A24,Tableau13[#All],3,FALSE)</f>
        <v>0</v>
      </c>
      <c r="G24" s="183"/>
      <c r="H24" s="95">
        <f t="shared" si="0"/>
        <v>0</v>
      </c>
    </row>
    <row r="25" spans="1:8" ht="30" customHeight="1" x14ac:dyDescent="0.25">
      <c r="A25" s="94">
        <v>0</v>
      </c>
      <c r="B25" s="259" t="str">
        <f>VLOOKUP(A25,ARTICLES!A2:C81,2,FALSE)</f>
        <v>-</v>
      </c>
      <c r="C25" s="259"/>
      <c r="D25" s="259"/>
      <c r="E25" s="259"/>
      <c r="F25" s="95">
        <f>VLOOKUP(A25,Tableau13[#All],3,FALSE)</f>
        <v>0</v>
      </c>
      <c r="G25" s="183"/>
      <c r="H25" s="95">
        <f t="shared" si="0"/>
        <v>0</v>
      </c>
    </row>
    <row r="26" spans="1:8" ht="15" customHeight="1" x14ac:dyDescent="0.25">
      <c r="A26" s="78"/>
      <c r="B26" s="78"/>
      <c r="C26" s="78"/>
      <c r="D26" s="78"/>
      <c r="E26" s="78"/>
      <c r="F26" s="78"/>
      <c r="G26" s="78"/>
      <c r="H26" s="78"/>
    </row>
    <row r="27" spans="1:8" ht="15" customHeight="1" x14ac:dyDescent="0.25">
      <c r="A27" s="78"/>
      <c r="B27" s="78"/>
      <c r="C27" s="78"/>
      <c r="D27" s="78"/>
      <c r="E27" s="78"/>
      <c r="F27" s="284" t="s">
        <v>15</v>
      </c>
      <c r="G27" s="285"/>
      <c r="H27" s="288">
        <f>SUM(H19:H25)</f>
        <v>0</v>
      </c>
    </row>
    <row r="28" spans="1:8" ht="15" customHeight="1" x14ac:dyDescent="0.25">
      <c r="A28" s="78"/>
      <c r="B28" s="78"/>
      <c r="C28" s="78"/>
      <c r="D28" s="78"/>
      <c r="E28" s="78"/>
      <c r="F28" s="286"/>
      <c r="G28" s="287"/>
      <c r="H28" s="289"/>
    </row>
    <row r="29" spans="1:8" ht="15" customHeight="1" x14ac:dyDescent="0.25">
      <c r="A29" s="78"/>
      <c r="B29" s="78"/>
      <c r="C29" s="78"/>
      <c r="D29" s="78"/>
      <c r="E29" s="78"/>
      <c r="F29" s="283" t="s">
        <v>108</v>
      </c>
      <c r="G29" s="283"/>
      <c r="H29" s="283"/>
    </row>
    <row r="30" spans="1:8" ht="15" customHeight="1" x14ac:dyDescent="0.25">
      <c r="A30" s="49" t="s">
        <v>65</v>
      </c>
      <c r="B30" s="78"/>
      <c r="C30" s="78"/>
      <c r="D30" s="78"/>
      <c r="E30" s="78"/>
      <c r="F30" s="78"/>
      <c r="G30" s="78"/>
      <c r="H30" s="78"/>
    </row>
    <row r="31" spans="1:8" ht="15" customHeight="1" x14ac:dyDescent="0.25">
      <c r="A31" s="49"/>
      <c r="B31" s="78"/>
      <c r="C31" s="78"/>
      <c r="D31" s="78"/>
      <c r="E31" s="78"/>
      <c r="F31" s="78"/>
      <c r="G31" s="78"/>
      <c r="H31" s="78"/>
    </row>
    <row r="32" spans="1:8" x14ac:dyDescent="0.25">
      <c r="A32" s="49" t="s">
        <v>66</v>
      </c>
      <c r="B32" s="78"/>
      <c r="C32" s="78"/>
      <c r="D32" s="78"/>
      <c r="E32" s="78"/>
      <c r="F32" s="78"/>
      <c r="G32" s="78"/>
      <c r="H32" s="78"/>
    </row>
    <row r="33" spans="1:8" x14ac:dyDescent="0.25">
      <c r="A33" s="78"/>
      <c r="B33" s="78"/>
      <c r="C33" s="78"/>
      <c r="D33" s="78"/>
      <c r="E33" s="78"/>
      <c r="F33" s="78"/>
      <c r="G33" s="78"/>
      <c r="H33" s="78"/>
    </row>
    <row r="34" spans="1:8" x14ac:dyDescent="0.25">
      <c r="A34" s="78"/>
      <c r="B34" s="78"/>
      <c r="C34" s="78"/>
      <c r="D34" s="78"/>
      <c r="E34" s="78"/>
      <c r="F34" s="78"/>
      <c r="G34" s="78"/>
      <c r="H34" s="78"/>
    </row>
    <row r="35" spans="1:8" ht="27" customHeight="1" x14ac:dyDescent="0.25">
      <c r="A35" s="290"/>
      <c r="B35" s="290"/>
      <c r="C35" s="290"/>
      <c r="D35" s="290"/>
      <c r="E35" s="290"/>
      <c r="F35" s="290"/>
      <c r="G35" s="290"/>
      <c r="H35" s="290"/>
    </row>
    <row r="36" spans="1:8" x14ac:dyDescent="0.25">
      <c r="A36" s="78"/>
      <c r="B36" s="78"/>
      <c r="C36" s="78"/>
      <c r="D36" s="78"/>
      <c r="E36" s="78"/>
      <c r="F36" s="78"/>
      <c r="G36" s="78"/>
      <c r="H36" s="78"/>
    </row>
    <row r="37" spans="1:8" x14ac:dyDescent="0.25">
      <c r="A37" s="79" t="s">
        <v>47</v>
      </c>
      <c r="B37" s="78"/>
      <c r="C37" s="78"/>
      <c r="D37" s="78"/>
      <c r="E37" s="78"/>
      <c r="F37" s="78"/>
      <c r="G37" s="78"/>
      <c r="H37" s="78"/>
    </row>
    <row r="38" spans="1:8" x14ac:dyDescent="0.25">
      <c r="A38" s="79" t="s">
        <v>46</v>
      </c>
      <c r="B38" s="78"/>
      <c r="C38" s="78"/>
      <c r="D38" s="78"/>
      <c r="E38" s="78"/>
      <c r="F38" s="78"/>
      <c r="G38" s="78"/>
      <c r="H38" s="78"/>
    </row>
    <row r="39" spans="1:8" x14ac:dyDescent="0.25">
      <c r="A39" s="79" t="s">
        <v>109</v>
      </c>
      <c r="B39" s="78"/>
      <c r="C39" s="78"/>
      <c r="D39" s="78"/>
      <c r="E39" s="78"/>
      <c r="F39" s="79" t="s">
        <v>110</v>
      </c>
      <c r="G39" s="78"/>
      <c r="H39" s="78"/>
    </row>
    <row r="40" spans="1:8" s="81" customFormat="1" x14ac:dyDescent="0.25"/>
    <row r="41" spans="1:8" s="81" customFormat="1" x14ac:dyDescent="0.25"/>
    <row r="42" spans="1:8" s="81" customFormat="1" x14ac:dyDescent="0.25"/>
    <row r="43" spans="1:8" s="81" customFormat="1" x14ac:dyDescent="0.25"/>
    <row r="44" spans="1:8" s="81" customFormat="1" x14ac:dyDescent="0.25"/>
    <row r="45" spans="1:8" s="81" customFormat="1" x14ac:dyDescent="0.25"/>
    <row r="46" spans="1:8" s="81" customFormat="1" x14ac:dyDescent="0.25"/>
    <row r="47" spans="1:8" s="81" customFormat="1" x14ac:dyDescent="0.25"/>
    <row r="48" spans="1:8" s="81" customFormat="1" x14ac:dyDescent="0.25"/>
    <row r="49" s="81" customFormat="1" x14ac:dyDescent="0.25"/>
    <row r="50" s="81" customFormat="1" x14ac:dyDescent="0.25"/>
    <row r="51" s="81" customFormat="1" x14ac:dyDescent="0.25"/>
    <row r="52" s="81" customFormat="1" x14ac:dyDescent="0.25"/>
    <row r="53" s="81" customFormat="1" x14ac:dyDescent="0.25"/>
    <row r="54" s="81" customFormat="1" x14ac:dyDescent="0.25"/>
    <row r="55" s="81" customFormat="1" x14ac:dyDescent="0.25"/>
    <row r="56" s="81" customFormat="1" x14ac:dyDescent="0.25"/>
    <row r="57" s="81" customFormat="1" x14ac:dyDescent="0.25"/>
    <row r="58" s="81" customFormat="1" x14ac:dyDescent="0.25"/>
    <row r="59" s="81" customFormat="1" x14ac:dyDescent="0.25"/>
    <row r="60" s="81" customFormat="1" x14ac:dyDescent="0.25"/>
    <row r="61" s="81" customFormat="1" x14ac:dyDescent="0.25"/>
    <row r="62" s="81" customFormat="1" x14ac:dyDescent="0.25"/>
    <row r="63" s="81" customFormat="1" x14ac:dyDescent="0.25"/>
    <row r="64" s="81" customFormat="1" x14ac:dyDescent="0.25"/>
    <row r="65" s="81" customFormat="1" x14ac:dyDescent="0.25"/>
    <row r="66" s="81" customFormat="1" x14ac:dyDescent="0.25"/>
    <row r="67" s="81" customFormat="1" x14ac:dyDescent="0.25"/>
    <row r="68" s="81" customFormat="1" x14ac:dyDescent="0.25"/>
    <row r="69" s="81" customFormat="1" x14ac:dyDescent="0.25"/>
    <row r="70" s="81" customFormat="1" x14ac:dyDescent="0.25"/>
    <row r="71" s="81" customFormat="1" x14ac:dyDescent="0.25"/>
    <row r="72" s="81" customFormat="1" x14ac:dyDescent="0.25"/>
    <row r="73" s="81" customFormat="1" x14ac:dyDescent="0.25"/>
  </sheetData>
  <mergeCells count="28">
    <mergeCell ref="A5:D5"/>
    <mergeCell ref="E5:E12"/>
    <mergeCell ref="F5:H8"/>
    <mergeCell ref="A8:D9"/>
    <mergeCell ref="F9:G9"/>
    <mergeCell ref="E1:H1"/>
    <mergeCell ref="E2:H2"/>
    <mergeCell ref="E3:H3"/>
    <mergeCell ref="A4:D4"/>
    <mergeCell ref="E4:H4"/>
    <mergeCell ref="B24:E24"/>
    <mergeCell ref="A10:D10"/>
    <mergeCell ref="A16:H16"/>
    <mergeCell ref="A17:A18"/>
    <mergeCell ref="B17:E18"/>
    <mergeCell ref="F17:F18"/>
    <mergeCell ref="G17:G18"/>
    <mergeCell ref="H17:H18"/>
    <mergeCell ref="B19:E19"/>
    <mergeCell ref="B20:E20"/>
    <mergeCell ref="B21:E21"/>
    <mergeCell ref="B22:E22"/>
    <mergeCell ref="B23:E23"/>
    <mergeCell ref="B25:E25"/>
    <mergeCell ref="F27:G28"/>
    <mergeCell ref="H27:H28"/>
    <mergeCell ref="F29:H29"/>
    <mergeCell ref="A35:H35"/>
  </mergeCells>
  <hyperlinks>
    <hyperlink ref="E3" r:id="rId1"/>
    <hyperlink ref="E4" r:id="rId2"/>
  </hyperlinks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3</vt:i4>
      </vt:variant>
    </vt:vector>
  </HeadingPairs>
  <TitlesOfParts>
    <vt:vector size="13" baseType="lpstr">
      <vt:lpstr>MENUS</vt:lpstr>
      <vt:lpstr>DEPENSES</vt:lpstr>
      <vt:lpstr>RECETTES 2016</vt:lpstr>
      <vt:lpstr>RECETTES 2017</vt:lpstr>
      <vt:lpstr>RECETTES 2018</vt:lpstr>
      <vt:lpstr>SITES WEB</vt:lpstr>
      <vt:lpstr>CLIENTS</vt:lpstr>
      <vt:lpstr>ARTICLES</vt:lpstr>
      <vt:lpstr>FA VIERGE</vt:lpstr>
      <vt:lpstr>DE VIERGE</vt:lpstr>
      <vt:lpstr>'DE VIERGE'!Zone_d_impression</vt:lpstr>
      <vt:lpstr>'FA VIERGE'!Zone_d_impression</vt:lpstr>
      <vt:lpstr>'SITES WEB'!Zone_d_impression</vt:lpstr>
    </vt:vector>
  </TitlesOfParts>
  <Company>LG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Rémy Bourniole</dc:creator>
  <cp:lastModifiedBy>Rémy</cp:lastModifiedBy>
  <cp:lastPrinted>2017-11-18T11:14:44Z</cp:lastPrinted>
  <dcterms:created xsi:type="dcterms:W3CDTF">2016-01-15T16:31:54Z</dcterms:created>
  <dcterms:modified xsi:type="dcterms:W3CDTF">2017-11-18T11:50:22Z</dcterms:modified>
</cp:coreProperties>
</file>