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i\Desktop\"/>
    </mc:Choice>
  </mc:AlternateContent>
  <bookViews>
    <workbookView xWindow="0" yWindow="0" windowWidth="28800" windowHeight="12435" tabRatio="933"/>
  </bookViews>
  <sheets>
    <sheet name="MENUS" sheetId="7" r:id="rId1"/>
    <sheet name="DEPENSES" sheetId="34" r:id="rId2"/>
    <sheet name="CLIENTS" sheetId="1" r:id="rId3"/>
    <sheet name="ARTICLES" sheetId="3" r:id="rId4"/>
    <sheet name="SYNTHESE 2016" sheetId="4" r:id="rId5"/>
    <sheet name="SYNTHESE 2017" sheetId="73" r:id="rId6"/>
    <sheet name="FA VIERGE" sheetId="5" r:id="rId7"/>
    <sheet name="DE 2016-011" sheetId="45" state="hidden" r:id="rId8"/>
    <sheet name="DE 2016-012" sheetId="46" state="hidden" r:id="rId9"/>
    <sheet name="DE 2016-013" sheetId="47" state="hidden" r:id="rId10"/>
    <sheet name="DE 2016-014" sheetId="49" state="hidden" r:id="rId11"/>
    <sheet name="DE 2016-015" sheetId="53" state="hidden" r:id="rId12"/>
    <sheet name="DE 2016-016" sheetId="51" state="hidden" r:id="rId13"/>
    <sheet name="DE 2016-017" sheetId="55" state="hidden" r:id="rId14"/>
    <sheet name="DE 2016-018" sheetId="59" state="hidden" r:id="rId15"/>
    <sheet name="DE 2016-019" sheetId="60" state="hidden" r:id="rId16"/>
    <sheet name="DE 2016-020" sheetId="62" state="hidden" r:id="rId17"/>
    <sheet name="DE 2016-021" sheetId="63" state="hidden" r:id="rId18"/>
    <sheet name="DE 2016-022" sheetId="64" state="hidden" r:id="rId19"/>
    <sheet name="DE 2016-023" sheetId="66" state="hidden" r:id="rId20"/>
    <sheet name="DE 2016-024" sheetId="68" state="hidden" r:id="rId21"/>
  </sheets>
  <definedNames>
    <definedName name="_xlnm.Print_Area" localSheetId="7">'DE 2016-011'!$A$1:$H$40</definedName>
    <definedName name="_xlnm.Print_Area" localSheetId="8">'DE 2016-012'!$A$1:$H$40</definedName>
    <definedName name="_xlnm.Print_Area" localSheetId="9">'DE 2016-013'!$A$1:$H$40</definedName>
    <definedName name="_xlnm.Print_Area" localSheetId="10">'DE 2016-014'!$A$1:$H$40</definedName>
    <definedName name="_xlnm.Print_Area" localSheetId="11">'DE 2016-015'!$A$1:$H$38</definedName>
    <definedName name="_xlnm.Print_Area" localSheetId="12">'DE 2016-016'!$A$1:$H$38</definedName>
    <definedName name="_xlnm.Print_Area" localSheetId="13">'DE 2016-017'!$A$1:$H$40</definedName>
    <definedName name="_xlnm.Print_Area" localSheetId="14">'DE 2016-018'!$A$1:$H$40</definedName>
    <definedName name="_xlnm.Print_Area" localSheetId="15">'DE 2016-019'!$A$1:$H$40</definedName>
    <definedName name="_xlnm.Print_Area" localSheetId="16">'DE 2016-020'!$A$1:$H$40</definedName>
    <definedName name="_xlnm.Print_Area" localSheetId="17">'DE 2016-021'!$A$1:$H$40</definedName>
    <definedName name="_xlnm.Print_Area" localSheetId="18">'DE 2016-022'!$A$1:$H$40</definedName>
    <definedName name="_xlnm.Print_Area" localSheetId="19">'DE 2016-023'!$A$1:$H$40</definedName>
    <definedName name="_xlnm.Print_Area" localSheetId="20">'DE 2016-024'!$A$1:$H$40</definedName>
    <definedName name="_xlnm.Print_Area" localSheetId="6">'FA VIERGE'!$A$1:$H$40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34" l="1"/>
  <c r="P50" i="73" l="1"/>
  <c r="E50" i="73"/>
  <c r="P22" i="73"/>
  <c r="E22" i="73"/>
  <c r="L24" i="7" l="1"/>
  <c r="F25" i="68" l="1"/>
  <c r="H25" i="68" s="1"/>
  <c r="B25" i="68"/>
  <c r="F24" i="68"/>
  <c r="H24" i="68" s="1"/>
  <c r="B24" i="68"/>
  <c r="F23" i="68"/>
  <c r="H23" i="68" s="1"/>
  <c r="B23" i="68"/>
  <c r="F22" i="68"/>
  <c r="H22" i="68" s="1"/>
  <c r="B22" i="68"/>
  <c r="F21" i="68"/>
  <c r="H21" i="68" s="1"/>
  <c r="B21" i="68"/>
  <c r="F20" i="68"/>
  <c r="H20" i="68" s="1"/>
  <c r="B20" i="68"/>
  <c r="F19" i="68"/>
  <c r="H19" i="68" s="1"/>
  <c r="B19" i="68"/>
  <c r="G13" i="68"/>
  <c r="F13" i="68"/>
  <c r="F12" i="68"/>
  <c r="G11" i="68"/>
  <c r="F11" i="68"/>
  <c r="F10" i="68"/>
  <c r="H27" i="68" l="1"/>
  <c r="H23" i="66" l="1"/>
  <c r="H21" i="66"/>
  <c r="H19" i="66"/>
  <c r="G13" i="66"/>
  <c r="F13" i="66"/>
  <c r="F12" i="66"/>
  <c r="G11" i="66"/>
  <c r="F11" i="66"/>
  <c r="F10" i="66"/>
  <c r="F25" i="64" l="1"/>
  <c r="H25" i="64" s="1"/>
  <c r="B25" i="64"/>
  <c r="F24" i="64"/>
  <c r="H24" i="64" s="1"/>
  <c r="B24" i="64"/>
  <c r="F23" i="64"/>
  <c r="H23" i="64" s="1"/>
  <c r="B23" i="64"/>
  <c r="F22" i="64"/>
  <c r="H22" i="64" s="1"/>
  <c r="B22" i="64"/>
  <c r="F21" i="64"/>
  <c r="H21" i="64" s="1"/>
  <c r="B21" i="64"/>
  <c r="F20" i="64"/>
  <c r="H20" i="64" s="1"/>
  <c r="B20" i="64"/>
  <c r="H19" i="64"/>
  <c r="G13" i="64"/>
  <c r="F13" i="64"/>
  <c r="F12" i="64"/>
  <c r="G11" i="64"/>
  <c r="F11" i="64"/>
  <c r="F10" i="64"/>
  <c r="F25" i="63"/>
  <c r="H25" i="63" s="1"/>
  <c r="B25" i="63"/>
  <c r="F24" i="63"/>
  <c r="H24" i="63" s="1"/>
  <c r="B24" i="63"/>
  <c r="F23" i="63"/>
  <c r="H23" i="63" s="1"/>
  <c r="B23" i="63"/>
  <c r="F22" i="63"/>
  <c r="H22" i="63" s="1"/>
  <c r="B22" i="63"/>
  <c r="F21" i="63"/>
  <c r="H21" i="63" s="1"/>
  <c r="B21" i="63"/>
  <c r="F20" i="63"/>
  <c r="H20" i="63" s="1"/>
  <c r="B20" i="63"/>
  <c r="H19" i="63"/>
  <c r="G13" i="63"/>
  <c r="F13" i="63"/>
  <c r="F12" i="63"/>
  <c r="G11" i="63"/>
  <c r="F11" i="63"/>
  <c r="F10" i="63"/>
  <c r="H27" i="63" l="1"/>
  <c r="H27" i="64"/>
  <c r="G13" i="5"/>
  <c r="F13" i="5"/>
  <c r="F12" i="5"/>
  <c r="G11" i="5"/>
  <c r="F11" i="5"/>
  <c r="F10" i="5"/>
  <c r="G11" i="62"/>
  <c r="G13" i="62"/>
  <c r="F13" i="62"/>
  <c r="F12" i="62"/>
  <c r="F11" i="62"/>
  <c r="F10" i="62"/>
  <c r="F25" i="62"/>
  <c r="H25" i="62" s="1"/>
  <c r="B25" i="62"/>
  <c r="F24" i="62"/>
  <c r="H24" i="62" s="1"/>
  <c r="B24" i="62"/>
  <c r="F23" i="62"/>
  <c r="H23" i="62" s="1"/>
  <c r="B23" i="62"/>
  <c r="F22" i="62"/>
  <c r="H22" i="62" s="1"/>
  <c r="B22" i="62"/>
  <c r="F21" i="62"/>
  <c r="H21" i="62" s="1"/>
  <c r="B21" i="62"/>
  <c r="F20" i="62"/>
  <c r="H20" i="62" s="1"/>
  <c r="B20" i="62"/>
  <c r="H19" i="62"/>
  <c r="H27" i="62" l="1"/>
  <c r="H23" i="60"/>
  <c r="H21" i="60"/>
  <c r="H19" i="60"/>
  <c r="G13" i="60"/>
  <c r="F13" i="60"/>
  <c r="F12" i="60"/>
  <c r="G11" i="60"/>
  <c r="F11" i="60"/>
  <c r="F10" i="60"/>
  <c r="H23" i="59"/>
  <c r="H21" i="59"/>
  <c r="H19" i="59"/>
  <c r="B19" i="59"/>
  <c r="G13" i="59"/>
  <c r="F13" i="59"/>
  <c r="F12" i="59"/>
  <c r="G11" i="59"/>
  <c r="F11" i="59"/>
  <c r="F10" i="59"/>
  <c r="F25" i="55" l="1"/>
  <c r="H25" i="55" s="1"/>
  <c r="B25" i="55"/>
  <c r="F24" i="55"/>
  <c r="H24" i="55" s="1"/>
  <c r="B24" i="55"/>
  <c r="F23" i="55"/>
  <c r="H23" i="55" s="1"/>
  <c r="B23" i="55"/>
  <c r="F22" i="55"/>
  <c r="H22" i="55" s="1"/>
  <c r="B22" i="55"/>
  <c r="F21" i="55"/>
  <c r="H21" i="55" s="1"/>
  <c r="B21" i="55"/>
  <c r="F20" i="55"/>
  <c r="H20" i="55" s="1"/>
  <c r="B20" i="55"/>
  <c r="F19" i="55"/>
  <c r="H19" i="55" s="1"/>
  <c r="B19" i="55"/>
  <c r="G13" i="55"/>
  <c r="F13" i="55"/>
  <c r="F12" i="55"/>
  <c r="G11" i="55"/>
  <c r="F11" i="55"/>
  <c r="F10" i="55"/>
  <c r="H27" i="55" l="1"/>
  <c r="F25" i="53" l="1"/>
  <c r="H25" i="53" s="1"/>
  <c r="F24" i="53"/>
  <c r="H24" i="53" s="1"/>
  <c r="H23" i="53"/>
  <c r="F22" i="53"/>
  <c r="H22" i="53" s="1"/>
  <c r="H21" i="53"/>
  <c r="H20" i="53"/>
  <c r="G13" i="53"/>
  <c r="F13" i="53"/>
  <c r="F12" i="53"/>
  <c r="G11" i="53"/>
  <c r="F11" i="53"/>
  <c r="F10" i="53"/>
  <c r="H20" i="51"/>
  <c r="H21" i="51"/>
  <c r="F22" i="51"/>
  <c r="H22" i="51" s="1"/>
  <c r="H23" i="51"/>
  <c r="F24" i="51"/>
  <c r="H24" i="51" s="1"/>
  <c r="F25" i="51"/>
  <c r="H25" i="51" s="1"/>
  <c r="G13" i="51"/>
  <c r="F13" i="51"/>
  <c r="F12" i="51"/>
  <c r="G11" i="51"/>
  <c r="F11" i="51"/>
  <c r="F10" i="51"/>
  <c r="H27" i="53" l="1"/>
  <c r="H27" i="51"/>
  <c r="F25" i="49" l="1"/>
  <c r="H25" i="49" s="1"/>
  <c r="B25" i="49"/>
  <c r="F24" i="49"/>
  <c r="H24" i="49" s="1"/>
  <c r="B24" i="49"/>
  <c r="H23" i="49"/>
  <c r="H22" i="49"/>
  <c r="H20" i="49"/>
  <c r="H19" i="49"/>
  <c r="G13" i="49"/>
  <c r="F13" i="49"/>
  <c r="F12" i="49"/>
  <c r="G11" i="49"/>
  <c r="F11" i="49"/>
  <c r="F10" i="49"/>
  <c r="H20" i="47"/>
  <c r="H19" i="47"/>
  <c r="G13" i="47"/>
  <c r="F13" i="47"/>
  <c r="F12" i="47"/>
  <c r="G11" i="47"/>
  <c r="F11" i="47"/>
  <c r="F10" i="47"/>
  <c r="F25" i="46"/>
  <c r="H25" i="46" s="1"/>
  <c r="B25" i="46"/>
  <c r="F24" i="46"/>
  <c r="H24" i="46" s="1"/>
  <c r="B24" i="46"/>
  <c r="H23" i="46"/>
  <c r="H22" i="46"/>
  <c r="H20" i="46"/>
  <c r="H19" i="46"/>
  <c r="G13" i="46"/>
  <c r="F13" i="46"/>
  <c r="F12" i="46"/>
  <c r="G11" i="46"/>
  <c r="F11" i="46"/>
  <c r="F10" i="46"/>
  <c r="F25" i="45"/>
  <c r="H25" i="45" s="1"/>
  <c r="B25" i="45"/>
  <c r="F24" i="45"/>
  <c r="H24" i="45" s="1"/>
  <c r="B24" i="45"/>
  <c r="H23" i="45"/>
  <c r="H22" i="45"/>
  <c r="H20" i="45"/>
  <c r="H19" i="45"/>
  <c r="G13" i="45"/>
  <c r="F13" i="45"/>
  <c r="F12" i="45"/>
  <c r="G11" i="45"/>
  <c r="F11" i="45"/>
  <c r="F10" i="45"/>
  <c r="H27" i="49" l="1"/>
  <c r="H27" i="47"/>
  <c r="H27" i="46"/>
  <c r="H27" i="45"/>
  <c r="E27" i="34" l="1"/>
  <c r="B25" i="5" l="1"/>
  <c r="B24" i="5"/>
  <c r="B23" i="5"/>
  <c r="B22" i="5"/>
  <c r="B21" i="5"/>
  <c r="B20" i="5"/>
  <c r="B19" i="5"/>
  <c r="F25" i="5" l="1"/>
  <c r="H25" i="5" s="1"/>
  <c r="F24" i="5"/>
  <c r="H24" i="5" s="1"/>
  <c r="F23" i="5"/>
  <c r="H23" i="5" s="1"/>
  <c r="F22" i="5"/>
  <c r="H22" i="5" s="1"/>
  <c r="F21" i="5"/>
  <c r="H21" i="5" s="1"/>
  <c r="F20" i="5"/>
  <c r="H20" i="5" s="1"/>
  <c r="F19" i="5"/>
  <c r="H19" i="5" s="1"/>
  <c r="H27" i="5" l="1"/>
  <c r="D24" i="7" l="1"/>
</calcChain>
</file>

<file path=xl/sharedStrings.xml><?xml version="1.0" encoding="utf-8"?>
<sst xmlns="http://schemas.openxmlformats.org/spreadsheetml/2006/main" count="600" uniqueCount="248">
  <si>
    <t>29 Bis Grand Rue du Capitoul</t>
  </si>
  <si>
    <t>66220 LESQUERDE</t>
  </si>
  <si>
    <t>06 59 84 66 68</t>
  </si>
  <si>
    <t>contact@teleservice-independant.com</t>
  </si>
  <si>
    <t>www.teleservice-independant.com</t>
  </si>
  <si>
    <t>CONTACT</t>
  </si>
  <si>
    <t>Entreprise</t>
  </si>
  <si>
    <t>Nom Prénom</t>
  </si>
  <si>
    <t>Adresse</t>
  </si>
  <si>
    <t>CP</t>
  </si>
  <si>
    <t>Ville</t>
  </si>
  <si>
    <t>Fixe</t>
  </si>
  <si>
    <t>Port</t>
  </si>
  <si>
    <t>Mail</t>
  </si>
  <si>
    <t>N° Client</t>
  </si>
  <si>
    <t>Au P'tit Carmagnol</t>
  </si>
  <si>
    <t>DUSSAUT Géraldine</t>
  </si>
  <si>
    <t>18 Grand'Rue</t>
  </si>
  <si>
    <t>CARAMANY</t>
  </si>
  <si>
    <t xml:space="preserve">Numéro Client : </t>
  </si>
  <si>
    <t>Titre</t>
  </si>
  <si>
    <t>Madame</t>
  </si>
  <si>
    <t>SALES Laurence</t>
  </si>
  <si>
    <t>13 Rue des Oliviers</t>
  </si>
  <si>
    <t>CANOHES</t>
  </si>
  <si>
    <t>DESIGNATION</t>
  </si>
  <si>
    <t>Quantité</t>
  </si>
  <si>
    <t>TOTAL HT</t>
  </si>
  <si>
    <t>PU        HT</t>
  </si>
  <si>
    <t>N° Article</t>
  </si>
  <si>
    <t>Désignation</t>
  </si>
  <si>
    <t>Prix H.T</t>
  </si>
  <si>
    <t>CREATIONS</t>
  </si>
  <si>
    <t>Création cartes A6</t>
  </si>
  <si>
    <t>IMPRESSIONS</t>
  </si>
  <si>
    <t>Création cartes A5</t>
  </si>
  <si>
    <t>Création flyers A5</t>
  </si>
  <si>
    <t>Création affiche A4</t>
  </si>
  <si>
    <t>Création affiche A3</t>
  </si>
  <si>
    <t>Impressions A6 couleurs</t>
  </si>
  <si>
    <t>Impressions A5 couleurs</t>
  </si>
  <si>
    <t>Impressions A4 couleurs</t>
  </si>
  <si>
    <t>Impressions A3 couleurs</t>
  </si>
  <si>
    <t>Impressions A6 N&amp;B</t>
  </si>
  <si>
    <t>Impressions A5 N&amp;B</t>
  </si>
  <si>
    <t>Impressions A4 N&amp;B</t>
  </si>
  <si>
    <t>Impressions A3 N&amp;B</t>
  </si>
  <si>
    <t>N° Art</t>
  </si>
  <si>
    <t>-</t>
  </si>
  <si>
    <t>ENVELOPPES</t>
  </si>
  <si>
    <t>Enveloppes A6</t>
  </si>
  <si>
    <t>PLASTIFICATIONS</t>
  </si>
  <si>
    <t>Plastification A3</t>
  </si>
  <si>
    <t>Plastification A4</t>
  </si>
  <si>
    <t>Plastification A5</t>
  </si>
  <si>
    <t>Taux des pénalités en cas de retard de paiement : Taux légal en vigueur à la date de la facture</t>
  </si>
  <si>
    <t>En cas de retard de paiement, indemnité forfaitaire légale pour frais de recouvrement : 40,00 €</t>
  </si>
  <si>
    <t>Escompte en cas de paiement anticipé : 50 %</t>
  </si>
  <si>
    <t>Téléservice - Rémy Bourniole - Siret : 798 176 186 00020 - APE : 8219Z</t>
  </si>
  <si>
    <t>Dispensé d'immatriculation au Registre du Commerce et des Sociétés et au Répertoire des Métiers</t>
  </si>
  <si>
    <t>N° FACTURE</t>
  </si>
  <si>
    <t>CLIENT</t>
  </si>
  <si>
    <t>OBJET</t>
  </si>
  <si>
    <t>MONTANT</t>
  </si>
  <si>
    <t>PAPIERS</t>
  </si>
  <si>
    <t>Papier spécial</t>
  </si>
  <si>
    <t>DATE</t>
  </si>
  <si>
    <t>DATE PAIE</t>
  </si>
  <si>
    <t>MODE PAIE</t>
  </si>
  <si>
    <t>Camping du Lac</t>
  </si>
  <si>
    <t>Monsieur</t>
  </si>
  <si>
    <t>DANHYER David</t>
  </si>
  <si>
    <t>45 Grand'Rue</t>
  </si>
  <si>
    <t>SITE WEB</t>
  </si>
  <si>
    <t>Formule basique - 1ère année</t>
  </si>
  <si>
    <t>Formule basique - Renouvellement</t>
  </si>
  <si>
    <t>Formule intermédiaire - 1ère année</t>
  </si>
  <si>
    <t>Formule intermédiaire - Renouvellement</t>
  </si>
  <si>
    <t>Formule initiale - 1ère année</t>
  </si>
  <si>
    <t>Formule initiale - Renouvellement</t>
  </si>
  <si>
    <t>Formule essentielle - Renouvellement</t>
  </si>
  <si>
    <t>Formule essentielle - 1ère année</t>
  </si>
  <si>
    <t>Boîte mail / an</t>
  </si>
  <si>
    <t>GERBE Maïté</t>
  </si>
  <si>
    <t>Impasse Jacques de Molay</t>
  </si>
  <si>
    <t>SAINT ARNAC</t>
  </si>
  <si>
    <t>Plastification Set de Table A4</t>
  </si>
  <si>
    <t>Plastification Set de Table A3</t>
  </si>
  <si>
    <t>Création set de table A4</t>
  </si>
  <si>
    <t>Création set de table A3</t>
  </si>
  <si>
    <t>Date limite d'acceptation : 30 jours nets à compter de la date d'émission du devis</t>
  </si>
  <si>
    <t>Bon pour accord : Date et signature (si professionnel : Cachet + Fonction)</t>
  </si>
  <si>
    <t>Comité d'animation Lesquerdanhol</t>
  </si>
  <si>
    <t>BORRUSO Marie</t>
  </si>
  <si>
    <t>27 Grand Rue du Capitoul</t>
  </si>
  <si>
    <t>LESQUERDE</t>
  </si>
  <si>
    <t>Nail Anaïs Ongles</t>
  </si>
  <si>
    <t>LEFRANCOIS Anaïs</t>
  </si>
  <si>
    <t>16 Rue des Margueridettes</t>
  </si>
  <si>
    <t>MONTESCOT</t>
  </si>
  <si>
    <t>Cartes de fidélité x 50</t>
  </si>
  <si>
    <t>Cartes de fidélité x 20</t>
  </si>
  <si>
    <t>Fidélité</t>
  </si>
  <si>
    <t xml:space="preserve">Monsieur </t>
  </si>
  <si>
    <t>STEFANI Didier</t>
  </si>
  <si>
    <t>SAINT LAURENT DE LA SALANQUE</t>
  </si>
  <si>
    <t>Papier ordinaire 80g (gratuit)</t>
  </si>
  <si>
    <t>LEFRANCOIS Océane</t>
  </si>
  <si>
    <t>Bien Être It Works</t>
  </si>
  <si>
    <t>1 Avenue Paul Valery</t>
  </si>
  <si>
    <t>VIDAL Hélène</t>
  </si>
  <si>
    <t>5 Impasse du Canigou</t>
  </si>
  <si>
    <t>ILLE SUR TET</t>
  </si>
  <si>
    <t>Création cartes format spécial</t>
  </si>
  <si>
    <t>Impressions format spécial</t>
  </si>
  <si>
    <t>TOTAL</t>
  </si>
  <si>
    <t>SYNTHESE FACTURES PREMIER TRIMESTRE</t>
  </si>
  <si>
    <t>ENCAISSEMENT</t>
  </si>
  <si>
    <t>PREMIER TRIMESTRE 2016</t>
  </si>
  <si>
    <t>1er TRIMESTRE 2016</t>
  </si>
  <si>
    <t>SYNTHESE FACTURES DEUXIEME TRIMESTRE</t>
  </si>
  <si>
    <t>Création livret A4 pliable</t>
  </si>
  <si>
    <t>Mairie de Belesta</t>
  </si>
  <si>
    <t>BOURNIOLE Frédéric</t>
  </si>
  <si>
    <t>1 Place de la Mairie</t>
  </si>
  <si>
    <t>BELESTA</t>
  </si>
  <si>
    <t>IBAN : FR76 17106 00000 03661822000 97</t>
  </si>
  <si>
    <t>Mme &amp; M.</t>
  </si>
  <si>
    <t>2eme TRIMESTRE 2016</t>
  </si>
  <si>
    <t>DUXERIT</t>
  </si>
  <si>
    <t>BOURNIOLE Franck</t>
  </si>
  <si>
    <t>7 Route de Paris</t>
  </si>
  <si>
    <t>CHÂTEAU SUR EPTE</t>
  </si>
  <si>
    <t>DIVERS</t>
  </si>
  <si>
    <t>Assistant administratif - 1 mois - Tarif spécial</t>
  </si>
  <si>
    <t>SYNTHESE FACTURES TROISIEME TRIMESTRE</t>
  </si>
  <si>
    <t>Objet :</t>
  </si>
  <si>
    <t>Date</t>
  </si>
  <si>
    <t>RSI</t>
  </si>
  <si>
    <t>TROISIEME TRIMESTRE 2016</t>
  </si>
  <si>
    <t>DEUXIEMETRIMESTRE 2016</t>
  </si>
  <si>
    <t>Mairie de Saint Arnac</t>
  </si>
  <si>
    <t>CALVET Guy</t>
  </si>
  <si>
    <t>2 Place de Centernach</t>
  </si>
  <si>
    <t>MENUS</t>
  </si>
  <si>
    <t>3ème TRIMESTRE 2016</t>
  </si>
  <si>
    <t>DEPLACEMENTS - HORAIRES</t>
  </si>
  <si>
    <t>Déplacement sur site - Trajet cours</t>
  </si>
  <si>
    <t>Déplacement sur site - Trajet intermédiaire</t>
  </si>
  <si>
    <t>Déplacement sur site - Trajet longs</t>
  </si>
  <si>
    <t>Intervention informatique - 1 heure</t>
  </si>
  <si>
    <t>Intervention informatique - 2 heure</t>
  </si>
  <si>
    <t>Intervention informatique - 3 heure</t>
  </si>
  <si>
    <t>FREEL Régis</t>
  </si>
  <si>
    <t>8 Rue Bernard de Tramelay</t>
  </si>
  <si>
    <t>32 Rue du Chemin d'Ille</t>
  </si>
  <si>
    <t>MOLINES Alain</t>
  </si>
  <si>
    <t>DEPENSES</t>
  </si>
  <si>
    <t>Libellé</t>
  </si>
  <si>
    <t>N° Facture</t>
  </si>
  <si>
    <t>Montant</t>
  </si>
  <si>
    <t>Total</t>
  </si>
  <si>
    <t>Reprise affiche existante</t>
  </si>
  <si>
    <t>Modifications site internet</t>
  </si>
  <si>
    <t>Maëva &amp; Mathieu</t>
  </si>
  <si>
    <t>7 Rue Saint Joseph</t>
  </si>
  <si>
    <t>PEZILLA</t>
  </si>
  <si>
    <t>Création faire part mariage (dépliant)</t>
  </si>
  <si>
    <t>Création cartes format spécial 2</t>
  </si>
  <si>
    <t>Impressions format spécial 2</t>
  </si>
  <si>
    <t>Impressions format spécial 3</t>
  </si>
  <si>
    <t>PESTRE Emeric</t>
  </si>
  <si>
    <t>LE SOLER</t>
  </si>
  <si>
    <t xml:space="preserve">Création design Enseigne </t>
  </si>
  <si>
    <t>Enseigne 120 x 70 cm - AKYLUX 3,5 mm</t>
  </si>
  <si>
    <t>Matériaux et impression (Sous traitant)</t>
  </si>
  <si>
    <t>OPTIONS</t>
  </si>
  <si>
    <t>Pelliculage Satin</t>
  </si>
  <si>
    <t>4 Œillets</t>
  </si>
  <si>
    <t>Enseigne 130 x 70 cm - KIBOX 10 mm</t>
  </si>
  <si>
    <t>4 Perforations</t>
  </si>
  <si>
    <t>Enseigne 130 x 70 cm - FOREX (PVC) 4 mm</t>
  </si>
  <si>
    <t>Enseigne 130 x 70 cm -PLEXIGLASS 3 mm</t>
  </si>
  <si>
    <t>BAT</t>
  </si>
  <si>
    <t>PLEXIGLASS 5 mm</t>
  </si>
  <si>
    <t>Assistant administratif - 1 mois</t>
  </si>
  <si>
    <t>Montsé</t>
  </si>
  <si>
    <t>Lady Esthétik</t>
  </si>
  <si>
    <t>Panneau publicitaire 68,6 x 45,7 cm</t>
  </si>
  <si>
    <t>Conception graphique</t>
  </si>
  <si>
    <t>Matériaux et impression (sous traitence)</t>
  </si>
  <si>
    <r>
      <rPr>
        <b/>
        <sz val="11"/>
        <color rgb="FF800080"/>
        <rFont val="Calibri"/>
        <family val="2"/>
        <scheme val="minor"/>
      </rPr>
      <t xml:space="preserve">OPTION : </t>
    </r>
    <r>
      <rPr>
        <sz val="11"/>
        <color theme="1"/>
        <rFont val="Calibri"/>
        <family val="2"/>
        <scheme val="minor"/>
      </rPr>
      <t>Support de pancarte extérieur</t>
    </r>
  </si>
  <si>
    <t>Quantité : 4 -</t>
  </si>
  <si>
    <t>Quantité : 2 -</t>
  </si>
  <si>
    <t>Panneau publicitaire 45,7 x 30,5 cm</t>
  </si>
  <si>
    <r>
      <rPr>
        <b/>
        <sz val="14"/>
        <color rgb="FF800080"/>
        <rFont val="Calibri"/>
        <family val="2"/>
        <scheme val="minor"/>
      </rPr>
      <t xml:space="preserve">Panneau publicitaire                                    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>Pancarte en plastique ondulé (polypropylène) d'une épaisseur de 4 mm.</t>
    </r>
  </si>
  <si>
    <t>ST PAUL DE FENOUILLET</t>
  </si>
  <si>
    <t>Renouvellement site web - 1 an</t>
  </si>
  <si>
    <t>Modification site web à facturer :</t>
  </si>
  <si>
    <t>Camping du Lac Caramany</t>
  </si>
  <si>
    <t xml:space="preserve">Vidéo </t>
  </si>
  <si>
    <t>Reprise affiche SIN CITY + Programme Karaoké</t>
  </si>
  <si>
    <t>Création design</t>
  </si>
  <si>
    <t>Création enveloppes à entête x 500</t>
  </si>
  <si>
    <t>Création enveloppes C4</t>
  </si>
  <si>
    <t>TARIFS DEGRESSIFS</t>
  </si>
  <si>
    <t>Prix nets, TVA non applicable</t>
  </si>
  <si>
    <t>Cartes de visite</t>
  </si>
  <si>
    <t>Cartes de visite standard</t>
  </si>
  <si>
    <t>Mairie de Lansac</t>
  </si>
  <si>
    <t>RIVIERE Gilles</t>
  </si>
  <si>
    <t>Rue de la Mairie</t>
  </si>
  <si>
    <t>LANSAC</t>
  </si>
  <si>
    <t>Disque dur externe 1 To</t>
  </si>
  <si>
    <t>Disque dur externet 1 To (1 000 Go)</t>
  </si>
  <si>
    <t>IBAN : FR76 1451 8292 6701 7954 2534 075</t>
  </si>
  <si>
    <t>BIC : FTNOFRP1XXX</t>
  </si>
  <si>
    <t>www.teleservice66.fr</t>
  </si>
  <si>
    <t>contact@teleservice66.fr</t>
  </si>
  <si>
    <t>Disque dur externe 1,5 To</t>
  </si>
  <si>
    <t>Disque dur externet 1,5 To (1 500 Go)</t>
  </si>
  <si>
    <t>Disque dur externe 2 To</t>
  </si>
  <si>
    <t>Disque dur externet 2 To (2 000 Go)</t>
  </si>
  <si>
    <t>Cartes de fidélité</t>
  </si>
  <si>
    <t>Cartes de fidélité standard</t>
  </si>
  <si>
    <t>SYNTHESE FACTURES QUATRIEME TRIMESTRE</t>
  </si>
  <si>
    <t>4ème TRIMESTRE 2016</t>
  </si>
  <si>
    <t>Mairie de Tarerach</t>
  </si>
  <si>
    <t>SALIES Jean-Louis</t>
  </si>
  <si>
    <t>8 Rue de la Mairie</t>
  </si>
  <si>
    <t>TARERACH</t>
  </si>
  <si>
    <t>Formule Experte - 1ère année</t>
  </si>
  <si>
    <t>Site Web - Formule Experte</t>
  </si>
  <si>
    <t>Mairie de Lesquerde</t>
  </si>
  <si>
    <t>BARTHES Jacques</t>
  </si>
  <si>
    <t>FACTURÉ 2016</t>
  </si>
  <si>
    <t>DÉPENSES 2016</t>
  </si>
  <si>
    <t>BÉNÉFICES  2016</t>
  </si>
  <si>
    <t>1er TRIMESTRE 2017</t>
  </si>
  <si>
    <t>3ème TRIMESTRE 2017</t>
  </si>
  <si>
    <t>2eme TRIMESTRE 2017</t>
  </si>
  <si>
    <t>4ème TRIMESTRE 2017</t>
  </si>
  <si>
    <t>FACTURÉ 2017</t>
  </si>
  <si>
    <t>DÉPENSES 2017</t>
  </si>
  <si>
    <t>BÉNÉFICES  2017</t>
  </si>
  <si>
    <t>Date facture :</t>
  </si>
  <si>
    <t>Date limite de règlement : à réception.</t>
  </si>
  <si>
    <t>MERCI DE VOTRE CONFIANCE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</si>
</sst>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00000"/>
    <numFmt numFmtId="167" formatCode="0#&quot; &quot;##&quot; &quot;##&quot; &quot;##&quot; &quot;##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A Bebedera"/>
    </font>
    <font>
      <sz val="11"/>
      <color theme="1"/>
      <name val="Century Gothic"/>
      <family val="2"/>
    </font>
    <font>
      <b/>
      <sz val="22"/>
      <color rgb="FF800080"/>
      <name val="28 Days Later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48"/>
      <color theme="0"/>
      <name val="28 Days Later"/>
      <family val="2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i/>
      <sz val="11"/>
      <color theme="1"/>
      <name val="Calibri Light"/>
      <family val="2"/>
      <scheme val="major"/>
    </font>
    <font>
      <sz val="11"/>
      <color rgb="FF373E4D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22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4" tint="0.39997558519241921"/>
      <name val="Calibri Light"/>
      <family val="2"/>
      <scheme val="major"/>
    </font>
    <font>
      <b/>
      <sz val="11"/>
      <color theme="5" tint="0.3999755851924192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22"/>
      <color theme="1"/>
      <name val="BanlieueDisco"/>
    </font>
    <font>
      <b/>
      <sz val="11"/>
      <color theme="1"/>
      <name val="Calibri Light"/>
      <family val="2"/>
      <scheme val="major"/>
    </font>
    <font>
      <sz val="72"/>
      <color theme="0"/>
      <name val="A Gothique Time "/>
    </font>
    <font>
      <sz val="22"/>
      <color theme="0"/>
      <name val="BanlieueDisco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800080"/>
      <name val="Calibri"/>
      <family val="2"/>
      <scheme val="minor"/>
    </font>
    <font>
      <b/>
      <sz val="11"/>
      <color rgb="FF800080"/>
      <name val="Calibri"/>
      <family val="2"/>
      <scheme val="minor"/>
    </font>
    <font>
      <b/>
      <sz val="12"/>
      <color rgb="FF80008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rgb="FFC00000"/>
      <name val="Century Gothic"/>
      <family val="2"/>
    </font>
    <font>
      <b/>
      <i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entury Gothic"/>
      <family val="2"/>
    </font>
    <font>
      <sz val="11"/>
      <color theme="1"/>
      <name val="Calibri Light"/>
      <scheme val="major"/>
    </font>
    <font>
      <b/>
      <sz val="11"/>
      <color theme="1"/>
      <name val="Calibri Light"/>
      <scheme val="major"/>
    </font>
    <font>
      <b/>
      <sz val="14"/>
      <color rgb="FFFF0000"/>
      <name val="Calibri"/>
      <family val="2"/>
      <scheme val="minor"/>
    </font>
    <font>
      <sz val="11"/>
      <color theme="0"/>
      <name val="Bauhaus 93"/>
      <family val="5"/>
    </font>
    <font>
      <sz val="18"/>
      <color theme="0"/>
      <name val="Bauhaus 93"/>
      <family val="5"/>
    </font>
    <font>
      <b/>
      <sz val="14"/>
      <color theme="9" tint="-0.249977111117893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2"/>
      <color theme="9" tint="-0.249977111117893"/>
      <name val="Calibri Light"/>
      <family val="2"/>
      <scheme val="major"/>
    </font>
    <font>
      <sz val="14"/>
      <color rgb="FFC0000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0" tint="-0.499984740745262"/>
      <name val="Calibri Light"/>
      <family val="2"/>
      <scheme val="major"/>
    </font>
    <font>
      <b/>
      <sz val="12"/>
      <color rgb="FF800080"/>
      <name val="Calibri Light"/>
      <family val="2"/>
      <scheme val="major"/>
    </font>
    <font>
      <b/>
      <sz val="14"/>
      <color rgb="FF800080"/>
      <name val="Calibri Light"/>
      <family val="2"/>
      <scheme val="major"/>
    </font>
    <font>
      <b/>
      <sz val="20"/>
      <color theme="0"/>
      <name val="Aharoni"/>
      <charset val="177"/>
    </font>
    <font>
      <b/>
      <sz val="12"/>
      <color theme="0"/>
      <name val="Calibri Light"/>
      <family val="2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266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164" fontId="0" fillId="0" borderId="0" xfId="1" applyFont="1"/>
    <xf numFmtId="166" fontId="0" fillId="0" borderId="0" xfId="0" applyNumberFormat="1" applyAlignment="1"/>
    <xf numFmtId="0" fontId="9" fillId="0" borderId="0" xfId="0" applyFont="1" applyAlignment="1">
      <alignment horizontal="center"/>
    </xf>
    <xf numFmtId="164" fontId="0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2" fillId="2" borderId="0" xfId="0" applyFont="1" applyFill="1"/>
    <xf numFmtId="0" fontId="0" fillId="0" borderId="0" xfId="0" applyFill="1"/>
    <xf numFmtId="0" fontId="12" fillId="0" borderId="0" xfId="0" applyFont="1"/>
    <xf numFmtId="0" fontId="14" fillId="4" borderId="0" xfId="0" applyFont="1" applyFill="1"/>
    <xf numFmtId="0" fontId="14" fillId="0" borderId="0" xfId="0" applyFont="1" applyFill="1" applyAlignment="1">
      <alignment horizontal="center"/>
    </xf>
    <xf numFmtId="14" fontId="14" fillId="0" borderId="0" xfId="0" applyNumberFormat="1" applyFont="1" applyFill="1"/>
    <xf numFmtId="0" fontId="14" fillId="0" borderId="0" xfId="0" applyFont="1" applyFill="1"/>
    <xf numFmtId="164" fontId="14" fillId="0" borderId="0" xfId="1" applyFont="1" applyFill="1"/>
    <xf numFmtId="16" fontId="14" fillId="0" borderId="0" xfId="0" applyNumberFormat="1" applyFont="1" applyFill="1"/>
    <xf numFmtId="0" fontId="22" fillId="0" borderId="0" xfId="0" applyFont="1" applyFill="1"/>
    <xf numFmtId="164" fontId="13" fillId="3" borderId="0" xfId="0" applyNumberFormat="1" applyFont="1" applyFill="1"/>
    <xf numFmtId="166" fontId="14" fillId="4" borderId="0" xfId="0" applyNumberFormat="1" applyFont="1" applyFill="1"/>
    <xf numFmtId="166" fontId="14" fillId="0" borderId="0" xfId="0" applyNumberFormat="1" applyFont="1" applyFill="1"/>
    <xf numFmtId="167" fontId="14" fillId="0" borderId="0" xfId="0" applyNumberFormat="1" applyFont="1" applyFill="1"/>
    <xf numFmtId="0" fontId="15" fillId="0" borderId="0" xfId="0" applyFont="1" applyFill="1" applyAlignment="1">
      <alignment horizontal="center"/>
    </xf>
    <xf numFmtId="0" fontId="16" fillId="0" borderId="0" xfId="0" applyFont="1" applyFill="1"/>
    <xf numFmtId="14" fontId="2" fillId="2" borderId="0" xfId="0" applyNumberFormat="1" applyFont="1" applyFill="1"/>
    <xf numFmtId="0" fontId="24" fillId="0" borderId="0" xfId="0" applyFont="1" applyFill="1"/>
    <xf numFmtId="0" fontId="24" fillId="0" borderId="0" xfId="0" applyFont="1" applyFill="1" applyAlignment="1">
      <alignment horizontal="center"/>
    </xf>
    <xf numFmtId="0" fontId="14" fillId="3" borderId="0" xfId="0" applyFont="1" applyFill="1"/>
    <xf numFmtId="0" fontId="18" fillId="5" borderId="0" xfId="0" applyFont="1" applyFill="1" applyAlignment="1">
      <alignment vertical="center"/>
    </xf>
    <xf numFmtId="0" fontId="14" fillId="5" borderId="0" xfId="0" applyFont="1" applyFill="1"/>
    <xf numFmtId="0" fontId="14" fillId="5" borderId="0" xfId="0" applyFont="1" applyFill="1" applyAlignment="1">
      <alignment horizontal="center"/>
    </xf>
    <xf numFmtId="0" fontId="26" fillId="0" borderId="0" xfId="0" applyFont="1" applyFill="1"/>
    <xf numFmtId="0" fontId="25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14" fillId="6" borderId="0" xfId="0" applyFont="1" applyFill="1"/>
    <xf numFmtId="0" fontId="14" fillId="6" borderId="0" xfId="0" applyFont="1" applyFill="1" applyAlignment="1">
      <alignment horizontal="center"/>
    </xf>
    <xf numFmtId="0" fontId="22" fillId="6" borderId="0" xfId="0" applyFont="1" applyFill="1"/>
    <xf numFmtId="0" fontId="17" fillId="5" borderId="0" xfId="0" applyFont="1" applyFill="1" applyAlignment="1">
      <alignment horizontal="center"/>
    </xf>
    <xf numFmtId="0" fontId="20" fillId="5" borderId="0" xfId="0" applyFont="1" applyFill="1" applyAlignment="1">
      <alignment horizontal="right"/>
    </xf>
    <xf numFmtId="0" fontId="20" fillId="5" borderId="0" xfId="0" applyFont="1" applyFill="1" applyAlignment="1">
      <alignment horizontal="center"/>
    </xf>
    <xf numFmtId="0" fontId="21" fillId="5" borderId="0" xfId="0" applyFont="1" applyFill="1" applyAlignment="1">
      <alignment horizontal="right"/>
    </xf>
    <xf numFmtId="0" fontId="21" fillId="5" borderId="0" xfId="0" applyFont="1" applyFill="1" applyAlignment="1">
      <alignment horizontal="center"/>
    </xf>
    <xf numFmtId="164" fontId="14" fillId="3" borderId="0" xfId="0" applyNumberFormat="1" applyFont="1" applyFill="1" applyAlignment="1">
      <alignment horizontal="center"/>
    </xf>
    <xf numFmtId="164" fontId="19" fillId="3" borderId="0" xfId="0" applyNumberFormat="1" applyFont="1" applyFill="1"/>
    <xf numFmtId="164" fontId="23" fillId="3" borderId="0" xfId="1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14" fillId="7" borderId="0" xfId="0" applyFont="1" applyFill="1"/>
    <xf numFmtId="166" fontId="14" fillId="7" borderId="0" xfId="0" applyNumberFormat="1" applyFont="1" applyFill="1"/>
    <xf numFmtId="167" fontId="14" fillId="7" borderId="0" xfId="0" applyNumberFormat="1" applyFont="1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6" borderId="0" xfId="0" applyFill="1"/>
    <xf numFmtId="0" fontId="5" fillId="10" borderId="0" xfId="0" applyFont="1" applyFill="1"/>
    <xf numFmtId="166" fontId="7" fillId="10" borderId="4" xfId="0" applyNumberFormat="1" applyFont="1" applyFill="1" applyBorder="1" applyAlignment="1">
      <alignment horizontal="center"/>
    </xf>
    <xf numFmtId="0" fontId="5" fillId="10" borderId="8" xfId="0" applyFont="1" applyFill="1" applyBorder="1" applyAlignment="1"/>
    <xf numFmtId="0" fontId="5" fillId="10" borderId="0" xfId="0" applyFont="1" applyFill="1" applyBorder="1" applyAlignment="1"/>
    <xf numFmtId="0" fontId="5" fillId="10" borderId="9" xfId="0" applyFont="1" applyFill="1" applyBorder="1" applyAlignment="1"/>
    <xf numFmtId="0" fontId="5" fillId="10" borderId="8" xfId="0" applyFont="1" applyFill="1" applyBorder="1"/>
    <xf numFmtId="0" fontId="5" fillId="10" borderId="0" xfId="0" applyFont="1" applyFill="1" applyBorder="1"/>
    <xf numFmtId="0" fontId="5" fillId="10" borderId="9" xfId="0" applyFont="1" applyFill="1" applyBorder="1"/>
    <xf numFmtId="0" fontId="3" fillId="10" borderId="0" xfId="0" applyFont="1" applyFill="1"/>
    <xf numFmtId="0" fontId="0" fillId="10" borderId="0" xfId="0" applyFill="1"/>
    <xf numFmtId="166" fontId="0" fillId="10" borderId="1" xfId="0" applyNumberFormat="1" applyFill="1" applyBorder="1" applyAlignment="1">
      <alignment vertical="center"/>
    </xf>
    <xf numFmtId="164" fontId="0" fillId="10" borderId="1" xfId="1" applyFont="1" applyFill="1" applyBorder="1" applyAlignment="1">
      <alignment vertical="center"/>
    </xf>
    <xf numFmtId="0" fontId="10" fillId="10" borderId="0" xfId="0" applyFont="1" applyFill="1"/>
    <xf numFmtId="0" fontId="29" fillId="10" borderId="0" xfId="0" applyFont="1" applyFill="1"/>
    <xf numFmtId="0" fontId="5" fillId="10" borderId="8" xfId="0" applyFont="1" applyFill="1" applyBorder="1" applyAlignment="1">
      <alignment horizontal="left"/>
    </xf>
    <xf numFmtId="0" fontId="5" fillId="10" borderId="0" xfId="0" applyFont="1" applyFill="1" applyBorder="1" applyAlignment="1">
      <alignment horizontal="left"/>
    </xf>
    <xf numFmtId="0" fontId="5" fillId="10" borderId="3" xfId="0" applyFont="1" applyFill="1" applyBorder="1" applyAlignment="1">
      <alignment horizontal="left"/>
    </xf>
    <xf numFmtId="0" fontId="5" fillId="10" borderId="3" xfId="0" applyFont="1" applyFill="1" applyBorder="1"/>
    <xf numFmtId="0" fontId="13" fillId="10" borderId="1" xfId="0" applyFont="1" applyFill="1" applyBorder="1" applyAlignment="1">
      <alignment horizontal="center" vertical="center"/>
    </xf>
    <xf numFmtId="14" fontId="24" fillId="0" borderId="0" xfId="0" applyNumberFormat="1" applyFont="1" applyFill="1"/>
    <xf numFmtId="164" fontId="24" fillId="0" borderId="0" xfId="1" applyFont="1" applyFill="1"/>
    <xf numFmtId="16" fontId="24" fillId="0" borderId="0" xfId="0" applyNumberFormat="1" applyFont="1" applyFill="1"/>
    <xf numFmtId="0" fontId="0" fillId="11" borderId="0" xfId="0" applyFill="1" applyAlignment="1"/>
    <xf numFmtId="0" fontId="0" fillId="0" borderId="0" xfId="0" applyFill="1" applyAlignment="1"/>
    <xf numFmtId="14" fontId="0" fillId="0" borderId="0" xfId="0" applyNumberFormat="1" applyFill="1" applyAlignment="1"/>
    <xf numFmtId="164" fontId="0" fillId="0" borderId="0" xfId="1" applyFont="1" applyFill="1" applyAlignment="1"/>
    <xf numFmtId="14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164" fontId="24" fillId="0" borderId="0" xfId="1" applyFont="1" applyFill="1" applyAlignment="1">
      <alignment vertical="center"/>
    </xf>
    <xf numFmtId="16" fontId="24" fillId="0" borderId="0" xfId="0" applyNumberFormat="1" applyFont="1" applyFill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31" fillId="10" borderId="0" xfId="0" applyFont="1" applyFill="1" applyBorder="1" applyAlignment="1">
      <alignment vertical="center"/>
    </xf>
    <xf numFmtId="164" fontId="33" fillId="10" borderId="0" xfId="1" applyFont="1" applyFill="1" applyBorder="1" applyAlignment="1">
      <alignment vertical="center"/>
    </xf>
    <xf numFmtId="0" fontId="0" fillId="10" borderId="1" xfId="0" applyFill="1" applyBorder="1" applyAlignment="1">
      <alignment horizontal="center" vertical="center"/>
    </xf>
    <xf numFmtId="165" fontId="2" fillId="2" borderId="0" xfId="0" applyNumberFormat="1" applyFont="1" applyFill="1"/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4" fillId="12" borderId="0" xfId="0" applyFont="1" applyFill="1"/>
    <xf numFmtId="164" fontId="13" fillId="10" borderId="1" xfId="1" applyFont="1" applyFill="1" applyBorder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37" fillId="2" borderId="0" xfId="0" applyFont="1" applyFill="1"/>
    <xf numFmtId="0" fontId="0" fillId="10" borderId="1" xfId="0" applyFill="1" applyBorder="1" applyAlignment="1">
      <alignment horizontal="center" vertical="center"/>
    </xf>
    <xf numFmtId="14" fontId="42" fillId="0" borderId="0" xfId="0" applyNumberFormat="1" applyFont="1" applyFill="1"/>
    <xf numFmtId="0" fontId="42" fillId="0" borderId="0" xfId="0" applyFont="1" applyFill="1"/>
    <xf numFmtId="164" fontId="42" fillId="0" borderId="0" xfId="1" applyFont="1" applyFill="1"/>
    <xf numFmtId="0" fontId="43" fillId="0" borderId="0" xfId="0" applyFont="1" applyFill="1"/>
    <xf numFmtId="16" fontId="42" fillId="0" borderId="0" xfId="0" applyNumberFormat="1" applyFont="1" applyFill="1"/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166" fontId="42" fillId="0" borderId="0" xfId="0" applyNumberFormat="1" applyFont="1" applyFill="1"/>
    <xf numFmtId="167" fontId="42" fillId="0" borderId="0" xfId="0" applyNumberFormat="1" applyFont="1" applyFill="1"/>
    <xf numFmtId="0" fontId="42" fillId="0" borderId="0" xfId="0" applyFont="1" applyFill="1" applyAlignment="1">
      <alignment horizontal="center"/>
    </xf>
    <xf numFmtId="0" fontId="40" fillId="0" borderId="0" xfId="2" applyFill="1"/>
    <xf numFmtId="0" fontId="45" fillId="2" borderId="0" xfId="0" applyFont="1" applyFill="1"/>
    <xf numFmtId="164" fontId="50" fillId="3" borderId="0" xfId="1" applyFont="1" applyFill="1" applyAlignment="1">
      <alignment horizontal="center"/>
    </xf>
    <xf numFmtId="164" fontId="51" fillId="0" borderId="0" xfId="0" applyNumberFormat="1" applyFont="1" applyFill="1" applyAlignment="1"/>
    <xf numFmtId="0" fontId="52" fillId="10" borderId="0" xfId="0" applyFont="1" applyFill="1"/>
    <xf numFmtId="0" fontId="54" fillId="10" borderId="0" xfId="0" applyFont="1" applyFill="1"/>
    <xf numFmtId="0" fontId="52" fillId="10" borderId="0" xfId="0" applyFont="1" applyFill="1" applyAlignment="1"/>
    <xf numFmtId="0" fontId="52" fillId="6" borderId="0" xfId="0" applyFont="1" applyFill="1"/>
    <xf numFmtId="0" fontId="52" fillId="0" borderId="0" xfId="0" applyFont="1" applyFill="1"/>
    <xf numFmtId="0" fontId="52" fillId="10" borderId="0" xfId="0" applyFont="1" applyFill="1" applyBorder="1"/>
    <xf numFmtId="0" fontId="52" fillId="10" borderId="3" xfId="0" applyFont="1" applyFill="1" applyBorder="1" applyAlignment="1">
      <alignment horizontal="left"/>
    </xf>
    <xf numFmtId="0" fontId="52" fillId="10" borderId="3" xfId="0" applyFont="1" applyFill="1" applyBorder="1"/>
    <xf numFmtId="166" fontId="58" fillId="15" borderId="4" xfId="0" applyNumberFormat="1" applyFont="1" applyFill="1" applyBorder="1" applyAlignment="1">
      <alignment horizontal="center"/>
    </xf>
    <xf numFmtId="0" fontId="52" fillId="14" borderId="8" xfId="0" applyFont="1" applyFill="1" applyBorder="1" applyAlignment="1"/>
    <xf numFmtId="0" fontId="52" fillId="14" borderId="0" xfId="0" applyFont="1" applyFill="1" applyBorder="1" applyAlignment="1"/>
    <xf numFmtId="0" fontId="52" fillId="14" borderId="9" xfId="0" applyFont="1" applyFill="1" applyBorder="1" applyAlignment="1"/>
    <xf numFmtId="0" fontId="52" fillId="14" borderId="8" xfId="0" applyFont="1" applyFill="1" applyBorder="1"/>
    <xf numFmtId="0" fontId="52" fillId="14" borderId="0" xfId="0" applyFont="1" applyFill="1" applyBorder="1"/>
    <xf numFmtId="0" fontId="52" fillId="14" borderId="9" xfId="0" applyFont="1" applyFill="1" applyBorder="1"/>
    <xf numFmtId="0" fontId="52" fillId="14" borderId="8" xfId="0" applyFont="1" applyFill="1" applyBorder="1" applyAlignment="1">
      <alignment horizontal="left"/>
    </xf>
    <xf numFmtId="166" fontId="14" fillId="14" borderId="1" xfId="0" applyNumberFormat="1" applyFont="1" applyFill="1" applyBorder="1" applyAlignment="1">
      <alignment vertical="center"/>
    </xf>
    <xf numFmtId="164" fontId="52" fillId="14" borderId="1" xfId="1" applyFont="1" applyFill="1" applyBorder="1" applyAlignment="1">
      <alignment vertical="center"/>
    </xf>
    <xf numFmtId="0" fontId="52" fillId="14" borderId="1" xfId="0" applyFont="1" applyFill="1" applyBorder="1" applyAlignment="1">
      <alignment horizontal="center" vertical="center"/>
    </xf>
    <xf numFmtId="0" fontId="58" fillId="9" borderId="0" xfId="0" applyFont="1" applyFill="1" applyAlignment="1">
      <alignment horizontal="left" vertical="center"/>
    </xf>
    <xf numFmtId="0" fontId="52" fillId="16" borderId="0" xfId="0" applyFont="1" applyFill="1" applyAlignment="1">
      <alignment vertical="center"/>
    </xf>
    <xf numFmtId="0" fontId="58" fillId="9" borderId="0" xfId="0" applyFont="1" applyFill="1"/>
    <xf numFmtId="0" fontId="52" fillId="16" borderId="0" xfId="0" applyFont="1" applyFill="1"/>
    <xf numFmtId="0" fontId="52" fillId="16" borderId="0" xfId="0" applyFont="1" applyFill="1" applyBorder="1" applyAlignment="1">
      <alignment horizontal="left"/>
    </xf>
    <xf numFmtId="0" fontId="52" fillId="16" borderId="0" xfId="0" applyFont="1" applyFill="1" applyBorder="1"/>
    <xf numFmtId="164" fontId="44" fillId="3" borderId="0" xfId="0" applyNumberFormat="1" applyFont="1" applyFill="1" applyAlignment="1"/>
    <xf numFmtId="0" fontId="44" fillId="3" borderId="0" xfId="0" applyFont="1" applyFill="1" applyAlignment="1"/>
    <xf numFmtId="0" fontId="46" fillId="5" borderId="0" xfId="0" applyFont="1" applyFill="1" applyAlignment="1">
      <alignment horizontal="center"/>
    </xf>
    <xf numFmtId="0" fontId="46" fillId="13" borderId="0" xfId="0" applyFont="1" applyFill="1" applyAlignment="1">
      <alignment horizontal="center"/>
    </xf>
    <xf numFmtId="164" fontId="48" fillId="3" borderId="0" xfId="0" applyNumberFormat="1" applyFont="1" applyFill="1" applyAlignment="1"/>
    <xf numFmtId="0" fontId="48" fillId="3" borderId="0" xfId="0" applyFont="1" applyFill="1" applyAlignment="1"/>
    <xf numFmtId="0" fontId="45" fillId="5" borderId="0" xfId="0" applyFont="1" applyFill="1" applyAlignment="1">
      <alignment horizontal="center"/>
    </xf>
    <xf numFmtId="0" fontId="13" fillId="3" borderId="0" xfId="0" applyFont="1" applyFill="1" applyAlignment="1">
      <alignment horizontal="right"/>
    </xf>
    <xf numFmtId="164" fontId="47" fillId="3" borderId="0" xfId="0" applyNumberFormat="1" applyFont="1" applyFill="1" applyAlignment="1"/>
    <xf numFmtId="0" fontId="47" fillId="3" borderId="0" xfId="0" applyFont="1" applyFill="1" applyAlignment="1"/>
    <xf numFmtId="0" fontId="11" fillId="2" borderId="0" xfId="0" applyFont="1" applyFill="1" applyAlignment="1">
      <alignment horizontal="center" vertical="center"/>
    </xf>
    <xf numFmtId="0" fontId="49" fillId="11" borderId="0" xfId="0" applyFont="1" applyFill="1" applyAlignment="1">
      <alignment horizontal="center" vertical="center"/>
    </xf>
    <xf numFmtId="0" fontId="34" fillId="11" borderId="0" xfId="0" applyFont="1" applyFill="1" applyAlignment="1">
      <alignment horizontal="center" vertical="center"/>
    </xf>
    <xf numFmtId="0" fontId="28" fillId="6" borderId="0" xfId="0" applyFont="1" applyFill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6" borderId="0" xfId="0" applyFont="1" applyFill="1" applyBorder="1" applyAlignment="1">
      <alignment horizontal="center" vertical="center"/>
    </xf>
    <xf numFmtId="0" fontId="27" fillId="6" borderId="15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/>
    </xf>
    <xf numFmtId="0" fontId="58" fillId="9" borderId="2" xfId="0" applyFont="1" applyFill="1" applyBorder="1" applyAlignment="1">
      <alignment horizontal="right" vertical="center"/>
    </xf>
    <xf numFmtId="0" fontId="58" fillId="9" borderId="3" xfId="0" applyFont="1" applyFill="1" applyBorder="1" applyAlignment="1">
      <alignment horizontal="right" vertical="center"/>
    </xf>
    <xf numFmtId="0" fontId="58" fillId="9" borderId="5" xfId="0" applyFont="1" applyFill="1" applyBorder="1" applyAlignment="1">
      <alignment horizontal="right" vertical="center"/>
    </xf>
    <xf numFmtId="0" fontId="58" fillId="9" borderId="6" xfId="0" applyFont="1" applyFill="1" applyBorder="1" applyAlignment="1">
      <alignment horizontal="right" vertical="center"/>
    </xf>
    <xf numFmtId="164" fontId="52" fillId="16" borderId="4" xfId="1" applyFont="1" applyFill="1" applyBorder="1" applyAlignment="1">
      <alignment horizontal="center" vertical="center"/>
    </xf>
    <xf numFmtId="164" fontId="52" fillId="16" borderId="7" xfId="1" applyFont="1" applyFill="1" applyBorder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52" fillId="10" borderId="6" xfId="0" applyFont="1" applyFill="1" applyBorder="1" applyAlignment="1">
      <alignment horizontal="center"/>
    </xf>
    <xf numFmtId="0" fontId="58" fillId="15" borderId="1" xfId="0" applyFont="1" applyFill="1" applyBorder="1" applyAlignment="1">
      <alignment horizontal="center" vertical="center" wrapText="1"/>
    </xf>
    <xf numFmtId="0" fontId="56" fillId="16" borderId="0" xfId="0" applyFont="1" applyFill="1" applyAlignment="1">
      <alignment horizontal="center" vertical="center"/>
    </xf>
    <xf numFmtId="0" fontId="57" fillId="15" borderId="0" xfId="0" applyFont="1" applyFill="1" applyAlignment="1">
      <alignment horizontal="center"/>
    </xf>
    <xf numFmtId="0" fontId="52" fillId="14" borderId="0" xfId="0" applyFont="1" applyFill="1" applyAlignment="1">
      <alignment horizontal="center"/>
    </xf>
    <xf numFmtId="0" fontId="53" fillId="14" borderId="0" xfId="2" applyFont="1" applyFill="1" applyAlignment="1">
      <alignment horizontal="center"/>
    </xf>
    <xf numFmtId="0" fontId="53" fillId="14" borderId="0" xfId="0" applyFont="1" applyFill="1" applyAlignment="1">
      <alignment horizontal="center"/>
    </xf>
    <xf numFmtId="0" fontId="55" fillId="10" borderId="0" xfId="0" applyFont="1" applyFill="1" applyBorder="1" applyAlignment="1">
      <alignment horizontal="center" vertical="center"/>
    </xf>
    <xf numFmtId="0" fontId="58" fillId="15" borderId="2" xfId="0" applyFont="1" applyFill="1" applyBorder="1" applyAlignment="1">
      <alignment horizontal="right"/>
    </xf>
    <xf numFmtId="0" fontId="58" fillId="15" borderId="3" xfId="0" applyFont="1" applyFill="1" applyBorder="1" applyAlignment="1">
      <alignment horizontal="right"/>
    </xf>
    <xf numFmtId="14" fontId="52" fillId="10" borderId="0" xfId="0" applyNumberFormat="1" applyFont="1" applyFill="1" applyBorder="1" applyAlignment="1">
      <alignment horizontal="center"/>
    </xf>
    <xf numFmtId="0" fontId="52" fillId="10" borderId="0" xfId="0" applyFont="1" applyFill="1" applyBorder="1" applyAlignment="1">
      <alignment horizontal="center"/>
    </xf>
    <xf numFmtId="0" fontId="58" fillId="15" borderId="2" xfId="0" applyFont="1" applyFill="1" applyBorder="1" applyAlignment="1">
      <alignment horizontal="center" vertical="center" wrapText="1"/>
    </xf>
    <xf numFmtId="0" fontId="58" fillId="15" borderId="5" xfId="0" applyFont="1" applyFill="1" applyBorder="1" applyAlignment="1">
      <alignment horizontal="center" vertical="center" wrapText="1"/>
    </xf>
    <xf numFmtId="0" fontId="58" fillId="15" borderId="2" xfId="0" applyFont="1" applyFill="1" applyBorder="1" applyAlignment="1">
      <alignment horizontal="center" vertical="center"/>
    </xf>
    <xf numFmtId="0" fontId="58" fillId="15" borderId="3" xfId="0" applyFont="1" applyFill="1" applyBorder="1" applyAlignment="1">
      <alignment horizontal="center" vertical="center"/>
    </xf>
    <xf numFmtId="0" fontId="58" fillId="15" borderId="4" xfId="0" applyFont="1" applyFill="1" applyBorder="1" applyAlignment="1">
      <alignment horizontal="center" vertical="center"/>
    </xf>
    <xf numFmtId="0" fontId="58" fillId="15" borderId="5" xfId="0" applyFont="1" applyFill="1" applyBorder="1" applyAlignment="1">
      <alignment horizontal="center" vertical="center"/>
    </xf>
    <xf numFmtId="0" fontId="58" fillId="15" borderId="6" xfId="0" applyFont="1" applyFill="1" applyBorder="1" applyAlignment="1">
      <alignment horizontal="center" vertical="center"/>
    </xf>
    <xf numFmtId="0" fontId="58" fillId="15" borderId="7" xfId="0" applyFont="1" applyFill="1" applyBorder="1" applyAlignment="1">
      <alignment horizontal="center" vertical="center"/>
    </xf>
    <xf numFmtId="0" fontId="58" fillId="15" borderId="4" xfId="0" applyFont="1" applyFill="1" applyBorder="1" applyAlignment="1">
      <alignment horizontal="center" vertical="center" wrapText="1"/>
    </xf>
    <xf numFmtId="0" fontId="58" fillId="15" borderId="7" xfId="0" applyFont="1" applyFill="1" applyBorder="1" applyAlignment="1">
      <alignment horizontal="center" vertical="center" wrapText="1"/>
    </xf>
    <xf numFmtId="0" fontId="58" fillId="15" borderId="10" xfId="0" applyFont="1" applyFill="1" applyBorder="1" applyAlignment="1">
      <alignment horizontal="center" vertical="center"/>
    </xf>
    <xf numFmtId="0" fontId="58" fillId="15" borderId="1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left" vertical="center"/>
    </xf>
    <xf numFmtId="0" fontId="9" fillId="10" borderId="2" xfId="0" applyFont="1" applyFill="1" applyBorder="1" applyAlignment="1">
      <alignment horizontal="right" vertical="center"/>
    </xf>
    <xf numFmtId="0" fontId="9" fillId="10" borderId="3" xfId="0" applyFont="1" applyFill="1" applyBorder="1" applyAlignment="1">
      <alignment horizontal="right" vertical="center"/>
    </xf>
    <xf numFmtId="0" fontId="9" fillId="10" borderId="5" xfId="0" applyFont="1" applyFill="1" applyBorder="1" applyAlignment="1">
      <alignment horizontal="right" vertical="center"/>
    </xf>
    <xf numFmtId="0" fontId="9" fillId="10" borderId="6" xfId="0" applyFont="1" applyFill="1" applyBorder="1" applyAlignment="1">
      <alignment horizontal="right" vertical="center"/>
    </xf>
    <xf numFmtId="164" fontId="0" fillId="10" borderId="4" xfId="1" applyFont="1" applyFill="1" applyBorder="1" applyAlignment="1">
      <alignment horizontal="center" vertical="center"/>
    </xf>
    <xf numFmtId="164" fontId="0" fillId="10" borderId="7" xfId="1" applyFont="1" applyFill="1" applyBorder="1" applyAlignment="1">
      <alignment horizontal="center" vertical="center"/>
    </xf>
    <xf numFmtId="166" fontId="30" fillId="10" borderId="12" xfId="0" applyNumberFormat="1" applyFont="1" applyFill="1" applyBorder="1" applyAlignment="1">
      <alignment horizontal="center" vertical="center"/>
    </xf>
    <xf numFmtId="166" fontId="30" fillId="10" borderId="13" xfId="0" applyNumberFormat="1" applyFont="1" applyFill="1" applyBorder="1" applyAlignment="1">
      <alignment horizontal="center" vertical="center"/>
    </xf>
    <xf numFmtId="166" fontId="30" fillId="10" borderId="14" xfId="0" applyNumberFormat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4" fillId="10" borderId="0" xfId="0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6" fillId="10" borderId="0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right"/>
    </xf>
    <xf numFmtId="0" fontId="7" fillId="10" borderId="3" xfId="0" applyFont="1" applyFill="1" applyBorder="1" applyAlignment="1">
      <alignment horizontal="right"/>
    </xf>
    <xf numFmtId="14" fontId="5" fillId="10" borderId="0" xfId="0" applyNumberFormat="1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166" fontId="30" fillId="10" borderId="2" xfId="0" applyNumberFormat="1" applyFont="1" applyFill="1" applyBorder="1" applyAlignment="1">
      <alignment horizontal="center" vertical="center"/>
    </xf>
    <xf numFmtId="166" fontId="30" fillId="10" borderId="3" xfId="0" applyNumberFormat="1" applyFont="1" applyFill="1" applyBorder="1" applyAlignment="1">
      <alignment horizontal="center" vertical="center"/>
    </xf>
    <xf numFmtId="166" fontId="30" fillId="10" borderId="4" xfId="0" applyNumberFormat="1" applyFont="1" applyFill="1" applyBorder="1" applyAlignment="1">
      <alignment horizontal="center" vertical="center"/>
    </xf>
    <xf numFmtId="166" fontId="30" fillId="10" borderId="8" xfId="0" applyNumberFormat="1" applyFont="1" applyFill="1" applyBorder="1" applyAlignment="1">
      <alignment horizontal="center" vertical="center"/>
    </xf>
    <xf numFmtId="166" fontId="30" fillId="10" borderId="0" xfId="0" applyNumberFormat="1" applyFont="1" applyFill="1" applyBorder="1" applyAlignment="1">
      <alignment horizontal="center" vertical="center"/>
    </xf>
    <xf numFmtId="166" fontId="30" fillId="10" borderId="9" xfId="0" applyNumberFormat="1" applyFont="1" applyFill="1" applyBorder="1" applyAlignment="1">
      <alignment horizontal="center" vertical="center"/>
    </xf>
    <xf numFmtId="166" fontId="30" fillId="10" borderId="5" xfId="0" applyNumberFormat="1" applyFont="1" applyFill="1" applyBorder="1" applyAlignment="1">
      <alignment horizontal="center" vertical="center"/>
    </xf>
    <xf numFmtId="166" fontId="30" fillId="10" borderId="6" xfId="0" applyNumberFormat="1" applyFont="1" applyFill="1" applyBorder="1" applyAlignment="1">
      <alignment horizontal="center" vertical="center"/>
    </xf>
    <xf numFmtId="166" fontId="30" fillId="10" borderId="7" xfId="0" applyNumberFormat="1" applyFont="1" applyFill="1" applyBorder="1" applyAlignment="1">
      <alignment horizontal="center" vertical="center"/>
    </xf>
    <xf numFmtId="0" fontId="31" fillId="10" borderId="1" xfId="0" applyFont="1" applyFill="1" applyBorder="1" applyAlignment="1">
      <alignment horizontal="left" vertical="center"/>
    </xf>
    <xf numFmtId="0" fontId="0" fillId="10" borderId="12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0" borderId="14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10" borderId="1" xfId="0" applyFont="1" applyFill="1" applyBorder="1" applyAlignment="1">
      <alignment horizontal="left" vertical="center"/>
    </xf>
    <xf numFmtId="0" fontId="33" fillId="10" borderId="3" xfId="0" applyFont="1" applyFill="1" applyBorder="1" applyAlignment="1">
      <alignment horizontal="right" vertical="center"/>
    </xf>
    <xf numFmtId="0" fontId="33" fillId="10" borderId="0" xfId="0" applyFont="1" applyFill="1" applyBorder="1" applyAlignment="1">
      <alignment horizontal="right" vertical="center"/>
    </xf>
    <xf numFmtId="0" fontId="35" fillId="10" borderId="0" xfId="0" applyFont="1" applyFill="1" applyAlignment="1">
      <alignment horizontal="center"/>
    </xf>
    <xf numFmtId="0" fontId="0" fillId="10" borderId="12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166" fontId="0" fillId="10" borderId="12" xfId="0" applyNumberFormat="1" applyFill="1" applyBorder="1" applyAlignment="1">
      <alignment horizontal="center" vertical="center"/>
    </xf>
    <xf numFmtId="166" fontId="0" fillId="10" borderId="13" xfId="0" applyNumberFormat="1" applyFill="1" applyBorder="1" applyAlignment="1">
      <alignment horizontal="center" vertical="center"/>
    </xf>
    <xf numFmtId="166" fontId="0" fillId="10" borderId="14" xfId="0" applyNumberFormat="1" applyFill="1" applyBorder="1" applyAlignment="1">
      <alignment horizontal="center" vertical="center"/>
    </xf>
    <xf numFmtId="166" fontId="0" fillId="10" borderId="2" xfId="0" applyNumberFormat="1" applyFill="1" applyBorder="1" applyAlignment="1">
      <alignment horizontal="center" vertical="center"/>
    </xf>
    <xf numFmtId="166" fontId="0" fillId="10" borderId="3" xfId="0" applyNumberFormat="1" applyFill="1" applyBorder="1" applyAlignment="1">
      <alignment horizontal="center" vertical="center"/>
    </xf>
    <xf numFmtId="166" fontId="0" fillId="10" borderId="4" xfId="0" applyNumberFormat="1" applyFill="1" applyBorder="1" applyAlignment="1">
      <alignment horizontal="center" vertical="center"/>
    </xf>
    <xf numFmtId="166" fontId="0" fillId="10" borderId="5" xfId="0" applyNumberFormat="1" applyFill="1" applyBorder="1" applyAlignment="1">
      <alignment horizontal="center" vertical="center"/>
    </xf>
    <xf numFmtId="166" fontId="0" fillId="10" borderId="6" xfId="0" applyNumberFormat="1" applyFill="1" applyBorder="1" applyAlignment="1">
      <alignment horizontal="center" vertical="center"/>
    </xf>
    <xf numFmtId="166" fontId="0" fillId="10" borderId="7" xfId="0" applyNumberFormat="1" applyFill="1" applyBorder="1" applyAlignment="1">
      <alignment horizontal="center" vertical="center"/>
    </xf>
    <xf numFmtId="0" fontId="38" fillId="10" borderId="2" xfId="0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center" vertical="center"/>
    </xf>
    <xf numFmtId="0" fontId="38" fillId="10" borderId="4" xfId="0" applyFont="1" applyFill="1" applyBorder="1" applyAlignment="1">
      <alignment horizontal="center" vertical="center"/>
    </xf>
    <xf numFmtId="0" fontId="38" fillId="10" borderId="5" xfId="0" applyFont="1" applyFill="1" applyBorder="1" applyAlignment="1">
      <alignment horizontal="center" vertical="center"/>
    </xf>
    <xf numFmtId="0" fontId="38" fillId="10" borderId="6" xfId="0" applyFont="1" applyFill="1" applyBorder="1" applyAlignment="1">
      <alignment horizontal="center" vertical="center"/>
    </xf>
    <xf numFmtId="0" fontId="38" fillId="10" borderId="7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36" fillId="10" borderId="2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/>
    </xf>
    <xf numFmtId="0" fontId="36" fillId="10" borderId="4" xfId="0" applyFont="1" applyFill="1" applyBorder="1" applyAlignment="1">
      <alignment horizontal="center" vertical="center"/>
    </xf>
    <xf numFmtId="0" fontId="36" fillId="10" borderId="5" xfId="0" applyFont="1" applyFill="1" applyBorder="1" applyAlignment="1">
      <alignment horizontal="center" vertical="center"/>
    </xf>
    <xf numFmtId="0" fontId="36" fillId="10" borderId="6" xfId="0" applyFont="1" applyFill="1" applyBorder="1" applyAlignment="1">
      <alignment horizontal="center" vertical="center"/>
    </xf>
    <xf numFmtId="0" fontId="36" fillId="10" borderId="7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/>
    </xf>
    <xf numFmtId="0" fontId="39" fillId="10" borderId="0" xfId="2" applyFont="1" applyFill="1" applyAlignment="1">
      <alignment horizontal="center"/>
    </xf>
    <xf numFmtId="0" fontId="41" fillId="10" borderId="0" xfId="0" applyFont="1" applyFill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0000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66" formatCode="000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0080"/>
      <color rgb="FF660066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5</xdr:row>
      <xdr:rowOff>133350</xdr:rowOff>
    </xdr:from>
    <xdr:to>
      <xdr:col>7</xdr:col>
      <xdr:colOff>714375</xdr:colOff>
      <xdr:row>8</xdr:row>
      <xdr:rowOff>38100</xdr:rowOff>
    </xdr:to>
    <xdr:sp macro="[0]!nouvellefa" textlink="">
      <xdr:nvSpPr>
        <xdr:cNvPr id="8" name="Rectangle à coins arrondis 7"/>
        <xdr:cNvSpPr/>
      </xdr:nvSpPr>
      <xdr:spPr>
        <a:xfrm>
          <a:off x="3095625" y="1085850"/>
          <a:ext cx="2952750" cy="476250"/>
        </a:xfrm>
        <a:prstGeom prst="roundRect">
          <a:avLst/>
        </a:prstGeom>
        <a:solidFill>
          <a:srgbClr val="9933FF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Créer une nouvelle facture</a:t>
          </a:r>
        </a:p>
      </xdr:txBody>
    </xdr:sp>
    <xdr:clientData/>
  </xdr:twoCellAnchor>
  <xdr:twoCellAnchor>
    <xdr:from>
      <xdr:col>4</xdr:col>
      <xdr:colOff>57150</xdr:colOff>
      <xdr:row>8</xdr:row>
      <xdr:rowOff>114300</xdr:rowOff>
    </xdr:from>
    <xdr:to>
      <xdr:col>7</xdr:col>
      <xdr:colOff>723900</xdr:colOff>
      <xdr:row>11</xdr:row>
      <xdr:rowOff>19050</xdr:rowOff>
    </xdr:to>
    <xdr:sp macro="[0]!nouveaude" textlink="">
      <xdr:nvSpPr>
        <xdr:cNvPr id="4" name="Rectangle à coins arrondis 3"/>
        <xdr:cNvSpPr/>
      </xdr:nvSpPr>
      <xdr:spPr>
        <a:xfrm>
          <a:off x="3105150" y="1638300"/>
          <a:ext cx="2952750" cy="47625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Créer un</a:t>
          </a:r>
          <a:r>
            <a:rPr lang="fr-FR" sz="1800" baseline="0"/>
            <a:t> nouveau devis</a:t>
          </a:r>
          <a:endParaRPr lang="fr-FR" sz="1800"/>
        </a:p>
      </xdr:txBody>
    </xdr:sp>
    <xdr:clientData/>
  </xdr:twoCellAnchor>
  <xdr:twoCellAnchor editAs="oneCell">
    <xdr:from>
      <xdr:col>0</xdr:col>
      <xdr:colOff>257175</xdr:colOff>
      <xdr:row>0</xdr:row>
      <xdr:rowOff>85725</xdr:rowOff>
    </xdr:from>
    <xdr:to>
      <xdr:col>1</xdr:col>
      <xdr:colOff>209550</xdr:colOff>
      <xdr:row>4</xdr:row>
      <xdr:rowOff>38100</xdr:rowOff>
    </xdr:to>
    <xdr:pic macro="[0]!SauvQuit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8572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66675</xdr:rowOff>
    </xdr:from>
    <xdr:to>
      <xdr:col>1</xdr:col>
      <xdr:colOff>76200</xdr:colOff>
      <xdr:row>28</xdr:row>
      <xdr:rowOff>152400</xdr:rowOff>
    </xdr:to>
    <xdr:pic macro="[0]!Module1.MENUS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48175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24</xdr:row>
      <xdr:rowOff>123825</xdr:rowOff>
    </xdr:from>
    <xdr:to>
      <xdr:col>1</xdr:col>
      <xdr:colOff>847725</xdr:colOff>
      <xdr:row>28</xdr:row>
      <xdr:rowOff>76200</xdr:rowOff>
    </xdr:to>
    <xdr:pic macro="[0]!SauvQuit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450532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9525</xdr:rowOff>
    </xdr:from>
    <xdr:to>
      <xdr:col>4</xdr:col>
      <xdr:colOff>371475</xdr:colOff>
      <xdr:row>5</xdr:row>
      <xdr:rowOff>47625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200025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428625</xdr:colOff>
      <xdr:row>1</xdr:row>
      <xdr:rowOff>66675</xdr:rowOff>
    </xdr:from>
    <xdr:to>
      <xdr:col>5</xdr:col>
      <xdr:colOff>381000</xdr:colOff>
      <xdr:row>4</xdr:row>
      <xdr:rowOff>161925</xdr:rowOff>
    </xdr:to>
    <xdr:pic macro="[0]!SauvQuit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571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1</xdr:col>
      <xdr:colOff>133350</xdr:colOff>
      <xdr:row>2</xdr:row>
      <xdr:rowOff>542925</xdr:rowOff>
    </xdr:to>
    <xdr:pic macro="[0]!Module1.MENUS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133350</xdr:rowOff>
    </xdr:from>
    <xdr:to>
      <xdr:col>2</xdr:col>
      <xdr:colOff>0</xdr:colOff>
      <xdr:row>2</xdr:row>
      <xdr:rowOff>466725</xdr:rowOff>
    </xdr:to>
    <xdr:pic macro="[0]!SauvQuit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333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1</xdr:col>
      <xdr:colOff>133350</xdr:colOff>
      <xdr:row>2</xdr:row>
      <xdr:rowOff>542925</xdr:rowOff>
    </xdr:to>
    <xdr:pic macro="[0]!Module1.MENUS"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133350</xdr:rowOff>
    </xdr:from>
    <xdr:to>
      <xdr:col>2</xdr:col>
      <xdr:colOff>0</xdr:colOff>
      <xdr:row>2</xdr:row>
      <xdr:rowOff>466725</xdr:rowOff>
    </xdr:to>
    <xdr:pic macro="[0]!SauvQuit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333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00325" cy="342900"/>
        </a:xfrm>
        <a:prstGeom prst="roundRect">
          <a:avLst/>
        </a:prstGeom>
        <a:solidFill>
          <a:srgbClr val="6600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FACTURE 2017-0</a:t>
          </a:r>
          <a:r>
            <a:rPr lang="fr-FR" sz="1800"/>
            <a:t> </a:t>
          </a:r>
        </a:p>
      </xdr:txBody>
    </xdr:sp>
    <xdr:clientData/>
  </xdr:twoCellAnchor>
  <xdr:twoCellAnchor>
    <xdr:from>
      <xdr:col>0</xdr:col>
      <xdr:colOff>76201</xdr:colOff>
      <xdr:row>26</xdr:row>
      <xdr:rowOff>47625</xdr:rowOff>
    </xdr:from>
    <xdr:to>
      <xdr:col>3</xdr:col>
      <xdr:colOff>352426</xdr:colOff>
      <xdr:row>27</xdr:row>
      <xdr:rowOff>123825</xdr:rowOff>
    </xdr:to>
    <xdr:sp macro="" textlink="">
      <xdr:nvSpPr>
        <xdr:cNvPr id="4" name="Rectangle à coins arrondis 3"/>
        <xdr:cNvSpPr/>
      </xdr:nvSpPr>
      <xdr:spPr>
        <a:xfrm>
          <a:off x="76201" y="6534150"/>
          <a:ext cx="2247900" cy="266700"/>
        </a:xfrm>
        <a:prstGeom prst="roundRect">
          <a:avLst/>
        </a:prstGeom>
        <a:solidFill>
          <a:srgbClr val="660066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Référence</a:t>
          </a:r>
          <a:r>
            <a:rPr lang="fr-FR" sz="1200" b="1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du devis :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84605</xdr:rowOff>
    </xdr:to>
    <xdr:pic macro="[0]!SauvQuit">
      <xdr:nvPicPr>
        <xdr:cNvPr id="7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151280</xdr:rowOff>
    </xdr:to>
    <xdr:pic macro="[0]!Module1.MENUS">
      <xdr:nvPicPr>
        <xdr:cNvPr id="8" name="Image 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17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302558</xdr:colOff>
      <xdr:row>0</xdr:row>
      <xdr:rowOff>67236</xdr:rowOff>
    </xdr:from>
    <xdr:to>
      <xdr:col>3</xdr:col>
      <xdr:colOff>493058</xdr:colOff>
      <xdr:row>2</xdr:row>
      <xdr:rowOff>140241</xdr:rowOff>
    </xdr:to>
    <xdr:pic>
      <xdr:nvPicPr>
        <xdr:cNvPr id="5" name="PICTURE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558" y="67236"/>
          <a:ext cx="2342029" cy="6108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2016-011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145677</xdr:colOff>
      <xdr:row>23</xdr:row>
      <xdr:rowOff>46932</xdr:rowOff>
    </xdr:from>
    <xdr:to>
      <xdr:col>4</xdr:col>
      <xdr:colOff>1033183</xdr:colOff>
      <xdr:row>28</xdr:row>
      <xdr:rowOff>50986</xdr:rowOff>
    </xdr:to>
    <xdr:pic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324" y="6042079"/>
          <a:ext cx="3173506" cy="1337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2016-012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717177</xdr:colOff>
      <xdr:row>22</xdr:row>
      <xdr:rowOff>22413</xdr:rowOff>
    </xdr:from>
    <xdr:to>
      <xdr:col>5</xdr:col>
      <xdr:colOff>2242</xdr:colOff>
      <xdr:row>29</xdr:row>
      <xdr:rowOff>47626</xdr:rowOff>
    </xdr:to>
    <xdr:pic>
      <xdr:nvPicPr>
        <xdr:cNvPr id="8" name="Image 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9824" y="5636560"/>
          <a:ext cx="2019300" cy="193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2016-013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538758</xdr:colOff>
      <xdr:row>20</xdr:row>
      <xdr:rowOff>33616</xdr:rowOff>
    </xdr:from>
    <xdr:to>
      <xdr:col>4</xdr:col>
      <xdr:colOff>840442</xdr:colOff>
      <xdr:row>24</xdr:row>
      <xdr:rowOff>334495</xdr:rowOff>
    </xdr:to>
    <xdr:pic>
      <xdr:nvPicPr>
        <xdr:cNvPr id="7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405" y="4885763"/>
          <a:ext cx="1825684" cy="1824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2016-014</a:t>
          </a:r>
        </a:p>
        <a:p>
          <a:pPr algn="ctr"/>
          <a:endParaRPr lang="fr-FR" sz="1800"/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717177</xdr:colOff>
      <xdr:row>22</xdr:row>
      <xdr:rowOff>22413</xdr:rowOff>
    </xdr:from>
    <xdr:to>
      <xdr:col>5</xdr:col>
      <xdr:colOff>2242</xdr:colOff>
      <xdr:row>29</xdr:row>
      <xdr:rowOff>47626</xdr:rowOff>
    </xdr:to>
    <xdr:pic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5902" y="5594538"/>
          <a:ext cx="2018740" cy="193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2" name="Rectangle à coins arrondis 1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2016-015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22412</xdr:colOff>
      <xdr:row>0</xdr:row>
      <xdr:rowOff>78441</xdr:rowOff>
    </xdr:from>
    <xdr:to>
      <xdr:col>4</xdr:col>
      <xdr:colOff>123664</xdr:colOff>
      <xdr:row>3</xdr:row>
      <xdr:rowOff>25877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2" y="78441"/>
          <a:ext cx="2853977" cy="7380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2016-016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22412</xdr:colOff>
      <xdr:row>0</xdr:row>
      <xdr:rowOff>78441</xdr:rowOff>
    </xdr:from>
    <xdr:to>
      <xdr:col>4</xdr:col>
      <xdr:colOff>123664</xdr:colOff>
      <xdr:row>3</xdr:row>
      <xdr:rowOff>25877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2" y="78441"/>
          <a:ext cx="2857899" cy="74305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2016-017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2016-018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2016-019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2016-020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2016-021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2016-022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2016-023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174681</xdr:colOff>
      <xdr:row>2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927406" cy="76200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19375" cy="342900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2016-024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28575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95250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7" name="Tableau7" displayName="Tableau7" ref="A6:E27" totalsRowCount="1" headerRowDxfId="110" dataDxfId="109" totalsRowDxfId="108">
  <autoFilter ref="A6:E2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107" totalsRowDxfId="106"/>
    <tableColumn id="2" name="N° Facture" dataDxfId="105" totalsRowDxfId="104"/>
    <tableColumn id="3" name="Entreprise" dataDxfId="103" totalsRowDxfId="102"/>
    <tableColumn id="4" name="Libellé" dataDxfId="101" totalsRowDxfId="100"/>
    <tableColumn id="5" name="Montant" totalsRowFunction="sum" totalsRowDxfId="99" dataCellStyle="Monétaire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2" name="Tableau713" displayName="Tableau713" ref="G6:K27" totalsRowCount="1" headerRowDxfId="98" dataDxfId="97" totalsRowDxfId="96">
  <autoFilter ref="G6:K2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95" totalsRowDxfId="94"/>
    <tableColumn id="2" name="N° Facture" dataDxfId="93" totalsRowDxfId="92"/>
    <tableColumn id="3" name="Entreprise" dataDxfId="91" totalsRowDxfId="90"/>
    <tableColumn id="4" name="Libellé" dataDxfId="89" totalsRowDxfId="88"/>
    <tableColumn id="5" name="Montant" totalsRowFunction="sum" totalsRowDxfId="87" dataCellStyle="Monétai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2:K23" totalsRowShown="0" headerRowDxfId="86" dataDxfId="85">
  <autoFilter ref="A2:K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° Client" dataDxfId="84"/>
    <tableColumn id="2" name="Entreprise" dataDxfId="83"/>
    <tableColumn id="3" name="Titre" dataDxfId="82"/>
    <tableColumn id="4" name="Nom Prénom" dataDxfId="81"/>
    <tableColumn id="5" name="Adresse" dataDxfId="80"/>
    <tableColumn id="6" name="CP" dataDxfId="79"/>
    <tableColumn id="7" name="Ville" dataDxfId="78"/>
    <tableColumn id="8" name="Fixe" dataDxfId="77"/>
    <tableColumn id="9" name="Port" dataDxfId="76"/>
    <tableColumn id="10" name="Mail" dataDxfId="75"/>
    <tableColumn id="11" name="Fidélité" dataDxfId="7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2:C79" totalsRowShown="0" headerRowDxfId="73">
  <autoFilter ref="A2:C79">
    <filterColumn colId="0" hiddenButton="1"/>
    <filterColumn colId="1" hiddenButton="1"/>
    <filterColumn colId="2" hiddenButton="1"/>
  </autoFilter>
  <tableColumns count="3">
    <tableColumn id="1" name="N° Article" dataDxfId="72"/>
    <tableColumn id="2" name="Désignation"/>
    <tableColumn id="3" name="Prix H.T" dataCellStyle="Monétaire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8" name="Tableau39" displayName="Tableau39" ref="A8:H16" totalsRowShown="0" headerRowDxfId="71" dataDxfId="70">
  <autoFilter ref="A8:H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69" totalsRowDxfId="68"/>
    <tableColumn id="1" name="N° FACTURE" dataDxfId="67" totalsRowDxfId="66"/>
    <tableColumn id="2" name="CLIENT" dataDxfId="65" totalsRowDxfId="64"/>
    <tableColumn id="3" name="OBJET" dataDxfId="63" totalsRowDxfId="62"/>
    <tableColumn id="4" name="MONTANT" dataDxfId="61" totalsRowDxfId="60" dataCellStyle="Monétaire"/>
    <tableColumn id="5" name="DATE PAIE" dataDxfId="59" totalsRowDxfId="58"/>
    <tableColumn id="6" name="MODE PAIE" dataDxfId="57" totalsRowDxfId="56"/>
    <tableColumn id="8" name="RSI" dataDxfId="55" totalsRowDxfId="54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9" name="Tableau3610" displayName="Tableau3610" ref="L8:S16" totalsRowShown="0" headerRowDxfId="53" dataDxfId="52">
  <autoFilter ref="L8:S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51" totalsRowDxfId="50"/>
    <tableColumn id="1" name="N° FACTURE" dataDxfId="49" totalsRowDxfId="48"/>
    <tableColumn id="2" name="CLIENT" dataDxfId="47" totalsRowDxfId="46"/>
    <tableColumn id="3" name="OBJET" dataDxfId="45" totalsRowDxfId="44"/>
    <tableColumn id="4" name="MONTANT" dataDxfId="43" totalsRowDxfId="42" dataCellStyle="Monétaire"/>
    <tableColumn id="5" name="DATE PAIE" dataDxfId="41" totalsRowDxfId="40"/>
    <tableColumn id="6" name="MODE PAIE" dataDxfId="39" totalsRowDxfId="38"/>
    <tableColumn id="8" name="RSI" dataDxfId="37" totalsRowDxfId="36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id="10" name="Tableau36511" displayName="Tableau36511" ref="A29:H44" totalsRowShown="0" headerRowDxfId="35" dataDxfId="34">
  <autoFilter ref="A29:H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33" totalsRowDxfId="32"/>
    <tableColumn id="1" name="N° FACTURE" dataDxfId="31" totalsRowDxfId="30"/>
    <tableColumn id="2" name="CLIENT" dataDxfId="29" totalsRowDxfId="28"/>
    <tableColumn id="3" name="OBJET" dataDxfId="27" totalsRowDxfId="26"/>
    <tableColumn id="4" name="MONTANT" dataDxfId="25" totalsRowDxfId="24" dataCellStyle="Monétaire"/>
    <tableColumn id="5" name="DATE PAIE" dataDxfId="23" totalsRowDxfId="22"/>
    <tableColumn id="6" name="MODE PAIE" dataDxfId="21" totalsRowDxfId="20"/>
    <tableColumn id="8" name="RSI" dataDxfId="19" totalsRowDxfId="18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id="11" name="Tableau365712" displayName="Tableau365712" ref="L29:S44" totalsRowShown="0" headerRowDxfId="17" dataDxfId="16">
  <autoFilter ref="L29:S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5" totalsRowDxfId="14"/>
    <tableColumn id="1" name="N° FACTURE" dataDxfId="13" totalsRowDxfId="12"/>
    <tableColumn id="2" name="CLIENT" dataDxfId="11" totalsRowDxfId="10"/>
    <tableColumn id="3" name="OBJET" dataDxfId="9" totalsRowDxfId="8"/>
    <tableColumn id="4" name="MONTANT" dataDxfId="7" totalsRowDxfId="6" dataCellStyle="Monétaire"/>
    <tableColumn id="5" name="DATE PAIE" dataDxfId="5" totalsRowDxfId="4"/>
    <tableColumn id="6" name="MODE PAIE" dataDxfId="3" totalsRowDxfId="2"/>
    <tableColumn id="8" name="RSI" dataDxfId="1" totalsRow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teleservice66.fr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www.teleservice66.fr/" TargetMode="External"/><Relationship Id="rId1" Type="http://schemas.openxmlformats.org/officeDocument/2006/relationships/hyperlink" Target="mailto:contact@teleservice66.fr" TargetMode="External"/><Relationship Id="rId4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www.teleservice66.fr/" TargetMode="External"/><Relationship Id="rId1" Type="http://schemas.openxmlformats.org/officeDocument/2006/relationships/hyperlink" Target="mailto:contact@teleservice66.fr" TargetMode="External"/><Relationship Id="rId4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www.teleservice66.fr/" TargetMode="External"/><Relationship Id="rId1" Type="http://schemas.openxmlformats.org/officeDocument/2006/relationships/hyperlink" Target="mailto:contact@teleservice66.fr" TargetMode="External"/><Relationship Id="rId4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www.teleservice66.fr/" TargetMode="External"/><Relationship Id="rId1" Type="http://schemas.openxmlformats.org/officeDocument/2006/relationships/hyperlink" Target="mailto:contact@teleservice66.fr" TargetMode="External"/><Relationship Id="rId4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P33"/>
  <sheetViews>
    <sheetView tabSelected="1" workbookViewId="0">
      <selection activeCell="E31" sqref="E31"/>
    </sheetView>
  </sheetViews>
  <sheetFormatPr baseColWidth="10" defaultColWidth="11.42578125" defaultRowHeight="15" x14ac:dyDescent="0.25"/>
  <cols>
    <col min="1" max="10" width="11.42578125" style="8"/>
    <col min="11" max="11" width="12.85546875" style="8" customWidth="1"/>
    <col min="12" max="16384" width="11.42578125" style="8"/>
  </cols>
  <sheetData>
    <row r="1" spans="1:15" x14ac:dyDescent="0.25">
      <c r="A1" s="147" t="s">
        <v>144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</row>
    <row r="2" spans="1:15" x14ac:dyDescent="0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</row>
    <row r="3" spans="1:15" x14ac:dyDescent="0.25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</row>
    <row r="4" spans="1:15" x14ac:dyDescent="0.25">
      <c r="A4" s="147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</row>
    <row r="8" spans="1:15" x14ac:dyDescent="0.25">
      <c r="K8" s="96" t="s">
        <v>198</v>
      </c>
    </row>
    <row r="9" spans="1:15" x14ac:dyDescent="0.25">
      <c r="K9" s="8" t="s">
        <v>199</v>
      </c>
      <c r="M9" s="24">
        <v>42622</v>
      </c>
      <c r="N9" s="90">
        <v>5</v>
      </c>
      <c r="O9" s="8" t="s">
        <v>200</v>
      </c>
    </row>
    <row r="17" spans="2:16" ht="17.25" x14ac:dyDescent="0.3">
      <c r="B17" s="143" t="s">
        <v>119</v>
      </c>
      <c r="C17" s="143"/>
      <c r="D17" s="143"/>
      <c r="E17" s="109"/>
      <c r="F17" s="143" t="s">
        <v>145</v>
      </c>
      <c r="G17" s="143"/>
      <c r="H17" s="143"/>
      <c r="J17" s="143" t="s">
        <v>238</v>
      </c>
      <c r="K17" s="143"/>
      <c r="L17" s="143"/>
      <c r="M17" s="109"/>
      <c r="N17" s="143" t="s">
        <v>239</v>
      </c>
      <c r="O17" s="143"/>
      <c r="P17" s="143"/>
    </row>
    <row r="18" spans="2:16" x14ac:dyDescent="0.25">
      <c r="B18" s="144"/>
      <c r="C18" s="144"/>
      <c r="D18" s="18"/>
      <c r="F18" s="144"/>
      <c r="G18" s="144"/>
      <c r="H18" s="18"/>
      <c r="J18" s="144"/>
      <c r="K18" s="144"/>
      <c r="L18" s="18"/>
      <c r="N18" s="144"/>
      <c r="O18" s="144"/>
      <c r="P18" s="18"/>
    </row>
    <row r="20" spans="2:16" ht="17.25" x14ac:dyDescent="0.3">
      <c r="B20" s="143" t="s">
        <v>128</v>
      </c>
      <c r="C20" s="143"/>
      <c r="D20" s="143"/>
      <c r="E20" s="109"/>
      <c r="F20" s="143" t="s">
        <v>226</v>
      </c>
      <c r="G20" s="143"/>
      <c r="H20" s="143"/>
      <c r="J20" s="143" t="s">
        <v>240</v>
      </c>
      <c r="K20" s="143"/>
      <c r="L20" s="143"/>
      <c r="M20" s="109"/>
      <c r="N20" s="143" t="s">
        <v>241</v>
      </c>
      <c r="O20" s="143"/>
      <c r="P20" s="143"/>
    </row>
    <row r="21" spans="2:16" x14ac:dyDescent="0.25">
      <c r="B21" s="144"/>
      <c r="C21" s="144"/>
      <c r="D21" s="18"/>
      <c r="F21" s="144"/>
      <c r="G21" s="144"/>
      <c r="H21" s="18"/>
      <c r="J21" s="144"/>
      <c r="K21" s="144"/>
      <c r="L21" s="18"/>
      <c r="N21" s="144"/>
      <c r="O21" s="144"/>
      <c r="P21" s="18"/>
    </row>
    <row r="23" spans="2:16" ht="27.75" x14ac:dyDescent="0.5">
      <c r="D23" s="139" t="s">
        <v>235</v>
      </c>
      <c r="E23" s="139"/>
      <c r="F23" s="139"/>
      <c r="L23" s="139" t="s">
        <v>242</v>
      </c>
      <c r="M23" s="139"/>
      <c r="N23" s="139"/>
    </row>
    <row r="24" spans="2:16" ht="18.75" x14ac:dyDescent="0.3">
      <c r="D24" s="145">
        <f>D18+D21+H18+H21</f>
        <v>0</v>
      </c>
      <c r="E24" s="146"/>
      <c r="F24" s="146"/>
      <c r="L24" s="145">
        <f>L18+L21+P18+P21</f>
        <v>0</v>
      </c>
      <c r="M24" s="146"/>
      <c r="N24" s="146"/>
    </row>
    <row r="26" spans="2:16" ht="27.75" x14ac:dyDescent="0.5">
      <c r="D26" s="139" t="s">
        <v>236</v>
      </c>
      <c r="E26" s="139"/>
      <c r="F26" s="139"/>
      <c r="L26" s="139" t="s">
        <v>243</v>
      </c>
      <c r="M26" s="139"/>
      <c r="N26" s="139"/>
    </row>
    <row r="27" spans="2:16" ht="18.75" x14ac:dyDescent="0.3">
      <c r="D27" s="137"/>
      <c r="E27" s="138"/>
      <c r="F27" s="138"/>
      <c r="L27" s="137"/>
      <c r="M27" s="138"/>
      <c r="N27" s="138"/>
    </row>
    <row r="29" spans="2:16" ht="25.5" customHeight="1" x14ac:dyDescent="0.5">
      <c r="D29" s="140" t="s">
        <v>237</v>
      </c>
      <c r="E29" s="140"/>
      <c r="F29" s="140"/>
      <c r="L29" s="140" t="s">
        <v>244</v>
      </c>
      <c r="M29" s="140"/>
      <c r="N29" s="140"/>
    </row>
    <row r="30" spans="2:16" ht="18.75" x14ac:dyDescent="0.3">
      <c r="D30" s="141"/>
      <c r="E30" s="142"/>
      <c r="F30" s="142"/>
      <c r="L30" s="141"/>
      <c r="M30" s="142"/>
      <c r="N30" s="142"/>
    </row>
    <row r="33" spans="1:1" x14ac:dyDescent="0.25">
      <c r="A33" s="24"/>
    </row>
  </sheetData>
  <mergeCells count="29">
    <mergeCell ref="A1:L4"/>
    <mergeCell ref="B17:D17"/>
    <mergeCell ref="B18:C18"/>
    <mergeCell ref="B20:D20"/>
    <mergeCell ref="B21:C21"/>
    <mergeCell ref="F17:H17"/>
    <mergeCell ref="F18:G18"/>
    <mergeCell ref="F20:H20"/>
    <mergeCell ref="F21:G21"/>
    <mergeCell ref="J17:L17"/>
    <mergeCell ref="J21:K21"/>
    <mergeCell ref="L29:N29"/>
    <mergeCell ref="L30:N30"/>
    <mergeCell ref="D23:F23"/>
    <mergeCell ref="D24:F24"/>
    <mergeCell ref="N17:P17"/>
    <mergeCell ref="J18:K18"/>
    <mergeCell ref="N18:O18"/>
    <mergeCell ref="J20:L20"/>
    <mergeCell ref="N20:P20"/>
    <mergeCell ref="N21:O21"/>
    <mergeCell ref="L23:N23"/>
    <mergeCell ref="L24:N24"/>
    <mergeCell ref="L26:N26"/>
    <mergeCell ref="L27:N27"/>
    <mergeCell ref="D26:F26"/>
    <mergeCell ref="D27:F27"/>
    <mergeCell ref="D29:F29"/>
    <mergeCell ref="D30:F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tabColor rgb="FFC00000"/>
  </sheetPr>
  <dimension ref="A1:M27"/>
  <sheetViews>
    <sheetView workbookViewId="0">
      <selection activeCell="A7" sqref="A7:E26"/>
    </sheetView>
  </sheetViews>
  <sheetFormatPr baseColWidth="10" defaultColWidth="11.42578125" defaultRowHeight="15" x14ac:dyDescent="0.25"/>
  <cols>
    <col min="1" max="1" width="11.42578125" style="74"/>
    <col min="2" max="2" width="16.5703125" style="74" bestFit="1" customWidth="1"/>
    <col min="3" max="3" width="13.140625" style="74" customWidth="1"/>
    <col min="4" max="4" width="57.28515625" style="74" customWidth="1"/>
    <col min="5" max="5" width="12.28515625" style="74" bestFit="1" customWidth="1"/>
    <col min="6" max="9" width="11.42578125" style="74"/>
    <col min="10" max="10" width="57.28515625" style="74" bestFit="1" customWidth="1"/>
    <col min="11" max="16384" width="11.42578125" style="74"/>
  </cols>
  <sheetData>
    <row r="1" spans="1:13" x14ac:dyDescent="0.25">
      <c r="A1" s="148" t="s">
        <v>157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</row>
    <row r="2" spans="1:13" x14ac:dyDescent="0.25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1:13" x14ac:dyDescent="0.25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</row>
    <row r="4" spans="1:13" x14ac:dyDescent="0.25">
      <c r="A4" s="149">
        <v>2016</v>
      </c>
      <c r="B4" s="149"/>
      <c r="C4" s="149"/>
      <c r="D4" s="149"/>
      <c r="E4" s="149"/>
      <c r="G4" s="149">
        <v>2017</v>
      </c>
      <c r="H4" s="149"/>
      <c r="I4" s="149"/>
      <c r="J4" s="149"/>
      <c r="K4" s="149"/>
    </row>
    <row r="5" spans="1:13" x14ac:dyDescent="0.25">
      <c r="A5" s="149"/>
      <c r="B5" s="149"/>
      <c r="C5" s="149"/>
      <c r="D5" s="149"/>
      <c r="E5" s="149"/>
      <c r="G5" s="149"/>
      <c r="H5" s="149"/>
      <c r="I5" s="149"/>
      <c r="J5" s="149"/>
      <c r="K5" s="149"/>
    </row>
    <row r="6" spans="1:13" x14ac:dyDescent="0.25">
      <c r="A6" s="75" t="s">
        <v>137</v>
      </c>
      <c r="B6" s="75" t="s">
        <v>159</v>
      </c>
      <c r="C6" s="75" t="s">
        <v>6</v>
      </c>
      <c r="D6" s="75" t="s">
        <v>158</v>
      </c>
      <c r="E6" s="75" t="s">
        <v>160</v>
      </c>
      <c r="G6" s="75" t="s">
        <v>137</v>
      </c>
      <c r="H6" s="75" t="s">
        <v>159</v>
      </c>
      <c r="I6" s="75" t="s">
        <v>6</v>
      </c>
      <c r="J6" s="75" t="s">
        <v>158</v>
      </c>
      <c r="K6" s="75" t="s">
        <v>160</v>
      </c>
    </row>
    <row r="7" spans="1:13" x14ac:dyDescent="0.25">
      <c r="A7" s="76"/>
      <c r="B7" s="75"/>
      <c r="C7" s="75"/>
      <c r="D7" s="75"/>
      <c r="E7" s="77"/>
      <c r="G7" s="76"/>
      <c r="H7" s="75"/>
      <c r="I7" s="75"/>
      <c r="J7" s="75"/>
      <c r="K7" s="77"/>
    </row>
    <row r="8" spans="1:13" x14ac:dyDescent="0.25">
      <c r="A8" s="76"/>
      <c r="B8" s="75"/>
      <c r="C8" s="75"/>
      <c r="D8" s="75"/>
      <c r="E8" s="77"/>
      <c r="G8" s="76"/>
      <c r="H8" s="75"/>
      <c r="I8" s="75"/>
      <c r="J8" s="75"/>
      <c r="K8" s="77"/>
    </row>
    <row r="9" spans="1:13" x14ac:dyDescent="0.25">
      <c r="A9" s="76"/>
      <c r="B9" s="75"/>
      <c r="C9" s="75"/>
      <c r="D9" s="75"/>
      <c r="E9" s="77"/>
      <c r="G9" s="76"/>
      <c r="H9" s="75"/>
      <c r="I9" s="75"/>
      <c r="J9" s="75"/>
      <c r="K9" s="77"/>
    </row>
    <row r="10" spans="1:13" x14ac:dyDescent="0.25">
      <c r="A10" s="76"/>
      <c r="B10" s="75"/>
      <c r="C10" s="75"/>
      <c r="D10" s="75"/>
      <c r="E10" s="77"/>
      <c r="G10" s="76"/>
      <c r="H10" s="75"/>
      <c r="I10" s="75"/>
      <c r="J10" s="75"/>
      <c r="K10" s="77"/>
    </row>
    <row r="11" spans="1:13" x14ac:dyDescent="0.25">
      <c r="A11" s="76"/>
      <c r="B11" s="75"/>
      <c r="C11" s="75"/>
      <c r="D11" s="75"/>
      <c r="E11" s="77"/>
      <c r="G11" s="76"/>
      <c r="H11" s="75"/>
      <c r="I11" s="75"/>
      <c r="J11" s="75"/>
      <c r="K11" s="77"/>
    </row>
    <row r="12" spans="1:13" x14ac:dyDescent="0.25">
      <c r="A12" s="76"/>
      <c r="B12" s="75"/>
      <c r="C12" s="75"/>
      <c r="D12" s="75"/>
      <c r="E12" s="77"/>
      <c r="G12" s="76"/>
      <c r="H12" s="75"/>
      <c r="I12" s="75"/>
      <c r="J12" s="75"/>
      <c r="K12" s="77"/>
    </row>
    <row r="13" spans="1:13" x14ac:dyDescent="0.25">
      <c r="A13" s="76"/>
      <c r="B13" s="75"/>
      <c r="C13" s="75"/>
      <c r="D13" s="75"/>
      <c r="E13" s="77"/>
      <c r="G13" s="76"/>
      <c r="H13" s="75"/>
      <c r="I13" s="75"/>
      <c r="J13" s="75"/>
      <c r="K13" s="77"/>
    </row>
    <row r="14" spans="1:13" x14ac:dyDescent="0.25">
      <c r="A14" s="76"/>
      <c r="B14" s="75"/>
      <c r="C14" s="75"/>
      <c r="D14" s="75"/>
      <c r="E14" s="77"/>
      <c r="G14" s="76"/>
      <c r="H14" s="75"/>
      <c r="I14" s="75"/>
      <c r="J14" s="75"/>
      <c r="K14" s="77"/>
    </row>
    <row r="15" spans="1:13" x14ac:dyDescent="0.25">
      <c r="A15" s="76"/>
      <c r="B15" s="75"/>
      <c r="C15" s="75"/>
      <c r="D15" s="75"/>
      <c r="E15" s="77"/>
      <c r="G15" s="76"/>
      <c r="H15" s="75"/>
      <c r="I15" s="75"/>
      <c r="J15" s="75"/>
      <c r="K15" s="77"/>
    </row>
    <row r="16" spans="1:13" x14ac:dyDescent="0.25">
      <c r="A16" s="76"/>
      <c r="B16" s="75"/>
      <c r="C16" s="75"/>
      <c r="D16" s="75"/>
      <c r="E16" s="77"/>
      <c r="G16" s="76"/>
      <c r="H16" s="75"/>
      <c r="I16" s="75"/>
      <c r="J16" s="75"/>
      <c r="K16" s="77"/>
    </row>
    <row r="17" spans="1:11" x14ac:dyDescent="0.25">
      <c r="A17" s="76"/>
      <c r="B17" s="75"/>
      <c r="C17" s="75"/>
      <c r="D17" s="75"/>
      <c r="E17" s="77"/>
      <c r="G17" s="76"/>
      <c r="H17" s="75"/>
      <c r="I17" s="75"/>
      <c r="J17" s="75"/>
      <c r="K17" s="77"/>
    </row>
    <row r="18" spans="1:11" x14ac:dyDescent="0.25">
      <c r="A18" s="76"/>
      <c r="B18" s="75"/>
      <c r="C18" s="75"/>
      <c r="D18" s="75"/>
      <c r="E18" s="77"/>
      <c r="G18" s="76"/>
      <c r="H18" s="75"/>
      <c r="I18" s="75"/>
      <c r="J18" s="75"/>
      <c r="K18" s="77"/>
    </row>
    <row r="19" spans="1:11" x14ac:dyDescent="0.25">
      <c r="A19" s="76"/>
      <c r="B19" s="75"/>
      <c r="C19" s="75"/>
      <c r="D19" s="75"/>
      <c r="E19" s="77"/>
      <c r="G19" s="76"/>
      <c r="H19" s="75"/>
      <c r="I19" s="75"/>
      <c r="J19" s="75"/>
      <c r="K19" s="77"/>
    </row>
    <row r="20" spans="1:11" x14ac:dyDescent="0.25">
      <c r="A20" s="76"/>
      <c r="B20" s="75"/>
      <c r="C20" s="75"/>
      <c r="D20" s="75"/>
      <c r="E20" s="77"/>
      <c r="G20" s="76"/>
      <c r="H20" s="75"/>
      <c r="I20" s="75"/>
      <c r="J20" s="75"/>
      <c r="K20" s="77"/>
    </row>
    <row r="21" spans="1:11" x14ac:dyDescent="0.25">
      <c r="A21" s="76"/>
      <c r="B21" s="75"/>
      <c r="C21" s="75"/>
      <c r="D21" s="75"/>
      <c r="E21" s="77"/>
      <c r="G21" s="76"/>
      <c r="H21" s="75"/>
      <c r="I21" s="75"/>
      <c r="J21" s="75"/>
      <c r="K21" s="77"/>
    </row>
    <row r="22" spans="1:11" x14ac:dyDescent="0.25">
      <c r="A22" s="76"/>
      <c r="B22" s="75"/>
      <c r="C22" s="75"/>
      <c r="D22" s="75"/>
      <c r="E22" s="77"/>
      <c r="G22" s="76"/>
      <c r="H22" s="75"/>
      <c r="I22" s="75"/>
      <c r="J22" s="75"/>
      <c r="K22" s="77"/>
    </row>
    <row r="23" spans="1:11" x14ac:dyDescent="0.25">
      <c r="A23" s="76"/>
      <c r="B23" s="75"/>
      <c r="C23" s="75"/>
      <c r="D23" s="75"/>
      <c r="E23" s="77"/>
      <c r="G23" s="76"/>
      <c r="H23" s="75"/>
      <c r="I23" s="75"/>
      <c r="J23" s="75"/>
      <c r="K23" s="77"/>
    </row>
    <row r="24" spans="1:11" x14ac:dyDescent="0.25">
      <c r="A24" s="76"/>
      <c r="B24" s="75"/>
      <c r="C24" s="75"/>
      <c r="D24" s="75"/>
      <c r="E24" s="77"/>
      <c r="G24" s="76"/>
      <c r="H24" s="75"/>
      <c r="I24" s="75"/>
      <c r="J24" s="75"/>
      <c r="K24" s="77"/>
    </row>
    <row r="25" spans="1:11" x14ac:dyDescent="0.25">
      <c r="A25" s="76"/>
      <c r="B25" s="75"/>
      <c r="C25" s="75"/>
      <c r="D25" s="75"/>
      <c r="E25" s="77"/>
      <c r="G25" s="76"/>
      <c r="H25" s="75"/>
      <c r="I25" s="75"/>
      <c r="J25" s="75"/>
      <c r="K25" s="77"/>
    </row>
    <row r="26" spans="1:11" x14ac:dyDescent="0.25">
      <c r="A26" s="76"/>
      <c r="B26" s="75"/>
      <c r="C26" s="75"/>
      <c r="D26" s="75"/>
      <c r="E26" s="77"/>
      <c r="G26" s="76"/>
      <c r="H26" s="75"/>
      <c r="I26" s="75"/>
      <c r="J26" s="75"/>
      <c r="K26" s="77"/>
    </row>
    <row r="27" spans="1:11" ht="18.75" x14ac:dyDescent="0.3">
      <c r="A27" s="75" t="s">
        <v>161</v>
      </c>
      <c r="B27" s="75"/>
      <c r="C27" s="75"/>
      <c r="D27" s="75"/>
      <c r="E27" s="111">
        <f>SUBTOTAL(109,Tableau7[Montant])</f>
        <v>0</v>
      </c>
      <c r="G27" s="75" t="s">
        <v>161</v>
      </c>
      <c r="H27" s="75"/>
      <c r="I27" s="75"/>
      <c r="J27" s="75"/>
      <c r="K27" s="111">
        <f>SUBTOTAL(109,Tableau713[Montant])</f>
        <v>0</v>
      </c>
    </row>
  </sheetData>
  <mergeCells count="3">
    <mergeCell ref="A1:M3"/>
    <mergeCell ref="A4:E5"/>
    <mergeCell ref="G4:K5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V117"/>
  <sheetViews>
    <sheetView workbookViewId="0">
      <selection activeCell="E30" sqref="E30"/>
    </sheetView>
  </sheetViews>
  <sheetFormatPr baseColWidth="10" defaultColWidth="11.42578125" defaultRowHeight="15" x14ac:dyDescent="0.25"/>
  <cols>
    <col min="1" max="1" width="11.5703125" style="11" bestFit="1" customWidth="1"/>
    <col min="2" max="2" width="17.42578125" style="11" customWidth="1"/>
    <col min="3" max="3" width="14.85546875" style="11" customWidth="1"/>
    <col min="4" max="4" width="18.5703125" style="11" bestFit="1" customWidth="1"/>
    <col min="5" max="5" width="24" style="11" customWidth="1"/>
    <col min="6" max="6" width="11.5703125" style="11" bestFit="1" customWidth="1"/>
    <col min="7" max="7" width="30" style="11" bestFit="1" customWidth="1"/>
    <col min="8" max="9" width="14.140625" style="11" bestFit="1" customWidth="1"/>
    <col min="10" max="10" width="34.5703125" style="11" customWidth="1"/>
    <col min="11" max="11" width="11.42578125" style="11"/>
    <col min="12" max="22" width="11.42578125" style="46"/>
    <col min="23" max="16384" width="11.42578125" style="11"/>
  </cols>
  <sheetData>
    <row r="1" spans="1:11" s="46" customFormat="1" x14ac:dyDescent="0.25">
      <c r="A1" s="45">
        <v>1</v>
      </c>
      <c r="B1" s="45">
        <v>2</v>
      </c>
      <c r="C1" s="45">
        <v>3</v>
      </c>
      <c r="D1" s="45">
        <v>4</v>
      </c>
      <c r="E1" s="45">
        <v>5</v>
      </c>
      <c r="F1" s="45">
        <v>6</v>
      </c>
      <c r="G1" s="45">
        <v>7</v>
      </c>
      <c r="H1" s="45">
        <v>8</v>
      </c>
      <c r="I1" s="45">
        <v>9</v>
      </c>
      <c r="J1" s="45">
        <v>10</v>
      </c>
    </row>
    <row r="2" spans="1:11" x14ac:dyDescent="0.25">
      <c r="A2" s="14" t="s">
        <v>14</v>
      </c>
      <c r="B2" s="12" t="s">
        <v>6</v>
      </c>
      <c r="C2" s="12" t="s">
        <v>20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102</v>
      </c>
    </row>
    <row r="3" spans="1:11" x14ac:dyDescent="0.25">
      <c r="A3" s="20">
        <v>1</v>
      </c>
      <c r="B3" s="14" t="s">
        <v>15</v>
      </c>
      <c r="C3" s="14" t="s">
        <v>21</v>
      </c>
      <c r="D3" s="14" t="s">
        <v>16</v>
      </c>
      <c r="E3" s="14" t="s">
        <v>17</v>
      </c>
      <c r="F3" s="14">
        <v>66720</v>
      </c>
      <c r="G3" s="14" t="s">
        <v>18</v>
      </c>
      <c r="H3" s="21"/>
      <c r="I3" s="21"/>
      <c r="J3" s="14"/>
      <c r="K3" s="22"/>
    </row>
    <row r="4" spans="1:11" x14ac:dyDescent="0.25">
      <c r="A4" s="20">
        <v>2</v>
      </c>
      <c r="B4" s="14" t="s">
        <v>48</v>
      </c>
      <c r="C4" s="14" t="s">
        <v>21</v>
      </c>
      <c r="D4" s="14" t="s">
        <v>22</v>
      </c>
      <c r="E4" s="14" t="s">
        <v>23</v>
      </c>
      <c r="F4" s="14">
        <v>66680</v>
      </c>
      <c r="G4" s="14" t="s">
        <v>24</v>
      </c>
      <c r="H4" s="21"/>
      <c r="I4" s="21"/>
      <c r="J4" s="14"/>
      <c r="K4" s="12"/>
    </row>
    <row r="5" spans="1:11" x14ac:dyDescent="0.25">
      <c r="A5" s="20">
        <v>3</v>
      </c>
      <c r="B5" s="14" t="s">
        <v>69</v>
      </c>
      <c r="C5" s="14" t="s">
        <v>70</v>
      </c>
      <c r="D5" s="14" t="s">
        <v>71</v>
      </c>
      <c r="E5" s="14" t="s">
        <v>72</v>
      </c>
      <c r="F5" s="14">
        <v>66720</v>
      </c>
      <c r="G5" s="14" t="s">
        <v>18</v>
      </c>
      <c r="H5" s="21"/>
      <c r="I5" s="21"/>
      <c r="J5" s="14"/>
      <c r="K5" s="22"/>
    </row>
    <row r="6" spans="1:11" x14ac:dyDescent="0.25">
      <c r="A6" s="20">
        <v>4</v>
      </c>
      <c r="B6" s="14"/>
      <c r="C6" s="14" t="s">
        <v>21</v>
      </c>
      <c r="D6" s="14" t="s">
        <v>83</v>
      </c>
      <c r="E6" s="14" t="s">
        <v>84</v>
      </c>
      <c r="F6" s="14">
        <v>66220</v>
      </c>
      <c r="G6" s="14" t="s">
        <v>85</v>
      </c>
      <c r="H6" s="21"/>
      <c r="I6" s="21"/>
      <c r="J6" s="14"/>
      <c r="K6" s="12"/>
    </row>
    <row r="7" spans="1:11" x14ac:dyDescent="0.25">
      <c r="A7" s="20">
        <v>5</v>
      </c>
      <c r="B7" s="14" t="s">
        <v>92</v>
      </c>
      <c r="C7" s="14" t="s">
        <v>21</v>
      </c>
      <c r="D7" s="14" t="s">
        <v>93</v>
      </c>
      <c r="E7" s="14" t="s">
        <v>94</v>
      </c>
      <c r="F7" s="14">
        <v>66220</v>
      </c>
      <c r="G7" s="14" t="s">
        <v>95</v>
      </c>
      <c r="H7" s="21"/>
      <c r="I7" s="21"/>
      <c r="J7" s="14"/>
      <c r="K7" s="12"/>
    </row>
    <row r="8" spans="1:11" x14ac:dyDescent="0.25">
      <c r="A8" s="20">
        <v>6</v>
      </c>
      <c r="B8" s="14" t="s">
        <v>96</v>
      </c>
      <c r="C8" s="14" t="s">
        <v>21</v>
      </c>
      <c r="D8" s="14" t="s">
        <v>97</v>
      </c>
      <c r="E8" s="14" t="s">
        <v>98</v>
      </c>
      <c r="F8" s="14">
        <v>66200</v>
      </c>
      <c r="G8" s="14" t="s">
        <v>99</v>
      </c>
      <c r="H8" s="21"/>
      <c r="I8" s="21"/>
      <c r="J8" s="14"/>
      <c r="K8" s="12"/>
    </row>
    <row r="9" spans="1:11" x14ac:dyDescent="0.25">
      <c r="A9" s="20">
        <v>7</v>
      </c>
      <c r="B9" s="14"/>
      <c r="C9" s="14" t="s">
        <v>103</v>
      </c>
      <c r="D9" s="14" t="s">
        <v>104</v>
      </c>
      <c r="E9" s="14"/>
      <c r="F9" s="14"/>
      <c r="G9" s="14" t="s">
        <v>105</v>
      </c>
      <c r="H9" s="21"/>
      <c r="I9" s="21"/>
      <c r="J9" s="14"/>
      <c r="K9" s="12"/>
    </row>
    <row r="10" spans="1:11" x14ac:dyDescent="0.25">
      <c r="A10" s="20">
        <v>8</v>
      </c>
      <c r="B10" s="14" t="s">
        <v>108</v>
      </c>
      <c r="C10" s="14" t="s">
        <v>21</v>
      </c>
      <c r="D10" s="14" t="s">
        <v>107</v>
      </c>
      <c r="E10" s="23" t="s">
        <v>109</v>
      </c>
      <c r="F10" s="14">
        <v>66200</v>
      </c>
      <c r="G10" s="14" t="s">
        <v>99</v>
      </c>
      <c r="H10" s="21"/>
      <c r="I10" s="21"/>
      <c r="J10" s="14"/>
      <c r="K10" s="12"/>
    </row>
    <row r="11" spans="1:11" x14ac:dyDescent="0.25">
      <c r="A11" s="20">
        <v>9</v>
      </c>
      <c r="B11" s="14"/>
      <c r="C11" s="14" t="s">
        <v>21</v>
      </c>
      <c r="D11" s="14" t="s">
        <v>110</v>
      </c>
      <c r="E11" s="14" t="s">
        <v>111</v>
      </c>
      <c r="F11" s="14">
        <v>66130</v>
      </c>
      <c r="G11" s="14" t="s">
        <v>112</v>
      </c>
      <c r="H11" s="21"/>
      <c r="I11" s="21"/>
      <c r="J11" s="14"/>
      <c r="K11" s="12"/>
    </row>
    <row r="12" spans="1:11" x14ac:dyDescent="0.25">
      <c r="A12" s="20">
        <v>10</v>
      </c>
      <c r="B12" s="14" t="s">
        <v>122</v>
      </c>
      <c r="C12" s="14" t="s">
        <v>70</v>
      </c>
      <c r="D12" s="14" t="s">
        <v>123</v>
      </c>
      <c r="E12" s="14" t="s">
        <v>124</v>
      </c>
      <c r="F12" s="14">
        <v>66720</v>
      </c>
      <c r="G12" s="14" t="s">
        <v>125</v>
      </c>
      <c r="H12" s="21"/>
      <c r="I12" s="21"/>
      <c r="J12" s="14"/>
      <c r="K12" s="12"/>
    </row>
    <row r="13" spans="1:11" x14ac:dyDescent="0.25">
      <c r="A13" s="20">
        <v>11</v>
      </c>
      <c r="B13" s="14"/>
      <c r="C13" s="14" t="s">
        <v>127</v>
      </c>
      <c r="D13" s="14" t="s">
        <v>123</v>
      </c>
      <c r="E13" s="14"/>
      <c r="F13" s="14">
        <v>66720</v>
      </c>
      <c r="G13" s="14" t="s">
        <v>125</v>
      </c>
      <c r="H13" s="21"/>
      <c r="I13" s="21"/>
      <c r="J13" s="14"/>
      <c r="K13" s="12"/>
    </row>
    <row r="14" spans="1:11" x14ac:dyDescent="0.25">
      <c r="A14" s="20">
        <v>12</v>
      </c>
      <c r="B14" s="14" t="s">
        <v>129</v>
      </c>
      <c r="C14" s="14" t="s">
        <v>70</v>
      </c>
      <c r="D14" s="14" t="s">
        <v>130</v>
      </c>
      <c r="E14" s="14" t="s">
        <v>131</v>
      </c>
      <c r="F14" s="14">
        <v>27420</v>
      </c>
      <c r="G14" s="14" t="s">
        <v>132</v>
      </c>
      <c r="H14" s="21"/>
      <c r="I14" s="21"/>
      <c r="J14" s="14"/>
      <c r="K14" s="12"/>
    </row>
    <row r="15" spans="1:11" x14ac:dyDescent="0.25">
      <c r="A15" s="20">
        <v>13</v>
      </c>
      <c r="B15" s="14" t="s">
        <v>141</v>
      </c>
      <c r="C15" s="14" t="s">
        <v>70</v>
      </c>
      <c r="D15" s="14" t="s">
        <v>142</v>
      </c>
      <c r="E15" s="14" t="s">
        <v>143</v>
      </c>
      <c r="F15" s="14">
        <v>66220</v>
      </c>
      <c r="G15" s="14" t="s">
        <v>85</v>
      </c>
      <c r="H15" s="21"/>
      <c r="I15" s="21"/>
      <c r="J15" s="14"/>
      <c r="K15" s="12"/>
    </row>
    <row r="16" spans="1:11" x14ac:dyDescent="0.25">
      <c r="A16" s="20">
        <v>14</v>
      </c>
      <c r="B16" s="14"/>
      <c r="C16" s="14" t="s">
        <v>70</v>
      </c>
      <c r="D16" s="14" t="s">
        <v>153</v>
      </c>
      <c r="E16" s="14" t="s">
        <v>154</v>
      </c>
      <c r="F16" s="14">
        <v>66220</v>
      </c>
      <c r="G16" s="14" t="s">
        <v>85</v>
      </c>
      <c r="H16" s="21"/>
      <c r="I16" s="21"/>
      <c r="J16" s="14"/>
      <c r="K16" s="12"/>
    </row>
    <row r="17" spans="1:11" x14ac:dyDescent="0.25">
      <c r="A17" s="20">
        <v>15</v>
      </c>
      <c r="B17" s="14"/>
      <c r="C17" s="14" t="s">
        <v>70</v>
      </c>
      <c r="D17" s="14" t="s">
        <v>156</v>
      </c>
      <c r="E17" s="14" t="s">
        <v>155</v>
      </c>
      <c r="F17" s="14">
        <v>66720</v>
      </c>
      <c r="G17" s="14" t="s">
        <v>18</v>
      </c>
      <c r="H17" s="21"/>
      <c r="I17" s="21"/>
      <c r="J17" s="14"/>
      <c r="K17" s="22"/>
    </row>
    <row r="18" spans="1:11" x14ac:dyDescent="0.25">
      <c r="A18" s="20">
        <v>16</v>
      </c>
      <c r="B18" s="14"/>
      <c r="C18" s="14"/>
      <c r="D18" s="14" t="s">
        <v>164</v>
      </c>
      <c r="E18" s="14" t="s">
        <v>165</v>
      </c>
      <c r="F18" s="14"/>
      <c r="G18" s="14" t="s">
        <v>166</v>
      </c>
      <c r="H18" s="21"/>
      <c r="I18" s="21"/>
      <c r="J18" s="14"/>
      <c r="K18" s="12"/>
    </row>
    <row r="19" spans="1:11" x14ac:dyDescent="0.25">
      <c r="A19" s="20">
        <v>17</v>
      </c>
      <c r="B19" s="14"/>
      <c r="C19" s="14" t="s">
        <v>70</v>
      </c>
      <c r="D19" s="14" t="s">
        <v>171</v>
      </c>
      <c r="E19" s="14"/>
      <c r="F19" s="14"/>
      <c r="G19" s="14" t="s">
        <v>172</v>
      </c>
      <c r="H19" s="21"/>
      <c r="I19" s="21"/>
      <c r="J19" s="14"/>
      <c r="K19" s="12"/>
    </row>
    <row r="20" spans="1:11" x14ac:dyDescent="0.25">
      <c r="A20" s="20">
        <v>18</v>
      </c>
      <c r="B20" s="14" t="s">
        <v>187</v>
      </c>
      <c r="C20" s="14"/>
      <c r="D20" s="14" t="s">
        <v>186</v>
      </c>
      <c r="E20" s="14"/>
      <c r="F20" s="14">
        <v>66220</v>
      </c>
      <c r="G20" s="14" t="s">
        <v>196</v>
      </c>
      <c r="H20" s="21"/>
      <c r="I20" s="21"/>
      <c r="J20" s="14"/>
      <c r="K20" s="12"/>
    </row>
    <row r="21" spans="1:11" x14ac:dyDescent="0.25">
      <c r="A21" s="20">
        <v>19</v>
      </c>
      <c r="B21" s="14" t="s">
        <v>209</v>
      </c>
      <c r="C21" s="14" t="s">
        <v>70</v>
      </c>
      <c r="D21" s="14" t="s">
        <v>210</v>
      </c>
      <c r="E21" s="14" t="s">
        <v>211</v>
      </c>
      <c r="F21" s="14">
        <v>66720</v>
      </c>
      <c r="G21" s="14" t="s">
        <v>212</v>
      </c>
      <c r="H21" s="21"/>
      <c r="I21" s="21"/>
      <c r="J21" s="14"/>
      <c r="K21" s="12"/>
    </row>
    <row r="22" spans="1:11" x14ac:dyDescent="0.25">
      <c r="A22" s="20">
        <v>20</v>
      </c>
      <c r="B22" s="14" t="s">
        <v>227</v>
      </c>
      <c r="C22" s="14" t="s">
        <v>70</v>
      </c>
      <c r="D22" s="14" t="s">
        <v>228</v>
      </c>
      <c r="E22" s="14" t="s">
        <v>229</v>
      </c>
      <c r="F22" s="14">
        <v>66320</v>
      </c>
      <c r="G22" s="14" t="s">
        <v>230</v>
      </c>
      <c r="H22" s="21"/>
      <c r="I22" s="21"/>
      <c r="J22" s="14"/>
      <c r="K22" s="12"/>
    </row>
    <row r="23" spans="1:11" x14ac:dyDescent="0.25">
      <c r="A23" s="105">
        <v>21</v>
      </c>
      <c r="B23" s="99" t="s">
        <v>233</v>
      </c>
      <c r="C23" s="99" t="s">
        <v>70</v>
      </c>
      <c r="D23" s="99" t="s">
        <v>234</v>
      </c>
      <c r="E23" s="99" t="s">
        <v>94</v>
      </c>
      <c r="F23" s="99">
        <v>66220</v>
      </c>
      <c r="G23" s="99" t="s">
        <v>95</v>
      </c>
      <c r="H23" s="106"/>
      <c r="I23" s="106"/>
      <c r="J23" s="108"/>
      <c r="K23" s="107"/>
    </row>
    <row r="24" spans="1:11" s="46" customFormat="1" x14ac:dyDescent="0.25">
      <c r="A24" s="47"/>
      <c r="H24" s="48"/>
      <c r="I24" s="48"/>
    </row>
    <row r="25" spans="1:11" s="46" customFormat="1" x14ac:dyDescent="0.25">
      <c r="A25" s="47"/>
      <c r="H25" s="48"/>
      <c r="I25" s="48"/>
    </row>
    <row r="26" spans="1:11" s="46" customFormat="1" x14ac:dyDescent="0.25">
      <c r="A26" s="47"/>
      <c r="H26" s="48"/>
      <c r="I26" s="48"/>
    </row>
    <row r="27" spans="1:11" s="46" customFormat="1" x14ac:dyDescent="0.25">
      <c r="A27" s="47"/>
      <c r="H27" s="48"/>
      <c r="I27" s="48"/>
    </row>
    <row r="28" spans="1:11" s="46" customFormat="1" x14ac:dyDescent="0.25">
      <c r="A28" s="47"/>
      <c r="H28" s="48"/>
      <c r="I28" s="48"/>
    </row>
    <row r="29" spans="1:11" s="46" customFormat="1" x14ac:dyDescent="0.25">
      <c r="A29" s="47"/>
      <c r="H29" s="48"/>
      <c r="I29" s="48"/>
    </row>
    <row r="30" spans="1:11" s="46" customFormat="1" x14ac:dyDescent="0.25">
      <c r="A30" s="47"/>
      <c r="H30" s="48"/>
      <c r="I30" s="48"/>
    </row>
    <row r="31" spans="1:11" s="46" customFormat="1" x14ac:dyDescent="0.25">
      <c r="A31" s="47"/>
      <c r="H31" s="48"/>
      <c r="I31" s="48"/>
    </row>
    <row r="32" spans="1:11" s="46" customFormat="1" x14ac:dyDescent="0.25">
      <c r="A32" s="47"/>
      <c r="H32" s="48"/>
      <c r="I32" s="48"/>
    </row>
    <row r="33" spans="1:9" s="46" customFormat="1" x14ac:dyDescent="0.25">
      <c r="A33" s="47"/>
      <c r="H33" s="48"/>
      <c r="I33" s="48"/>
    </row>
    <row r="34" spans="1:9" s="46" customFormat="1" x14ac:dyDescent="0.25">
      <c r="A34" s="47"/>
      <c r="H34" s="48"/>
      <c r="I34" s="48"/>
    </row>
    <row r="35" spans="1:9" s="46" customFormat="1" x14ac:dyDescent="0.25">
      <c r="A35" s="47"/>
      <c r="H35" s="48"/>
      <c r="I35" s="48"/>
    </row>
    <row r="36" spans="1:9" s="46" customFormat="1" x14ac:dyDescent="0.25">
      <c r="A36" s="47"/>
      <c r="H36" s="48"/>
      <c r="I36" s="48"/>
    </row>
    <row r="37" spans="1:9" s="46" customFormat="1" x14ac:dyDescent="0.25">
      <c r="A37" s="47"/>
      <c r="H37" s="48"/>
      <c r="I37" s="48"/>
    </row>
    <row r="38" spans="1:9" s="46" customFormat="1" x14ac:dyDescent="0.25">
      <c r="A38" s="47"/>
      <c r="H38" s="48"/>
      <c r="I38" s="48"/>
    </row>
    <row r="39" spans="1:9" s="46" customFormat="1" x14ac:dyDescent="0.25">
      <c r="A39" s="47"/>
      <c r="H39" s="48"/>
      <c r="I39" s="48"/>
    </row>
    <row r="40" spans="1:9" s="46" customFormat="1" x14ac:dyDescent="0.25">
      <c r="A40" s="47"/>
    </row>
    <row r="41" spans="1:9" s="46" customFormat="1" x14ac:dyDescent="0.25">
      <c r="A41" s="47"/>
    </row>
    <row r="42" spans="1:9" s="46" customFormat="1" x14ac:dyDescent="0.25">
      <c r="A42" s="47"/>
    </row>
    <row r="43" spans="1:9" s="46" customFormat="1" x14ac:dyDescent="0.25">
      <c r="A43" s="47"/>
    </row>
    <row r="44" spans="1:9" s="46" customFormat="1" x14ac:dyDescent="0.25">
      <c r="A44" s="47"/>
    </row>
    <row r="45" spans="1:9" s="46" customFormat="1" x14ac:dyDescent="0.25">
      <c r="A45" s="47"/>
    </row>
    <row r="46" spans="1:9" s="46" customFormat="1" x14ac:dyDescent="0.25">
      <c r="A46" s="47"/>
    </row>
    <row r="47" spans="1:9" s="46" customFormat="1" x14ac:dyDescent="0.25">
      <c r="A47" s="47"/>
    </row>
    <row r="48" spans="1:9" x14ac:dyDescent="0.25">
      <c r="A48" s="19"/>
    </row>
    <row r="49" spans="1:1" x14ac:dyDescent="0.25">
      <c r="A49" s="19"/>
    </row>
    <row r="50" spans="1:1" x14ac:dyDescent="0.25">
      <c r="A50" s="19"/>
    </row>
    <row r="51" spans="1:1" x14ac:dyDescent="0.25">
      <c r="A51" s="19"/>
    </row>
    <row r="52" spans="1:1" x14ac:dyDescent="0.25">
      <c r="A52" s="19"/>
    </row>
    <row r="53" spans="1:1" x14ac:dyDescent="0.25">
      <c r="A53" s="19"/>
    </row>
    <row r="54" spans="1:1" x14ac:dyDescent="0.25">
      <c r="A54" s="19"/>
    </row>
    <row r="55" spans="1:1" x14ac:dyDescent="0.25">
      <c r="A55" s="19"/>
    </row>
    <row r="56" spans="1:1" x14ac:dyDescent="0.25">
      <c r="A56" s="19"/>
    </row>
    <row r="57" spans="1:1" x14ac:dyDescent="0.25">
      <c r="A57" s="19"/>
    </row>
    <row r="58" spans="1:1" x14ac:dyDescent="0.25">
      <c r="A58" s="19"/>
    </row>
    <row r="59" spans="1:1" x14ac:dyDescent="0.25">
      <c r="A59" s="19"/>
    </row>
    <row r="60" spans="1:1" x14ac:dyDescent="0.25">
      <c r="A60" s="19"/>
    </row>
    <row r="61" spans="1:1" x14ac:dyDescent="0.25">
      <c r="A61" s="19"/>
    </row>
    <row r="62" spans="1:1" x14ac:dyDescent="0.25">
      <c r="A62" s="19"/>
    </row>
    <row r="63" spans="1:1" x14ac:dyDescent="0.25">
      <c r="A63" s="19"/>
    </row>
    <row r="64" spans="1:1" x14ac:dyDescent="0.25">
      <c r="A64" s="19"/>
    </row>
    <row r="65" spans="1:1" x14ac:dyDescent="0.25">
      <c r="A65" s="19"/>
    </row>
    <row r="66" spans="1:1" x14ac:dyDescent="0.25">
      <c r="A66" s="19"/>
    </row>
    <row r="67" spans="1:1" x14ac:dyDescent="0.25">
      <c r="A67" s="19"/>
    </row>
    <row r="68" spans="1:1" x14ac:dyDescent="0.25">
      <c r="A68" s="19"/>
    </row>
    <row r="69" spans="1:1" x14ac:dyDescent="0.25">
      <c r="A69" s="19"/>
    </row>
    <row r="70" spans="1:1" x14ac:dyDescent="0.25">
      <c r="A70" s="19"/>
    </row>
    <row r="71" spans="1:1" x14ac:dyDescent="0.25">
      <c r="A71" s="19"/>
    </row>
    <row r="72" spans="1:1" x14ac:dyDescent="0.25">
      <c r="A72" s="19"/>
    </row>
    <row r="73" spans="1:1" x14ac:dyDescent="0.25">
      <c r="A73" s="19"/>
    </row>
    <row r="74" spans="1:1" x14ac:dyDescent="0.25">
      <c r="A74" s="19"/>
    </row>
    <row r="75" spans="1:1" x14ac:dyDescent="0.25">
      <c r="A75" s="19"/>
    </row>
    <row r="76" spans="1:1" x14ac:dyDescent="0.25">
      <c r="A76" s="19"/>
    </row>
    <row r="77" spans="1:1" x14ac:dyDescent="0.25">
      <c r="A77" s="19"/>
    </row>
    <row r="78" spans="1:1" x14ac:dyDescent="0.25">
      <c r="A78" s="19"/>
    </row>
    <row r="79" spans="1:1" x14ac:dyDescent="0.25">
      <c r="A79" s="19"/>
    </row>
    <row r="80" spans="1:1" x14ac:dyDescent="0.25">
      <c r="A80" s="19"/>
    </row>
    <row r="81" spans="1:1" x14ac:dyDescent="0.25">
      <c r="A81" s="19"/>
    </row>
    <row r="82" spans="1:1" x14ac:dyDescent="0.25">
      <c r="A82" s="19"/>
    </row>
    <row r="83" spans="1:1" x14ac:dyDescent="0.25">
      <c r="A83" s="19"/>
    </row>
    <row r="84" spans="1:1" x14ac:dyDescent="0.25">
      <c r="A84" s="19"/>
    </row>
    <row r="85" spans="1:1" x14ac:dyDescent="0.25">
      <c r="A85" s="19"/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  <row r="100" spans="1:1" x14ac:dyDescent="0.25">
      <c r="A100" s="19"/>
    </row>
    <row r="101" spans="1:1" x14ac:dyDescent="0.25">
      <c r="A101" s="19"/>
    </row>
    <row r="102" spans="1:1" x14ac:dyDescent="0.25">
      <c r="A102" s="19"/>
    </row>
    <row r="103" spans="1:1" x14ac:dyDescent="0.25">
      <c r="A103" s="19"/>
    </row>
    <row r="104" spans="1:1" x14ac:dyDescent="0.25">
      <c r="A104" s="19"/>
    </row>
    <row r="105" spans="1:1" x14ac:dyDescent="0.25">
      <c r="A105" s="19"/>
    </row>
    <row r="106" spans="1:1" x14ac:dyDescent="0.25">
      <c r="A106" s="19"/>
    </row>
    <row r="107" spans="1:1" x14ac:dyDescent="0.25">
      <c r="A107" s="19"/>
    </row>
    <row r="108" spans="1:1" x14ac:dyDescent="0.25">
      <c r="A108" s="19"/>
    </row>
    <row r="109" spans="1:1" x14ac:dyDescent="0.25">
      <c r="A109" s="19"/>
    </row>
    <row r="110" spans="1:1" x14ac:dyDescent="0.25">
      <c r="A110" s="19"/>
    </row>
    <row r="111" spans="1:1" x14ac:dyDescent="0.25">
      <c r="A111" s="19"/>
    </row>
    <row r="112" spans="1:1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AE108"/>
  <sheetViews>
    <sheetView workbookViewId="0">
      <selection activeCell="C13" sqref="C13"/>
    </sheetView>
  </sheetViews>
  <sheetFormatPr baseColWidth="10" defaultRowHeight="15" x14ac:dyDescent="0.25"/>
  <cols>
    <col min="2" max="2" width="41" bestFit="1" customWidth="1"/>
    <col min="4" max="31" width="11.42578125" style="50"/>
  </cols>
  <sheetData>
    <row r="1" spans="1:3" s="50" customFormat="1" x14ac:dyDescent="0.25">
      <c r="A1" s="49">
        <v>1</v>
      </c>
      <c r="B1" s="49">
        <v>2</v>
      </c>
      <c r="C1" s="49">
        <v>3</v>
      </c>
    </row>
    <row r="2" spans="1:3" x14ac:dyDescent="0.25">
      <c r="A2" t="s">
        <v>29</v>
      </c>
      <c r="B2" s="1" t="s">
        <v>30</v>
      </c>
      <c r="C2" s="1" t="s">
        <v>31</v>
      </c>
    </row>
    <row r="3" spans="1:3" x14ac:dyDescent="0.25">
      <c r="A3" s="2">
        <v>0</v>
      </c>
      <c r="B3" s="7" t="s">
        <v>48</v>
      </c>
      <c r="C3" s="6">
        <v>0</v>
      </c>
    </row>
    <row r="4" spans="1:3" ht="18.75" x14ac:dyDescent="0.3">
      <c r="A4" s="4"/>
      <c r="B4" s="5" t="s">
        <v>32</v>
      </c>
      <c r="C4" s="6"/>
    </row>
    <row r="5" spans="1:3" x14ac:dyDescent="0.25">
      <c r="A5" s="2">
        <v>1</v>
      </c>
      <c r="B5" t="s">
        <v>33</v>
      </c>
      <c r="C5" s="3">
        <v>10</v>
      </c>
    </row>
    <row r="6" spans="1:3" x14ac:dyDescent="0.25">
      <c r="A6" s="2">
        <v>2</v>
      </c>
      <c r="B6" t="s">
        <v>35</v>
      </c>
      <c r="C6" s="3">
        <v>12.5</v>
      </c>
    </row>
    <row r="7" spans="1:3" x14ac:dyDescent="0.25">
      <c r="A7" s="2">
        <v>3</v>
      </c>
      <c r="B7" t="s">
        <v>36</v>
      </c>
      <c r="C7" s="3">
        <v>15</v>
      </c>
    </row>
    <row r="8" spans="1:3" x14ac:dyDescent="0.25">
      <c r="A8" s="2">
        <v>4</v>
      </c>
      <c r="B8" t="s">
        <v>37</v>
      </c>
      <c r="C8" s="3">
        <v>15</v>
      </c>
    </row>
    <row r="9" spans="1:3" x14ac:dyDescent="0.25">
      <c r="A9" s="2">
        <v>5</v>
      </c>
      <c r="B9" t="s">
        <v>38</v>
      </c>
      <c r="C9" s="3">
        <v>20</v>
      </c>
    </row>
    <row r="10" spans="1:3" x14ac:dyDescent="0.25">
      <c r="A10" s="2">
        <v>6</v>
      </c>
      <c r="B10" t="s">
        <v>88</v>
      </c>
      <c r="C10" s="3">
        <v>15</v>
      </c>
    </row>
    <row r="11" spans="1:3" x14ac:dyDescent="0.25">
      <c r="A11" s="2">
        <v>7</v>
      </c>
      <c r="B11" t="s">
        <v>89</v>
      </c>
      <c r="C11" s="3">
        <v>15</v>
      </c>
    </row>
    <row r="12" spans="1:3" x14ac:dyDescent="0.25">
      <c r="A12" s="2">
        <v>8</v>
      </c>
      <c r="B12" t="s">
        <v>101</v>
      </c>
      <c r="C12" s="3">
        <v>10</v>
      </c>
    </row>
    <row r="13" spans="1:3" x14ac:dyDescent="0.25">
      <c r="A13" s="2">
        <v>9</v>
      </c>
      <c r="B13" t="s">
        <v>100</v>
      </c>
      <c r="C13" s="3">
        <v>20</v>
      </c>
    </row>
    <row r="14" spans="1:3" x14ac:dyDescent="0.25">
      <c r="A14" s="2">
        <v>10</v>
      </c>
      <c r="B14" t="s">
        <v>113</v>
      </c>
      <c r="C14" s="3">
        <v>7.5</v>
      </c>
    </row>
    <row r="15" spans="1:3" x14ac:dyDescent="0.25">
      <c r="A15" s="2">
        <v>11</v>
      </c>
      <c r="B15" t="s">
        <v>121</v>
      </c>
      <c r="C15" s="3">
        <v>25</v>
      </c>
    </row>
    <row r="16" spans="1:3" x14ac:dyDescent="0.25">
      <c r="A16" s="2">
        <v>12</v>
      </c>
      <c r="B16" t="s">
        <v>202</v>
      </c>
      <c r="C16" s="3">
        <v>10</v>
      </c>
    </row>
    <row r="17" spans="1:3" x14ac:dyDescent="0.25">
      <c r="A17" s="2">
        <v>13</v>
      </c>
      <c r="B17" t="s">
        <v>162</v>
      </c>
      <c r="C17" s="3">
        <v>15</v>
      </c>
    </row>
    <row r="18" spans="1:3" x14ac:dyDescent="0.25">
      <c r="A18" s="2">
        <v>14</v>
      </c>
      <c r="B18" t="s">
        <v>167</v>
      </c>
      <c r="C18" s="3">
        <v>45</v>
      </c>
    </row>
    <row r="19" spans="1:3" x14ac:dyDescent="0.25">
      <c r="A19" s="2">
        <v>15</v>
      </c>
      <c r="B19" t="s">
        <v>168</v>
      </c>
      <c r="C19" s="3">
        <v>15</v>
      </c>
    </row>
    <row r="20" spans="1:3" x14ac:dyDescent="0.25">
      <c r="A20" s="2">
        <v>16</v>
      </c>
      <c r="B20" t="s">
        <v>204</v>
      </c>
      <c r="C20" s="3">
        <v>0.42</v>
      </c>
    </row>
    <row r="21" spans="1:3" x14ac:dyDescent="0.25">
      <c r="A21" s="2"/>
      <c r="C21" s="3"/>
    </row>
    <row r="22" spans="1:3" x14ac:dyDescent="0.25">
      <c r="A22" s="2"/>
      <c r="C22" s="3"/>
    </row>
    <row r="23" spans="1:3" x14ac:dyDescent="0.25">
      <c r="A23" s="2"/>
      <c r="C23" s="3"/>
    </row>
    <row r="24" spans="1:3" ht="18.75" x14ac:dyDescent="0.3">
      <c r="A24" s="2"/>
      <c r="B24" s="5" t="s">
        <v>34</v>
      </c>
      <c r="C24" s="3"/>
    </row>
    <row r="25" spans="1:3" x14ac:dyDescent="0.25">
      <c r="A25" s="2">
        <v>100</v>
      </c>
      <c r="B25" t="s">
        <v>39</v>
      </c>
      <c r="C25" s="3">
        <v>0.1</v>
      </c>
    </row>
    <row r="26" spans="1:3" x14ac:dyDescent="0.25">
      <c r="A26" s="2">
        <v>101</v>
      </c>
      <c r="B26" t="s">
        <v>43</v>
      </c>
      <c r="C26" s="3">
        <v>0.05</v>
      </c>
    </row>
    <row r="27" spans="1:3" x14ac:dyDescent="0.25">
      <c r="A27" s="2">
        <v>102</v>
      </c>
      <c r="B27" t="s">
        <v>40</v>
      </c>
      <c r="C27" s="3">
        <v>0.1</v>
      </c>
    </row>
    <row r="28" spans="1:3" x14ac:dyDescent="0.25">
      <c r="A28" s="2">
        <v>103</v>
      </c>
      <c r="B28" t="s">
        <v>44</v>
      </c>
      <c r="C28" s="3">
        <v>0.05</v>
      </c>
    </row>
    <row r="29" spans="1:3" x14ac:dyDescent="0.25">
      <c r="A29" s="2">
        <v>104</v>
      </c>
      <c r="B29" t="s">
        <v>41</v>
      </c>
      <c r="C29" s="3">
        <v>0.15</v>
      </c>
    </row>
    <row r="30" spans="1:3" x14ac:dyDescent="0.25">
      <c r="A30" s="2">
        <v>105</v>
      </c>
      <c r="B30" t="s">
        <v>45</v>
      </c>
      <c r="C30" s="3">
        <v>0.1</v>
      </c>
    </row>
    <row r="31" spans="1:3" x14ac:dyDescent="0.25">
      <c r="A31" s="2">
        <v>106</v>
      </c>
      <c r="B31" t="s">
        <v>42</v>
      </c>
      <c r="C31" s="3">
        <v>0.3</v>
      </c>
    </row>
    <row r="32" spans="1:3" x14ac:dyDescent="0.25">
      <c r="A32" s="2">
        <v>107</v>
      </c>
      <c r="B32" t="s">
        <v>46</v>
      </c>
      <c r="C32" s="3">
        <v>0.2</v>
      </c>
    </row>
    <row r="33" spans="1:3" x14ac:dyDescent="0.25">
      <c r="A33" s="2">
        <v>108</v>
      </c>
      <c r="B33" t="s">
        <v>114</v>
      </c>
      <c r="C33" s="3">
        <v>0.1</v>
      </c>
    </row>
    <row r="34" spans="1:3" x14ac:dyDescent="0.25">
      <c r="A34" s="2">
        <v>109</v>
      </c>
      <c r="B34" t="s">
        <v>169</v>
      </c>
      <c r="C34" s="3">
        <v>0.4</v>
      </c>
    </row>
    <row r="35" spans="1:3" x14ac:dyDescent="0.25">
      <c r="A35" s="2">
        <v>110</v>
      </c>
      <c r="B35" t="s">
        <v>170</v>
      </c>
      <c r="C35" s="3">
        <v>0.5</v>
      </c>
    </row>
    <row r="36" spans="1:3" ht="18.75" x14ac:dyDescent="0.3">
      <c r="A36" s="2"/>
      <c r="B36" s="5" t="s">
        <v>51</v>
      </c>
      <c r="C36" s="3"/>
    </row>
    <row r="37" spans="1:3" x14ac:dyDescent="0.25">
      <c r="A37" s="2">
        <v>200</v>
      </c>
      <c r="B37" t="s">
        <v>54</v>
      </c>
      <c r="C37" s="3">
        <v>1</v>
      </c>
    </row>
    <row r="38" spans="1:3" x14ac:dyDescent="0.25">
      <c r="A38" s="2">
        <v>201</v>
      </c>
      <c r="B38" t="s">
        <v>53</v>
      </c>
      <c r="C38" s="3">
        <v>1.5</v>
      </c>
    </row>
    <row r="39" spans="1:3" x14ac:dyDescent="0.25">
      <c r="A39" s="2">
        <v>202</v>
      </c>
      <c r="B39" t="s">
        <v>52</v>
      </c>
      <c r="C39" s="3">
        <v>2</v>
      </c>
    </row>
    <row r="40" spans="1:3" x14ac:dyDescent="0.25">
      <c r="A40" s="2">
        <v>203</v>
      </c>
      <c r="B40" t="s">
        <v>86</v>
      </c>
      <c r="C40" s="3">
        <v>1.5</v>
      </c>
    </row>
    <row r="41" spans="1:3" x14ac:dyDescent="0.25">
      <c r="A41" s="2">
        <v>204</v>
      </c>
      <c r="B41" t="s">
        <v>87</v>
      </c>
      <c r="C41" s="3">
        <v>2</v>
      </c>
    </row>
    <row r="42" spans="1:3" x14ac:dyDescent="0.25">
      <c r="A42" s="2"/>
      <c r="C42" s="3"/>
    </row>
    <row r="43" spans="1:3" ht="18.75" x14ac:dyDescent="0.3">
      <c r="A43" s="2"/>
      <c r="B43" s="5" t="s">
        <v>49</v>
      </c>
      <c r="C43" s="3"/>
    </row>
    <row r="44" spans="1:3" x14ac:dyDescent="0.25">
      <c r="A44" s="2">
        <v>300</v>
      </c>
      <c r="B44" t="s">
        <v>50</v>
      </c>
      <c r="C44" s="3">
        <v>0.15</v>
      </c>
    </row>
    <row r="45" spans="1:3" x14ac:dyDescent="0.25">
      <c r="A45" s="2">
        <v>301</v>
      </c>
      <c r="C45" s="3"/>
    </row>
    <row r="46" spans="1:3" ht="18.75" x14ac:dyDescent="0.3">
      <c r="A46" s="2"/>
      <c r="B46" s="5" t="s">
        <v>64</v>
      </c>
      <c r="C46" s="3"/>
    </row>
    <row r="47" spans="1:3" x14ac:dyDescent="0.25">
      <c r="A47" s="2">
        <v>400</v>
      </c>
      <c r="B47" t="s">
        <v>65</v>
      </c>
      <c r="C47" s="3">
        <v>10</v>
      </c>
    </row>
    <row r="48" spans="1:3" x14ac:dyDescent="0.25">
      <c r="A48" s="2">
        <v>401</v>
      </c>
      <c r="B48" t="s">
        <v>65</v>
      </c>
      <c r="C48" s="3">
        <v>15</v>
      </c>
    </row>
    <row r="49" spans="1:3" x14ac:dyDescent="0.25">
      <c r="A49" s="2">
        <v>402</v>
      </c>
      <c r="B49" s="10" t="s">
        <v>106</v>
      </c>
      <c r="C49" s="3">
        <v>0</v>
      </c>
    </row>
    <row r="50" spans="1:3" ht="18.75" x14ac:dyDescent="0.3">
      <c r="A50" s="2"/>
      <c r="B50" s="5" t="s">
        <v>73</v>
      </c>
      <c r="C50" s="3"/>
    </row>
    <row r="51" spans="1:3" x14ac:dyDescent="0.25">
      <c r="A51" s="2">
        <v>500</v>
      </c>
      <c r="B51" t="s">
        <v>74</v>
      </c>
      <c r="C51" s="3">
        <v>100</v>
      </c>
    </row>
    <row r="52" spans="1:3" x14ac:dyDescent="0.25">
      <c r="A52" s="2">
        <v>501</v>
      </c>
      <c r="B52" t="s">
        <v>75</v>
      </c>
      <c r="C52" s="3">
        <v>80</v>
      </c>
    </row>
    <row r="53" spans="1:3" x14ac:dyDescent="0.25">
      <c r="A53" s="2">
        <v>502</v>
      </c>
      <c r="B53" t="s">
        <v>76</v>
      </c>
      <c r="C53" s="3">
        <v>100</v>
      </c>
    </row>
    <row r="54" spans="1:3" x14ac:dyDescent="0.25">
      <c r="A54" s="2">
        <v>503</v>
      </c>
      <c r="B54" t="s">
        <v>77</v>
      </c>
      <c r="C54" s="3">
        <v>80</v>
      </c>
    </row>
    <row r="55" spans="1:3" x14ac:dyDescent="0.25">
      <c r="A55" s="2">
        <v>504</v>
      </c>
      <c r="B55" t="s">
        <v>78</v>
      </c>
      <c r="C55" s="3">
        <v>150</v>
      </c>
    </row>
    <row r="56" spans="1:3" x14ac:dyDescent="0.25">
      <c r="A56" s="2">
        <v>505</v>
      </c>
      <c r="B56" t="s">
        <v>79</v>
      </c>
      <c r="C56" s="3">
        <v>100</v>
      </c>
    </row>
    <row r="57" spans="1:3" x14ac:dyDescent="0.25">
      <c r="A57" s="2">
        <v>506</v>
      </c>
      <c r="B57" t="s">
        <v>81</v>
      </c>
      <c r="C57" s="3">
        <v>150</v>
      </c>
    </row>
    <row r="58" spans="1:3" x14ac:dyDescent="0.25">
      <c r="A58" s="2">
        <v>507</v>
      </c>
      <c r="B58" t="s">
        <v>80</v>
      </c>
      <c r="C58" s="3">
        <v>100</v>
      </c>
    </row>
    <row r="59" spans="1:3" x14ac:dyDescent="0.25">
      <c r="A59" s="2">
        <v>508</v>
      </c>
      <c r="B59" s="104" t="s">
        <v>231</v>
      </c>
      <c r="C59" s="3">
        <v>550</v>
      </c>
    </row>
    <row r="60" spans="1:3" x14ac:dyDescent="0.25">
      <c r="A60" s="2">
        <v>509</v>
      </c>
      <c r="C60" s="3"/>
    </row>
    <row r="61" spans="1:3" x14ac:dyDescent="0.25">
      <c r="A61" s="2">
        <v>510</v>
      </c>
      <c r="C61" s="3"/>
    </row>
    <row r="62" spans="1:3" x14ac:dyDescent="0.25">
      <c r="A62" s="2">
        <v>511</v>
      </c>
      <c r="C62" s="3"/>
    </row>
    <row r="63" spans="1:3" x14ac:dyDescent="0.25">
      <c r="A63" s="2">
        <v>512</v>
      </c>
      <c r="C63" s="3"/>
    </row>
    <row r="64" spans="1:3" x14ac:dyDescent="0.25">
      <c r="A64" s="2">
        <v>513</v>
      </c>
      <c r="C64" s="3"/>
    </row>
    <row r="65" spans="1:3" x14ac:dyDescent="0.25">
      <c r="A65" s="2">
        <v>514</v>
      </c>
      <c r="B65" t="s">
        <v>163</v>
      </c>
      <c r="C65" s="3">
        <v>5</v>
      </c>
    </row>
    <row r="66" spans="1:3" x14ac:dyDescent="0.25">
      <c r="A66" s="2">
        <v>515</v>
      </c>
      <c r="B66" t="s">
        <v>82</v>
      </c>
      <c r="C66" s="3">
        <v>30</v>
      </c>
    </row>
    <row r="67" spans="1:3" x14ac:dyDescent="0.25">
      <c r="A67" s="2">
        <v>516</v>
      </c>
      <c r="B67" t="s">
        <v>197</v>
      </c>
      <c r="C67" s="3">
        <v>60</v>
      </c>
    </row>
    <row r="68" spans="1:3" ht="18.75" x14ac:dyDescent="0.3">
      <c r="A68" s="2"/>
      <c r="B68" s="5" t="s">
        <v>146</v>
      </c>
      <c r="C68" s="3"/>
    </row>
    <row r="69" spans="1:3" x14ac:dyDescent="0.25">
      <c r="A69" s="2">
        <v>600</v>
      </c>
      <c r="B69" t="s">
        <v>147</v>
      </c>
      <c r="C69" s="3">
        <v>10</v>
      </c>
    </row>
    <row r="70" spans="1:3" x14ac:dyDescent="0.25">
      <c r="A70" s="2">
        <v>601</v>
      </c>
      <c r="B70" t="s">
        <v>148</v>
      </c>
      <c r="C70" s="3">
        <v>15</v>
      </c>
    </row>
    <row r="71" spans="1:3" x14ac:dyDescent="0.25">
      <c r="A71" s="2">
        <v>602</v>
      </c>
      <c r="B71" t="s">
        <v>149</v>
      </c>
      <c r="C71" s="3">
        <v>20</v>
      </c>
    </row>
    <row r="72" spans="1:3" x14ac:dyDescent="0.25">
      <c r="A72" s="2">
        <v>603</v>
      </c>
      <c r="B72" t="s">
        <v>150</v>
      </c>
      <c r="C72" s="3">
        <v>15</v>
      </c>
    </row>
    <row r="73" spans="1:3" x14ac:dyDescent="0.25">
      <c r="A73" s="2">
        <v>604</v>
      </c>
      <c r="B73" t="s">
        <v>151</v>
      </c>
      <c r="C73" s="3">
        <v>27.5</v>
      </c>
    </row>
    <row r="74" spans="1:3" x14ac:dyDescent="0.25">
      <c r="A74" s="2">
        <v>605</v>
      </c>
      <c r="B74" t="s">
        <v>152</v>
      </c>
      <c r="C74" s="3">
        <v>37.5</v>
      </c>
    </row>
    <row r="75" spans="1:3" x14ac:dyDescent="0.25">
      <c r="A75" s="2"/>
      <c r="C75" s="3"/>
    </row>
    <row r="76" spans="1:3" s="50" customFormat="1" ht="18.75" x14ac:dyDescent="0.3">
      <c r="A76" s="2"/>
      <c r="B76" s="5" t="s">
        <v>133</v>
      </c>
      <c r="C76" s="3"/>
    </row>
    <row r="77" spans="1:3" s="50" customFormat="1" x14ac:dyDescent="0.25">
      <c r="A77" s="2">
        <v>700</v>
      </c>
      <c r="B77" t="s">
        <v>134</v>
      </c>
      <c r="C77" s="3">
        <v>45</v>
      </c>
    </row>
    <row r="78" spans="1:3" s="50" customFormat="1" x14ac:dyDescent="0.25">
      <c r="A78" s="2">
        <v>701</v>
      </c>
      <c r="B78" t="s">
        <v>185</v>
      </c>
      <c r="C78" s="3">
        <v>100</v>
      </c>
    </row>
    <row r="79" spans="1:3" s="50" customFormat="1" x14ac:dyDescent="0.25">
      <c r="A79" s="2"/>
      <c r="B79"/>
      <c r="C79" s="3"/>
    </row>
    <row r="80" spans="1:3" s="50" customFormat="1" x14ac:dyDescent="0.25"/>
    <row r="81" s="50" customFormat="1" x14ac:dyDescent="0.25"/>
    <row r="82" s="50" customFormat="1" x14ac:dyDescent="0.25"/>
    <row r="83" s="50" customFormat="1" x14ac:dyDescent="0.25"/>
    <row r="84" s="50" customFormat="1" x14ac:dyDescent="0.25"/>
    <row r="85" s="50" customFormat="1" x14ac:dyDescent="0.25"/>
    <row r="86" s="50" customFormat="1" x14ac:dyDescent="0.25"/>
    <row r="87" s="50" customFormat="1" x14ac:dyDescent="0.25"/>
    <row r="88" s="50" customFormat="1" x14ac:dyDescent="0.25"/>
    <row r="89" s="50" customFormat="1" x14ac:dyDescent="0.25"/>
    <row r="90" s="50" customFormat="1" x14ac:dyDescent="0.25"/>
    <row r="91" s="50" customFormat="1" x14ac:dyDescent="0.25"/>
    <row r="92" s="50" customFormat="1" x14ac:dyDescent="0.25"/>
    <row r="93" s="50" customFormat="1" x14ac:dyDescent="0.25"/>
    <row r="94" s="50" customFormat="1" x14ac:dyDescent="0.25"/>
    <row r="95" s="50" customFormat="1" x14ac:dyDescent="0.25"/>
    <row r="96" s="50" customFormat="1" x14ac:dyDescent="0.25"/>
    <row r="97" spans="1:3" s="50" customFormat="1" x14ac:dyDescent="0.25"/>
    <row r="98" spans="1:3" s="50" customFormat="1" x14ac:dyDescent="0.25"/>
    <row r="99" spans="1:3" s="50" customFormat="1" x14ac:dyDescent="0.25"/>
    <row r="100" spans="1:3" s="50" customFormat="1" x14ac:dyDescent="0.25"/>
    <row r="101" spans="1:3" s="50" customFormat="1" x14ac:dyDescent="0.25"/>
    <row r="102" spans="1:3" s="50" customFormat="1" x14ac:dyDescent="0.25"/>
    <row r="103" spans="1:3" s="50" customFormat="1" x14ac:dyDescent="0.25"/>
    <row r="104" spans="1:3" s="50" customFormat="1" x14ac:dyDescent="0.25"/>
    <row r="105" spans="1:3" x14ac:dyDescent="0.25">
      <c r="A105" s="50"/>
      <c r="B105" s="50"/>
      <c r="C105" s="50"/>
    </row>
    <row r="106" spans="1:3" x14ac:dyDescent="0.25">
      <c r="A106" s="50"/>
      <c r="B106" s="50"/>
      <c r="C106" s="50"/>
    </row>
    <row r="107" spans="1:3" x14ac:dyDescent="0.25">
      <c r="A107" s="50"/>
      <c r="B107" s="50"/>
      <c r="C107" s="50"/>
    </row>
    <row r="108" spans="1:3" x14ac:dyDescent="0.25">
      <c r="A108" s="50"/>
      <c r="B108" s="50"/>
      <c r="C108" s="50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:T69"/>
  <sheetViews>
    <sheetView topLeftCell="A28" workbookViewId="0">
      <selection activeCell="A28" sqref="A1:XFD1048576"/>
    </sheetView>
  </sheetViews>
  <sheetFormatPr baseColWidth="10" defaultColWidth="11.42578125" defaultRowHeight="15" x14ac:dyDescent="0.25"/>
  <cols>
    <col min="1" max="1" width="12.28515625" style="34" customWidth="1"/>
    <col min="2" max="2" width="13.5703125" style="34" customWidth="1"/>
    <col min="3" max="3" width="23" style="34" customWidth="1"/>
    <col min="4" max="4" width="30.85546875" style="34" bestFit="1" customWidth="1"/>
    <col min="5" max="5" width="14.7109375" style="34" customWidth="1"/>
    <col min="6" max="6" width="11.42578125" style="34"/>
    <col min="7" max="8" width="12" style="34" customWidth="1"/>
    <col min="9" max="9" width="1.7109375" style="34" customWidth="1"/>
    <col min="10" max="10" width="3" style="29" customWidth="1"/>
    <col min="11" max="11" width="1.7109375" style="34" customWidth="1"/>
    <col min="12" max="13" width="11.42578125" style="34"/>
    <col min="14" max="14" width="22.85546875" style="34" customWidth="1"/>
    <col min="15" max="15" width="31" style="34" customWidth="1"/>
    <col min="16" max="16" width="12.140625" style="34" bestFit="1" customWidth="1"/>
    <col min="17" max="16384" width="11.42578125" style="34"/>
  </cols>
  <sheetData>
    <row r="1" spans="1:20" ht="15" customHeight="1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</row>
    <row r="2" spans="1:20" ht="15" customHeight="1" x14ac:dyDescent="0.25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</row>
    <row r="3" spans="1:20" ht="45.75" customHeight="1" thickBot="1" x14ac:dyDescent="0.3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</row>
    <row r="5" spans="1:20" ht="15" customHeight="1" x14ac:dyDescent="0.25">
      <c r="A5" s="150"/>
      <c r="B5" s="150"/>
      <c r="C5" s="150"/>
      <c r="D5" s="150"/>
      <c r="E5" s="150"/>
      <c r="F5" s="150"/>
      <c r="G5" s="150"/>
      <c r="H5" s="32"/>
      <c r="I5" s="32"/>
      <c r="J5" s="28"/>
      <c r="K5" s="33"/>
      <c r="L5" s="150"/>
      <c r="M5" s="150"/>
      <c r="N5" s="150"/>
      <c r="O5" s="150"/>
      <c r="P5" s="150"/>
      <c r="Q5" s="150"/>
      <c r="R5" s="150"/>
      <c r="S5" s="150"/>
    </row>
    <row r="6" spans="1:20" ht="15" customHeight="1" x14ac:dyDescent="0.25">
      <c r="A6" s="150"/>
      <c r="B6" s="150"/>
      <c r="C6" s="150"/>
      <c r="D6" s="150"/>
      <c r="E6" s="150"/>
      <c r="F6" s="150"/>
      <c r="G6" s="150"/>
      <c r="H6" s="32"/>
      <c r="I6" s="32"/>
      <c r="J6" s="28"/>
      <c r="K6" s="33"/>
      <c r="L6" s="150"/>
      <c r="M6" s="150"/>
      <c r="N6" s="150"/>
      <c r="O6" s="150"/>
      <c r="P6" s="150"/>
      <c r="Q6" s="150"/>
      <c r="R6" s="150"/>
      <c r="S6" s="150"/>
    </row>
    <row r="8" spans="1:20" s="35" customFormat="1" x14ac:dyDescent="0.25">
      <c r="A8" s="12"/>
      <c r="B8" s="12"/>
      <c r="C8" s="12"/>
      <c r="D8" s="12"/>
      <c r="E8" s="12"/>
      <c r="F8" s="12"/>
      <c r="G8" s="12"/>
      <c r="H8" s="26"/>
      <c r="J8" s="30"/>
      <c r="L8" s="12"/>
      <c r="M8" s="12"/>
      <c r="N8" s="12"/>
      <c r="O8" s="12"/>
      <c r="P8" s="12"/>
      <c r="Q8" s="12"/>
      <c r="R8" s="12"/>
      <c r="S8" s="26"/>
    </row>
    <row r="9" spans="1:20" x14ac:dyDescent="0.25">
      <c r="A9" s="13"/>
      <c r="B9" s="14"/>
      <c r="C9" s="14"/>
      <c r="D9" s="14"/>
      <c r="E9" s="15"/>
      <c r="F9" s="16"/>
      <c r="G9" s="17"/>
      <c r="H9" s="31"/>
      <c r="I9" s="36"/>
      <c r="L9" s="13"/>
      <c r="M9" s="14"/>
      <c r="N9" s="14"/>
      <c r="O9" s="14"/>
      <c r="P9" s="15"/>
      <c r="Q9" s="16"/>
      <c r="R9" s="17"/>
      <c r="S9" s="25"/>
    </row>
    <row r="10" spans="1:20" x14ac:dyDescent="0.25">
      <c r="A10" s="13"/>
      <c r="B10" s="14"/>
      <c r="C10" s="14"/>
      <c r="D10" s="14"/>
      <c r="E10" s="15"/>
      <c r="F10" s="16"/>
      <c r="G10" s="17"/>
      <c r="H10" s="31"/>
      <c r="I10" s="36"/>
      <c r="L10" s="13"/>
      <c r="M10" s="14"/>
      <c r="N10" s="14"/>
      <c r="O10" s="14"/>
      <c r="P10" s="15"/>
      <c r="Q10" s="16"/>
      <c r="R10" s="17"/>
      <c r="S10" s="25"/>
    </row>
    <row r="11" spans="1:20" x14ac:dyDescent="0.25">
      <c r="A11" s="13"/>
      <c r="B11" s="14"/>
      <c r="C11" s="14"/>
      <c r="D11" s="14"/>
      <c r="E11" s="15"/>
      <c r="F11" s="16"/>
      <c r="G11" s="17"/>
      <c r="H11" s="31"/>
      <c r="I11" s="36"/>
      <c r="L11" s="13"/>
      <c r="M11" s="14"/>
      <c r="N11" s="14"/>
      <c r="O11" s="14"/>
      <c r="P11" s="15"/>
      <c r="Q11" s="16"/>
      <c r="R11" s="17"/>
      <c r="S11" s="25"/>
    </row>
    <row r="12" spans="1:20" x14ac:dyDescent="0.25">
      <c r="A12" s="13"/>
      <c r="B12" s="14"/>
      <c r="C12" s="14"/>
      <c r="D12" s="14"/>
      <c r="E12" s="15"/>
      <c r="F12" s="16"/>
      <c r="G12" s="17"/>
      <c r="H12" s="31"/>
      <c r="I12" s="36"/>
      <c r="L12" s="13"/>
      <c r="M12" s="14"/>
      <c r="N12" s="14"/>
      <c r="O12" s="14"/>
      <c r="P12" s="15"/>
      <c r="Q12" s="16"/>
      <c r="R12" s="17"/>
      <c r="S12" s="25"/>
    </row>
    <row r="13" spans="1:20" x14ac:dyDescent="0.25">
      <c r="A13" s="13"/>
      <c r="B13" s="14"/>
      <c r="C13" s="14"/>
      <c r="D13" s="14"/>
      <c r="E13" s="15"/>
      <c r="F13" s="16"/>
      <c r="G13" s="17"/>
      <c r="H13" s="31"/>
      <c r="I13" s="36"/>
      <c r="L13" s="13"/>
      <c r="M13" s="14"/>
      <c r="N13" s="14"/>
      <c r="O13" s="14"/>
      <c r="P13" s="15"/>
      <c r="Q13" s="16"/>
      <c r="R13" s="17"/>
      <c r="S13" s="25"/>
    </row>
    <row r="14" spans="1:20" x14ac:dyDescent="0.25">
      <c r="A14" s="13"/>
      <c r="B14" s="14"/>
      <c r="C14" s="14"/>
      <c r="D14" s="14"/>
      <c r="E14" s="15"/>
      <c r="F14" s="16"/>
      <c r="G14" s="17"/>
      <c r="H14" s="31"/>
      <c r="I14" s="36"/>
      <c r="L14" s="13"/>
      <c r="M14" s="14"/>
      <c r="N14" s="14"/>
      <c r="O14" s="14"/>
      <c r="P14" s="15"/>
      <c r="Q14" s="16"/>
      <c r="R14" s="17"/>
      <c r="S14" s="25"/>
    </row>
    <row r="15" spans="1:20" x14ac:dyDescent="0.25">
      <c r="A15" s="13"/>
      <c r="B15" s="14"/>
      <c r="C15" s="14"/>
      <c r="D15" s="14"/>
      <c r="E15" s="15"/>
      <c r="F15" s="16"/>
      <c r="G15" s="17"/>
      <c r="H15" s="31"/>
      <c r="I15" s="36"/>
      <c r="L15" s="13"/>
      <c r="M15" s="14"/>
      <c r="N15" s="14"/>
      <c r="O15" s="14"/>
      <c r="P15" s="15"/>
      <c r="Q15" s="16"/>
      <c r="R15" s="17"/>
      <c r="S15" s="25"/>
    </row>
    <row r="16" spans="1:20" x14ac:dyDescent="0.25">
      <c r="A16" s="13"/>
      <c r="B16" s="14"/>
      <c r="C16" s="14"/>
      <c r="D16" s="14"/>
      <c r="E16" s="15"/>
      <c r="F16" s="16"/>
      <c r="G16" s="17"/>
      <c r="H16" s="31"/>
      <c r="I16" s="36"/>
      <c r="L16" s="13"/>
      <c r="M16" s="14"/>
      <c r="N16" s="14"/>
      <c r="O16" s="14"/>
      <c r="P16" s="15"/>
      <c r="Q16" s="14"/>
      <c r="R16" s="14"/>
      <c r="S16" s="25"/>
    </row>
    <row r="19" spans="1:19" x14ac:dyDescent="0.25">
      <c r="A19" s="37"/>
      <c r="B19" s="37"/>
      <c r="C19" s="37"/>
      <c r="D19" s="37"/>
      <c r="E19" s="37"/>
      <c r="K19" s="29"/>
      <c r="L19" s="37"/>
      <c r="M19" s="37"/>
      <c r="N19" s="37"/>
      <c r="O19" s="37"/>
      <c r="P19" s="37"/>
    </row>
    <row r="20" spans="1:19" x14ac:dyDescent="0.25">
      <c r="A20" s="27"/>
      <c r="B20" s="27"/>
      <c r="C20" s="27"/>
      <c r="D20" s="27"/>
      <c r="E20" s="42"/>
      <c r="K20" s="27"/>
      <c r="L20" s="27"/>
      <c r="M20" s="27"/>
      <c r="N20" s="27"/>
      <c r="O20" s="27"/>
      <c r="P20" s="42"/>
    </row>
    <row r="21" spans="1:19" x14ac:dyDescent="0.25">
      <c r="A21" s="37"/>
      <c r="B21" s="37"/>
      <c r="C21" s="37"/>
      <c r="D21" s="37"/>
      <c r="E21" s="37"/>
      <c r="K21" s="29"/>
      <c r="L21" s="37"/>
      <c r="M21" s="37"/>
      <c r="N21" s="37"/>
      <c r="O21" s="37"/>
      <c r="P21" s="37"/>
    </row>
    <row r="22" spans="1:19" x14ac:dyDescent="0.25">
      <c r="A22" s="27"/>
      <c r="B22" s="27"/>
      <c r="C22" s="27"/>
      <c r="D22" s="27"/>
      <c r="E22" s="42"/>
      <c r="K22" s="27"/>
      <c r="L22" s="27"/>
      <c r="M22" s="27"/>
      <c r="N22" s="27"/>
      <c r="O22" s="27"/>
      <c r="P22" s="42"/>
    </row>
    <row r="23" spans="1:19" x14ac:dyDescent="0.25">
      <c r="A23" s="37"/>
      <c r="B23" s="37"/>
      <c r="C23" s="37"/>
      <c r="D23" s="40"/>
      <c r="E23" s="41"/>
      <c r="K23" s="29"/>
      <c r="L23" s="37"/>
      <c r="M23" s="37"/>
      <c r="N23" s="37"/>
      <c r="O23" s="40"/>
      <c r="P23" s="41"/>
    </row>
    <row r="24" spans="1:19" x14ac:dyDescent="0.25">
      <c r="A24" s="27"/>
      <c r="B24" s="27"/>
      <c r="C24" s="27"/>
      <c r="D24" s="27"/>
      <c r="E24" s="43"/>
      <c r="K24" s="27"/>
      <c r="L24" s="27"/>
      <c r="M24" s="27"/>
      <c r="N24" s="27"/>
      <c r="O24" s="27"/>
      <c r="P24" s="43"/>
    </row>
    <row r="25" spans="1:19" x14ac:dyDescent="0.25">
      <c r="A25" s="37"/>
      <c r="B25" s="37"/>
      <c r="C25" s="37"/>
      <c r="D25" s="38"/>
      <c r="E25" s="39"/>
      <c r="K25" s="29"/>
      <c r="L25" s="37"/>
      <c r="M25" s="37"/>
      <c r="N25" s="37"/>
      <c r="O25" s="38"/>
      <c r="P25" s="39"/>
    </row>
    <row r="26" spans="1:19" ht="15.75" x14ac:dyDescent="0.25">
      <c r="A26" s="27"/>
      <c r="B26" s="27"/>
      <c r="C26" s="27"/>
      <c r="D26" s="27"/>
      <c r="E26" s="44"/>
      <c r="K26" s="27"/>
      <c r="L26" s="27"/>
      <c r="M26" s="27"/>
      <c r="N26" s="27"/>
      <c r="O26" s="27"/>
      <c r="P26" s="44"/>
    </row>
    <row r="28" spans="1:19" s="29" customFormat="1" x14ac:dyDescent="0.25"/>
    <row r="30" spans="1:19" ht="15.75" customHeight="1" x14ac:dyDescent="0.25">
      <c r="A30" s="150"/>
      <c r="B30" s="150"/>
      <c r="C30" s="150"/>
      <c r="D30" s="150"/>
      <c r="E30" s="150"/>
      <c r="F30" s="150"/>
      <c r="G30" s="150"/>
      <c r="H30" s="32"/>
      <c r="L30" s="150"/>
      <c r="M30" s="150"/>
      <c r="N30" s="150"/>
      <c r="O30" s="150"/>
      <c r="P30" s="150"/>
      <c r="Q30" s="150"/>
      <c r="R30" s="150"/>
      <c r="S30" s="32"/>
    </row>
    <row r="31" spans="1:19" ht="20.25" customHeight="1" x14ac:dyDescent="0.25">
      <c r="A31" s="150"/>
      <c r="B31" s="150"/>
      <c r="C31" s="150"/>
      <c r="D31" s="150"/>
      <c r="E31" s="150"/>
      <c r="F31" s="150"/>
      <c r="G31" s="150"/>
      <c r="H31" s="32"/>
      <c r="L31" s="150"/>
      <c r="M31" s="150"/>
      <c r="N31" s="150"/>
      <c r="O31" s="150"/>
      <c r="P31" s="150"/>
      <c r="Q31" s="150"/>
      <c r="R31" s="150"/>
      <c r="S31" s="32"/>
    </row>
    <row r="33" spans="1:19" x14ac:dyDescent="0.25">
      <c r="A33" s="12"/>
      <c r="B33" s="12"/>
      <c r="C33" s="12"/>
      <c r="D33" s="12"/>
      <c r="E33" s="12"/>
      <c r="F33" s="12"/>
      <c r="G33" s="12"/>
      <c r="H33" s="26"/>
      <c r="L33" s="12"/>
      <c r="M33" s="12"/>
      <c r="N33" s="12"/>
      <c r="O33" s="12"/>
      <c r="P33" s="12"/>
      <c r="Q33" s="12"/>
      <c r="R33" s="12"/>
      <c r="S33" s="26"/>
    </row>
    <row r="34" spans="1:19" x14ac:dyDescent="0.25">
      <c r="A34" s="13"/>
      <c r="B34" s="14"/>
      <c r="C34" s="14"/>
      <c r="D34" s="14"/>
      <c r="E34" s="15"/>
      <c r="F34" s="16"/>
      <c r="G34" s="17"/>
      <c r="H34" s="14"/>
      <c r="L34" s="13"/>
      <c r="M34" s="14"/>
      <c r="N34" s="14"/>
      <c r="O34" s="14"/>
      <c r="P34" s="15"/>
      <c r="Q34" s="16"/>
      <c r="R34" s="17"/>
      <c r="S34" s="14"/>
    </row>
    <row r="35" spans="1:19" x14ac:dyDescent="0.25">
      <c r="A35" s="13"/>
      <c r="B35" s="14"/>
      <c r="C35" s="14"/>
      <c r="D35" s="14"/>
      <c r="E35" s="15"/>
      <c r="F35" s="16"/>
      <c r="G35" s="17"/>
      <c r="H35" s="14"/>
      <c r="L35" s="13"/>
      <c r="M35" s="14"/>
      <c r="N35" s="14"/>
      <c r="O35" s="14"/>
      <c r="P35" s="15"/>
      <c r="Q35" s="16"/>
      <c r="R35" s="17"/>
      <c r="S35" s="14"/>
    </row>
    <row r="36" spans="1:19" x14ac:dyDescent="0.25">
      <c r="A36" s="13"/>
      <c r="B36" s="14"/>
      <c r="C36" s="14"/>
      <c r="D36" s="14"/>
      <c r="E36" s="15"/>
      <c r="F36" s="16"/>
      <c r="G36" s="17"/>
      <c r="H36" s="14"/>
      <c r="L36" s="13"/>
      <c r="M36" s="14"/>
      <c r="N36" s="14"/>
      <c r="O36" s="14"/>
      <c r="P36" s="15"/>
      <c r="Q36" s="16"/>
      <c r="R36" s="17"/>
      <c r="S36" s="14"/>
    </row>
    <row r="37" spans="1:19" x14ac:dyDescent="0.25">
      <c r="A37" s="13"/>
      <c r="B37" s="14"/>
      <c r="C37" s="14"/>
      <c r="D37" s="14"/>
      <c r="E37" s="15"/>
      <c r="F37" s="16"/>
      <c r="G37" s="17"/>
      <c r="H37" s="14"/>
      <c r="L37" s="13"/>
      <c r="M37" s="14"/>
      <c r="N37" s="14"/>
      <c r="O37" s="14"/>
      <c r="P37" s="15"/>
      <c r="Q37" s="16"/>
      <c r="R37" s="17"/>
      <c r="S37" s="14"/>
    </row>
    <row r="38" spans="1:19" x14ac:dyDescent="0.25">
      <c r="A38" s="13"/>
      <c r="B38" s="14"/>
      <c r="C38" s="14"/>
      <c r="D38" s="14"/>
      <c r="E38" s="15"/>
      <c r="F38" s="16"/>
      <c r="G38" s="17"/>
      <c r="H38" s="14"/>
      <c r="L38" s="13"/>
      <c r="M38" s="14"/>
      <c r="N38" s="14"/>
      <c r="O38" s="14"/>
      <c r="P38" s="15"/>
      <c r="Q38" s="16"/>
      <c r="R38" s="17"/>
      <c r="S38" s="14"/>
    </row>
    <row r="39" spans="1:19" x14ac:dyDescent="0.25">
      <c r="A39" s="13"/>
      <c r="B39" s="14"/>
      <c r="C39" s="14"/>
      <c r="D39" s="14"/>
      <c r="E39" s="15"/>
      <c r="F39" s="16"/>
      <c r="G39" s="17"/>
      <c r="H39" s="14"/>
      <c r="L39" s="13"/>
      <c r="M39" s="14"/>
      <c r="N39" s="14"/>
      <c r="O39" s="14"/>
      <c r="P39" s="15"/>
      <c r="Q39" s="16"/>
      <c r="R39" s="17"/>
      <c r="S39" s="14"/>
    </row>
    <row r="40" spans="1:19" x14ac:dyDescent="0.25">
      <c r="A40" s="13"/>
      <c r="B40" s="14"/>
      <c r="C40" s="14"/>
      <c r="D40" s="14"/>
      <c r="E40" s="15"/>
      <c r="F40" s="16"/>
      <c r="G40" s="17"/>
      <c r="H40" s="14"/>
      <c r="L40" s="13"/>
      <c r="M40" s="14"/>
      <c r="N40" s="14"/>
      <c r="O40" s="14"/>
      <c r="P40" s="15"/>
      <c r="Q40" s="16"/>
      <c r="R40" s="17"/>
      <c r="S40" s="14"/>
    </row>
    <row r="41" spans="1:19" ht="47.25" customHeight="1" x14ac:dyDescent="0.25">
      <c r="A41" s="78"/>
      <c r="B41" s="79"/>
      <c r="C41" s="79"/>
      <c r="D41" s="80"/>
      <c r="E41" s="81"/>
      <c r="F41" s="82"/>
      <c r="G41" s="84"/>
      <c r="H41" s="79"/>
      <c r="L41" s="78"/>
      <c r="M41" s="79"/>
      <c r="N41" s="79"/>
      <c r="O41" s="80"/>
      <c r="P41" s="81"/>
      <c r="Q41" s="82"/>
      <c r="R41" s="84"/>
      <c r="S41" s="79"/>
    </row>
    <row r="42" spans="1:19" x14ac:dyDescent="0.25">
      <c r="A42" s="78"/>
      <c r="B42" s="85"/>
      <c r="C42" s="79"/>
      <c r="D42" s="80"/>
      <c r="E42" s="81"/>
      <c r="F42" s="82"/>
      <c r="G42" s="84"/>
      <c r="H42" s="79"/>
      <c r="L42" s="78"/>
      <c r="M42" s="85"/>
      <c r="N42" s="79"/>
      <c r="O42" s="80"/>
      <c r="P42" s="81"/>
      <c r="Q42" s="82"/>
      <c r="R42" s="84"/>
      <c r="S42" s="79"/>
    </row>
    <row r="43" spans="1:19" x14ac:dyDescent="0.25">
      <c r="A43" s="71"/>
      <c r="B43" s="14"/>
      <c r="C43" s="25"/>
      <c r="D43" s="25"/>
      <c r="E43" s="72"/>
      <c r="F43" s="73"/>
      <c r="G43" s="17"/>
      <c r="H43" s="25"/>
      <c r="L43" s="71"/>
      <c r="M43" s="14"/>
      <c r="N43" s="25"/>
      <c r="O43" s="25"/>
      <c r="P43" s="72"/>
      <c r="Q43" s="73"/>
      <c r="R43" s="17"/>
      <c r="S43" s="25"/>
    </row>
    <row r="44" spans="1:19" x14ac:dyDescent="0.25">
      <c r="A44" s="71"/>
      <c r="B44" s="14"/>
      <c r="C44" s="14"/>
      <c r="D44" s="14"/>
      <c r="E44" s="72"/>
      <c r="F44" s="73"/>
      <c r="G44" s="17"/>
      <c r="H44" s="14"/>
      <c r="L44" s="71"/>
      <c r="M44" s="14"/>
      <c r="N44" s="14"/>
      <c r="O44" s="14"/>
      <c r="P44" s="72"/>
      <c r="Q44" s="73"/>
      <c r="R44" s="17"/>
      <c r="S44" s="14"/>
    </row>
    <row r="45" spans="1:19" x14ac:dyDescent="0.25">
      <c r="A45" s="71"/>
      <c r="B45" s="14"/>
      <c r="C45" s="14"/>
      <c r="D45" s="14"/>
      <c r="E45" s="72"/>
      <c r="F45" s="73"/>
      <c r="G45" s="17"/>
      <c r="H45" s="14"/>
      <c r="L45" s="71"/>
      <c r="M45" s="14"/>
      <c r="N45" s="14"/>
      <c r="O45" s="14"/>
      <c r="P45" s="72"/>
      <c r="Q45" s="73"/>
      <c r="R45" s="17"/>
      <c r="S45" s="14"/>
    </row>
    <row r="46" spans="1:19" x14ac:dyDescent="0.25">
      <c r="A46" s="71"/>
      <c r="B46" s="14"/>
      <c r="C46" s="14"/>
      <c r="D46" s="93"/>
      <c r="E46" s="72"/>
      <c r="F46" s="73"/>
      <c r="G46" s="17"/>
      <c r="H46" s="14"/>
      <c r="L46" s="71"/>
      <c r="M46" s="14"/>
      <c r="N46" s="14"/>
      <c r="O46" s="93"/>
      <c r="P46" s="72"/>
      <c r="Q46" s="73"/>
      <c r="R46" s="17"/>
      <c r="S46" s="14"/>
    </row>
    <row r="47" spans="1:19" x14ac:dyDescent="0.25">
      <c r="A47" s="13"/>
      <c r="B47" s="14"/>
      <c r="C47" s="14"/>
      <c r="D47" s="14"/>
      <c r="E47" s="15"/>
      <c r="F47" s="16"/>
      <c r="G47" s="17"/>
      <c r="H47" s="14"/>
      <c r="L47" s="13"/>
      <c r="M47" s="14"/>
      <c r="N47" s="14"/>
      <c r="O47" s="14"/>
      <c r="P47" s="15"/>
      <c r="Q47" s="16"/>
      <c r="R47" s="17"/>
      <c r="S47" s="14"/>
    </row>
    <row r="48" spans="1:19" x14ac:dyDescent="0.25">
      <c r="A48" s="13"/>
      <c r="B48" s="14"/>
      <c r="C48" s="14"/>
      <c r="D48" s="14"/>
      <c r="E48" s="15"/>
      <c r="F48" s="16"/>
      <c r="G48" s="17"/>
      <c r="H48" s="14"/>
      <c r="L48" s="13"/>
      <c r="M48" s="14"/>
      <c r="N48" s="14"/>
      <c r="O48" s="14"/>
      <c r="P48" s="15"/>
      <c r="Q48" s="16"/>
      <c r="R48" s="17"/>
      <c r="S48" s="14"/>
    </row>
    <row r="49" spans="1:19" x14ac:dyDescent="0.25">
      <c r="A49" s="13"/>
      <c r="B49" s="14"/>
      <c r="C49" s="14"/>
      <c r="D49" s="14"/>
      <c r="E49" s="15"/>
      <c r="F49" s="16"/>
      <c r="G49" s="17"/>
      <c r="H49" s="14"/>
      <c r="L49" s="13"/>
      <c r="M49" s="14"/>
      <c r="N49" s="14"/>
      <c r="O49" s="14"/>
      <c r="P49" s="15"/>
      <c r="Q49" s="16"/>
      <c r="R49" s="17"/>
      <c r="S49" s="14"/>
    </row>
    <row r="50" spans="1:19" x14ac:dyDescent="0.25">
      <c r="A50" s="98"/>
      <c r="B50" s="99"/>
      <c r="C50" s="99"/>
      <c r="D50" s="99"/>
      <c r="E50" s="100"/>
      <c r="F50" s="102"/>
      <c r="G50" s="101"/>
      <c r="H50" s="99"/>
      <c r="L50" s="98"/>
      <c r="M50" s="99"/>
      <c r="N50" s="99"/>
      <c r="O50" s="99"/>
      <c r="P50" s="100"/>
      <c r="Q50" s="102"/>
      <c r="R50" s="101"/>
      <c r="S50" s="99"/>
    </row>
    <row r="53" spans="1:19" x14ac:dyDescent="0.25">
      <c r="A53" s="37"/>
      <c r="B53" s="37"/>
      <c r="C53" s="37"/>
      <c r="D53" s="37"/>
      <c r="E53" s="37"/>
      <c r="L53" s="37"/>
      <c r="M53" s="37"/>
      <c r="N53" s="37"/>
      <c r="O53" s="37"/>
      <c r="P53" s="37"/>
    </row>
    <row r="54" spans="1:19" x14ac:dyDescent="0.25">
      <c r="A54" s="27"/>
      <c r="B54" s="27"/>
      <c r="C54" s="27"/>
      <c r="D54" s="27"/>
      <c r="E54" s="42"/>
      <c r="L54" s="27"/>
      <c r="M54" s="27"/>
      <c r="N54" s="27"/>
      <c r="O54" s="27"/>
      <c r="P54" s="42"/>
    </row>
    <row r="55" spans="1:19" x14ac:dyDescent="0.25">
      <c r="A55" s="37"/>
      <c r="B55" s="37"/>
      <c r="C55" s="37"/>
      <c r="D55" s="37"/>
      <c r="E55" s="37"/>
      <c r="L55" s="37"/>
      <c r="M55" s="37"/>
      <c r="N55" s="37"/>
      <c r="O55" s="37"/>
      <c r="P55" s="37"/>
    </row>
    <row r="56" spans="1:19" x14ac:dyDescent="0.25">
      <c r="A56" s="27"/>
      <c r="B56" s="27"/>
      <c r="C56" s="27"/>
      <c r="D56" s="27"/>
      <c r="E56" s="42"/>
      <c r="L56" s="27"/>
      <c r="M56" s="27"/>
      <c r="N56" s="27"/>
      <c r="O56" s="27"/>
      <c r="P56" s="42"/>
    </row>
    <row r="57" spans="1:19" x14ac:dyDescent="0.25">
      <c r="A57" s="37"/>
      <c r="B57" s="37"/>
      <c r="C57" s="37"/>
      <c r="D57" s="40"/>
      <c r="E57" s="41"/>
      <c r="L57" s="37"/>
      <c r="M57" s="37"/>
      <c r="N57" s="37"/>
      <c r="O57" s="40"/>
      <c r="P57" s="41"/>
    </row>
    <row r="58" spans="1:19" x14ac:dyDescent="0.25">
      <c r="A58" s="27"/>
      <c r="B58" s="27"/>
      <c r="C58" s="27"/>
      <c r="D58" s="27"/>
      <c r="E58" s="43"/>
      <c r="L58" s="27"/>
      <c r="M58" s="27"/>
      <c r="N58" s="27"/>
      <c r="O58" s="27"/>
      <c r="P58" s="43"/>
    </row>
    <row r="59" spans="1:19" ht="18" customHeight="1" x14ac:dyDescent="0.25">
      <c r="A59" s="37"/>
      <c r="B59" s="37"/>
      <c r="C59" s="37"/>
      <c r="D59" s="38"/>
      <c r="E59" s="39"/>
      <c r="I59" s="32"/>
      <c r="L59" s="37"/>
      <c r="M59" s="37"/>
      <c r="N59" s="37"/>
      <c r="O59" s="38"/>
      <c r="P59" s="39"/>
    </row>
    <row r="60" spans="1:19" ht="18.75" customHeight="1" x14ac:dyDescent="0.25">
      <c r="A60" s="27"/>
      <c r="B60" s="27"/>
      <c r="C60" s="27"/>
      <c r="D60" s="27"/>
      <c r="E60" s="44"/>
      <c r="I60" s="32"/>
      <c r="L60" s="27"/>
      <c r="M60" s="27"/>
      <c r="N60" s="27"/>
      <c r="O60" s="27"/>
      <c r="P60" s="44"/>
    </row>
    <row r="62" spans="1:19" x14ac:dyDescent="0.25">
      <c r="I62" s="35"/>
    </row>
    <row r="63" spans="1:19" x14ac:dyDescent="0.25">
      <c r="I63" s="36"/>
    </row>
    <row r="64" spans="1:19" x14ac:dyDescent="0.25">
      <c r="I64" s="36"/>
    </row>
    <row r="65" spans="9:9" x14ac:dyDescent="0.25">
      <c r="I65" s="36"/>
    </row>
    <row r="66" spans="9:9" x14ac:dyDescent="0.25">
      <c r="I66" s="36"/>
    </row>
    <row r="67" spans="9:9" x14ac:dyDescent="0.25">
      <c r="I67" s="36"/>
    </row>
    <row r="68" spans="9:9" x14ac:dyDescent="0.25">
      <c r="I68" s="36"/>
    </row>
    <row r="69" spans="9:9" x14ac:dyDescent="0.25">
      <c r="I69" s="36"/>
    </row>
  </sheetData>
  <mergeCells count="5">
    <mergeCell ref="A5:G6"/>
    <mergeCell ref="A30:G31"/>
    <mergeCell ref="L5:S6"/>
    <mergeCell ref="A1:T3"/>
    <mergeCell ref="L30:R3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rgb="FF9933FF"/>
  </sheetPr>
  <dimension ref="A1:T61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12.28515625" style="34" customWidth="1"/>
    <col min="2" max="2" width="13.5703125" style="34" customWidth="1"/>
    <col min="3" max="3" width="23" style="34" customWidth="1"/>
    <col min="4" max="4" width="30.85546875" style="34" bestFit="1" customWidth="1"/>
    <col min="5" max="5" width="14.7109375" style="34" customWidth="1"/>
    <col min="6" max="6" width="11.42578125" style="34"/>
    <col min="7" max="8" width="12" style="34" customWidth="1"/>
    <col min="9" max="9" width="1.7109375" style="34" customWidth="1"/>
    <col min="10" max="10" width="3" style="29" customWidth="1"/>
    <col min="11" max="11" width="1.7109375" style="34" customWidth="1"/>
    <col min="12" max="13" width="11.42578125" style="34"/>
    <col min="14" max="14" width="22.85546875" style="34" customWidth="1"/>
    <col min="15" max="15" width="31" style="34" customWidth="1"/>
    <col min="16" max="16" width="12.140625" style="34" bestFit="1" customWidth="1"/>
    <col min="17" max="16384" width="11.42578125" style="34"/>
  </cols>
  <sheetData>
    <row r="1" spans="1:20" ht="15" customHeight="1" x14ac:dyDescent="0.25">
      <c r="A1" s="151">
        <v>2017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</row>
    <row r="2" spans="1:20" ht="15" customHeight="1" x14ac:dyDescent="0.25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</row>
    <row r="3" spans="1:20" ht="45.75" customHeight="1" thickBot="1" x14ac:dyDescent="0.3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</row>
    <row r="5" spans="1:20" ht="15" customHeight="1" x14ac:dyDescent="0.25">
      <c r="A5" s="150" t="s">
        <v>116</v>
      </c>
      <c r="B5" s="150"/>
      <c r="C5" s="150"/>
      <c r="D5" s="150"/>
      <c r="E5" s="150"/>
      <c r="F5" s="150"/>
      <c r="G5" s="150"/>
      <c r="H5" s="32"/>
      <c r="I5" s="32"/>
      <c r="J5" s="28"/>
      <c r="K5" s="33"/>
      <c r="L5" s="150" t="s">
        <v>120</v>
      </c>
      <c r="M5" s="150"/>
      <c r="N5" s="150"/>
      <c r="O5" s="150"/>
      <c r="P5" s="150"/>
      <c r="Q5" s="150"/>
      <c r="R5" s="150"/>
      <c r="S5" s="150"/>
    </row>
    <row r="6" spans="1:20" ht="15" customHeight="1" x14ac:dyDescent="0.25">
      <c r="A6" s="150"/>
      <c r="B6" s="150"/>
      <c r="C6" s="150"/>
      <c r="D6" s="150"/>
      <c r="E6" s="150"/>
      <c r="F6" s="150"/>
      <c r="G6" s="150"/>
      <c r="H6" s="32"/>
      <c r="I6" s="32"/>
      <c r="J6" s="28"/>
      <c r="K6" s="33"/>
      <c r="L6" s="150"/>
      <c r="M6" s="150"/>
      <c r="N6" s="150"/>
      <c r="O6" s="150"/>
      <c r="P6" s="150"/>
      <c r="Q6" s="150"/>
      <c r="R6" s="150"/>
      <c r="S6" s="150"/>
    </row>
    <row r="8" spans="1:20" s="35" customFormat="1" x14ac:dyDescent="0.25">
      <c r="A8" s="12" t="s">
        <v>66</v>
      </c>
      <c r="B8" s="12" t="s">
        <v>60</v>
      </c>
      <c r="C8" s="12" t="s">
        <v>61</v>
      </c>
      <c r="D8" s="12" t="s">
        <v>62</v>
      </c>
      <c r="E8" s="12" t="s">
        <v>63</v>
      </c>
      <c r="F8" s="12" t="s">
        <v>67</v>
      </c>
      <c r="G8" s="12" t="s">
        <v>68</v>
      </c>
      <c r="H8" s="26" t="s">
        <v>138</v>
      </c>
      <c r="J8" s="30"/>
      <c r="L8" s="12" t="s">
        <v>66</v>
      </c>
      <c r="M8" s="12" t="s">
        <v>60</v>
      </c>
      <c r="N8" s="12" t="s">
        <v>61</v>
      </c>
      <c r="O8" s="12" t="s">
        <v>62</v>
      </c>
      <c r="P8" s="12" t="s">
        <v>63</v>
      </c>
      <c r="Q8" s="12" t="s">
        <v>67</v>
      </c>
      <c r="R8" s="12" t="s">
        <v>68</v>
      </c>
      <c r="S8" s="26" t="s">
        <v>138</v>
      </c>
    </row>
    <row r="9" spans="1:20" x14ac:dyDescent="0.25">
      <c r="A9" s="13"/>
      <c r="B9" s="14"/>
      <c r="C9" s="14"/>
      <c r="D9" s="14"/>
      <c r="E9" s="15"/>
      <c r="F9" s="16"/>
      <c r="G9" s="17"/>
      <c r="H9" s="31"/>
      <c r="I9" s="36"/>
      <c r="L9" s="13"/>
      <c r="M9" s="14"/>
      <c r="N9" s="14"/>
      <c r="O9" s="14"/>
      <c r="P9" s="15"/>
      <c r="Q9" s="16"/>
      <c r="R9" s="17"/>
      <c r="S9" s="25"/>
    </row>
    <row r="10" spans="1:20" x14ac:dyDescent="0.25">
      <c r="A10" s="13"/>
      <c r="B10" s="14"/>
      <c r="C10" s="14"/>
      <c r="D10" s="14"/>
      <c r="E10" s="15"/>
      <c r="F10" s="16"/>
      <c r="G10" s="17"/>
      <c r="H10" s="31"/>
      <c r="I10" s="36"/>
      <c r="L10" s="13"/>
      <c r="M10" s="14"/>
      <c r="N10" s="14"/>
      <c r="O10" s="14"/>
      <c r="P10" s="15"/>
      <c r="Q10" s="16"/>
      <c r="R10" s="17"/>
      <c r="S10" s="25"/>
    </row>
    <row r="11" spans="1:20" x14ac:dyDescent="0.25">
      <c r="A11" s="13"/>
      <c r="B11" s="14"/>
      <c r="C11" s="14"/>
      <c r="D11" s="14"/>
      <c r="E11" s="15"/>
      <c r="F11" s="16"/>
      <c r="G11" s="17"/>
      <c r="H11" s="31"/>
      <c r="I11" s="36"/>
      <c r="L11" s="13"/>
      <c r="M11" s="14"/>
      <c r="N11" s="14"/>
      <c r="O11" s="14"/>
      <c r="P11" s="15"/>
      <c r="Q11" s="16"/>
      <c r="R11" s="17"/>
      <c r="S11" s="25"/>
    </row>
    <row r="12" spans="1:20" x14ac:dyDescent="0.25">
      <c r="A12" s="13"/>
      <c r="B12" s="14"/>
      <c r="C12" s="14"/>
      <c r="D12" s="14"/>
      <c r="E12" s="15"/>
      <c r="F12" s="16"/>
      <c r="G12" s="17"/>
      <c r="H12" s="31"/>
      <c r="I12" s="36"/>
      <c r="L12" s="13"/>
      <c r="M12" s="14"/>
      <c r="N12" s="14"/>
      <c r="O12" s="14"/>
      <c r="P12" s="15"/>
      <c r="Q12" s="16"/>
      <c r="R12" s="17"/>
      <c r="S12" s="25"/>
    </row>
    <row r="13" spans="1:20" x14ac:dyDescent="0.25">
      <c r="A13" s="13"/>
      <c r="B13" s="14"/>
      <c r="C13" s="14"/>
      <c r="D13" s="14"/>
      <c r="E13" s="15"/>
      <c r="F13" s="16"/>
      <c r="G13" s="17"/>
      <c r="H13" s="31"/>
      <c r="I13" s="36"/>
      <c r="L13" s="13"/>
      <c r="M13" s="14"/>
      <c r="N13" s="14"/>
      <c r="O13" s="14"/>
      <c r="P13" s="15"/>
      <c r="Q13" s="16"/>
      <c r="R13" s="17"/>
      <c r="S13" s="25"/>
    </row>
    <row r="14" spans="1:20" x14ac:dyDescent="0.25">
      <c r="A14" s="13"/>
      <c r="B14" s="14"/>
      <c r="C14" s="14"/>
      <c r="D14" s="14"/>
      <c r="E14" s="15"/>
      <c r="F14" s="16"/>
      <c r="G14" s="17"/>
      <c r="H14" s="31"/>
      <c r="I14" s="36"/>
      <c r="L14" s="13"/>
      <c r="M14" s="14"/>
      <c r="N14" s="14"/>
      <c r="O14" s="14"/>
      <c r="P14" s="15"/>
      <c r="Q14" s="16"/>
      <c r="R14" s="17"/>
      <c r="S14" s="25"/>
    </row>
    <row r="15" spans="1:20" x14ac:dyDescent="0.25">
      <c r="A15" s="13"/>
      <c r="B15" s="14"/>
      <c r="C15" s="14"/>
      <c r="D15" s="14"/>
      <c r="E15" s="15"/>
      <c r="F15" s="16"/>
      <c r="G15" s="17"/>
      <c r="H15" s="31"/>
      <c r="I15" s="36"/>
      <c r="L15" s="13"/>
      <c r="M15" s="14"/>
      <c r="N15" s="14"/>
      <c r="O15" s="14"/>
      <c r="P15" s="15"/>
      <c r="Q15" s="16"/>
      <c r="R15" s="17"/>
      <c r="S15" s="25"/>
    </row>
    <row r="16" spans="1:20" x14ac:dyDescent="0.25">
      <c r="A16" s="13"/>
      <c r="B16" s="14"/>
      <c r="C16" s="14"/>
      <c r="D16" s="14"/>
      <c r="E16" s="15"/>
      <c r="F16" s="16"/>
      <c r="G16" s="17"/>
      <c r="H16" s="31"/>
      <c r="I16" s="36"/>
      <c r="L16" s="13"/>
      <c r="M16" s="14"/>
      <c r="N16" s="14"/>
      <c r="O16" s="14"/>
      <c r="P16" s="15"/>
      <c r="Q16" s="14"/>
      <c r="R16" s="14"/>
      <c r="S16" s="25"/>
    </row>
    <row r="19" spans="1:19" x14ac:dyDescent="0.25">
      <c r="A19" s="37"/>
      <c r="B19" s="37"/>
      <c r="C19" s="37"/>
      <c r="D19" s="40" t="s">
        <v>117</v>
      </c>
      <c r="E19" s="41" t="s">
        <v>115</v>
      </c>
      <c r="K19" s="29"/>
      <c r="L19" s="37"/>
      <c r="M19" s="37"/>
      <c r="N19" s="37"/>
      <c r="O19" s="40" t="s">
        <v>117</v>
      </c>
      <c r="P19" s="41" t="s">
        <v>115</v>
      </c>
    </row>
    <row r="20" spans="1:19" x14ac:dyDescent="0.25">
      <c r="A20" s="27"/>
      <c r="B20" s="27"/>
      <c r="C20" s="27"/>
      <c r="D20" s="27"/>
      <c r="E20" s="43"/>
      <c r="K20" s="27"/>
      <c r="L20" s="27"/>
      <c r="M20" s="27"/>
      <c r="N20" s="27"/>
      <c r="O20" s="27"/>
      <c r="P20" s="43"/>
    </row>
    <row r="21" spans="1:19" x14ac:dyDescent="0.25">
      <c r="A21" s="37"/>
      <c r="B21" s="37"/>
      <c r="C21" s="37"/>
      <c r="D21" s="38" t="s">
        <v>118</v>
      </c>
      <c r="E21" s="39" t="s">
        <v>115</v>
      </c>
      <c r="K21" s="29"/>
      <c r="L21" s="37"/>
      <c r="M21" s="37"/>
      <c r="N21" s="37"/>
      <c r="O21" s="38" t="s">
        <v>140</v>
      </c>
      <c r="P21" s="39" t="s">
        <v>115</v>
      </c>
    </row>
    <row r="22" spans="1:19" ht="15.75" x14ac:dyDescent="0.25">
      <c r="A22" s="27"/>
      <c r="B22" s="27"/>
      <c r="C22" s="27"/>
      <c r="D22" s="27"/>
      <c r="E22" s="110">
        <f>SUM(Tableau39[MONTANT])</f>
        <v>0</v>
      </c>
      <c r="K22" s="27"/>
      <c r="L22" s="27"/>
      <c r="M22" s="27"/>
      <c r="N22" s="27"/>
      <c r="O22" s="27"/>
      <c r="P22" s="110">
        <f>SUM(Tableau3610[MONTANT])</f>
        <v>0</v>
      </c>
    </row>
    <row r="24" spans="1:19" s="29" customFormat="1" x14ac:dyDescent="0.25"/>
    <row r="26" spans="1:19" ht="15.75" customHeight="1" x14ac:dyDescent="0.25">
      <c r="A26" s="150" t="s">
        <v>135</v>
      </c>
      <c r="B26" s="150"/>
      <c r="C26" s="150"/>
      <c r="D26" s="150"/>
      <c r="E26" s="150"/>
      <c r="F26" s="150"/>
      <c r="G26" s="150"/>
      <c r="H26" s="32"/>
      <c r="L26" s="150" t="s">
        <v>225</v>
      </c>
      <c r="M26" s="150"/>
      <c r="N26" s="150"/>
      <c r="O26" s="150"/>
      <c r="P26" s="150"/>
      <c r="Q26" s="150"/>
      <c r="R26" s="150"/>
      <c r="S26" s="32"/>
    </row>
    <row r="27" spans="1:19" ht="20.25" customHeight="1" x14ac:dyDescent="0.25">
      <c r="A27" s="150"/>
      <c r="B27" s="150"/>
      <c r="C27" s="150"/>
      <c r="D27" s="150"/>
      <c r="E27" s="150"/>
      <c r="F27" s="150"/>
      <c r="G27" s="150"/>
      <c r="H27" s="32"/>
      <c r="L27" s="150"/>
      <c r="M27" s="150"/>
      <c r="N27" s="150"/>
      <c r="O27" s="150"/>
      <c r="P27" s="150"/>
      <c r="Q27" s="150"/>
      <c r="R27" s="150"/>
      <c r="S27" s="32"/>
    </row>
    <row r="29" spans="1:19" x14ac:dyDescent="0.25">
      <c r="A29" s="12" t="s">
        <v>66</v>
      </c>
      <c r="B29" s="12" t="s">
        <v>60</v>
      </c>
      <c r="C29" s="12" t="s">
        <v>61</v>
      </c>
      <c r="D29" s="12" t="s">
        <v>62</v>
      </c>
      <c r="E29" s="12" t="s">
        <v>63</v>
      </c>
      <c r="F29" s="12" t="s">
        <v>67</v>
      </c>
      <c r="G29" s="12" t="s">
        <v>68</v>
      </c>
      <c r="H29" s="26" t="s">
        <v>138</v>
      </c>
      <c r="L29" s="12" t="s">
        <v>66</v>
      </c>
      <c r="M29" s="12" t="s">
        <v>60</v>
      </c>
      <c r="N29" s="12" t="s">
        <v>61</v>
      </c>
      <c r="O29" s="12" t="s">
        <v>62</v>
      </c>
      <c r="P29" s="12" t="s">
        <v>63</v>
      </c>
      <c r="Q29" s="12" t="s">
        <v>67</v>
      </c>
      <c r="R29" s="12" t="s">
        <v>68</v>
      </c>
      <c r="S29" s="26" t="s">
        <v>138</v>
      </c>
    </row>
    <row r="30" spans="1:19" x14ac:dyDescent="0.25">
      <c r="A30" s="13"/>
      <c r="B30" s="14"/>
      <c r="C30" s="14"/>
      <c r="D30" s="14"/>
      <c r="E30" s="15"/>
      <c r="F30" s="16"/>
      <c r="G30" s="17"/>
      <c r="H30" s="14"/>
      <c r="L30" s="13"/>
      <c r="M30" s="14"/>
      <c r="N30" s="14"/>
      <c r="O30" s="14"/>
      <c r="P30" s="15"/>
      <c r="Q30" s="16"/>
      <c r="R30" s="17"/>
      <c r="S30" s="14"/>
    </row>
    <row r="31" spans="1:19" x14ac:dyDescent="0.25">
      <c r="A31" s="13"/>
      <c r="B31" s="14"/>
      <c r="C31" s="14"/>
      <c r="D31" s="14"/>
      <c r="E31" s="15"/>
      <c r="F31" s="16"/>
      <c r="G31" s="17"/>
      <c r="H31" s="14"/>
      <c r="L31" s="13"/>
      <c r="M31" s="14"/>
      <c r="N31" s="14"/>
      <c r="O31" s="14"/>
      <c r="P31" s="15"/>
      <c r="Q31" s="16"/>
      <c r="R31" s="17"/>
      <c r="S31" s="14"/>
    </row>
    <row r="32" spans="1:19" x14ac:dyDescent="0.25">
      <c r="A32" s="13"/>
      <c r="B32" s="14"/>
      <c r="C32" s="14"/>
      <c r="D32" s="14"/>
      <c r="E32" s="15"/>
      <c r="F32" s="16"/>
      <c r="G32" s="17"/>
      <c r="H32" s="14"/>
      <c r="L32" s="13"/>
      <c r="M32" s="14"/>
      <c r="N32" s="14"/>
      <c r="O32" s="14"/>
      <c r="P32" s="15"/>
      <c r="Q32" s="16"/>
      <c r="R32" s="17"/>
      <c r="S32" s="14"/>
    </row>
    <row r="33" spans="1:19" x14ac:dyDescent="0.25">
      <c r="A33" s="13"/>
      <c r="B33" s="14"/>
      <c r="C33" s="14"/>
      <c r="D33" s="14"/>
      <c r="E33" s="15"/>
      <c r="F33" s="16"/>
      <c r="G33" s="17"/>
      <c r="H33" s="14"/>
      <c r="L33" s="13"/>
      <c r="M33" s="14"/>
      <c r="N33" s="14"/>
      <c r="O33" s="14"/>
      <c r="P33" s="15"/>
      <c r="Q33" s="16"/>
      <c r="R33" s="17"/>
      <c r="S33" s="14"/>
    </row>
    <row r="34" spans="1:19" x14ac:dyDescent="0.25">
      <c r="A34" s="13"/>
      <c r="B34" s="14"/>
      <c r="C34" s="14"/>
      <c r="D34" s="14"/>
      <c r="E34" s="15"/>
      <c r="F34" s="16"/>
      <c r="G34" s="17"/>
      <c r="H34" s="14"/>
      <c r="L34" s="13"/>
      <c r="M34" s="14"/>
      <c r="N34" s="14"/>
      <c r="O34" s="14"/>
      <c r="P34" s="15"/>
      <c r="Q34" s="16"/>
      <c r="R34" s="17"/>
      <c r="S34" s="14"/>
    </row>
    <row r="35" spans="1:19" x14ac:dyDescent="0.25">
      <c r="A35" s="13"/>
      <c r="B35" s="14"/>
      <c r="C35" s="14"/>
      <c r="D35" s="14"/>
      <c r="E35" s="15"/>
      <c r="F35" s="16"/>
      <c r="G35" s="17"/>
      <c r="H35" s="14"/>
      <c r="L35" s="13"/>
      <c r="M35" s="14"/>
      <c r="N35" s="14"/>
      <c r="O35" s="14"/>
      <c r="P35" s="15"/>
      <c r="Q35" s="16"/>
      <c r="R35" s="17"/>
      <c r="S35" s="14"/>
    </row>
    <row r="36" spans="1:19" x14ac:dyDescent="0.25">
      <c r="A36" s="13"/>
      <c r="B36" s="14"/>
      <c r="C36" s="14"/>
      <c r="D36" s="14"/>
      <c r="E36" s="15"/>
      <c r="F36" s="16"/>
      <c r="G36" s="17"/>
      <c r="H36" s="14"/>
      <c r="L36" s="78"/>
      <c r="M36" s="79"/>
      <c r="N36" s="79"/>
      <c r="O36" s="80"/>
      <c r="P36" s="81"/>
      <c r="Q36" s="82"/>
      <c r="R36" s="84"/>
      <c r="S36" s="79"/>
    </row>
    <row r="37" spans="1:19" x14ac:dyDescent="0.25">
      <c r="A37" s="78"/>
      <c r="B37" s="85"/>
      <c r="C37" s="79"/>
      <c r="D37" s="80"/>
      <c r="E37" s="81"/>
      <c r="F37" s="82"/>
      <c r="G37" s="84"/>
      <c r="H37" s="79"/>
      <c r="L37" s="78"/>
      <c r="M37" s="85"/>
      <c r="N37" s="79"/>
      <c r="O37" s="80"/>
      <c r="P37" s="81"/>
      <c r="Q37" s="82"/>
      <c r="R37" s="84"/>
      <c r="S37" s="79"/>
    </row>
    <row r="38" spans="1:19" x14ac:dyDescent="0.25">
      <c r="A38" s="71"/>
      <c r="B38" s="14"/>
      <c r="C38" s="25"/>
      <c r="D38" s="25"/>
      <c r="E38" s="72"/>
      <c r="F38" s="73"/>
      <c r="G38" s="17"/>
      <c r="H38" s="25"/>
      <c r="L38" s="71"/>
      <c r="M38" s="14"/>
      <c r="N38" s="25"/>
      <c r="O38" s="25"/>
      <c r="P38" s="72"/>
      <c r="Q38" s="73"/>
      <c r="R38" s="17"/>
      <c r="S38" s="25"/>
    </row>
    <row r="39" spans="1:19" x14ac:dyDescent="0.25">
      <c r="A39" s="71"/>
      <c r="B39" s="14"/>
      <c r="C39" s="14"/>
      <c r="D39" s="14"/>
      <c r="E39" s="72"/>
      <c r="F39" s="73"/>
      <c r="G39" s="17"/>
      <c r="H39" s="14"/>
      <c r="L39" s="71"/>
      <c r="M39" s="14"/>
      <c r="N39" s="14"/>
      <c r="O39" s="14"/>
      <c r="P39" s="72"/>
      <c r="Q39" s="73"/>
      <c r="R39" s="17"/>
      <c r="S39" s="14"/>
    </row>
    <row r="40" spans="1:19" x14ac:dyDescent="0.25">
      <c r="A40" s="71"/>
      <c r="B40" s="14"/>
      <c r="C40" s="14"/>
      <c r="D40" s="14"/>
      <c r="E40" s="72"/>
      <c r="F40" s="73"/>
      <c r="G40" s="17"/>
      <c r="H40" s="14"/>
      <c r="L40" s="71"/>
      <c r="M40" s="14"/>
      <c r="N40" s="14"/>
      <c r="O40" s="14"/>
      <c r="P40" s="72"/>
      <c r="Q40" s="73"/>
      <c r="R40" s="17"/>
      <c r="S40" s="14"/>
    </row>
    <row r="41" spans="1:19" x14ac:dyDescent="0.25">
      <c r="A41" s="13"/>
      <c r="B41" s="14"/>
      <c r="C41" s="14"/>
      <c r="D41" s="14"/>
      <c r="E41" s="15"/>
      <c r="F41" s="16"/>
      <c r="G41" s="17"/>
      <c r="H41" s="14"/>
      <c r="L41" s="13"/>
      <c r="M41" s="14"/>
      <c r="N41" s="14"/>
      <c r="O41" s="14"/>
      <c r="P41" s="15"/>
      <c r="Q41" s="16"/>
      <c r="R41" s="17"/>
      <c r="S41" s="14"/>
    </row>
    <row r="42" spans="1:19" x14ac:dyDescent="0.25">
      <c r="A42" s="13"/>
      <c r="B42" s="14"/>
      <c r="C42" s="14"/>
      <c r="D42" s="14"/>
      <c r="E42" s="15"/>
      <c r="F42" s="16"/>
      <c r="G42" s="17"/>
      <c r="H42" s="14"/>
      <c r="L42" s="13"/>
      <c r="M42" s="14"/>
      <c r="N42" s="14"/>
      <c r="O42" s="14"/>
      <c r="P42" s="15"/>
      <c r="Q42" s="16"/>
      <c r="R42" s="17"/>
      <c r="S42" s="14"/>
    </row>
    <row r="43" spans="1:19" x14ac:dyDescent="0.25">
      <c r="A43" s="13"/>
      <c r="B43" s="14"/>
      <c r="C43" s="14"/>
      <c r="D43" s="14"/>
      <c r="E43" s="15"/>
      <c r="F43" s="16"/>
      <c r="G43" s="17"/>
      <c r="H43" s="14"/>
      <c r="L43" s="13"/>
      <c r="M43" s="14"/>
      <c r="N43" s="14"/>
      <c r="O43" s="14"/>
      <c r="P43" s="15"/>
      <c r="Q43" s="16"/>
      <c r="R43" s="17"/>
      <c r="S43" s="14"/>
    </row>
    <row r="44" spans="1:19" x14ac:dyDescent="0.25">
      <c r="A44" s="98"/>
      <c r="B44" s="99"/>
      <c r="C44" s="99"/>
      <c r="D44" s="99"/>
      <c r="E44" s="100"/>
      <c r="F44" s="102"/>
      <c r="G44" s="101"/>
      <c r="H44" s="99"/>
      <c r="L44" s="98"/>
      <c r="M44" s="99"/>
      <c r="N44" s="99"/>
      <c r="O44" s="99"/>
      <c r="P44" s="100"/>
      <c r="Q44" s="102"/>
      <c r="R44" s="101"/>
      <c r="S44" s="99"/>
    </row>
    <row r="47" spans="1:19" x14ac:dyDescent="0.25">
      <c r="A47" s="37"/>
      <c r="B47" s="37"/>
      <c r="C47" s="37"/>
      <c r="D47" s="40" t="s">
        <v>117</v>
      </c>
      <c r="E47" s="41" t="s">
        <v>115</v>
      </c>
      <c r="L47" s="37"/>
      <c r="M47" s="37"/>
      <c r="N47" s="37"/>
      <c r="O47" s="40" t="s">
        <v>117</v>
      </c>
      <c r="P47" s="41" t="s">
        <v>115</v>
      </c>
    </row>
    <row r="48" spans="1:19" x14ac:dyDescent="0.25">
      <c r="A48" s="27"/>
      <c r="B48" s="27"/>
      <c r="C48" s="27"/>
      <c r="D48" s="27"/>
      <c r="E48" s="43"/>
      <c r="L48" s="27"/>
      <c r="M48" s="27"/>
      <c r="N48" s="27"/>
      <c r="O48" s="27"/>
      <c r="P48" s="43"/>
    </row>
    <row r="49" spans="1:16" x14ac:dyDescent="0.25">
      <c r="A49" s="37"/>
      <c r="B49" s="37"/>
      <c r="C49" s="37"/>
      <c r="D49" s="38" t="s">
        <v>139</v>
      </c>
      <c r="E49" s="39" t="s">
        <v>115</v>
      </c>
      <c r="L49" s="37"/>
      <c r="M49" s="37"/>
      <c r="N49" s="37"/>
      <c r="O49" s="38" t="s">
        <v>139</v>
      </c>
      <c r="P49" s="39" t="s">
        <v>115</v>
      </c>
    </row>
    <row r="50" spans="1:16" ht="15.75" x14ac:dyDescent="0.25">
      <c r="A50" s="27"/>
      <c r="B50" s="27"/>
      <c r="C50" s="27"/>
      <c r="D50" s="27"/>
      <c r="E50" s="110">
        <f>SUM(Tableau36511[MONTANT])</f>
        <v>0</v>
      </c>
      <c r="L50" s="27"/>
      <c r="M50" s="27"/>
      <c r="N50" s="27"/>
      <c r="O50" s="27"/>
      <c r="P50" s="110">
        <f>SUM(Tableau365712[MONTANT])</f>
        <v>0</v>
      </c>
    </row>
    <row r="51" spans="1:16" ht="18" customHeight="1" x14ac:dyDescent="0.25">
      <c r="I51" s="32"/>
    </row>
    <row r="52" spans="1:16" ht="18.75" customHeight="1" x14ac:dyDescent="0.25">
      <c r="I52" s="32"/>
    </row>
    <row r="54" spans="1:16" x14ac:dyDescent="0.25">
      <c r="I54" s="35"/>
    </row>
    <row r="55" spans="1:16" x14ac:dyDescent="0.25">
      <c r="I55" s="36"/>
    </row>
    <row r="56" spans="1:16" x14ac:dyDescent="0.25">
      <c r="I56" s="36"/>
    </row>
    <row r="57" spans="1:16" x14ac:dyDescent="0.25">
      <c r="I57" s="36"/>
    </row>
    <row r="58" spans="1:16" x14ac:dyDescent="0.25">
      <c r="I58" s="36"/>
    </row>
    <row r="59" spans="1:16" x14ac:dyDescent="0.25">
      <c r="I59" s="36"/>
    </row>
    <row r="60" spans="1:16" x14ac:dyDescent="0.25">
      <c r="I60" s="36"/>
    </row>
    <row r="61" spans="1:16" x14ac:dyDescent="0.25">
      <c r="I61" s="36"/>
    </row>
  </sheetData>
  <mergeCells count="5">
    <mergeCell ref="A1:T3"/>
    <mergeCell ref="A5:G6"/>
    <mergeCell ref="L5:S6"/>
    <mergeCell ref="A26:G27"/>
    <mergeCell ref="L26:R27"/>
  </mergeCell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74"/>
  <sheetViews>
    <sheetView zoomScale="85" zoomScaleNormal="85" workbookViewId="0">
      <selection activeCell="M22" sqref="M22"/>
    </sheetView>
  </sheetViews>
  <sheetFormatPr baseColWidth="10" defaultColWidth="11.42578125" defaultRowHeight="15.75" x14ac:dyDescent="0.25"/>
  <cols>
    <col min="1" max="1" width="8.42578125" style="116" customWidth="1"/>
    <col min="2" max="2" width="9.85546875" style="116" customWidth="1"/>
    <col min="3" max="3" width="14" style="116" customWidth="1"/>
    <col min="4" max="4" width="11.42578125" style="116"/>
    <col min="5" max="5" width="18.140625" style="116" customWidth="1"/>
    <col min="6" max="6" width="10.5703125" style="116" customWidth="1"/>
    <col min="7" max="7" width="11.42578125" style="116"/>
    <col min="8" max="8" width="12.42578125" style="116" customWidth="1"/>
    <col min="9" max="9" width="8" style="115" customWidth="1"/>
    <col min="10" max="34" width="11.42578125" style="115"/>
    <col min="35" max="16384" width="11.42578125" style="116"/>
  </cols>
  <sheetData>
    <row r="1" spans="1:8" ht="26.25" x14ac:dyDescent="0.4">
      <c r="A1" s="114"/>
      <c r="B1" s="114"/>
      <c r="C1" s="114"/>
      <c r="D1" s="114"/>
      <c r="E1" s="166" t="s">
        <v>5</v>
      </c>
      <c r="F1" s="166"/>
      <c r="G1" s="166"/>
      <c r="H1" s="166"/>
    </row>
    <row r="2" spans="1:8" x14ac:dyDescent="0.25">
      <c r="A2" s="114"/>
      <c r="B2" s="114"/>
      <c r="C2" s="114"/>
      <c r="D2" s="114"/>
      <c r="E2" s="167"/>
      <c r="F2" s="167"/>
      <c r="G2" s="167"/>
      <c r="H2" s="167"/>
    </row>
    <row r="3" spans="1:8" x14ac:dyDescent="0.25">
      <c r="A3" s="114"/>
      <c r="B3" s="114"/>
      <c r="C3" s="114"/>
      <c r="D3" s="114"/>
      <c r="E3" s="168"/>
      <c r="F3" s="169"/>
      <c r="G3" s="169"/>
      <c r="H3" s="169"/>
    </row>
    <row r="4" spans="1:8" x14ac:dyDescent="0.25">
      <c r="A4" s="162"/>
      <c r="B4" s="162"/>
      <c r="C4" s="162"/>
      <c r="D4" s="162"/>
      <c r="E4" s="168" t="s">
        <v>217</v>
      </c>
      <c r="F4" s="169"/>
      <c r="G4" s="169"/>
      <c r="H4" s="169"/>
    </row>
    <row r="5" spans="1:8" x14ac:dyDescent="0.25">
      <c r="A5" s="162"/>
      <c r="B5" s="162"/>
      <c r="C5" s="162"/>
      <c r="D5" s="162"/>
      <c r="E5" s="162"/>
      <c r="F5" s="162"/>
      <c r="G5" s="162"/>
      <c r="H5" s="162"/>
    </row>
    <row r="6" spans="1:8" x14ac:dyDescent="0.25">
      <c r="A6" s="112"/>
      <c r="B6" s="112"/>
      <c r="C6" s="112"/>
      <c r="D6" s="112"/>
      <c r="E6" s="162"/>
      <c r="F6" s="162"/>
      <c r="G6" s="162"/>
      <c r="H6" s="162"/>
    </row>
    <row r="7" spans="1:8" x14ac:dyDescent="0.25">
      <c r="A7" s="112"/>
      <c r="B7" s="112"/>
      <c r="C7" s="112"/>
      <c r="D7" s="112"/>
      <c r="E7" s="162"/>
      <c r="F7" s="162"/>
      <c r="G7" s="162"/>
      <c r="H7" s="162"/>
    </row>
    <row r="8" spans="1:8" x14ac:dyDescent="0.25">
      <c r="A8" s="170"/>
      <c r="B8" s="170"/>
      <c r="C8" s="170"/>
      <c r="D8" s="170"/>
      <c r="E8" s="162"/>
      <c r="F8" s="163"/>
      <c r="G8" s="163"/>
      <c r="H8" s="163"/>
    </row>
    <row r="9" spans="1:8" x14ac:dyDescent="0.25">
      <c r="A9" s="170"/>
      <c r="B9" s="170"/>
      <c r="C9" s="170"/>
      <c r="D9" s="170"/>
      <c r="E9" s="162"/>
      <c r="F9" s="171" t="s">
        <v>19</v>
      </c>
      <c r="G9" s="172"/>
      <c r="H9" s="120">
        <v>0</v>
      </c>
    </row>
    <row r="10" spans="1:8" x14ac:dyDescent="0.25">
      <c r="A10" s="173"/>
      <c r="B10" s="174"/>
      <c r="C10" s="174"/>
      <c r="D10" s="174"/>
      <c r="E10" s="162"/>
      <c r="F10" s="121" t="e">
        <f>VLOOKUP(H9,CLIENTS!A2:J31,2,FALSE="")</f>
        <v>#N/A</v>
      </c>
      <c r="G10" s="122"/>
      <c r="H10" s="123"/>
    </row>
    <row r="11" spans="1:8" x14ac:dyDescent="0.25">
      <c r="A11" s="114"/>
      <c r="B11" s="114"/>
      <c r="C11" s="114"/>
      <c r="D11" s="114"/>
      <c r="E11" s="162"/>
      <c r="F11" s="124" t="e">
        <f>VLOOKUP(H9,CLIENTS!A2:J31,3,FALSE)</f>
        <v>#N/A</v>
      </c>
      <c r="G11" s="125" t="e">
        <f>VLOOKUP(H9,CLIENTS!A2:J31,4,FALSE)</f>
        <v>#N/A</v>
      </c>
      <c r="H11" s="126"/>
    </row>
    <row r="12" spans="1:8" ht="18" customHeight="1" x14ac:dyDescent="0.25">
      <c r="A12" s="131" t="s">
        <v>245</v>
      </c>
      <c r="B12" s="131"/>
      <c r="C12" s="132"/>
      <c r="D12" s="114"/>
      <c r="E12" s="162"/>
      <c r="F12" s="124" t="e">
        <f>VLOOKUP(H9,CLIENTS!A2:J31,5,FALSE)</f>
        <v>#N/A</v>
      </c>
      <c r="G12" s="125"/>
      <c r="H12" s="126"/>
    </row>
    <row r="13" spans="1:8" x14ac:dyDescent="0.25">
      <c r="B13" s="112"/>
      <c r="C13" s="112"/>
      <c r="D13" s="112"/>
      <c r="E13" s="112"/>
      <c r="F13" s="127" t="e">
        <f>VLOOKUP(H9,CLIENTS!A2:J31,6,FALSE)</f>
        <v>#N/A</v>
      </c>
      <c r="G13" s="125" t="e">
        <f>VLOOKUP(H9,CLIENTS!A2:J31,7,FALSE)</f>
        <v>#N/A</v>
      </c>
      <c r="H13" s="126"/>
    </row>
    <row r="14" spans="1:8" x14ac:dyDescent="0.25">
      <c r="A14" s="112"/>
      <c r="B14" s="112"/>
      <c r="C14" s="112"/>
      <c r="D14" s="112"/>
      <c r="E14" s="112"/>
      <c r="F14" s="118"/>
      <c r="G14" s="119"/>
      <c r="H14" s="119"/>
    </row>
    <row r="15" spans="1:8" x14ac:dyDescent="0.25">
      <c r="A15" s="133" t="s">
        <v>136</v>
      </c>
      <c r="B15" s="134"/>
      <c r="C15" s="134"/>
      <c r="D15" s="134"/>
      <c r="E15" s="134"/>
      <c r="F15" s="135"/>
      <c r="G15" s="136"/>
      <c r="H15" s="117"/>
    </row>
    <row r="16" spans="1:8" x14ac:dyDescent="0.25">
      <c r="A16" s="163"/>
      <c r="B16" s="163"/>
      <c r="C16" s="163"/>
      <c r="D16" s="163"/>
      <c r="E16" s="163"/>
      <c r="F16" s="163"/>
      <c r="G16" s="163"/>
      <c r="H16" s="163"/>
    </row>
    <row r="17" spans="1:8" ht="15" customHeight="1" x14ac:dyDescent="0.25">
      <c r="A17" s="175" t="s">
        <v>47</v>
      </c>
      <c r="B17" s="177" t="s">
        <v>25</v>
      </c>
      <c r="C17" s="178"/>
      <c r="D17" s="178"/>
      <c r="E17" s="179"/>
      <c r="F17" s="183" t="s">
        <v>28</v>
      </c>
      <c r="G17" s="185" t="s">
        <v>26</v>
      </c>
      <c r="H17" s="164" t="s">
        <v>27</v>
      </c>
    </row>
    <row r="18" spans="1:8" ht="29.25" customHeight="1" x14ac:dyDescent="0.25">
      <c r="A18" s="176"/>
      <c r="B18" s="180"/>
      <c r="C18" s="181"/>
      <c r="D18" s="181"/>
      <c r="E18" s="182"/>
      <c r="F18" s="184"/>
      <c r="G18" s="186"/>
      <c r="H18" s="164"/>
    </row>
    <row r="19" spans="1:8" ht="29.25" customHeight="1" x14ac:dyDescent="0.25">
      <c r="A19" s="128">
        <v>0</v>
      </c>
      <c r="B19" s="154" t="str">
        <f>VLOOKUP(A19,ARTICLES!A2:C79,2,FALSE)</f>
        <v>-</v>
      </c>
      <c r="C19" s="154"/>
      <c r="D19" s="154"/>
      <c r="E19" s="154"/>
      <c r="F19" s="129">
        <f>VLOOKUP(A19,Tableau13[#All],3,FALSE)</f>
        <v>0</v>
      </c>
      <c r="G19" s="130"/>
      <c r="H19" s="129">
        <f>F19*G19</f>
        <v>0</v>
      </c>
    </row>
    <row r="20" spans="1:8" ht="30" customHeight="1" x14ac:dyDescent="0.25">
      <c r="A20" s="128">
        <v>0</v>
      </c>
      <c r="B20" s="154" t="str">
        <f>VLOOKUP(A20,ARTICLES!A2:C79,2,FALSE)</f>
        <v>-</v>
      </c>
      <c r="C20" s="154"/>
      <c r="D20" s="154"/>
      <c r="E20" s="154"/>
      <c r="F20" s="129">
        <f>VLOOKUP(A20,Tableau13[#All],3,FALSE)</f>
        <v>0</v>
      </c>
      <c r="G20" s="130"/>
      <c r="H20" s="129">
        <f t="shared" ref="H20:H25" si="0">F20*G20</f>
        <v>0</v>
      </c>
    </row>
    <row r="21" spans="1:8" ht="30" customHeight="1" x14ac:dyDescent="0.25">
      <c r="A21" s="128">
        <v>0</v>
      </c>
      <c r="B21" s="154" t="str">
        <f>VLOOKUP(A21,ARTICLES!A2:C79,2,FALSE)</f>
        <v>-</v>
      </c>
      <c r="C21" s="154"/>
      <c r="D21" s="154"/>
      <c r="E21" s="154"/>
      <c r="F21" s="129">
        <f>VLOOKUP(A21,Tableau13[#All],3,FALSE)</f>
        <v>0</v>
      </c>
      <c r="G21" s="130"/>
      <c r="H21" s="129">
        <f t="shared" si="0"/>
        <v>0</v>
      </c>
    </row>
    <row r="22" spans="1:8" ht="30" customHeight="1" x14ac:dyDescent="0.25">
      <c r="A22" s="128">
        <v>0</v>
      </c>
      <c r="B22" s="154" t="str">
        <f>VLOOKUP(A22,ARTICLES!A2:C79,2,FALSE)</f>
        <v>-</v>
      </c>
      <c r="C22" s="154"/>
      <c r="D22" s="154"/>
      <c r="E22" s="154"/>
      <c r="F22" s="129">
        <f>VLOOKUP(A22,Tableau13[#All],3,FALSE)</f>
        <v>0</v>
      </c>
      <c r="G22" s="130"/>
      <c r="H22" s="129">
        <f t="shared" si="0"/>
        <v>0</v>
      </c>
    </row>
    <row r="23" spans="1:8" ht="30" customHeight="1" x14ac:dyDescent="0.25">
      <c r="A23" s="128">
        <v>0</v>
      </c>
      <c r="B23" s="154" t="str">
        <f>VLOOKUP(A23,ARTICLES!A2:C79,2,FALSE)</f>
        <v>-</v>
      </c>
      <c r="C23" s="154"/>
      <c r="D23" s="154"/>
      <c r="E23" s="154"/>
      <c r="F23" s="129">
        <f>VLOOKUP(A23,Tableau13[#All],3,FALSE)</f>
        <v>0</v>
      </c>
      <c r="G23" s="130"/>
      <c r="H23" s="129">
        <f t="shared" si="0"/>
        <v>0</v>
      </c>
    </row>
    <row r="24" spans="1:8" ht="30" customHeight="1" x14ac:dyDescent="0.25">
      <c r="A24" s="128">
        <v>0</v>
      </c>
      <c r="B24" s="154" t="str">
        <f>VLOOKUP(A24,ARTICLES!A2:C79,2,FALSE)</f>
        <v>-</v>
      </c>
      <c r="C24" s="154"/>
      <c r="D24" s="154"/>
      <c r="E24" s="154"/>
      <c r="F24" s="129">
        <f>VLOOKUP(A24,Tableau13[#All],3,FALSE)</f>
        <v>0</v>
      </c>
      <c r="G24" s="130"/>
      <c r="H24" s="129">
        <f t="shared" si="0"/>
        <v>0</v>
      </c>
    </row>
    <row r="25" spans="1:8" ht="30" customHeight="1" x14ac:dyDescent="0.25">
      <c r="A25" s="128">
        <v>0</v>
      </c>
      <c r="B25" s="154" t="str">
        <f>VLOOKUP(A25,ARTICLES!A2:C79,2,FALSE)</f>
        <v>-</v>
      </c>
      <c r="C25" s="154"/>
      <c r="D25" s="154"/>
      <c r="E25" s="154"/>
      <c r="F25" s="129">
        <f>VLOOKUP(A25,Tableau13[#All],3,FALSE)</f>
        <v>0</v>
      </c>
      <c r="G25" s="130"/>
      <c r="H25" s="129">
        <f t="shared" si="0"/>
        <v>0</v>
      </c>
    </row>
    <row r="26" spans="1:8" ht="15" customHeight="1" x14ac:dyDescent="0.25">
      <c r="A26" s="112"/>
      <c r="B26" s="112"/>
      <c r="C26" s="112"/>
      <c r="D26" s="112"/>
      <c r="E26" s="112"/>
      <c r="F26" s="112"/>
      <c r="G26" s="112"/>
      <c r="H26" s="112"/>
    </row>
    <row r="27" spans="1:8" ht="15" customHeight="1" x14ac:dyDescent="0.25">
      <c r="A27" s="112"/>
      <c r="B27" s="112"/>
      <c r="C27" s="112"/>
      <c r="D27" s="112"/>
      <c r="E27" s="112"/>
      <c r="F27" s="156" t="s">
        <v>27</v>
      </c>
      <c r="G27" s="157"/>
      <c r="H27" s="160">
        <f>SUM(H19:H25)</f>
        <v>0</v>
      </c>
    </row>
    <row r="28" spans="1:8" ht="15" customHeight="1" x14ac:dyDescent="0.25">
      <c r="A28" s="112"/>
      <c r="B28" s="112"/>
      <c r="C28" s="112"/>
      <c r="D28" s="112"/>
      <c r="E28" s="112"/>
      <c r="F28" s="158"/>
      <c r="G28" s="159"/>
      <c r="H28" s="161"/>
    </row>
    <row r="29" spans="1:8" ht="15" customHeight="1" x14ac:dyDescent="0.25">
      <c r="A29" s="112"/>
      <c r="B29" s="112"/>
      <c r="C29" s="112"/>
      <c r="D29" s="112"/>
      <c r="E29" s="112"/>
      <c r="F29" s="155" t="s">
        <v>206</v>
      </c>
      <c r="G29" s="155"/>
      <c r="H29" s="155"/>
    </row>
    <row r="30" spans="1:8" ht="15" customHeight="1" x14ac:dyDescent="0.25">
      <c r="A30" s="112" t="s">
        <v>246</v>
      </c>
      <c r="B30" s="112"/>
      <c r="C30" s="112"/>
      <c r="D30" s="112"/>
      <c r="E30" s="112"/>
      <c r="F30" s="112"/>
      <c r="G30" s="112"/>
      <c r="H30" s="112"/>
    </row>
    <row r="31" spans="1:8" ht="15" customHeight="1" x14ac:dyDescent="0.25">
      <c r="A31" s="112" t="s">
        <v>55</v>
      </c>
      <c r="B31" s="112"/>
      <c r="C31" s="112"/>
      <c r="D31" s="112"/>
      <c r="E31" s="112"/>
      <c r="F31" s="112"/>
      <c r="G31" s="112"/>
      <c r="H31" s="112"/>
    </row>
    <row r="32" spans="1:8" x14ac:dyDescent="0.25">
      <c r="A32" s="112" t="s">
        <v>56</v>
      </c>
      <c r="B32" s="112"/>
      <c r="C32" s="112"/>
      <c r="D32" s="112"/>
      <c r="E32" s="112"/>
      <c r="F32" s="112"/>
      <c r="G32" s="112"/>
      <c r="H32" s="112"/>
    </row>
    <row r="33" spans="1:8" x14ac:dyDescent="0.25">
      <c r="A33" s="112" t="s">
        <v>57</v>
      </c>
      <c r="B33" s="112"/>
      <c r="C33" s="112"/>
      <c r="D33" s="112"/>
      <c r="E33" s="112"/>
      <c r="F33" s="112"/>
      <c r="G33" s="112"/>
      <c r="H33" s="112"/>
    </row>
    <row r="34" spans="1:8" x14ac:dyDescent="0.25">
      <c r="A34" s="112"/>
      <c r="B34" s="112"/>
      <c r="C34" s="112"/>
      <c r="D34" s="112"/>
      <c r="E34" s="112"/>
      <c r="F34" s="112"/>
      <c r="G34" s="112"/>
      <c r="H34" s="112"/>
    </row>
    <row r="35" spans="1:8" x14ac:dyDescent="0.25">
      <c r="A35" s="112"/>
      <c r="B35" s="112"/>
      <c r="C35" s="112"/>
      <c r="D35" s="112"/>
      <c r="E35" s="112"/>
      <c r="F35" s="112"/>
      <c r="G35" s="112"/>
      <c r="H35" s="112"/>
    </row>
    <row r="36" spans="1:8" ht="27" customHeight="1" x14ac:dyDescent="0.25">
      <c r="A36" s="165" t="s">
        <v>247</v>
      </c>
      <c r="B36" s="165"/>
      <c r="C36" s="165"/>
      <c r="D36" s="165"/>
      <c r="E36" s="165"/>
      <c r="F36" s="165"/>
      <c r="G36" s="165"/>
      <c r="H36" s="165"/>
    </row>
    <row r="37" spans="1:8" x14ac:dyDescent="0.25">
      <c r="A37" s="112"/>
      <c r="B37" s="112"/>
      <c r="C37" s="112"/>
      <c r="D37" s="112"/>
      <c r="E37" s="112"/>
      <c r="F37" s="112"/>
      <c r="G37" s="112"/>
      <c r="H37" s="112"/>
    </row>
    <row r="38" spans="1:8" x14ac:dyDescent="0.25">
      <c r="A38" s="113" t="s">
        <v>59</v>
      </c>
      <c r="B38" s="112"/>
      <c r="C38" s="112"/>
      <c r="D38" s="112"/>
      <c r="E38" s="112"/>
      <c r="F38" s="112"/>
      <c r="G38" s="112"/>
      <c r="H38" s="112"/>
    </row>
    <row r="39" spans="1:8" x14ac:dyDescent="0.25">
      <c r="A39" s="113"/>
      <c r="B39" s="112"/>
      <c r="C39" s="112"/>
      <c r="D39" s="112"/>
      <c r="E39" s="112"/>
      <c r="F39" s="112"/>
      <c r="G39" s="112"/>
      <c r="H39" s="112"/>
    </row>
    <row r="40" spans="1:8" x14ac:dyDescent="0.25">
      <c r="A40" s="113"/>
      <c r="B40" s="112"/>
      <c r="C40" s="112"/>
      <c r="D40" s="112"/>
      <c r="E40" s="112"/>
      <c r="F40" s="113"/>
      <c r="G40" s="112"/>
      <c r="H40" s="112"/>
    </row>
    <row r="41" spans="1:8" s="115" customFormat="1" x14ac:dyDescent="0.25"/>
    <row r="42" spans="1:8" s="115" customFormat="1" x14ac:dyDescent="0.25"/>
    <row r="43" spans="1:8" s="115" customFormat="1" x14ac:dyDescent="0.25"/>
    <row r="44" spans="1:8" s="115" customFormat="1" x14ac:dyDescent="0.25"/>
    <row r="45" spans="1:8" s="115" customFormat="1" x14ac:dyDescent="0.25"/>
    <row r="46" spans="1:8" s="115" customFormat="1" x14ac:dyDescent="0.25"/>
    <row r="47" spans="1:8" s="115" customFormat="1" x14ac:dyDescent="0.25"/>
    <row r="48" spans="1:8" s="115" customFormat="1" x14ac:dyDescent="0.25"/>
    <row r="49" s="115" customFormat="1" x14ac:dyDescent="0.25"/>
    <row r="50" s="115" customFormat="1" x14ac:dyDescent="0.25"/>
    <row r="51" s="115" customFormat="1" x14ac:dyDescent="0.25"/>
    <row r="52" s="115" customFormat="1" x14ac:dyDescent="0.25"/>
    <row r="53" s="115" customFormat="1" x14ac:dyDescent="0.25"/>
    <row r="54" s="115" customFormat="1" x14ac:dyDescent="0.25"/>
    <row r="55" s="115" customFormat="1" x14ac:dyDescent="0.25"/>
    <row r="56" s="115" customFormat="1" x14ac:dyDescent="0.25"/>
    <row r="57" s="115" customFormat="1" x14ac:dyDescent="0.25"/>
    <row r="58" s="115" customFormat="1" x14ac:dyDescent="0.25"/>
    <row r="59" s="115" customFormat="1" x14ac:dyDescent="0.25"/>
    <row r="60" s="115" customFormat="1" x14ac:dyDescent="0.25"/>
    <row r="61" s="115" customFormat="1" x14ac:dyDescent="0.25"/>
    <row r="62" s="115" customFormat="1" x14ac:dyDescent="0.25"/>
    <row r="63" s="115" customFormat="1" x14ac:dyDescent="0.25"/>
    <row r="64" s="115" customFormat="1" x14ac:dyDescent="0.25"/>
    <row r="65" s="115" customFormat="1" x14ac:dyDescent="0.25"/>
    <row r="66" s="115" customFormat="1" x14ac:dyDescent="0.25"/>
    <row r="67" s="115" customFormat="1" x14ac:dyDescent="0.25"/>
    <row r="68" s="115" customFormat="1" x14ac:dyDescent="0.25"/>
    <row r="69" s="115" customFormat="1" x14ac:dyDescent="0.25"/>
    <row r="70" s="115" customFormat="1" x14ac:dyDescent="0.25"/>
    <row r="71" s="115" customFormat="1" x14ac:dyDescent="0.25"/>
    <row r="72" s="115" customFormat="1" x14ac:dyDescent="0.25"/>
    <row r="73" s="115" customFormat="1" x14ac:dyDescent="0.25"/>
    <row r="74" s="115" customFormat="1" x14ac:dyDescent="0.25"/>
  </sheetData>
  <mergeCells count="28">
    <mergeCell ref="A4:D4"/>
    <mergeCell ref="A36:H36"/>
    <mergeCell ref="B19:E19"/>
    <mergeCell ref="B20:E20"/>
    <mergeCell ref="E1:H1"/>
    <mergeCell ref="E2:H2"/>
    <mergeCell ref="E3:H3"/>
    <mergeCell ref="E4:H4"/>
    <mergeCell ref="A8:D9"/>
    <mergeCell ref="F9:G9"/>
    <mergeCell ref="A10:D10"/>
    <mergeCell ref="A17:A18"/>
    <mergeCell ref="B17:E18"/>
    <mergeCell ref="F17:F18"/>
    <mergeCell ref="G17:G18"/>
    <mergeCell ref="A16:H16"/>
    <mergeCell ref="E5:E12"/>
    <mergeCell ref="F5:H8"/>
    <mergeCell ref="A5:D5"/>
    <mergeCell ref="H17:H18"/>
    <mergeCell ref="B21:E21"/>
    <mergeCell ref="B22:E22"/>
    <mergeCell ref="F29:H29"/>
    <mergeCell ref="B24:E24"/>
    <mergeCell ref="B25:E25"/>
    <mergeCell ref="F27:G28"/>
    <mergeCell ref="H27:H28"/>
    <mergeCell ref="B23:E23"/>
  </mergeCells>
  <hyperlinks>
    <hyperlink ref="E4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AH74"/>
  <sheetViews>
    <sheetView zoomScale="85" zoomScaleNormal="85" workbookViewId="0">
      <selection activeCell="L25" sqref="L25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17</v>
      </c>
    </row>
    <row r="10" spans="1:8" ht="16.5" x14ac:dyDescent="0.3">
      <c r="A10" s="217">
        <v>42598</v>
      </c>
      <c r="B10" s="218"/>
      <c r="C10" s="218"/>
      <c r="D10" s="218"/>
      <c r="E10" s="211"/>
      <c r="F10" s="54">
        <f>VLOOKUP(H9,CLIENTS!A2:J20,2,FALSE)</f>
        <v>0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VLOOKUP(H9,CLIENTS!A2:J20,3,FALSE)</f>
        <v>Monsieur</v>
      </c>
      <c r="G11" s="58" t="str">
        <f>VLOOKUP(H9,CLIENTS!A2:J20,4,FALSE)</f>
        <v>PESTRE Emeric</v>
      </c>
      <c r="H11" s="59"/>
    </row>
    <row r="12" spans="1:8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0</v>
      </c>
      <c r="G13" s="58" t="str">
        <f>VLOOKUP(H9,CLIENTS!A2:J20,7,FALSE)</f>
        <v>LE SOLER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174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187" t="s">
        <v>173</v>
      </c>
      <c r="C19" s="187"/>
      <c r="D19" s="187"/>
      <c r="E19" s="187"/>
      <c r="F19" s="63">
        <v>50</v>
      </c>
      <c r="G19" s="83">
        <v>1</v>
      </c>
      <c r="H19" s="63">
        <f>F19*G19</f>
        <v>50</v>
      </c>
    </row>
    <row r="20" spans="1:8" ht="30" customHeight="1" x14ac:dyDescent="0.25">
      <c r="A20" s="62">
        <v>0</v>
      </c>
      <c r="B20" s="187" t="s">
        <v>175</v>
      </c>
      <c r="C20" s="187"/>
      <c r="D20" s="187"/>
      <c r="E20" s="187"/>
      <c r="F20" s="63">
        <v>45</v>
      </c>
      <c r="G20" s="83">
        <v>1</v>
      </c>
      <c r="H20" s="63">
        <f t="shared" ref="H20:H25" si="0">F20*G20</f>
        <v>45</v>
      </c>
    </row>
    <row r="21" spans="1:8" ht="30" customHeight="1" x14ac:dyDescent="0.25">
      <c r="A21" s="194" t="s">
        <v>176</v>
      </c>
      <c r="B21" s="195"/>
      <c r="C21" s="195"/>
      <c r="D21" s="195"/>
      <c r="E21" s="195"/>
      <c r="F21" s="195"/>
      <c r="G21" s="195"/>
      <c r="H21" s="196"/>
    </row>
    <row r="22" spans="1:8" ht="30" customHeight="1" x14ac:dyDescent="0.25">
      <c r="A22" s="62">
        <v>0</v>
      </c>
      <c r="B22" s="187" t="s">
        <v>177</v>
      </c>
      <c r="C22" s="187"/>
      <c r="D22" s="187"/>
      <c r="E22" s="187"/>
      <c r="F22" s="63">
        <v>15</v>
      </c>
      <c r="G22" s="83"/>
      <c r="H22" s="63">
        <f t="shared" si="0"/>
        <v>0</v>
      </c>
    </row>
    <row r="23" spans="1:8" ht="30" customHeight="1" x14ac:dyDescent="0.25">
      <c r="A23" s="62">
        <v>0</v>
      </c>
      <c r="B23" s="187" t="s">
        <v>178</v>
      </c>
      <c r="C23" s="187"/>
      <c r="D23" s="187"/>
      <c r="E23" s="187"/>
      <c r="F23" s="63">
        <v>10</v>
      </c>
      <c r="G23" s="83"/>
      <c r="H23" s="63">
        <f t="shared" si="0"/>
        <v>0</v>
      </c>
    </row>
    <row r="24" spans="1:8" ht="30" customHeight="1" x14ac:dyDescent="0.25">
      <c r="A24" s="62">
        <v>0</v>
      </c>
      <c r="B24" s="187" t="str">
        <f>VLOOKUP(A24,ARTICLES!A2:C79,2,FALSE)</f>
        <v>-</v>
      </c>
      <c r="C24" s="187"/>
      <c r="D24" s="187"/>
      <c r="E24" s="187"/>
      <c r="F24" s="63">
        <f>VLOOKUP(A24,Tableau13[#All],3,FALSE)</f>
        <v>0</v>
      </c>
      <c r="G24" s="83"/>
      <c r="H24" s="63">
        <f t="shared" si="0"/>
        <v>0</v>
      </c>
    </row>
    <row r="25" spans="1:8" ht="30" customHeight="1" x14ac:dyDescent="0.25">
      <c r="A25" s="62">
        <v>0</v>
      </c>
      <c r="B25" s="187" t="str">
        <f>VLOOKUP(A25,ARTICLES!A2:C79,2,FALSE)</f>
        <v>-</v>
      </c>
      <c r="C25" s="187"/>
      <c r="D25" s="187"/>
      <c r="E25" s="187"/>
      <c r="F25" s="63">
        <f>VLOOKUP(A25,Tableau13[#All],3,FALSE)</f>
        <v>0</v>
      </c>
      <c r="G25" s="83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95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8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B25:E25"/>
    <mergeCell ref="F27:G28"/>
    <mergeCell ref="H27:H28"/>
    <mergeCell ref="A21:H21"/>
    <mergeCell ref="B19:E19"/>
    <mergeCell ref="B20:E20"/>
    <mergeCell ref="B22:E22"/>
    <mergeCell ref="B23:E23"/>
    <mergeCell ref="B24:E24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AH74"/>
  <sheetViews>
    <sheetView zoomScale="85" zoomScaleNormal="85" workbookViewId="0">
      <selection activeCell="B15" sqref="B15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11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11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11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11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11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11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11" ht="16.5" x14ac:dyDescent="0.3">
      <c r="A7" s="52"/>
      <c r="B7" s="52"/>
      <c r="C7" s="52"/>
      <c r="D7" s="52"/>
      <c r="E7" s="211"/>
      <c r="F7" s="211"/>
      <c r="G7" s="211"/>
      <c r="H7" s="211"/>
    </row>
    <row r="8" spans="1:11" x14ac:dyDescent="0.25">
      <c r="A8" s="214"/>
      <c r="B8" s="214"/>
      <c r="C8" s="214"/>
      <c r="D8" s="214"/>
      <c r="E8" s="211"/>
      <c r="F8" s="197"/>
      <c r="G8" s="197"/>
      <c r="H8" s="197"/>
    </row>
    <row r="9" spans="1:11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17</v>
      </c>
    </row>
    <row r="10" spans="1:11" ht="16.5" x14ac:dyDescent="0.3">
      <c r="A10" s="217">
        <v>42598</v>
      </c>
      <c r="B10" s="218"/>
      <c r="C10" s="218"/>
      <c r="D10" s="218"/>
      <c r="E10" s="211"/>
      <c r="F10" s="54">
        <f>VLOOKUP(H9,CLIENTS!A2:J20,2,FALSE)</f>
        <v>0</v>
      </c>
      <c r="G10" s="55"/>
      <c r="H10" s="56"/>
    </row>
    <row r="11" spans="1:11" ht="16.5" x14ac:dyDescent="0.3">
      <c r="A11" s="219"/>
      <c r="B11" s="219"/>
      <c r="C11" s="219"/>
      <c r="D11" s="219"/>
      <c r="E11" s="211"/>
      <c r="F11" s="57" t="str">
        <f>VLOOKUP(H9,CLIENTS!A2:J20,3,FALSE)</f>
        <v>Monsieur</v>
      </c>
      <c r="G11" s="58" t="str">
        <f>VLOOKUP(H9,CLIENTS!A2:J20,4,FALSE)</f>
        <v>PESTRE Emeric</v>
      </c>
      <c r="H11" s="59"/>
    </row>
    <row r="12" spans="1:11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11" ht="16.5" x14ac:dyDescent="0.3">
      <c r="B13" s="60"/>
      <c r="C13" s="61"/>
      <c r="D13" s="61"/>
      <c r="E13" s="61"/>
      <c r="F13" s="66">
        <f>VLOOKUP(H9,CLIENTS!A2:J20,6,FALSE)</f>
        <v>0</v>
      </c>
      <c r="G13" s="58" t="str">
        <f>VLOOKUP(H9,CLIENTS!A2:J20,7,FALSE)</f>
        <v>LE SOLER</v>
      </c>
      <c r="H13" s="59"/>
    </row>
    <row r="14" spans="1:11" ht="16.5" x14ac:dyDescent="0.3">
      <c r="A14" s="61"/>
      <c r="B14" s="60"/>
      <c r="C14" s="61"/>
      <c r="D14" s="61"/>
      <c r="E14" s="61"/>
      <c r="F14" s="68"/>
      <c r="G14" s="69"/>
      <c r="H14" s="69"/>
    </row>
    <row r="15" spans="1:11" ht="16.5" x14ac:dyDescent="0.3">
      <c r="A15" s="65" t="s">
        <v>136</v>
      </c>
      <c r="B15" s="60" t="s">
        <v>179</v>
      </c>
      <c r="C15" s="61"/>
      <c r="D15" s="61"/>
      <c r="E15" s="61"/>
      <c r="F15" s="67"/>
      <c r="G15" s="58"/>
      <c r="H15" s="58"/>
    </row>
    <row r="16" spans="1:11" x14ac:dyDescent="0.25">
      <c r="A16" s="197"/>
      <c r="B16" s="197"/>
      <c r="C16" s="197"/>
      <c r="D16" s="197"/>
      <c r="E16" s="197"/>
      <c r="F16" s="197"/>
      <c r="G16" s="197"/>
      <c r="H16" s="197"/>
      <c r="K16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187" t="s">
        <v>173</v>
      </c>
      <c r="C19" s="187"/>
      <c r="D19" s="187"/>
      <c r="E19" s="187"/>
      <c r="F19" s="63">
        <v>50</v>
      </c>
      <c r="G19" s="83">
        <v>1</v>
      </c>
      <c r="H19" s="63">
        <f>F19*G19</f>
        <v>50</v>
      </c>
    </row>
    <row r="20" spans="1:8" ht="30" customHeight="1" x14ac:dyDescent="0.25">
      <c r="A20" s="62">
        <v>0</v>
      </c>
      <c r="B20" s="187" t="s">
        <v>175</v>
      </c>
      <c r="C20" s="187"/>
      <c r="D20" s="187"/>
      <c r="E20" s="187"/>
      <c r="F20" s="63">
        <v>65</v>
      </c>
      <c r="G20" s="83">
        <v>1</v>
      </c>
      <c r="H20" s="63">
        <f t="shared" ref="H20:H25" si="0">F20*G20</f>
        <v>65</v>
      </c>
    </row>
    <row r="21" spans="1:8" ht="30" customHeight="1" x14ac:dyDescent="0.25">
      <c r="A21" s="194" t="s">
        <v>176</v>
      </c>
      <c r="B21" s="195"/>
      <c r="C21" s="195"/>
      <c r="D21" s="195"/>
      <c r="E21" s="195"/>
      <c r="F21" s="195"/>
      <c r="G21" s="195"/>
      <c r="H21" s="196"/>
    </row>
    <row r="22" spans="1:8" ht="30" customHeight="1" x14ac:dyDescent="0.25">
      <c r="A22" s="62">
        <v>0</v>
      </c>
      <c r="B22" s="187" t="s">
        <v>177</v>
      </c>
      <c r="C22" s="187"/>
      <c r="D22" s="187"/>
      <c r="E22" s="187"/>
      <c r="F22" s="63">
        <v>20</v>
      </c>
      <c r="G22" s="83"/>
      <c r="H22" s="63">
        <f t="shared" si="0"/>
        <v>0</v>
      </c>
    </row>
    <row r="23" spans="1:8" ht="30" customHeight="1" x14ac:dyDescent="0.25">
      <c r="A23" s="62">
        <v>0</v>
      </c>
      <c r="B23" s="187" t="s">
        <v>180</v>
      </c>
      <c r="C23" s="187"/>
      <c r="D23" s="187"/>
      <c r="E23" s="187"/>
      <c r="F23" s="63">
        <v>15</v>
      </c>
      <c r="G23" s="83"/>
      <c r="H23" s="63">
        <f t="shared" si="0"/>
        <v>0</v>
      </c>
    </row>
    <row r="24" spans="1:8" ht="30" customHeight="1" x14ac:dyDescent="0.25">
      <c r="A24" s="62">
        <v>0</v>
      </c>
      <c r="B24" s="187" t="str">
        <f>VLOOKUP(A24,ARTICLES!A2:C79,2,FALSE)</f>
        <v>-</v>
      </c>
      <c r="C24" s="187"/>
      <c r="D24" s="187"/>
      <c r="E24" s="187"/>
      <c r="F24" s="63">
        <f>VLOOKUP(A24,Tableau13[#All],3,FALSE)</f>
        <v>0</v>
      </c>
      <c r="G24" s="83"/>
      <c r="H24" s="63">
        <f t="shared" si="0"/>
        <v>0</v>
      </c>
    </row>
    <row r="25" spans="1:8" ht="30" customHeight="1" x14ac:dyDescent="0.25">
      <c r="A25" s="62">
        <v>0</v>
      </c>
      <c r="B25" s="187" t="str">
        <f>VLOOKUP(A25,ARTICLES!A2:C79,2,FALSE)</f>
        <v>-</v>
      </c>
      <c r="C25" s="187"/>
      <c r="D25" s="187"/>
      <c r="E25" s="187"/>
      <c r="F25" s="63">
        <f>VLOOKUP(A25,Tableau13[#All],3,FALSE)</f>
        <v>0</v>
      </c>
      <c r="G25" s="83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115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8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B25:E25"/>
    <mergeCell ref="F27:G28"/>
    <mergeCell ref="H27:H28"/>
    <mergeCell ref="B19:E19"/>
    <mergeCell ref="B20:E20"/>
    <mergeCell ref="A21:H21"/>
    <mergeCell ref="B22:E22"/>
    <mergeCell ref="B23:E23"/>
    <mergeCell ref="B24:E24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AH74"/>
  <sheetViews>
    <sheetView zoomScale="85" zoomScaleNormal="85" workbookViewId="0">
      <selection activeCell="A16" sqref="A16:H16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11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11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11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11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11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11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11" ht="16.5" x14ac:dyDescent="0.3">
      <c r="A7" s="52"/>
      <c r="B7" s="52"/>
      <c r="C7" s="52"/>
      <c r="D7" s="52"/>
      <c r="E7" s="211"/>
      <c r="F7" s="211"/>
      <c r="G7" s="211"/>
      <c r="H7" s="211"/>
    </row>
    <row r="8" spans="1:11" x14ac:dyDescent="0.25">
      <c r="A8" s="214"/>
      <c r="B8" s="214"/>
      <c r="C8" s="214"/>
      <c r="D8" s="214"/>
      <c r="E8" s="211"/>
      <c r="F8" s="197"/>
      <c r="G8" s="197"/>
      <c r="H8" s="197"/>
    </row>
    <row r="9" spans="1:11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17</v>
      </c>
    </row>
    <row r="10" spans="1:11" ht="16.5" x14ac:dyDescent="0.3">
      <c r="A10" s="217">
        <v>42598</v>
      </c>
      <c r="B10" s="218"/>
      <c r="C10" s="218"/>
      <c r="D10" s="218"/>
      <c r="E10" s="211"/>
      <c r="F10" s="54">
        <f>VLOOKUP(H9,CLIENTS!A2:J20,2,FALSE)</f>
        <v>0</v>
      </c>
      <c r="G10" s="55"/>
      <c r="H10" s="56"/>
    </row>
    <row r="11" spans="1:11" ht="16.5" x14ac:dyDescent="0.3">
      <c r="A11" s="219"/>
      <c r="B11" s="219"/>
      <c r="C11" s="219"/>
      <c r="D11" s="219"/>
      <c r="E11" s="211"/>
      <c r="F11" s="57" t="str">
        <f>VLOOKUP(H9,CLIENTS!A2:J20,3,FALSE)</f>
        <v>Monsieur</v>
      </c>
      <c r="G11" s="58" t="str">
        <f>VLOOKUP(H9,CLIENTS!A2:J20,4,FALSE)</f>
        <v>PESTRE Emeric</v>
      </c>
      <c r="H11" s="59"/>
    </row>
    <row r="12" spans="1:11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11" ht="16.5" x14ac:dyDescent="0.3">
      <c r="B13" s="60"/>
      <c r="C13" s="61"/>
      <c r="D13" s="61"/>
      <c r="E13" s="61"/>
      <c r="F13" s="66">
        <f>VLOOKUP(H9,CLIENTS!A2:J20,6,FALSE)</f>
        <v>0</v>
      </c>
      <c r="G13" s="58" t="str">
        <f>VLOOKUP(H9,CLIENTS!A2:J20,7,FALSE)</f>
        <v>LE SOLER</v>
      </c>
      <c r="H13" s="59"/>
    </row>
    <row r="14" spans="1:11" ht="16.5" x14ac:dyDescent="0.3">
      <c r="A14" s="61"/>
      <c r="B14" s="60"/>
      <c r="C14" s="61"/>
      <c r="D14" s="61"/>
      <c r="E14" s="61"/>
      <c r="F14" s="68"/>
      <c r="G14" s="69"/>
      <c r="H14" s="69"/>
    </row>
    <row r="15" spans="1:11" ht="16.5" x14ac:dyDescent="0.3">
      <c r="A15" s="65" t="s">
        <v>136</v>
      </c>
      <c r="B15" s="60" t="s">
        <v>181</v>
      </c>
      <c r="C15" s="61"/>
      <c r="D15" s="61"/>
      <c r="E15" s="61"/>
      <c r="F15" s="67"/>
      <c r="G15" s="58"/>
      <c r="H15" s="58"/>
    </row>
    <row r="16" spans="1:11" x14ac:dyDescent="0.25">
      <c r="A16" s="197"/>
      <c r="B16" s="197"/>
      <c r="C16" s="197"/>
      <c r="D16" s="197"/>
      <c r="E16" s="197"/>
      <c r="F16" s="197"/>
      <c r="G16" s="197"/>
      <c r="H16" s="197"/>
      <c r="K16"/>
    </row>
    <row r="17" spans="1:11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11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11" ht="29.25" customHeight="1" x14ac:dyDescent="0.25">
      <c r="A19" s="62">
        <v>0</v>
      </c>
      <c r="B19" s="187" t="s">
        <v>173</v>
      </c>
      <c r="C19" s="187"/>
      <c r="D19" s="187"/>
      <c r="E19" s="187"/>
      <c r="F19" s="63">
        <v>50</v>
      </c>
      <c r="G19" s="83">
        <v>1</v>
      </c>
      <c r="H19" s="63">
        <f>F19*G19</f>
        <v>50</v>
      </c>
      <c r="K19"/>
    </row>
    <row r="20" spans="1:11" ht="30" customHeight="1" x14ac:dyDescent="0.25">
      <c r="A20" s="62">
        <v>0</v>
      </c>
      <c r="B20" s="187" t="s">
        <v>175</v>
      </c>
      <c r="C20" s="187"/>
      <c r="D20" s="187"/>
      <c r="E20" s="187"/>
      <c r="F20" s="63">
        <v>85</v>
      </c>
      <c r="G20" s="83">
        <v>1</v>
      </c>
      <c r="H20" s="63">
        <f t="shared" ref="H20" si="0">F20*G20</f>
        <v>85</v>
      </c>
    </row>
    <row r="21" spans="1:11" ht="30" customHeight="1" x14ac:dyDescent="0.25">
      <c r="A21" s="220"/>
      <c r="B21" s="221"/>
      <c r="C21" s="221"/>
      <c r="D21" s="221"/>
      <c r="E21" s="221"/>
      <c r="F21" s="221"/>
      <c r="G21" s="221"/>
      <c r="H21" s="222"/>
    </row>
    <row r="22" spans="1:11" ht="30" customHeight="1" x14ac:dyDescent="0.25">
      <c r="A22" s="223"/>
      <c r="B22" s="224"/>
      <c r="C22" s="224"/>
      <c r="D22" s="224"/>
      <c r="E22" s="224"/>
      <c r="F22" s="224"/>
      <c r="G22" s="224"/>
      <c r="H22" s="225"/>
    </row>
    <row r="23" spans="1:11" ht="30" customHeight="1" x14ac:dyDescent="0.25">
      <c r="A23" s="223"/>
      <c r="B23" s="224"/>
      <c r="C23" s="224"/>
      <c r="D23" s="224"/>
      <c r="E23" s="224"/>
      <c r="F23" s="224"/>
      <c r="G23" s="224"/>
      <c r="H23" s="225"/>
    </row>
    <row r="24" spans="1:11" ht="30" customHeight="1" x14ac:dyDescent="0.25">
      <c r="A24" s="223"/>
      <c r="B24" s="224"/>
      <c r="C24" s="224"/>
      <c r="D24" s="224"/>
      <c r="E24" s="224"/>
      <c r="F24" s="224"/>
      <c r="G24" s="224"/>
      <c r="H24" s="225"/>
    </row>
    <row r="25" spans="1:11" ht="30" customHeight="1" x14ac:dyDescent="0.25">
      <c r="A25" s="226"/>
      <c r="B25" s="227"/>
      <c r="C25" s="227"/>
      <c r="D25" s="227"/>
      <c r="E25" s="227"/>
      <c r="F25" s="227"/>
      <c r="G25" s="227"/>
      <c r="H25" s="228"/>
    </row>
    <row r="26" spans="1:11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11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135</v>
      </c>
    </row>
    <row r="28" spans="1:11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11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11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11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11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4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F27:G28"/>
    <mergeCell ref="H27:H28"/>
    <mergeCell ref="A21:H25"/>
    <mergeCell ref="B19:E19"/>
    <mergeCell ref="B20:E20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AH74"/>
  <sheetViews>
    <sheetView zoomScale="85" zoomScaleNormal="85" workbookViewId="0">
      <selection activeCell="K17" sqref="K17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11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11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11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11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11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11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11" ht="16.5" x14ac:dyDescent="0.3">
      <c r="A7" s="52"/>
      <c r="B7" s="52"/>
      <c r="C7" s="52"/>
      <c r="D7" s="52"/>
      <c r="E7" s="211"/>
      <c r="F7" s="211"/>
      <c r="G7" s="211"/>
      <c r="H7" s="211"/>
    </row>
    <row r="8" spans="1:11" x14ac:dyDescent="0.25">
      <c r="A8" s="214"/>
      <c r="B8" s="214"/>
      <c r="C8" s="214"/>
      <c r="D8" s="214"/>
      <c r="E8" s="211"/>
      <c r="F8" s="197"/>
      <c r="G8" s="197"/>
      <c r="H8" s="197"/>
    </row>
    <row r="9" spans="1:11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17</v>
      </c>
    </row>
    <row r="10" spans="1:11" ht="16.5" x14ac:dyDescent="0.3">
      <c r="A10" s="217">
        <v>42598</v>
      </c>
      <c r="B10" s="218"/>
      <c r="C10" s="218"/>
      <c r="D10" s="218"/>
      <c r="E10" s="211"/>
      <c r="F10" s="54">
        <f>VLOOKUP(H9,CLIENTS!A2:J20,2,FALSE)</f>
        <v>0</v>
      </c>
      <c r="G10" s="55"/>
      <c r="H10" s="56"/>
    </row>
    <row r="11" spans="1:11" ht="16.5" x14ac:dyDescent="0.3">
      <c r="A11" s="219"/>
      <c r="B11" s="219"/>
      <c r="C11" s="219"/>
      <c r="D11" s="219"/>
      <c r="E11" s="211"/>
      <c r="F11" s="57" t="str">
        <f>VLOOKUP(H9,CLIENTS!A2:J20,3,FALSE)</f>
        <v>Monsieur</v>
      </c>
      <c r="G11" s="58" t="str">
        <f>VLOOKUP(H9,CLIENTS!A2:J20,4,FALSE)</f>
        <v>PESTRE Emeric</v>
      </c>
      <c r="H11" s="59"/>
    </row>
    <row r="12" spans="1:11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11" ht="16.5" x14ac:dyDescent="0.3">
      <c r="B13" s="60"/>
      <c r="C13" s="61"/>
      <c r="D13" s="61"/>
      <c r="E13" s="61"/>
      <c r="F13" s="66">
        <f>VLOOKUP(H9,CLIENTS!A2:J20,6,FALSE)</f>
        <v>0</v>
      </c>
      <c r="G13" s="58" t="str">
        <f>VLOOKUP(H9,CLIENTS!A2:J20,7,FALSE)</f>
        <v>LE SOLER</v>
      </c>
      <c r="H13" s="59"/>
    </row>
    <row r="14" spans="1:11" ht="16.5" x14ac:dyDescent="0.3">
      <c r="A14" s="61"/>
      <c r="B14" s="60"/>
      <c r="C14" s="61"/>
      <c r="D14" s="61"/>
      <c r="E14" s="61"/>
      <c r="F14" s="68"/>
      <c r="G14" s="69"/>
      <c r="H14" s="69"/>
    </row>
    <row r="15" spans="1:11" ht="16.5" x14ac:dyDescent="0.3">
      <c r="A15" s="65" t="s">
        <v>136</v>
      </c>
      <c r="B15" s="60" t="s">
        <v>182</v>
      </c>
      <c r="C15" s="61"/>
      <c r="D15" s="61"/>
      <c r="E15" s="61"/>
      <c r="F15" s="67"/>
      <c r="G15" s="58"/>
      <c r="H15" s="58"/>
    </row>
    <row r="16" spans="1:11" x14ac:dyDescent="0.25">
      <c r="A16" s="197"/>
      <c r="B16" s="197"/>
      <c r="C16" s="197"/>
      <c r="D16" s="197"/>
      <c r="E16" s="197"/>
      <c r="F16" s="197"/>
      <c r="G16" s="197"/>
      <c r="H16" s="197"/>
      <c r="K16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187" t="s">
        <v>173</v>
      </c>
      <c r="C19" s="187"/>
      <c r="D19" s="187"/>
      <c r="E19" s="187"/>
      <c r="F19" s="63">
        <v>50</v>
      </c>
      <c r="G19" s="83">
        <v>1</v>
      </c>
      <c r="H19" s="63">
        <f>F19*G19</f>
        <v>50</v>
      </c>
    </row>
    <row r="20" spans="1:8" ht="30" customHeight="1" x14ac:dyDescent="0.25">
      <c r="A20" s="62">
        <v>0</v>
      </c>
      <c r="B20" s="187" t="s">
        <v>175</v>
      </c>
      <c r="C20" s="187"/>
      <c r="D20" s="187"/>
      <c r="E20" s="187"/>
      <c r="F20" s="63">
        <v>120</v>
      </c>
      <c r="G20" s="83">
        <v>1</v>
      </c>
      <c r="H20" s="63">
        <f t="shared" ref="H20:H25" si="0">F20*G20</f>
        <v>120</v>
      </c>
    </row>
    <row r="21" spans="1:8" ht="30" customHeight="1" x14ac:dyDescent="0.25">
      <c r="A21" s="194" t="s">
        <v>176</v>
      </c>
      <c r="B21" s="195"/>
      <c r="C21" s="195"/>
      <c r="D21" s="195"/>
      <c r="E21" s="195"/>
      <c r="F21" s="195"/>
      <c r="G21" s="195"/>
      <c r="H21" s="196"/>
    </row>
    <row r="22" spans="1:8" ht="30" customHeight="1" x14ac:dyDescent="0.25">
      <c r="A22" s="62">
        <v>0</v>
      </c>
      <c r="B22" s="187" t="s">
        <v>183</v>
      </c>
      <c r="C22" s="187"/>
      <c r="D22" s="187"/>
      <c r="E22" s="187"/>
      <c r="F22" s="63">
        <v>20</v>
      </c>
      <c r="G22" s="83"/>
      <c r="H22" s="63">
        <f t="shared" si="0"/>
        <v>0</v>
      </c>
    </row>
    <row r="23" spans="1:8" ht="30" customHeight="1" x14ac:dyDescent="0.25">
      <c r="A23" s="62">
        <v>0</v>
      </c>
      <c r="B23" s="187" t="s">
        <v>184</v>
      </c>
      <c r="C23" s="187"/>
      <c r="D23" s="187"/>
      <c r="E23" s="187"/>
      <c r="F23" s="63">
        <v>30</v>
      </c>
      <c r="G23" s="83"/>
      <c r="H23" s="63">
        <f t="shared" si="0"/>
        <v>0</v>
      </c>
    </row>
    <row r="24" spans="1:8" ht="30" customHeight="1" x14ac:dyDescent="0.25">
      <c r="A24" s="62">
        <v>0</v>
      </c>
      <c r="B24" s="187" t="str">
        <f>VLOOKUP(A24,ARTICLES!A2:C79,2,FALSE)</f>
        <v>-</v>
      </c>
      <c r="C24" s="187"/>
      <c r="D24" s="187"/>
      <c r="E24" s="187"/>
      <c r="F24" s="63">
        <f>VLOOKUP(A24,Tableau13[#All],3,FALSE)</f>
        <v>0</v>
      </c>
      <c r="G24" s="83"/>
      <c r="H24" s="63">
        <f t="shared" si="0"/>
        <v>0</v>
      </c>
    </row>
    <row r="25" spans="1:8" ht="30" customHeight="1" x14ac:dyDescent="0.25">
      <c r="A25" s="62">
        <v>0</v>
      </c>
      <c r="B25" s="187" t="str">
        <f>VLOOKUP(A25,ARTICLES!A2:C79,2,FALSE)</f>
        <v>-</v>
      </c>
      <c r="C25" s="187"/>
      <c r="D25" s="187"/>
      <c r="E25" s="187"/>
      <c r="F25" s="63">
        <f>VLOOKUP(A25,Tableau13[#All],3,FALSE)</f>
        <v>0</v>
      </c>
      <c r="G25" s="83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170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8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B25:E25"/>
    <mergeCell ref="F27:G28"/>
    <mergeCell ref="H27:H28"/>
    <mergeCell ref="B19:E19"/>
    <mergeCell ref="B20:E20"/>
    <mergeCell ref="A21:H21"/>
    <mergeCell ref="B22:E22"/>
    <mergeCell ref="B23:E23"/>
    <mergeCell ref="B24:E24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AH72"/>
  <sheetViews>
    <sheetView zoomScale="85" zoomScaleNormal="85" workbookViewId="0">
      <selection activeCell="B19" sqref="B19:H19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18</v>
      </c>
    </row>
    <row r="10" spans="1:8" ht="16.5" x14ac:dyDescent="0.3">
      <c r="A10" s="217">
        <v>42600</v>
      </c>
      <c r="B10" s="218"/>
      <c r="C10" s="218"/>
      <c r="D10" s="218"/>
      <c r="E10" s="211"/>
      <c r="F10" s="54" t="str">
        <f>VLOOKUP(H9,CLIENTS!A2:J20,2,FALSE)</f>
        <v>Lady Esthétik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>
        <f>VLOOKUP(H9,CLIENTS!A2:J20,3,FALSE)</f>
        <v>0</v>
      </c>
      <c r="G11" s="58" t="str">
        <f>VLOOKUP(H9,CLIENTS!A2:J20,4,FALSE)</f>
        <v>Montsé</v>
      </c>
      <c r="H11" s="59"/>
    </row>
    <row r="12" spans="1:8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66220</v>
      </c>
      <c r="G13" s="58" t="str">
        <f>VLOOKUP(H9,CLIENTS!A2:J20,7,FALSE)</f>
        <v>ST PAUL DE FENOUILLET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188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52.5" customHeight="1" x14ac:dyDescent="0.25">
      <c r="A19" s="62"/>
      <c r="B19" s="230" t="s">
        <v>195</v>
      </c>
      <c r="C19" s="231"/>
      <c r="D19" s="231"/>
      <c r="E19" s="231"/>
      <c r="F19" s="231"/>
      <c r="G19" s="231"/>
      <c r="H19" s="232"/>
    </row>
    <row r="20" spans="1:8" ht="30" customHeight="1" x14ac:dyDescent="0.25">
      <c r="A20" s="62"/>
      <c r="B20" s="233" t="s">
        <v>189</v>
      </c>
      <c r="C20" s="233"/>
      <c r="D20" s="233"/>
      <c r="E20" s="233"/>
      <c r="F20" s="63">
        <v>20</v>
      </c>
      <c r="G20" s="86">
        <v>1</v>
      </c>
      <c r="H20" s="63">
        <f t="shared" ref="H20:H25" si="0">F20*G20</f>
        <v>20</v>
      </c>
    </row>
    <row r="21" spans="1:8" ht="30" customHeight="1" x14ac:dyDescent="0.25">
      <c r="A21" s="62"/>
      <c r="B21" s="234" t="s">
        <v>190</v>
      </c>
      <c r="C21" s="234"/>
      <c r="D21" s="234"/>
      <c r="E21" s="234"/>
      <c r="F21" s="63">
        <v>40</v>
      </c>
      <c r="G21" s="86">
        <v>1</v>
      </c>
      <c r="H21" s="63">
        <f t="shared" si="0"/>
        <v>40</v>
      </c>
    </row>
    <row r="22" spans="1:8" ht="30" customHeight="1" x14ac:dyDescent="0.25">
      <c r="A22" s="62"/>
      <c r="B22" s="233"/>
      <c r="C22" s="233"/>
      <c r="D22" s="233"/>
      <c r="E22" s="233"/>
      <c r="F22" s="63">
        <f>VLOOKUP(A22,Tableau13[#All],3,FALSE)</f>
        <v>0</v>
      </c>
      <c r="G22" s="86"/>
      <c r="H22" s="63">
        <f t="shared" si="0"/>
        <v>0</v>
      </c>
    </row>
    <row r="23" spans="1:8" ht="30" customHeight="1" x14ac:dyDescent="0.25">
      <c r="A23" s="62"/>
      <c r="B23" s="187" t="s">
        <v>191</v>
      </c>
      <c r="C23" s="187"/>
      <c r="D23" s="187"/>
      <c r="E23" s="187"/>
      <c r="F23" s="63">
        <v>15</v>
      </c>
      <c r="G23" s="86"/>
      <c r="H23" s="63">
        <f t="shared" si="0"/>
        <v>0</v>
      </c>
    </row>
    <row r="24" spans="1:8" ht="30" customHeight="1" x14ac:dyDescent="0.25">
      <c r="A24" s="62"/>
      <c r="B24" s="229"/>
      <c r="C24" s="229"/>
      <c r="D24" s="229"/>
      <c r="E24" s="229"/>
      <c r="F24" s="63">
        <f>VLOOKUP(A24,Tableau13[#All],3,FALSE)</f>
        <v>0</v>
      </c>
      <c r="G24" s="86"/>
      <c r="H24" s="63">
        <f t="shared" si="0"/>
        <v>0</v>
      </c>
    </row>
    <row r="25" spans="1:8" ht="30" customHeight="1" x14ac:dyDescent="0.25">
      <c r="A25" s="62"/>
      <c r="B25" s="229"/>
      <c r="C25" s="229"/>
      <c r="D25" s="229"/>
      <c r="E25" s="229"/>
      <c r="F25" s="63">
        <f>VLOOKUP(A25,Tableau13[#All],3,FALSE)</f>
        <v>0</v>
      </c>
      <c r="G25" s="86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60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87"/>
      <c r="F29" s="235" t="s">
        <v>193</v>
      </c>
      <c r="G29" s="235"/>
      <c r="H29" s="88">
        <v>80</v>
      </c>
    </row>
    <row r="30" spans="1:8" ht="15" customHeight="1" x14ac:dyDescent="0.25">
      <c r="A30" s="61"/>
      <c r="B30" s="61"/>
      <c r="C30" s="61"/>
      <c r="D30" s="61"/>
      <c r="E30" s="61"/>
      <c r="F30" s="236" t="s">
        <v>192</v>
      </c>
      <c r="G30" s="236"/>
      <c r="H30" s="88">
        <v>105</v>
      </c>
    </row>
    <row r="31" spans="1:8" s="51" customFormat="1" ht="15.75" x14ac:dyDescent="0.25">
      <c r="A31" s="60"/>
      <c r="B31" s="61"/>
      <c r="C31" s="61"/>
      <c r="D31" s="61"/>
      <c r="E31" s="61"/>
      <c r="F31" s="61"/>
      <c r="G31" s="61"/>
      <c r="H31" s="61"/>
    </row>
    <row r="32" spans="1:8" s="51" customFormat="1" ht="15.75" x14ac:dyDescent="0.25">
      <c r="A32" s="60" t="s">
        <v>90</v>
      </c>
      <c r="B32" s="61"/>
      <c r="C32" s="61"/>
      <c r="D32" s="61"/>
      <c r="E32" s="61"/>
      <c r="F32" s="61"/>
      <c r="G32" s="61"/>
      <c r="H32" s="61"/>
    </row>
    <row r="33" spans="1:8" s="51" customFormat="1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s="51" customFormat="1" ht="15.75" x14ac:dyDescent="0.25">
      <c r="A34" s="60" t="s">
        <v>91</v>
      </c>
      <c r="B34" s="61"/>
      <c r="C34" s="61"/>
      <c r="D34" s="61"/>
      <c r="E34" s="61"/>
      <c r="F34" s="61"/>
      <c r="G34" s="61"/>
      <c r="H34" s="61"/>
    </row>
    <row r="35" spans="1:8" s="51" customFormat="1" x14ac:dyDescent="0.25">
      <c r="A35" s="61"/>
      <c r="B35" s="61"/>
      <c r="C35" s="61"/>
      <c r="D35" s="61"/>
      <c r="E35" s="61"/>
      <c r="F35" s="61"/>
      <c r="G35" s="61"/>
      <c r="H35" s="61"/>
    </row>
    <row r="36" spans="1:8" s="51" customFormat="1" ht="15.75" x14ac:dyDescent="0.25">
      <c r="A36" s="64" t="s">
        <v>59</v>
      </c>
      <c r="B36" s="61"/>
      <c r="C36" s="61"/>
      <c r="D36" s="61"/>
      <c r="E36" s="61"/>
      <c r="F36" s="61"/>
      <c r="G36" s="61"/>
      <c r="H36" s="61"/>
    </row>
    <row r="37" spans="1:8" s="51" customFormat="1" ht="15.75" x14ac:dyDescent="0.25">
      <c r="A37" s="64" t="s">
        <v>58</v>
      </c>
      <c r="B37" s="61"/>
      <c r="C37" s="61"/>
      <c r="D37" s="61"/>
      <c r="E37" s="61"/>
      <c r="F37" s="61"/>
      <c r="G37" s="61"/>
      <c r="H37" s="61"/>
    </row>
    <row r="38" spans="1:8" s="51" customFormat="1" ht="15.75" x14ac:dyDescent="0.25">
      <c r="A38" s="64" t="s">
        <v>126</v>
      </c>
      <c r="B38" s="61"/>
      <c r="C38" s="61"/>
      <c r="D38" s="61"/>
      <c r="E38" s="61"/>
      <c r="F38" s="61"/>
      <c r="G38" s="61"/>
      <c r="H38" s="61"/>
    </row>
    <row r="39" spans="1:8" s="51" customFormat="1" x14ac:dyDescent="0.25"/>
    <row r="40" spans="1:8" s="51" customFormat="1" x14ac:dyDescent="0.25"/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</sheetData>
  <mergeCells count="30">
    <mergeCell ref="B25:E25"/>
    <mergeCell ref="F27:G28"/>
    <mergeCell ref="H27:H28"/>
    <mergeCell ref="F29:G29"/>
    <mergeCell ref="F30:G30"/>
    <mergeCell ref="B24:E24"/>
    <mergeCell ref="F9:G9"/>
    <mergeCell ref="A10:D10"/>
    <mergeCell ref="A11:D12"/>
    <mergeCell ref="A16:H16"/>
    <mergeCell ref="A17:A18"/>
    <mergeCell ref="B17:E18"/>
    <mergeCell ref="F17:F18"/>
    <mergeCell ref="G17:G18"/>
    <mergeCell ref="H17:H18"/>
    <mergeCell ref="B19:H19"/>
    <mergeCell ref="B20:E20"/>
    <mergeCell ref="B21:E21"/>
    <mergeCell ref="B22:E22"/>
    <mergeCell ref="B23:E23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AH72"/>
  <sheetViews>
    <sheetView zoomScale="85" zoomScaleNormal="85" workbookViewId="0">
      <selection activeCell="B20" sqref="B20:E20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18</v>
      </c>
    </row>
    <row r="10" spans="1:8" ht="16.5" x14ac:dyDescent="0.3">
      <c r="A10" s="217">
        <v>42600</v>
      </c>
      <c r="B10" s="218"/>
      <c r="C10" s="218"/>
      <c r="D10" s="218"/>
      <c r="E10" s="211"/>
      <c r="F10" s="54" t="str">
        <f>VLOOKUP(H9,CLIENTS!A2:J20,2,FALSE)</f>
        <v>Lady Esthétik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>
        <f>VLOOKUP(H9,CLIENTS!A2:J20,3,FALSE)</f>
        <v>0</v>
      </c>
      <c r="G11" s="58" t="str">
        <f>VLOOKUP(H9,CLIENTS!A2:J20,4,FALSE)</f>
        <v>Montsé</v>
      </c>
      <c r="H11" s="59"/>
    </row>
    <row r="12" spans="1:8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66220</v>
      </c>
      <c r="G13" s="58" t="str">
        <f>VLOOKUP(H9,CLIENTS!A2:J20,7,FALSE)</f>
        <v>ST PAUL DE FENOUILLET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194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52.5" customHeight="1" x14ac:dyDescent="0.25">
      <c r="A19" s="62"/>
      <c r="B19" s="230" t="s">
        <v>195</v>
      </c>
      <c r="C19" s="231"/>
      <c r="D19" s="231"/>
      <c r="E19" s="231"/>
      <c r="F19" s="231"/>
      <c r="G19" s="231"/>
      <c r="H19" s="232"/>
    </row>
    <row r="20" spans="1:8" ht="30" customHeight="1" x14ac:dyDescent="0.25">
      <c r="A20" s="62"/>
      <c r="B20" s="233" t="s">
        <v>189</v>
      </c>
      <c r="C20" s="233"/>
      <c r="D20" s="233"/>
      <c r="E20" s="233"/>
      <c r="F20" s="63">
        <v>20</v>
      </c>
      <c r="G20" s="86">
        <v>1</v>
      </c>
      <c r="H20" s="63">
        <f t="shared" ref="H20:H25" si="0">F20*G20</f>
        <v>20</v>
      </c>
    </row>
    <row r="21" spans="1:8" ht="30" customHeight="1" x14ac:dyDescent="0.25">
      <c r="A21" s="62"/>
      <c r="B21" s="234" t="s">
        <v>190</v>
      </c>
      <c r="C21" s="234"/>
      <c r="D21" s="234"/>
      <c r="E21" s="234"/>
      <c r="F21" s="63">
        <v>30</v>
      </c>
      <c r="G21" s="86">
        <v>1</v>
      </c>
      <c r="H21" s="63">
        <f t="shared" si="0"/>
        <v>30</v>
      </c>
    </row>
    <row r="22" spans="1:8" ht="30" customHeight="1" x14ac:dyDescent="0.25">
      <c r="A22" s="62"/>
      <c r="B22" s="233"/>
      <c r="C22" s="233"/>
      <c r="D22" s="233"/>
      <c r="E22" s="233"/>
      <c r="F22" s="63">
        <f>VLOOKUP(A22,Tableau13[#All],3,FALSE)</f>
        <v>0</v>
      </c>
      <c r="G22" s="86"/>
      <c r="H22" s="63">
        <f t="shared" si="0"/>
        <v>0</v>
      </c>
    </row>
    <row r="23" spans="1:8" ht="30" customHeight="1" x14ac:dyDescent="0.25">
      <c r="A23" s="62"/>
      <c r="B23" s="187" t="s">
        <v>191</v>
      </c>
      <c r="C23" s="187"/>
      <c r="D23" s="187"/>
      <c r="E23" s="187"/>
      <c r="F23" s="63">
        <v>15</v>
      </c>
      <c r="G23" s="86"/>
      <c r="H23" s="63">
        <f t="shared" si="0"/>
        <v>0</v>
      </c>
    </row>
    <row r="24" spans="1:8" ht="30" customHeight="1" x14ac:dyDescent="0.25">
      <c r="A24" s="62"/>
      <c r="B24" s="229"/>
      <c r="C24" s="229"/>
      <c r="D24" s="229"/>
      <c r="E24" s="229"/>
      <c r="F24" s="63">
        <f>VLOOKUP(A24,Tableau13[#All],3,FALSE)</f>
        <v>0</v>
      </c>
      <c r="G24" s="86"/>
      <c r="H24" s="63">
        <f t="shared" si="0"/>
        <v>0</v>
      </c>
    </row>
    <row r="25" spans="1:8" ht="30" customHeight="1" x14ac:dyDescent="0.25">
      <c r="A25" s="62"/>
      <c r="B25" s="229"/>
      <c r="C25" s="229"/>
      <c r="D25" s="229"/>
      <c r="E25" s="229"/>
      <c r="F25" s="63">
        <f>VLOOKUP(A25,Tableau13[#All],3,FALSE)</f>
        <v>0</v>
      </c>
      <c r="G25" s="86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50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87"/>
      <c r="F29" s="235" t="s">
        <v>193</v>
      </c>
      <c r="G29" s="235"/>
      <c r="H29" s="88">
        <v>65</v>
      </c>
    </row>
    <row r="30" spans="1:8" ht="15" customHeight="1" x14ac:dyDescent="0.25">
      <c r="A30" s="61"/>
      <c r="B30" s="61"/>
      <c r="C30" s="61"/>
      <c r="D30" s="61"/>
      <c r="E30" s="61"/>
      <c r="F30" s="236" t="s">
        <v>192</v>
      </c>
      <c r="G30" s="236"/>
      <c r="H30" s="88">
        <v>85</v>
      </c>
    </row>
    <row r="31" spans="1:8" s="51" customFormat="1" ht="15.75" x14ac:dyDescent="0.25">
      <c r="A31" s="60"/>
      <c r="B31" s="61"/>
      <c r="C31" s="61"/>
      <c r="D31" s="61"/>
      <c r="E31" s="61"/>
      <c r="F31" s="61"/>
      <c r="G31" s="61"/>
      <c r="H31" s="61"/>
    </row>
    <row r="32" spans="1:8" s="51" customFormat="1" ht="15.75" x14ac:dyDescent="0.25">
      <c r="A32" s="60" t="s">
        <v>90</v>
      </c>
      <c r="B32" s="61"/>
      <c r="C32" s="61"/>
      <c r="D32" s="61"/>
      <c r="E32" s="61"/>
      <c r="F32" s="61"/>
      <c r="G32" s="61"/>
      <c r="H32" s="61"/>
    </row>
    <row r="33" spans="1:8" s="51" customFormat="1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s="51" customFormat="1" ht="15.75" x14ac:dyDescent="0.25">
      <c r="A34" s="60" t="s">
        <v>91</v>
      </c>
      <c r="B34" s="61"/>
      <c r="C34" s="61"/>
      <c r="D34" s="61"/>
      <c r="E34" s="61"/>
      <c r="F34" s="61"/>
      <c r="G34" s="61"/>
      <c r="H34" s="61"/>
    </row>
    <row r="35" spans="1:8" s="51" customFormat="1" x14ac:dyDescent="0.25">
      <c r="A35" s="61"/>
      <c r="B35" s="61"/>
      <c r="C35" s="61"/>
      <c r="D35" s="61"/>
      <c r="E35" s="61"/>
      <c r="F35" s="61"/>
      <c r="G35" s="61"/>
      <c r="H35" s="61"/>
    </row>
    <row r="36" spans="1:8" s="51" customFormat="1" ht="15.75" x14ac:dyDescent="0.25">
      <c r="A36" s="64" t="s">
        <v>59</v>
      </c>
      <c r="B36" s="61"/>
      <c r="C36" s="61"/>
      <c r="D36" s="61"/>
      <c r="E36" s="61"/>
      <c r="F36" s="61"/>
      <c r="G36" s="61"/>
      <c r="H36" s="61"/>
    </row>
    <row r="37" spans="1:8" s="51" customFormat="1" ht="15.75" x14ac:dyDescent="0.25">
      <c r="A37" s="64" t="s">
        <v>58</v>
      </c>
      <c r="B37" s="61"/>
      <c r="C37" s="61"/>
      <c r="D37" s="61"/>
      <c r="E37" s="61"/>
      <c r="F37" s="61"/>
      <c r="G37" s="61"/>
      <c r="H37" s="61"/>
    </row>
    <row r="38" spans="1:8" s="51" customFormat="1" ht="15.75" x14ac:dyDescent="0.25">
      <c r="A38" s="64" t="s">
        <v>126</v>
      </c>
      <c r="B38" s="61"/>
      <c r="C38" s="61"/>
      <c r="D38" s="61"/>
      <c r="E38" s="61"/>
      <c r="F38" s="61"/>
      <c r="G38" s="61"/>
      <c r="H38" s="61"/>
    </row>
    <row r="39" spans="1:8" s="51" customFormat="1" x14ac:dyDescent="0.25"/>
    <row r="40" spans="1:8" s="51" customFormat="1" x14ac:dyDescent="0.25"/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</sheetData>
  <mergeCells count="30">
    <mergeCell ref="F30:G30"/>
    <mergeCell ref="B25:E25"/>
    <mergeCell ref="F27:G28"/>
    <mergeCell ref="H27:H28"/>
    <mergeCell ref="B19:H19"/>
    <mergeCell ref="F29:G29"/>
    <mergeCell ref="B20:E20"/>
    <mergeCell ref="B21:E21"/>
    <mergeCell ref="B22:E22"/>
    <mergeCell ref="B23:E23"/>
    <mergeCell ref="B24:E24"/>
    <mergeCell ref="A16:H16"/>
    <mergeCell ref="A17:A18"/>
    <mergeCell ref="B17:E18"/>
    <mergeCell ref="F17:F18"/>
    <mergeCell ref="G17:G18"/>
    <mergeCell ref="H17:H18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  <mergeCell ref="F9:G9"/>
    <mergeCell ref="A10:D10"/>
    <mergeCell ref="A11:D1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AH74"/>
  <sheetViews>
    <sheetView zoomScale="85" zoomScaleNormal="85" workbookViewId="0">
      <selection activeCell="B15" sqref="B15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</v>
      </c>
    </row>
    <row r="10" spans="1:8" ht="16.5" x14ac:dyDescent="0.3">
      <c r="A10" s="217">
        <v>42631</v>
      </c>
      <c r="B10" s="218"/>
      <c r="C10" s="218"/>
      <c r="D10" s="218"/>
      <c r="E10" s="211"/>
      <c r="F10" s="54" t="str">
        <f>VLOOKUP(H9,CLIENTS!A2:J20,2,FALSE="")</f>
        <v>Au P'tit Carmagnol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VLOOKUP(H9,CLIENTS!A2:J20,3,FALSE)</f>
        <v>Madame</v>
      </c>
      <c r="G11" s="58" t="str">
        <f>VLOOKUP(H9,CLIENTS!A2:J20,4,FALSE)</f>
        <v>DUSSAUT Géraldine</v>
      </c>
      <c r="H11" s="59"/>
    </row>
    <row r="12" spans="1:8" ht="16.5" x14ac:dyDescent="0.3">
      <c r="A12" s="219"/>
      <c r="B12" s="219"/>
      <c r="C12" s="219"/>
      <c r="D12" s="219"/>
      <c r="E12" s="211"/>
      <c r="F12" s="57" t="str">
        <f>VLOOKUP(H9,CLIENTS!A2:J20,5,FALSE)</f>
        <v>18 Grand'Rue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66720</v>
      </c>
      <c r="G13" s="58" t="str">
        <f>VLOOKUP(H9,CLIENTS!A2:J20,7,FALSE)</f>
        <v>CARAMANY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201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13</v>
      </c>
      <c r="B19" s="233" t="str">
        <f>VLOOKUP(A19,ARTICLES!A2:C79,2,FALSE)</f>
        <v>Reprise affiche existante</v>
      </c>
      <c r="C19" s="233"/>
      <c r="D19" s="233"/>
      <c r="E19" s="233"/>
      <c r="F19" s="63">
        <f>VLOOKUP(A19,Tableau13[#All],3,FALSE)</f>
        <v>15</v>
      </c>
      <c r="G19" s="89">
        <v>1</v>
      </c>
      <c r="H19" s="63">
        <f>F19*G19</f>
        <v>15</v>
      </c>
    </row>
    <row r="20" spans="1:8" ht="30" customHeight="1" x14ac:dyDescent="0.25">
      <c r="A20" s="62">
        <v>106</v>
      </c>
      <c r="B20" s="233" t="str">
        <f>VLOOKUP(A20,ARTICLES!A2:C79,2,FALSE)</f>
        <v>Impressions A3 couleurs</v>
      </c>
      <c r="C20" s="233"/>
      <c r="D20" s="233"/>
      <c r="E20" s="233"/>
      <c r="F20" s="63">
        <f>VLOOKUP(A20,Tableau13[#All],3,FALSE)</f>
        <v>0.3</v>
      </c>
      <c r="G20" s="89">
        <v>4</v>
      </c>
      <c r="H20" s="63">
        <f t="shared" ref="H20:H25" si="0">F20*G20</f>
        <v>1.2</v>
      </c>
    </row>
    <row r="21" spans="1:8" ht="30" customHeight="1" x14ac:dyDescent="0.25">
      <c r="A21" s="62">
        <v>202</v>
      </c>
      <c r="B21" s="233" t="str">
        <f>VLOOKUP(A21,ARTICLES!A2:C79,2,FALSE)</f>
        <v>Plastification A3</v>
      </c>
      <c r="C21" s="233"/>
      <c r="D21" s="233"/>
      <c r="E21" s="233"/>
      <c r="F21" s="63">
        <f>VLOOKUP(A21,Tableau13[#All],3,FALSE)</f>
        <v>2</v>
      </c>
      <c r="G21" s="89">
        <v>4</v>
      </c>
      <c r="H21" s="63">
        <f t="shared" si="0"/>
        <v>8</v>
      </c>
    </row>
    <row r="22" spans="1:8" ht="30" customHeight="1" x14ac:dyDescent="0.25">
      <c r="A22" s="62">
        <v>5</v>
      </c>
      <c r="B22" s="233" t="str">
        <f>VLOOKUP(A22,ARTICLES!A2:C79,2,FALSE)</f>
        <v>Création affiche A3</v>
      </c>
      <c r="C22" s="233"/>
      <c r="D22" s="233"/>
      <c r="E22" s="233"/>
      <c r="F22" s="63">
        <f>VLOOKUP(A22,Tableau13[#All],3,FALSE)</f>
        <v>20</v>
      </c>
      <c r="G22" s="89">
        <v>1</v>
      </c>
      <c r="H22" s="63">
        <f t="shared" si="0"/>
        <v>20</v>
      </c>
    </row>
    <row r="23" spans="1:8" ht="30" customHeight="1" x14ac:dyDescent="0.25">
      <c r="A23" s="62">
        <v>106</v>
      </c>
      <c r="B23" s="233" t="str">
        <f>VLOOKUP(A23,ARTICLES!A2:C79,2,FALSE)</f>
        <v>Impressions A3 couleurs</v>
      </c>
      <c r="C23" s="233"/>
      <c r="D23" s="233"/>
      <c r="E23" s="233"/>
      <c r="F23" s="63">
        <f>VLOOKUP(A23,Tableau13[#All],3,FALSE)</f>
        <v>0.3</v>
      </c>
      <c r="G23" s="89">
        <v>3</v>
      </c>
      <c r="H23" s="63">
        <f t="shared" si="0"/>
        <v>0.89999999999999991</v>
      </c>
    </row>
    <row r="24" spans="1:8" ht="30" customHeight="1" x14ac:dyDescent="0.25">
      <c r="A24" s="62">
        <v>202</v>
      </c>
      <c r="B24" s="233" t="str">
        <f>VLOOKUP(A24,ARTICLES!A2:C79,2,FALSE)</f>
        <v>Plastification A3</v>
      </c>
      <c r="C24" s="233"/>
      <c r="D24" s="233"/>
      <c r="E24" s="233"/>
      <c r="F24" s="63">
        <f>VLOOKUP(A24,Tableau13[#All],3,FALSE)</f>
        <v>2</v>
      </c>
      <c r="G24" s="89">
        <v>3</v>
      </c>
      <c r="H24" s="63">
        <f t="shared" si="0"/>
        <v>6</v>
      </c>
    </row>
    <row r="25" spans="1:8" ht="30" customHeight="1" x14ac:dyDescent="0.25">
      <c r="A25" s="62">
        <v>0</v>
      </c>
      <c r="B25" s="233" t="str">
        <f>VLOOKUP(A25,ARTICLES!A2:C79,2,FALSE)</f>
        <v>-</v>
      </c>
      <c r="C25" s="233"/>
      <c r="D25" s="233"/>
      <c r="E25" s="233"/>
      <c r="F25" s="63">
        <f>VLOOKUP(A25,Tableau13[#All],3,FALSE)</f>
        <v>0</v>
      </c>
      <c r="G25" s="89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51.1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8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B25:E25"/>
    <mergeCell ref="F27:G28"/>
    <mergeCell ref="H27:H28"/>
    <mergeCell ref="B19:E19"/>
    <mergeCell ref="B20:E20"/>
    <mergeCell ref="B21:E21"/>
    <mergeCell ref="B22:E22"/>
    <mergeCell ref="B23:E23"/>
    <mergeCell ref="B24:E24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AH74"/>
  <sheetViews>
    <sheetView zoomScale="85" zoomScaleNormal="85" workbookViewId="0">
      <selection activeCell="F27" sqref="F27:H28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13</v>
      </c>
    </row>
    <row r="10" spans="1:8" ht="16.5" x14ac:dyDescent="0.3">
      <c r="A10" s="217">
        <v>42638</v>
      </c>
      <c r="B10" s="218"/>
      <c r="C10" s="218"/>
      <c r="D10" s="218"/>
      <c r="E10" s="211"/>
      <c r="F10" s="54" t="str">
        <f>VLOOKUP(H9,CLIENTS!A2:J20,2,FALSE="")</f>
        <v>Mairie de Saint Arnac</v>
      </c>
      <c r="G10" s="55"/>
      <c r="H10" s="56"/>
    </row>
    <row r="11" spans="1:8" ht="16.5" x14ac:dyDescent="0.3">
      <c r="A11" s="237" t="s">
        <v>205</v>
      </c>
      <c r="B11" s="237"/>
      <c r="C11" s="237"/>
      <c r="D11" s="237"/>
      <c r="E11" s="211"/>
      <c r="F11" s="57" t="str">
        <f>VLOOKUP(H9,CLIENTS!A2:J20,3,FALSE)</f>
        <v>Monsieur</v>
      </c>
      <c r="G11" s="58" t="str">
        <f>VLOOKUP(H9,CLIENTS!A2:J20,4,FALSE)</f>
        <v>CALVET Guy</v>
      </c>
      <c r="H11" s="59"/>
    </row>
    <row r="12" spans="1:8" ht="16.5" x14ac:dyDescent="0.3">
      <c r="A12" s="237"/>
      <c r="B12" s="237"/>
      <c r="C12" s="237"/>
      <c r="D12" s="237"/>
      <c r="E12" s="211"/>
      <c r="F12" s="57" t="str">
        <f>VLOOKUP(H9,CLIENTS!A2:J20,5,FALSE)</f>
        <v>2 Place de Centernach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66220</v>
      </c>
      <c r="G13" s="58" t="str">
        <f>VLOOKUP(H9,CLIENTS!A2:J20,7,FALSE)</f>
        <v>SAINT ARNAC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203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16</v>
      </c>
      <c r="B19" s="233" t="str">
        <f>VLOOKUP(A19,ARTICLES!A2:C79,2,FALSE)</f>
        <v>Création enveloppes C4</v>
      </c>
      <c r="C19" s="233"/>
      <c r="D19" s="233"/>
      <c r="E19" s="233"/>
      <c r="F19" s="63">
        <v>0.42</v>
      </c>
      <c r="G19" s="91">
        <v>500</v>
      </c>
      <c r="H19" s="63">
        <f>F19*G19</f>
        <v>210</v>
      </c>
    </row>
    <row r="20" spans="1:8" ht="30" customHeight="1" x14ac:dyDescent="0.25">
      <c r="A20" s="238"/>
      <c r="B20" s="239"/>
      <c r="C20" s="239"/>
      <c r="D20" s="239"/>
      <c r="E20" s="239"/>
      <c r="F20" s="239"/>
      <c r="G20" s="239"/>
      <c r="H20" s="240"/>
    </row>
    <row r="21" spans="1:8" ht="30" customHeight="1" x14ac:dyDescent="0.25">
      <c r="A21" s="62">
        <v>0</v>
      </c>
      <c r="B21" s="233" t="s">
        <v>204</v>
      </c>
      <c r="C21" s="233"/>
      <c r="D21" s="233"/>
      <c r="E21" s="233"/>
      <c r="F21" s="63">
        <v>0.25</v>
      </c>
      <c r="G21" s="91">
        <v>1000</v>
      </c>
      <c r="H21" s="63">
        <f t="shared" ref="H21:H23" si="0">F21*G21</f>
        <v>250</v>
      </c>
    </row>
    <row r="22" spans="1:8" ht="30" customHeight="1" x14ac:dyDescent="0.25">
      <c r="A22" s="241"/>
      <c r="B22" s="242"/>
      <c r="C22" s="242"/>
      <c r="D22" s="242"/>
      <c r="E22" s="242"/>
      <c r="F22" s="242"/>
      <c r="G22" s="242"/>
      <c r="H22" s="243"/>
    </row>
    <row r="23" spans="1:8" ht="30" customHeight="1" x14ac:dyDescent="0.25">
      <c r="A23" s="62">
        <v>0</v>
      </c>
      <c r="B23" s="256" t="s">
        <v>204</v>
      </c>
      <c r="C23" s="256"/>
      <c r="D23" s="256"/>
      <c r="E23" s="256"/>
      <c r="F23" s="94">
        <v>0.14000000000000001</v>
      </c>
      <c r="G23" s="70">
        <v>2000</v>
      </c>
      <c r="H23" s="94">
        <f t="shared" si="0"/>
        <v>280</v>
      </c>
    </row>
    <row r="24" spans="1:8" ht="30" customHeight="1" x14ac:dyDescent="0.25">
      <c r="A24" s="244"/>
      <c r="B24" s="245"/>
      <c r="C24" s="245"/>
      <c r="D24" s="245"/>
      <c r="E24" s="245"/>
      <c r="F24" s="245"/>
      <c r="G24" s="245"/>
      <c r="H24" s="246"/>
    </row>
    <row r="25" spans="1:8" ht="30" customHeight="1" x14ac:dyDescent="0.25">
      <c r="A25" s="247"/>
      <c r="B25" s="248"/>
      <c r="C25" s="248"/>
      <c r="D25" s="248"/>
      <c r="E25" s="248"/>
      <c r="F25" s="248"/>
      <c r="G25" s="248"/>
      <c r="H25" s="249"/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250" t="s">
        <v>206</v>
      </c>
      <c r="G27" s="251"/>
      <c r="H27" s="252"/>
    </row>
    <row r="28" spans="1:8" ht="15" customHeight="1" x14ac:dyDescent="0.25">
      <c r="A28" s="61"/>
      <c r="B28" s="61"/>
      <c r="C28" s="61"/>
      <c r="D28" s="61"/>
      <c r="E28" s="61"/>
      <c r="F28" s="253"/>
      <c r="G28" s="254"/>
      <c r="H28" s="255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6">
    <mergeCell ref="A20:H20"/>
    <mergeCell ref="A22:H22"/>
    <mergeCell ref="A24:H25"/>
    <mergeCell ref="F27:H28"/>
    <mergeCell ref="B19:E19"/>
    <mergeCell ref="B21:E21"/>
    <mergeCell ref="B23:E23"/>
    <mergeCell ref="A16:H16"/>
    <mergeCell ref="A17:A18"/>
    <mergeCell ref="B17:E18"/>
    <mergeCell ref="F17:F18"/>
    <mergeCell ref="G17:G18"/>
    <mergeCell ref="H17:H18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  <mergeCell ref="F9:G9"/>
    <mergeCell ref="A10:D10"/>
    <mergeCell ref="A11:D1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AH74"/>
  <sheetViews>
    <sheetView zoomScale="85" zoomScaleNormal="85" workbookViewId="0">
      <selection activeCell="F19" sqref="F19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13</v>
      </c>
    </row>
    <row r="10" spans="1:8" ht="16.5" x14ac:dyDescent="0.3">
      <c r="A10" s="217">
        <v>42638</v>
      </c>
      <c r="B10" s="218"/>
      <c r="C10" s="218"/>
      <c r="D10" s="218"/>
      <c r="E10" s="211"/>
      <c r="F10" s="54" t="str">
        <f>VLOOKUP(H9,CLIENTS!A2:J20,2,FALSE="")</f>
        <v>Mairie de Saint Arnac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VLOOKUP(H9,CLIENTS!A2:J20,3,FALSE)</f>
        <v>Monsieur</v>
      </c>
      <c r="G11" s="58" t="str">
        <f>VLOOKUP(H9,CLIENTS!A2:J20,4,FALSE)</f>
        <v>CALVET Guy</v>
      </c>
      <c r="H11" s="59"/>
    </row>
    <row r="12" spans="1:8" ht="16.5" x14ac:dyDescent="0.3">
      <c r="A12" s="219"/>
      <c r="B12" s="219"/>
      <c r="C12" s="219"/>
      <c r="D12" s="219"/>
      <c r="E12" s="211"/>
      <c r="F12" s="57" t="str">
        <f>VLOOKUP(H9,CLIENTS!A2:J20,5,FALSE)</f>
        <v>2 Place de Centernach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66220</v>
      </c>
      <c r="G13" s="58" t="str">
        <f>VLOOKUP(H9,CLIENTS!A2:J20,7,FALSE)</f>
        <v>SAINT ARNAC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207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233" t="s">
        <v>208</v>
      </c>
      <c r="C19" s="233"/>
      <c r="D19" s="233"/>
      <c r="E19" s="233"/>
      <c r="F19" s="63">
        <v>0.2</v>
      </c>
      <c r="G19" s="91">
        <v>100</v>
      </c>
      <c r="H19" s="63">
        <f>F19*G19</f>
        <v>20</v>
      </c>
    </row>
    <row r="20" spans="1:8" ht="30" customHeight="1" x14ac:dyDescent="0.25">
      <c r="A20" s="241"/>
      <c r="B20" s="242"/>
      <c r="C20" s="242"/>
      <c r="D20" s="242"/>
      <c r="E20" s="242"/>
      <c r="F20" s="242"/>
      <c r="G20" s="242"/>
      <c r="H20" s="243"/>
    </row>
    <row r="21" spans="1:8" ht="30" customHeight="1" x14ac:dyDescent="0.25">
      <c r="A21" s="62">
        <v>0</v>
      </c>
      <c r="B21" s="233" t="s">
        <v>208</v>
      </c>
      <c r="C21" s="233"/>
      <c r="D21" s="233"/>
      <c r="E21" s="233"/>
      <c r="F21" s="63">
        <v>0.1</v>
      </c>
      <c r="G21" s="91">
        <v>250</v>
      </c>
      <c r="H21" s="63">
        <f t="shared" ref="H21:H23" si="0">F21*G21</f>
        <v>25</v>
      </c>
    </row>
    <row r="22" spans="1:8" ht="30" customHeight="1" x14ac:dyDescent="0.25">
      <c r="A22" s="241"/>
      <c r="B22" s="242"/>
      <c r="C22" s="242"/>
      <c r="D22" s="242"/>
      <c r="E22" s="242"/>
      <c r="F22" s="242"/>
      <c r="G22" s="242"/>
      <c r="H22" s="243"/>
    </row>
    <row r="23" spans="1:8" ht="30" customHeight="1" x14ac:dyDescent="0.25">
      <c r="A23" s="62">
        <v>0</v>
      </c>
      <c r="B23" s="233" t="s">
        <v>208</v>
      </c>
      <c r="C23" s="233"/>
      <c r="D23" s="233"/>
      <c r="E23" s="233"/>
      <c r="F23" s="63">
        <v>7.0000000000000007E-2</v>
      </c>
      <c r="G23" s="91">
        <v>500</v>
      </c>
      <c r="H23" s="63">
        <f t="shared" si="0"/>
        <v>35</v>
      </c>
    </row>
    <row r="24" spans="1:8" ht="30" customHeight="1" x14ac:dyDescent="0.25">
      <c r="A24" s="244"/>
      <c r="B24" s="245"/>
      <c r="C24" s="245"/>
      <c r="D24" s="245"/>
      <c r="E24" s="245"/>
      <c r="F24" s="245"/>
      <c r="G24" s="245"/>
      <c r="H24" s="246"/>
    </row>
    <row r="25" spans="1:8" ht="30" customHeight="1" x14ac:dyDescent="0.25">
      <c r="A25" s="247"/>
      <c r="B25" s="248"/>
      <c r="C25" s="248"/>
      <c r="D25" s="248"/>
      <c r="E25" s="248"/>
      <c r="F25" s="248"/>
      <c r="G25" s="248"/>
      <c r="H25" s="249"/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257" t="s">
        <v>206</v>
      </c>
      <c r="G27" s="258"/>
      <c r="H27" s="259"/>
    </row>
    <row r="28" spans="1:8" ht="15" customHeight="1" x14ac:dyDescent="0.25">
      <c r="A28" s="61"/>
      <c r="B28" s="61"/>
      <c r="C28" s="61"/>
      <c r="D28" s="61"/>
      <c r="E28" s="61"/>
      <c r="F28" s="260"/>
      <c r="G28" s="261"/>
      <c r="H28" s="262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6">
    <mergeCell ref="A24:H25"/>
    <mergeCell ref="A22:H22"/>
    <mergeCell ref="A20:H20"/>
    <mergeCell ref="F27:H28"/>
    <mergeCell ref="B19:E19"/>
    <mergeCell ref="B21:E21"/>
    <mergeCell ref="B23:E23"/>
    <mergeCell ref="A16:H16"/>
    <mergeCell ref="A17:A18"/>
    <mergeCell ref="B17:E18"/>
    <mergeCell ref="F17:F18"/>
    <mergeCell ref="G17:G18"/>
    <mergeCell ref="H17:H18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  <mergeCell ref="F9:G9"/>
    <mergeCell ref="A10:D10"/>
    <mergeCell ref="A11:D1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AH74"/>
  <sheetViews>
    <sheetView zoomScale="85" zoomScaleNormal="85" workbookViewId="0">
      <selection activeCell="J19" sqref="J19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64" t="s">
        <v>218</v>
      </c>
      <c r="F3" s="265"/>
      <c r="G3" s="265"/>
      <c r="H3" s="265"/>
    </row>
    <row r="4" spans="1:8" ht="17.25" x14ac:dyDescent="0.3">
      <c r="A4" s="211"/>
      <c r="B4" s="211"/>
      <c r="C4" s="211"/>
      <c r="D4" s="211"/>
      <c r="E4" s="264" t="s">
        <v>217</v>
      </c>
      <c r="F4" s="265"/>
      <c r="G4" s="265"/>
      <c r="H4" s="265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19</v>
      </c>
    </row>
    <row r="10" spans="1:8" ht="16.5" x14ac:dyDescent="0.3">
      <c r="A10" s="217">
        <v>42639</v>
      </c>
      <c r="B10" s="218"/>
      <c r="C10" s="218"/>
      <c r="D10" s="218"/>
      <c r="E10" s="211"/>
      <c r="F10" s="54" t="str">
        <f>VLOOKUP(H9,CLIENTS!A2:J31,2,FALSE="")</f>
        <v>Mairie de Lansac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VLOOKUP(H9,CLIENTS!A2:J31,3,FALSE)</f>
        <v>Monsieur</v>
      </c>
      <c r="G11" s="58" t="str">
        <f>VLOOKUP(H9,CLIENTS!A2:J31,4,FALSE)</f>
        <v>RIVIERE Gilles</v>
      </c>
      <c r="H11" s="59"/>
    </row>
    <row r="12" spans="1:8" ht="16.5" x14ac:dyDescent="0.3">
      <c r="A12" s="219"/>
      <c r="B12" s="219"/>
      <c r="C12" s="219"/>
      <c r="D12" s="219"/>
      <c r="E12" s="211"/>
      <c r="F12" s="57" t="str">
        <f>VLOOKUP(H9,CLIENTS!A2:J31,5,FALSE)</f>
        <v>Rue de la Mairie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VLOOKUP(H9,CLIENTS!A2:J31,6,FALSE)</f>
        <v>66720</v>
      </c>
      <c r="G13" s="58" t="str">
        <f>VLOOKUP(H9,CLIENTS!A2:J31,7,FALSE)</f>
        <v>LANSAC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213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233" t="s">
        <v>214</v>
      </c>
      <c r="C19" s="233"/>
      <c r="D19" s="233"/>
      <c r="E19" s="233"/>
      <c r="F19" s="63">
        <v>97</v>
      </c>
      <c r="G19" s="92">
        <v>1</v>
      </c>
      <c r="H19" s="63">
        <f>F19*G19</f>
        <v>97</v>
      </c>
    </row>
    <row r="20" spans="1:8" ht="30" customHeight="1" x14ac:dyDescent="0.25">
      <c r="A20" s="62">
        <v>0</v>
      </c>
      <c r="B20" s="233" t="str">
        <f>VLOOKUP(A20,ARTICLES!A2:C79,2,FALSE)</f>
        <v>-</v>
      </c>
      <c r="C20" s="233"/>
      <c r="D20" s="233"/>
      <c r="E20" s="233"/>
      <c r="F20" s="63">
        <f>VLOOKUP(A20,Tableau13[#All],3,FALSE)</f>
        <v>0</v>
      </c>
      <c r="G20" s="92"/>
      <c r="H20" s="63">
        <f t="shared" ref="H20:H25" si="0">F20*G20</f>
        <v>0</v>
      </c>
    </row>
    <row r="21" spans="1:8" ht="30" customHeight="1" x14ac:dyDescent="0.25">
      <c r="A21" s="62">
        <v>0</v>
      </c>
      <c r="B21" s="233" t="str">
        <f>VLOOKUP(A21,ARTICLES!A2:C79,2,FALSE)</f>
        <v>-</v>
      </c>
      <c r="C21" s="233"/>
      <c r="D21" s="233"/>
      <c r="E21" s="233"/>
      <c r="F21" s="63">
        <f>VLOOKUP(A21,Tableau13[#All],3,FALSE)</f>
        <v>0</v>
      </c>
      <c r="G21" s="92"/>
      <c r="H21" s="63">
        <f t="shared" si="0"/>
        <v>0</v>
      </c>
    </row>
    <row r="22" spans="1:8" ht="30" customHeight="1" x14ac:dyDescent="0.25">
      <c r="A22" s="62">
        <v>0</v>
      </c>
      <c r="B22" s="233" t="str">
        <f>VLOOKUP(A22,ARTICLES!A2:C79,2,FALSE)</f>
        <v>-</v>
      </c>
      <c r="C22" s="233"/>
      <c r="D22" s="233"/>
      <c r="E22" s="233"/>
      <c r="F22" s="63">
        <f>VLOOKUP(A22,Tableau13[#All],3,FALSE)</f>
        <v>0</v>
      </c>
      <c r="G22" s="92"/>
      <c r="H22" s="63">
        <f t="shared" si="0"/>
        <v>0</v>
      </c>
    </row>
    <row r="23" spans="1:8" ht="30" customHeight="1" x14ac:dyDescent="0.25">
      <c r="A23" s="62">
        <v>0</v>
      </c>
      <c r="B23" s="233" t="str">
        <f>VLOOKUP(A23,ARTICLES!A2:C79,2,FALSE)</f>
        <v>-</v>
      </c>
      <c r="C23" s="233"/>
      <c r="D23" s="233"/>
      <c r="E23" s="233"/>
      <c r="F23" s="63">
        <f>VLOOKUP(A23,Tableau13[#All],3,FALSE)</f>
        <v>0</v>
      </c>
      <c r="G23" s="92"/>
      <c r="H23" s="63">
        <f t="shared" si="0"/>
        <v>0</v>
      </c>
    </row>
    <row r="24" spans="1:8" ht="30" customHeight="1" x14ac:dyDescent="0.25">
      <c r="A24" s="62">
        <v>0</v>
      </c>
      <c r="B24" s="233" t="str">
        <f>VLOOKUP(A24,ARTICLES!A2:C79,2,FALSE)</f>
        <v>-</v>
      </c>
      <c r="C24" s="233"/>
      <c r="D24" s="233"/>
      <c r="E24" s="233"/>
      <c r="F24" s="63">
        <f>VLOOKUP(A24,Tableau13[#All],3,FALSE)</f>
        <v>0</v>
      </c>
      <c r="G24" s="92"/>
      <c r="H24" s="63">
        <f t="shared" si="0"/>
        <v>0</v>
      </c>
    </row>
    <row r="25" spans="1:8" ht="30" customHeight="1" x14ac:dyDescent="0.25">
      <c r="A25" s="62">
        <v>0</v>
      </c>
      <c r="B25" s="233" t="str">
        <f>VLOOKUP(A25,ARTICLES!A2:C79,2,FALSE)</f>
        <v>-</v>
      </c>
      <c r="C25" s="233"/>
      <c r="D25" s="233"/>
      <c r="E25" s="233"/>
      <c r="F25" s="63">
        <f>VLOOKUP(A25,Tableau13[#All],3,FALSE)</f>
        <v>0</v>
      </c>
      <c r="G25" s="92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97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263" t="s">
        <v>206</v>
      </c>
      <c r="G29" s="263"/>
      <c r="H29" s="263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215</v>
      </c>
      <c r="B40" s="61"/>
      <c r="C40" s="61"/>
      <c r="D40" s="61"/>
      <c r="E40" s="61"/>
      <c r="F40" s="64" t="s">
        <v>216</v>
      </c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9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B25:E25"/>
    <mergeCell ref="F27:G28"/>
    <mergeCell ref="H27:H28"/>
    <mergeCell ref="F29:H29"/>
    <mergeCell ref="B19:E19"/>
    <mergeCell ref="B20:E20"/>
    <mergeCell ref="B21:E21"/>
    <mergeCell ref="B22:E22"/>
    <mergeCell ref="B23:E23"/>
    <mergeCell ref="B24:E24"/>
  </mergeCells>
  <hyperlinks>
    <hyperlink ref="E3" r:id="rId1"/>
    <hyperlink ref="E4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3"/>
  <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AH74"/>
  <sheetViews>
    <sheetView zoomScale="85" zoomScaleNormal="85" workbookViewId="0">
      <selection activeCell="F20" sqref="F20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64" t="s">
        <v>218</v>
      </c>
      <c r="F3" s="265"/>
      <c r="G3" s="265"/>
      <c r="H3" s="265"/>
    </row>
    <row r="4" spans="1:8" ht="17.25" x14ac:dyDescent="0.3">
      <c r="A4" s="211"/>
      <c r="B4" s="211"/>
      <c r="C4" s="211"/>
      <c r="D4" s="211"/>
      <c r="E4" s="264" t="s">
        <v>217</v>
      </c>
      <c r="F4" s="265"/>
      <c r="G4" s="265"/>
      <c r="H4" s="265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19</v>
      </c>
    </row>
    <row r="10" spans="1:8" ht="16.5" x14ac:dyDescent="0.3">
      <c r="A10" s="217">
        <v>42549</v>
      </c>
      <c r="B10" s="218"/>
      <c r="C10" s="218"/>
      <c r="D10" s="218"/>
      <c r="E10" s="211"/>
      <c r="F10" s="54" t="str">
        <f>VLOOKUP(H9,CLIENTS!A2:J31,2,FALSE="")</f>
        <v>Mairie de Lansac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VLOOKUP(H9,CLIENTS!A2:J31,3,FALSE)</f>
        <v>Monsieur</v>
      </c>
      <c r="G11" s="58" t="str">
        <f>VLOOKUP(H9,CLIENTS!A2:J31,4,FALSE)</f>
        <v>RIVIERE Gilles</v>
      </c>
      <c r="H11" s="59"/>
    </row>
    <row r="12" spans="1:8" ht="16.5" x14ac:dyDescent="0.3">
      <c r="A12" s="219"/>
      <c r="B12" s="219"/>
      <c r="C12" s="219"/>
      <c r="D12" s="219"/>
      <c r="E12" s="211"/>
      <c r="F12" s="57" t="str">
        <f>VLOOKUP(H9,CLIENTS!A2:J31,5,FALSE)</f>
        <v>Rue de la Mairie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VLOOKUP(H9,CLIENTS!A2:J31,6,FALSE)</f>
        <v>66720</v>
      </c>
      <c r="G13" s="58" t="str">
        <f>VLOOKUP(H9,CLIENTS!A2:J31,7,FALSE)</f>
        <v>LANSAC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219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233" t="s">
        <v>220</v>
      </c>
      <c r="C19" s="233"/>
      <c r="D19" s="233"/>
      <c r="E19" s="233"/>
      <c r="F19" s="63">
        <v>153</v>
      </c>
      <c r="G19" s="95">
        <v>1</v>
      </c>
      <c r="H19" s="63">
        <f>F19*G19</f>
        <v>153</v>
      </c>
    </row>
    <row r="20" spans="1:8" ht="30" customHeight="1" x14ac:dyDescent="0.25">
      <c r="A20" s="62">
        <v>0</v>
      </c>
      <c r="B20" s="233" t="str">
        <f>VLOOKUP(A20,ARTICLES!A2:C79,2,FALSE)</f>
        <v>-</v>
      </c>
      <c r="C20" s="233"/>
      <c r="D20" s="233"/>
      <c r="E20" s="233"/>
      <c r="F20" s="63">
        <f>VLOOKUP(A20,Tableau13[#All],3,FALSE)</f>
        <v>0</v>
      </c>
      <c r="G20" s="95"/>
      <c r="H20" s="63">
        <f t="shared" ref="H20:H25" si="0">F20*G20</f>
        <v>0</v>
      </c>
    </row>
    <row r="21" spans="1:8" ht="30" customHeight="1" x14ac:dyDescent="0.25">
      <c r="A21" s="62">
        <v>0</v>
      </c>
      <c r="B21" s="233" t="str">
        <f>VLOOKUP(A21,ARTICLES!A2:C79,2,FALSE)</f>
        <v>-</v>
      </c>
      <c r="C21" s="233"/>
      <c r="D21" s="233"/>
      <c r="E21" s="233"/>
      <c r="F21" s="63">
        <f>VLOOKUP(A21,Tableau13[#All],3,FALSE)</f>
        <v>0</v>
      </c>
      <c r="G21" s="95"/>
      <c r="H21" s="63">
        <f t="shared" si="0"/>
        <v>0</v>
      </c>
    </row>
    <row r="22" spans="1:8" ht="30" customHeight="1" x14ac:dyDescent="0.25">
      <c r="A22" s="62">
        <v>0</v>
      </c>
      <c r="B22" s="233" t="str">
        <f>VLOOKUP(A22,ARTICLES!A2:C79,2,FALSE)</f>
        <v>-</v>
      </c>
      <c r="C22" s="233"/>
      <c r="D22" s="233"/>
      <c r="E22" s="233"/>
      <c r="F22" s="63">
        <f>VLOOKUP(A22,Tableau13[#All],3,FALSE)</f>
        <v>0</v>
      </c>
      <c r="G22" s="95"/>
      <c r="H22" s="63">
        <f t="shared" si="0"/>
        <v>0</v>
      </c>
    </row>
    <row r="23" spans="1:8" ht="30" customHeight="1" x14ac:dyDescent="0.25">
      <c r="A23" s="62">
        <v>0</v>
      </c>
      <c r="B23" s="233" t="str">
        <f>VLOOKUP(A23,ARTICLES!A2:C79,2,FALSE)</f>
        <v>-</v>
      </c>
      <c r="C23" s="233"/>
      <c r="D23" s="233"/>
      <c r="E23" s="233"/>
      <c r="F23" s="63">
        <f>VLOOKUP(A23,Tableau13[#All],3,FALSE)</f>
        <v>0</v>
      </c>
      <c r="G23" s="95"/>
      <c r="H23" s="63">
        <f t="shared" si="0"/>
        <v>0</v>
      </c>
    </row>
    <row r="24" spans="1:8" ht="30" customHeight="1" x14ac:dyDescent="0.25">
      <c r="A24" s="62">
        <v>0</v>
      </c>
      <c r="B24" s="233" t="str">
        <f>VLOOKUP(A24,ARTICLES!A2:C79,2,FALSE)</f>
        <v>-</v>
      </c>
      <c r="C24" s="233"/>
      <c r="D24" s="233"/>
      <c r="E24" s="233"/>
      <c r="F24" s="63">
        <f>VLOOKUP(A24,Tableau13[#All],3,FALSE)</f>
        <v>0</v>
      </c>
      <c r="G24" s="95"/>
      <c r="H24" s="63">
        <f t="shared" si="0"/>
        <v>0</v>
      </c>
    </row>
    <row r="25" spans="1:8" ht="30" customHeight="1" x14ac:dyDescent="0.25">
      <c r="A25" s="62">
        <v>0</v>
      </c>
      <c r="B25" s="233" t="str">
        <f>VLOOKUP(A25,ARTICLES!A2:C79,2,FALSE)</f>
        <v>-</v>
      </c>
      <c r="C25" s="233"/>
      <c r="D25" s="233"/>
      <c r="E25" s="233"/>
      <c r="F25" s="63">
        <f>VLOOKUP(A25,Tableau13[#All],3,FALSE)</f>
        <v>0</v>
      </c>
      <c r="G25" s="95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153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263" t="s">
        <v>206</v>
      </c>
      <c r="G29" s="263"/>
      <c r="H29" s="263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215</v>
      </c>
      <c r="B40" s="61"/>
      <c r="C40" s="61"/>
      <c r="D40" s="61"/>
      <c r="E40" s="61"/>
      <c r="F40" s="64" t="s">
        <v>216</v>
      </c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9">
    <mergeCell ref="B25:E25"/>
    <mergeCell ref="F27:G28"/>
    <mergeCell ref="H27:H28"/>
    <mergeCell ref="F29:H29"/>
    <mergeCell ref="B19:E19"/>
    <mergeCell ref="B20:E20"/>
    <mergeCell ref="B21:E21"/>
    <mergeCell ref="B22:E22"/>
    <mergeCell ref="B23:E23"/>
    <mergeCell ref="B24:E24"/>
    <mergeCell ref="A16:H16"/>
    <mergeCell ref="A17:A18"/>
    <mergeCell ref="B17:E18"/>
    <mergeCell ref="F17:F18"/>
    <mergeCell ref="G17:G18"/>
    <mergeCell ref="H17:H18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  <mergeCell ref="F9:G9"/>
    <mergeCell ref="A10:D10"/>
    <mergeCell ref="A11:D12"/>
  </mergeCells>
  <hyperlinks>
    <hyperlink ref="E3" r:id="rId1"/>
    <hyperlink ref="E4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3"/>
  <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AH74"/>
  <sheetViews>
    <sheetView zoomScale="85" zoomScaleNormal="85" workbookViewId="0">
      <selection activeCell="J22" sqref="J22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64" t="s">
        <v>218</v>
      </c>
      <c r="F3" s="265"/>
      <c r="G3" s="265"/>
      <c r="H3" s="265"/>
    </row>
    <row r="4" spans="1:8" ht="17.25" x14ac:dyDescent="0.3">
      <c r="A4" s="211"/>
      <c r="B4" s="211"/>
      <c r="C4" s="211"/>
      <c r="D4" s="211"/>
      <c r="E4" s="264" t="s">
        <v>217</v>
      </c>
      <c r="F4" s="265"/>
      <c r="G4" s="265"/>
      <c r="H4" s="265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19</v>
      </c>
    </row>
    <row r="10" spans="1:8" ht="16.5" x14ac:dyDescent="0.3">
      <c r="A10" s="217">
        <v>42549</v>
      </c>
      <c r="B10" s="218"/>
      <c r="C10" s="218"/>
      <c r="D10" s="218"/>
      <c r="E10" s="211"/>
      <c r="F10" s="54" t="str">
        <f>VLOOKUP(H9,CLIENTS!A2:J31,2,FALSE="")</f>
        <v>Mairie de Lansac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VLOOKUP(H9,CLIENTS!A2:J31,3,FALSE)</f>
        <v>Monsieur</v>
      </c>
      <c r="G11" s="58" t="str">
        <f>VLOOKUP(H9,CLIENTS!A2:J31,4,FALSE)</f>
        <v>RIVIERE Gilles</v>
      </c>
      <c r="H11" s="59"/>
    </row>
    <row r="12" spans="1:8" ht="16.5" x14ac:dyDescent="0.3">
      <c r="A12" s="219"/>
      <c r="B12" s="219"/>
      <c r="C12" s="219"/>
      <c r="D12" s="219"/>
      <c r="E12" s="211"/>
      <c r="F12" s="57" t="str">
        <f>VLOOKUP(H9,CLIENTS!A2:J31,5,FALSE)</f>
        <v>Rue de la Mairie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VLOOKUP(H9,CLIENTS!A2:J31,6,FALSE)</f>
        <v>66720</v>
      </c>
      <c r="G13" s="58" t="str">
        <f>VLOOKUP(H9,CLIENTS!A2:J31,7,FALSE)</f>
        <v>LANSAC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221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233" t="s">
        <v>222</v>
      </c>
      <c r="C19" s="233"/>
      <c r="D19" s="233"/>
      <c r="E19" s="233"/>
      <c r="F19" s="63">
        <v>189</v>
      </c>
      <c r="G19" s="95">
        <v>1</v>
      </c>
      <c r="H19" s="63">
        <f>F19*G19</f>
        <v>189</v>
      </c>
    </row>
    <row r="20" spans="1:8" ht="30" customHeight="1" x14ac:dyDescent="0.25">
      <c r="A20" s="62">
        <v>0</v>
      </c>
      <c r="B20" s="233" t="str">
        <f>VLOOKUP(A20,ARTICLES!A2:C79,2,FALSE)</f>
        <v>-</v>
      </c>
      <c r="C20" s="233"/>
      <c r="D20" s="233"/>
      <c r="E20" s="233"/>
      <c r="F20" s="63">
        <f>VLOOKUP(A20,Tableau13[#All],3,FALSE)</f>
        <v>0</v>
      </c>
      <c r="G20" s="95"/>
      <c r="H20" s="63">
        <f t="shared" ref="H20:H25" si="0">F20*G20</f>
        <v>0</v>
      </c>
    </row>
    <row r="21" spans="1:8" ht="30" customHeight="1" x14ac:dyDescent="0.25">
      <c r="A21" s="62">
        <v>0</v>
      </c>
      <c r="B21" s="233" t="str">
        <f>VLOOKUP(A21,ARTICLES!A2:C79,2,FALSE)</f>
        <v>-</v>
      </c>
      <c r="C21" s="233"/>
      <c r="D21" s="233"/>
      <c r="E21" s="233"/>
      <c r="F21" s="63">
        <f>VLOOKUP(A21,Tableau13[#All],3,FALSE)</f>
        <v>0</v>
      </c>
      <c r="G21" s="95"/>
      <c r="H21" s="63">
        <f t="shared" si="0"/>
        <v>0</v>
      </c>
    </row>
    <row r="22" spans="1:8" ht="30" customHeight="1" x14ac:dyDescent="0.25">
      <c r="A22" s="62">
        <v>0</v>
      </c>
      <c r="B22" s="233" t="str">
        <f>VLOOKUP(A22,ARTICLES!A2:C79,2,FALSE)</f>
        <v>-</v>
      </c>
      <c r="C22" s="233"/>
      <c r="D22" s="233"/>
      <c r="E22" s="233"/>
      <c r="F22" s="63">
        <f>VLOOKUP(A22,Tableau13[#All],3,FALSE)</f>
        <v>0</v>
      </c>
      <c r="G22" s="95"/>
      <c r="H22" s="63">
        <f t="shared" si="0"/>
        <v>0</v>
      </c>
    </row>
    <row r="23" spans="1:8" ht="30" customHeight="1" x14ac:dyDescent="0.25">
      <c r="A23" s="62">
        <v>0</v>
      </c>
      <c r="B23" s="233" t="str">
        <f>VLOOKUP(A23,ARTICLES!A2:C79,2,FALSE)</f>
        <v>-</v>
      </c>
      <c r="C23" s="233"/>
      <c r="D23" s="233"/>
      <c r="E23" s="233"/>
      <c r="F23" s="63">
        <f>VLOOKUP(A23,Tableau13[#All],3,FALSE)</f>
        <v>0</v>
      </c>
      <c r="G23" s="95"/>
      <c r="H23" s="63">
        <f t="shared" si="0"/>
        <v>0</v>
      </c>
    </row>
    <row r="24" spans="1:8" ht="30" customHeight="1" x14ac:dyDescent="0.25">
      <c r="A24" s="62">
        <v>0</v>
      </c>
      <c r="B24" s="233" t="str">
        <f>VLOOKUP(A24,ARTICLES!A2:C79,2,FALSE)</f>
        <v>-</v>
      </c>
      <c r="C24" s="233"/>
      <c r="D24" s="233"/>
      <c r="E24" s="233"/>
      <c r="F24" s="63">
        <f>VLOOKUP(A24,Tableau13[#All],3,FALSE)</f>
        <v>0</v>
      </c>
      <c r="G24" s="95"/>
      <c r="H24" s="63">
        <f t="shared" si="0"/>
        <v>0</v>
      </c>
    </row>
    <row r="25" spans="1:8" ht="30" customHeight="1" x14ac:dyDescent="0.25">
      <c r="A25" s="62">
        <v>0</v>
      </c>
      <c r="B25" s="233" t="str">
        <f>VLOOKUP(A25,ARTICLES!A2:C79,2,FALSE)</f>
        <v>-</v>
      </c>
      <c r="C25" s="233"/>
      <c r="D25" s="233"/>
      <c r="E25" s="233"/>
      <c r="F25" s="63">
        <f>VLOOKUP(A25,Tableau13[#All],3,FALSE)</f>
        <v>0</v>
      </c>
      <c r="G25" s="95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189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263" t="s">
        <v>206</v>
      </c>
      <c r="G29" s="263"/>
      <c r="H29" s="263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215</v>
      </c>
      <c r="B40" s="61"/>
      <c r="C40" s="61"/>
      <c r="D40" s="61"/>
      <c r="E40" s="61"/>
      <c r="F40" s="64" t="s">
        <v>216</v>
      </c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9">
    <mergeCell ref="B25:E25"/>
    <mergeCell ref="F27:G28"/>
    <mergeCell ref="H27:H28"/>
    <mergeCell ref="F29:H29"/>
    <mergeCell ref="B19:E19"/>
    <mergeCell ref="B20:E20"/>
    <mergeCell ref="B21:E21"/>
    <mergeCell ref="B22:E22"/>
    <mergeCell ref="B23:E23"/>
    <mergeCell ref="B24:E24"/>
    <mergeCell ref="A16:H16"/>
    <mergeCell ref="A17:A18"/>
    <mergeCell ref="B17:E18"/>
    <mergeCell ref="F17:F18"/>
    <mergeCell ref="G17:G18"/>
    <mergeCell ref="H17:H18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  <mergeCell ref="F9:G9"/>
    <mergeCell ref="A10:D10"/>
    <mergeCell ref="A11:D12"/>
  </mergeCells>
  <hyperlinks>
    <hyperlink ref="E3" r:id="rId1"/>
    <hyperlink ref="E4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3"/>
  <drawing r:id="rId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AH74"/>
  <sheetViews>
    <sheetView zoomScale="85" zoomScaleNormal="85" workbookViewId="0">
      <selection activeCell="J28" sqref="J28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13" t="s">
        <v>3</v>
      </c>
      <c r="F3" s="213"/>
      <c r="G3" s="213"/>
      <c r="H3" s="213"/>
    </row>
    <row r="4" spans="1:8" ht="17.25" x14ac:dyDescent="0.3">
      <c r="A4" s="211"/>
      <c r="B4" s="211"/>
      <c r="C4" s="211"/>
      <c r="D4" s="211"/>
      <c r="E4" s="213" t="s">
        <v>4</v>
      </c>
      <c r="F4" s="213"/>
      <c r="G4" s="213"/>
      <c r="H4" s="213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18</v>
      </c>
    </row>
    <row r="10" spans="1:8" ht="16.5" x14ac:dyDescent="0.3">
      <c r="A10" s="217">
        <v>42641</v>
      </c>
      <c r="B10" s="218"/>
      <c r="C10" s="218"/>
      <c r="D10" s="218"/>
      <c r="E10" s="211"/>
      <c r="F10" s="54" t="str">
        <f>VLOOKUP(H9,CLIENTS!A2:J20,2,FALSE="")</f>
        <v>Lady Esthétik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>
        <f>VLOOKUP(H9,CLIENTS!A2:J20,3,FALSE)</f>
        <v>0</v>
      </c>
      <c r="G11" s="58" t="str">
        <f>VLOOKUP(H9,CLIENTS!A2:J20,4,FALSE)</f>
        <v>Montsé</v>
      </c>
      <c r="H11" s="59"/>
    </row>
    <row r="12" spans="1:8" ht="16.5" x14ac:dyDescent="0.3">
      <c r="A12" s="219"/>
      <c r="B12" s="219"/>
      <c r="C12" s="219"/>
      <c r="D12" s="219"/>
      <c r="E12" s="211"/>
      <c r="F12" s="57">
        <f>VLOOKUP(H9,CLIENTS!A2:J20,5,FALSE)</f>
        <v>0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VLOOKUP(H9,CLIENTS!A2:J20,6,FALSE)</f>
        <v>66220</v>
      </c>
      <c r="G13" s="58" t="str">
        <f>VLOOKUP(H9,CLIENTS!A2:J20,7,FALSE)</f>
        <v>ST PAUL DE FENOUILLET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0" t="s">
        <v>223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0</v>
      </c>
      <c r="B19" s="233" t="s">
        <v>224</v>
      </c>
      <c r="C19" s="233"/>
      <c r="D19" s="233"/>
      <c r="E19" s="233"/>
      <c r="F19" s="63">
        <v>0.2</v>
      </c>
      <c r="G19" s="97">
        <v>100</v>
      </c>
      <c r="H19" s="63">
        <f>F19*G19</f>
        <v>20</v>
      </c>
    </row>
    <row r="20" spans="1:8" ht="30" customHeight="1" x14ac:dyDescent="0.25">
      <c r="A20" s="241"/>
      <c r="B20" s="242"/>
      <c r="C20" s="242"/>
      <c r="D20" s="242"/>
      <c r="E20" s="242"/>
      <c r="F20" s="242"/>
      <c r="G20" s="242"/>
      <c r="H20" s="243"/>
    </row>
    <row r="21" spans="1:8" ht="30" customHeight="1" x14ac:dyDescent="0.25">
      <c r="A21" s="62">
        <v>0</v>
      </c>
      <c r="B21" s="233" t="s">
        <v>224</v>
      </c>
      <c r="C21" s="233"/>
      <c r="D21" s="233"/>
      <c r="E21" s="233"/>
      <c r="F21" s="63">
        <v>0.1</v>
      </c>
      <c r="G21" s="97">
        <v>250</v>
      </c>
      <c r="H21" s="63">
        <f t="shared" ref="H21:H23" si="0">F21*G21</f>
        <v>25</v>
      </c>
    </row>
    <row r="22" spans="1:8" ht="30" customHeight="1" x14ac:dyDescent="0.25">
      <c r="A22" s="241"/>
      <c r="B22" s="242"/>
      <c r="C22" s="242"/>
      <c r="D22" s="242"/>
      <c r="E22" s="242"/>
      <c r="F22" s="242"/>
      <c r="G22" s="242"/>
      <c r="H22" s="243"/>
    </row>
    <row r="23" spans="1:8" ht="30" customHeight="1" x14ac:dyDescent="0.25">
      <c r="A23" s="62">
        <v>0</v>
      </c>
      <c r="B23" s="233" t="s">
        <v>224</v>
      </c>
      <c r="C23" s="233"/>
      <c r="D23" s="233"/>
      <c r="E23" s="233"/>
      <c r="F23" s="63">
        <v>7.0000000000000007E-2</v>
      </c>
      <c r="G23" s="97">
        <v>500</v>
      </c>
      <c r="H23" s="63">
        <f t="shared" si="0"/>
        <v>35</v>
      </c>
    </row>
    <row r="24" spans="1:8" ht="30" customHeight="1" x14ac:dyDescent="0.25">
      <c r="A24" s="244"/>
      <c r="B24" s="245"/>
      <c r="C24" s="245"/>
      <c r="D24" s="245"/>
      <c r="E24" s="245"/>
      <c r="F24" s="245"/>
      <c r="G24" s="245"/>
      <c r="H24" s="246"/>
    </row>
    <row r="25" spans="1:8" ht="30" customHeight="1" x14ac:dyDescent="0.25">
      <c r="A25" s="247"/>
      <c r="B25" s="248"/>
      <c r="C25" s="248"/>
      <c r="D25" s="248"/>
      <c r="E25" s="248"/>
      <c r="F25" s="248"/>
      <c r="G25" s="248"/>
      <c r="H25" s="249"/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257" t="s">
        <v>206</v>
      </c>
      <c r="G27" s="258"/>
      <c r="H27" s="259"/>
    </row>
    <row r="28" spans="1:8" ht="15" customHeight="1" x14ac:dyDescent="0.25">
      <c r="A28" s="61"/>
      <c r="B28" s="61"/>
      <c r="C28" s="61"/>
      <c r="D28" s="61"/>
      <c r="E28" s="61"/>
      <c r="F28" s="260"/>
      <c r="G28" s="261"/>
      <c r="H28" s="262"/>
    </row>
    <row r="29" spans="1:8" ht="15" customHeight="1" x14ac:dyDescent="0.25">
      <c r="A29" s="61"/>
      <c r="B29" s="61"/>
      <c r="C29" s="61"/>
      <c r="D29" s="61"/>
      <c r="E29" s="61"/>
      <c r="F29" s="61"/>
      <c r="G29" s="61"/>
      <c r="H29" s="61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126</v>
      </c>
      <c r="B40" s="61"/>
      <c r="C40" s="61"/>
      <c r="D40" s="61"/>
      <c r="E40" s="61"/>
      <c r="F40" s="61"/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6">
    <mergeCell ref="F27:H28"/>
    <mergeCell ref="B19:E19"/>
    <mergeCell ref="A20:H20"/>
    <mergeCell ref="B21:E21"/>
    <mergeCell ref="A22:H22"/>
    <mergeCell ref="B23:E23"/>
    <mergeCell ref="A24:H25"/>
    <mergeCell ref="A16:H16"/>
    <mergeCell ref="A17:A18"/>
    <mergeCell ref="B17:E18"/>
    <mergeCell ref="F17:F18"/>
    <mergeCell ref="G17:G18"/>
    <mergeCell ref="H17:H18"/>
    <mergeCell ref="A1:D4"/>
    <mergeCell ref="E1:H1"/>
    <mergeCell ref="E2:H2"/>
    <mergeCell ref="E3:H3"/>
    <mergeCell ref="E4:H4"/>
    <mergeCell ref="A5:D5"/>
    <mergeCell ref="E5:E12"/>
    <mergeCell ref="F5:H8"/>
    <mergeCell ref="A6:D6"/>
    <mergeCell ref="A8:D9"/>
    <mergeCell ref="F9:G9"/>
    <mergeCell ref="A10:D10"/>
    <mergeCell ref="A11:D1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AH74"/>
  <sheetViews>
    <sheetView zoomScale="85" zoomScaleNormal="85" workbookViewId="0">
      <selection activeCell="P18" sqref="P18"/>
    </sheetView>
  </sheetViews>
  <sheetFormatPr baseColWidth="10" defaultColWidth="11.42578125" defaultRowHeight="15" x14ac:dyDescent="0.25"/>
  <cols>
    <col min="1" max="1" width="7" style="9" customWidth="1"/>
    <col min="2" max="4" width="11.42578125" style="9"/>
    <col min="5" max="5" width="18.140625" style="9" customWidth="1"/>
    <col min="6" max="6" width="10.5703125" style="9" customWidth="1"/>
    <col min="7" max="7" width="11.42578125" style="9"/>
    <col min="8" max="8" width="12.42578125" style="9" customWidth="1"/>
    <col min="9" max="9" width="8" style="51" customWidth="1"/>
    <col min="10" max="34" width="11.42578125" style="51"/>
    <col min="35" max="16384" width="11.42578125" style="9"/>
  </cols>
  <sheetData>
    <row r="1" spans="1:8" ht="27.75" x14ac:dyDescent="0.4">
      <c r="A1" s="211"/>
      <c r="B1" s="211"/>
      <c r="C1" s="211"/>
      <c r="D1" s="211"/>
      <c r="E1" s="212" t="s">
        <v>5</v>
      </c>
      <c r="F1" s="212"/>
      <c r="G1" s="212"/>
      <c r="H1" s="212"/>
    </row>
    <row r="2" spans="1:8" ht="17.25" x14ac:dyDescent="0.3">
      <c r="A2" s="211"/>
      <c r="B2" s="211"/>
      <c r="C2" s="211"/>
      <c r="D2" s="211"/>
      <c r="E2" s="213" t="s">
        <v>2</v>
      </c>
      <c r="F2" s="213"/>
      <c r="G2" s="213"/>
      <c r="H2" s="213"/>
    </row>
    <row r="3" spans="1:8" ht="17.25" x14ac:dyDescent="0.3">
      <c r="A3" s="211"/>
      <c r="B3" s="211"/>
      <c r="C3" s="211"/>
      <c r="D3" s="211"/>
      <c r="E3" s="264" t="s">
        <v>218</v>
      </c>
      <c r="F3" s="265"/>
      <c r="G3" s="265"/>
      <c r="H3" s="265"/>
    </row>
    <row r="4" spans="1:8" ht="17.25" x14ac:dyDescent="0.3">
      <c r="A4" s="211"/>
      <c r="B4" s="211"/>
      <c r="C4" s="211"/>
      <c r="D4" s="211"/>
      <c r="E4" s="264" t="s">
        <v>217</v>
      </c>
      <c r="F4" s="265"/>
      <c r="G4" s="265"/>
      <c r="H4" s="265"/>
    </row>
    <row r="5" spans="1:8" ht="17.25" x14ac:dyDescent="0.3">
      <c r="A5" s="213" t="s">
        <v>0</v>
      </c>
      <c r="B5" s="213"/>
      <c r="C5" s="213"/>
      <c r="D5" s="213"/>
      <c r="E5" s="211"/>
      <c r="F5" s="211"/>
      <c r="G5" s="211"/>
      <c r="H5" s="211"/>
    </row>
    <row r="6" spans="1:8" ht="17.25" x14ac:dyDescent="0.3">
      <c r="A6" s="213" t="s">
        <v>1</v>
      </c>
      <c r="B6" s="213"/>
      <c r="C6" s="213"/>
      <c r="D6" s="213"/>
      <c r="E6" s="211"/>
      <c r="F6" s="211"/>
      <c r="G6" s="211"/>
      <c r="H6" s="211"/>
    </row>
    <row r="7" spans="1:8" ht="16.5" x14ac:dyDescent="0.3">
      <c r="A7" s="52"/>
      <c r="B7" s="52"/>
      <c r="C7" s="52"/>
      <c r="D7" s="52"/>
      <c r="E7" s="211"/>
      <c r="F7" s="211"/>
      <c r="G7" s="211"/>
      <c r="H7" s="211"/>
    </row>
    <row r="8" spans="1:8" x14ac:dyDescent="0.25">
      <c r="A8" s="214"/>
      <c r="B8" s="214"/>
      <c r="C8" s="214"/>
      <c r="D8" s="214"/>
      <c r="E8" s="211"/>
      <c r="F8" s="197"/>
      <c r="G8" s="197"/>
      <c r="H8" s="197"/>
    </row>
    <row r="9" spans="1:8" ht="15.75" x14ac:dyDescent="0.25">
      <c r="A9" s="214"/>
      <c r="B9" s="214"/>
      <c r="C9" s="214"/>
      <c r="D9" s="214"/>
      <c r="E9" s="211"/>
      <c r="F9" s="215" t="s">
        <v>19</v>
      </c>
      <c r="G9" s="216"/>
      <c r="H9" s="53">
        <v>20</v>
      </c>
    </row>
    <row r="10" spans="1:8" ht="16.5" x14ac:dyDescent="0.3">
      <c r="A10" s="217">
        <v>42684</v>
      </c>
      <c r="B10" s="218"/>
      <c r="C10" s="218"/>
      <c r="D10" s="218"/>
      <c r="E10" s="211"/>
      <c r="F10" s="54" t="str">
        <f>VLOOKUP(H9,CLIENTS!A2:J31,2,FALSE="")</f>
        <v>Mairie de Tarerach</v>
      </c>
      <c r="G10" s="55"/>
      <c r="H10" s="56"/>
    </row>
    <row r="11" spans="1:8" ht="16.5" x14ac:dyDescent="0.3">
      <c r="A11" s="219"/>
      <c r="B11" s="219"/>
      <c r="C11" s="219"/>
      <c r="D11" s="219"/>
      <c r="E11" s="211"/>
      <c r="F11" s="57" t="str">
        <f>VLOOKUP(H9,CLIENTS!A2:J31,3,FALSE)</f>
        <v>Monsieur</v>
      </c>
      <c r="G11" s="58" t="str">
        <f>VLOOKUP(H9,CLIENTS!A2:J31,4,FALSE)</f>
        <v>SALIES Jean-Louis</v>
      </c>
      <c r="H11" s="59"/>
    </row>
    <row r="12" spans="1:8" ht="16.5" x14ac:dyDescent="0.3">
      <c r="A12" s="219"/>
      <c r="B12" s="219"/>
      <c r="C12" s="219"/>
      <c r="D12" s="219"/>
      <c r="E12" s="211"/>
      <c r="F12" s="57" t="str">
        <f>VLOOKUP(H9,CLIENTS!A2:J31,5,FALSE)</f>
        <v>8 Rue de la Mairie</v>
      </c>
      <c r="G12" s="58"/>
      <c r="H12" s="59"/>
    </row>
    <row r="13" spans="1:8" ht="16.5" x14ac:dyDescent="0.3">
      <c r="B13" s="60"/>
      <c r="C13" s="61"/>
      <c r="D13" s="61"/>
      <c r="E13" s="61"/>
      <c r="F13" s="66">
        <f>VLOOKUP(H9,CLIENTS!A2:J31,6,FALSE)</f>
        <v>66320</v>
      </c>
      <c r="G13" s="58" t="str">
        <f>VLOOKUP(H9,CLIENTS!A2:J31,7,FALSE)</f>
        <v>TARERACH</v>
      </c>
      <c r="H13" s="59"/>
    </row>
    <row r="14" spans="1:8" ht="16.5" x14ac:dyDescent="0.3">
      <c r="A14" s="61"/>
      <c r="B14" s="60"/>
      <c r="C14" s="61"/>
      <c r="D14" s="61"/>
      <c r="E14" s="61"/>
      <c r="F14" s="68"/>
      <c r="G14" s="69"/>
      <c r="H14" s="69"/>
    </row>
    <row r="15" spans="1:8" ht="16.5" x14ac:dyDescent="0.3">
      <c r="A15" s="65" t="s">
        <v>136</v>
      </c>
      <c r="B15" s="65" t="s">
        <v>232</v>
      </c>
      <c r="C15" s="61"/>
      <c r="D15" s="61"/>
      <c r="E15" s="61"/>
      <c r="F15" s="67"/>
      <c r="G15" s="58"/>
      <c r="H15" s="58"/>
    </row>
    <row r="16" spans="1:8" x14ac:dyDescent="0.25">
      <c r="A16" s="197"/>
      <c r="B16" s="197"/>
      <c r="C16" s="197"/>
      <c r="D16" s="197"/>
      <c r="E16" s="197"/>
      <c r="F16" s="197"/>
      <c r="G16" s="197"/>
      <c r="H16" s="197"/>
    </row>
    <row r="17" spans="1:8" ht="15" customHeight="1" x14ac:dyDescent="0.25">
      <c r="A17" s="198" t="s">
        <v>47</v>
      </c>
      <c r="B17" s="200" t="s">
        <v>25</v>
      </c>
      <c r="C17" s="201"/>
      <c r="D17" s="201"/>
      <c r="E17" s="202"/>
      <c r="F17" s="206" t="s">
        <v>28</v>
      </c>
      <c r="G17" s="208" t="s">
        <v>26</v>
      </c>
      <c r="H17" s="210" t="s">
        <v>27</v>
      </c>
    </row>
    <row r="18" spans="1:8" ht="29.25" customHeight="1" x14ac:dyDescent="0.25">
      <c r="A18" s="199"/>
      <c r="B18" s="203"/>
      <c r="C18" s="204"/>
      <c r="D18" s="204"/>
      <c r="E18" s="205"/>
      <c r="F18" s="207"/>
      <c r="G18" s="209"/>
      <c r="H18" s="210"/>
    </row>
    <row r="19" spans="1:8" ht="29.25" customHeight="1" x14ac:dyDescent="0.25">
      <c r="A19" s="62">
        <v>508</v>
      </c>
      <c r="B19" s="233" t="str">
        <f>VLOOKUP(A19,ARTICLES!A2:C79,2,FALSE)</f>
        <v>Formule Experte - 1ère année</v>
      </c>
      <c r="C19" s="233"/>
      <c r="D19" s="233"/>
      <c r="E19" s="233"/>
      <c r="F19" s="63">
        <f>VLOOKUP(A19,Tableau13[#All],3,FALSE)</f>
        <v>550</v>
      </c>
      <c r="G19" s="103">
        <v>1</v>
      </c>
      <c r="H19" s="63">
        <f>F19*G19</f>
        <v>550</v>
      </c>
    </row>
    <row r="20" spans="1:8" ht="30" customHeight="1" x14ac:dyDescent="0.25">
      <c r="A20" s="62">
        <v>0</v>
      </c>
      <c r="B20" s="233" t="str">
        <f>VLOOKUP(A20,ARTICLES!A2:C79,2,FALSE)</f>
        <v>-</v>
      </c>
      <c r="C20" s="233"/>
      <c r="D20" s="233"/>
      <c r="E20" s="233"/>
      <c r="F20" s="63">
        <f>VLOOKUP(A20,Tableau13[#All],3,FALSE)</f>
        <v>0</v>
      </c>
      <c r="G20" s="103"/>
      <c r="H20" s="63">
        <f t="shared" ref="H20:H25" si="0">F20*G20</f>
        <v>0</v>
      </c>
    </row>
    <row r="21" spans="1:8" ht="30" customHeight="1" x14ac:dyDescent="0.25">
      <c r="A21" s="62">
        <v>0</v>
      </c>
      <c r="B21" s="233" t="str">
        <f>VLOOKUP(A21,ARTICLES!A2:C79,2,FALSE)</f>
        <v>-</v>
      </c>
      <c r="C21" s="233"/>
      <c r="D21" s="233"/>
      <c r="E21" s="233"/>
      <c r="F21" s="63">
        <f>VLOOKUP(A21,Tableau13[#All],3,FALSE)</f>
        <v>0</v>
      </c>
      <c r="G21" s="103"/>
      <c r="H21" s="63">
        <f t="shared" si="0"/>
        <v>0</v>
      </c>
    </row>
    <row r="22" spans="1:8" ht="30" customHeight="1" x14ac:dyDescent="0.25">
      <c r="A22" s="62">
        <v>0</v>
      </c>
      <c r="B22" s="233" t="str">
        <f>VLOOKUP(A22,ARTICLES!A2:C79,2,FALSE)</f>
        <v>-</v>
      </c>
      <c r="C22" s="233"/>
      <c r="D22" s="233"/>
      <c r="E22" s="233"/>
      <c r="F22" s="63">
        <f>VLOOKUP(A22,Tableau13[#All],3,FALSE)</f>
        <v>0</v>
      </c>
      <c r="G22" s="103"/>
      <c r="H22" s="63">
        <f t="shared" si="0"/>
        <v>0</v>
      </c>
    </row>
    <row r="23" spans="1:8" ht="30" customHeight="1" x14ac:dyDescent="0.25">
      <c r="A23" s="62">
        <v>0</v>
      </c>
      <c r="B23" s="233" t="str">
        <f>VLOOKUP(A23,ARTICLES!A2:C79,2,FALSE)</f>
        <v>-</v>
      </c>
      <c r="C23" s="233"/>
      <c r="D23" s="233"/>
      <c r="E23" s="233"/>
      <c r="F23" s="63">
        <f>VLOOKUP(A23,Tableau13[#All],3,FALSE)</f>
        <v>0</v>
      </c>
      <c r="G23" s="103"/>
      <c r="H23" s="63">
        <f t="shared" si="0"/>
        <v>0</v>
      </c>
    </row>
    <row r="24" spans="1:8" ht="30" customHeight="1" x14ac:dyDescent="0.25">
      <c r="A24" s="62">
        <v>0</v>
      </c>
      <c r="B24" s="233" t="str">
        <f>VLOOKUP(A24,ARTICLES!A2:C79,2,FALSE)</f>
        <v>-</v>
      </c>
      <c r="C24" s="233"/>
      <c r="D24" s="233"/>
      <c r="E24" s="233"/>
      <c r="F24" s="63">
        <f>VLOOKUP(A24,Tableau13[#All],3,FALSE)</f>
        <v>0</v>
      </c>
      <c r="G24" s="103"/>
      <c r="H24" s="63">
        <f t="shared" si="0"/>
        <v>0</v>
      </c>
    </row>
    <row r="25" spans="1:8" ht="30" customHeight="1" x14ac:dyDescent="0.25">
      <c r="A25" s="62">
        <v>0</v>
      </c>
      <c r="B25" s="233" t="str">
        <f>VLOOKUP(A25,ARTICLES!A2:C79,2,FALSE)</f>
        <v>-</v>
      </c>
      <c r="C25" s="233"/>
      <c r="D25" s="233"/>
      <c r="E25" s="233"/>
      <c r="F25" s="63">
        <f>VLOOKUP(A25,Tableau13[#All],3,FALSE)</f>
        <v>0</v>
      </c>
      <c r="G25" s="103"/>
      <c r="H25" s="63">
        <f t="shared" si="0"/>
        <v>0</v>
      </c>
    </row>
    <row r="26" spans="1:8" ht="15" customHeight="1" x14ac:dyDescent="0.25">
      <c r="A26" s="61"/>
      <c r="B26" s="61"/>
      <c r="C26" s="61"/>
      <c r="D26" s="61"/>
      <c r="E26" s="61"/>
      <c r="F26" s="61"/>
      <c r="G26" s="61"/>
      <c r="H26" s="61"/>
    </row>
    <row r="27" spans="1:8" ht="15" customHeight="1" x14ac:dyDescent="0.25">
      <c r="A27" s="61"/>
      <c r="B27" s="61"/>
      <c r="C27" s="61"/>
      <c r="D27" s="61"/>
      <c r="E27" s="61"/>
      <c r="F27" s="188" t="s">
        <v>27</v>
      </c>
      <c r="G27" s="189"/>
      <c r="H27" s="192">
        <f>SUM(H19:H25)</f>
        <v>550</v>
      </c>
    </row>
    <row r="28" spans="1:8" ht="15" customHeight="1" x14ac:dyDescent="0.25">
      <c r="A28" s="61"/>
      <c r="B28" s="61"/>
      <c r="C28" s="61"/>
      <c r="D28" s="61"/>
      <c r="E28" s="61"/>
      <c r="F28" s="190"/>
      <c r="G28" s="191"/>
      <c r="H28" s="193"/>
    </row>
    <row r="29" spans="1:8" ht="15" customHeight="1" x14ac:dyDescent="0.25">
      <c r="A29" s="61"/>
      <c r="B29" s="61"/>
      <c r="C29" s="61"/>
      <c r="D29" s="61"/>
      <c r="E29" s="61"/>
      <c r="F29" s="263" t="s">
        <v>206</v>
      </c>
      <c r="G29" s="263"/>
      <c r="H29" s="263"/>
    </row>
    <row r="30" spans="1:8" ht="15" customHeight="1" x14ac:dyDescent="0.25">
      <c r="A30" s="60" t="s">
        <v>90</v>
      </c>
      <c r="B30" s="61"/>
      <c r="C30" s="61"/>
      <c r="D30" s="61"/>
      <c r="E30" s="61"/>
      <c r="F30" s="61"/>
      <c r="G30" s="61"/>
      <c r="H30" s="61"/>
    </row>
    <row r="31" spans="1:8" ht="15" customHeight="1" x14ac:dyDescent="0.25">
      <c r="A31" s="60"/>
      <c r="B31" s="61"/>
      <c r="C31" s="61"/>
      <c r="D31" s="61"/>
      <c r="E31" s="61"/>
      <c r="F31" s="61"/>
      <c r="G31" s="61"/>
      <c r="H31" s="61"/>
    </row>
    <row r="32" spans="1:8" ht="15.75" x14ac:dyDescent="0.25">
      <c r="A32" s="60" t="s">
        <v>91</v>
      </c>
      <c r="B32" s="61"/>
      <c r="C32" s="61"/>
      <c r="D32" s="61"/>
      <c r="E32" s="61"/>
      <c r="F32" s="61"/>
      <c r="G32" s="61"/>
      <c r="H32" s="61"/>
    </row>
    <row r="33" spans="1:8" ht="15.75" x14ac:dyDescent="0.25">
      <c r="A33" s="60"/>
      <c r="B33" s="61"/>
      <c r="C33" s="61"/>
      <c r="D33" s="61"/>
      <c r="E33" s="61"/>
      <c r="F33" s="61"/>
      <c r="G33" s="61"/>
      <c r="H33" s="61"/>
    </row>
    <row r="34" spans="1:8" x14ac:dyDescent="0.25">
      <c r="A34" s="61"/>
      <c r="B34" s="61"/>
      <c r="C34" s="61"/>
      <c r="D34" s="61"/>
      <c r="E34" s="61"/>
      <c r="F34" s="61"/>
      <c r="G34" s="61"/>
      <c r="H34" s="61"/>
    </row>
    <row r="35" spans="1:8" x14ac:dyDescent="0.25">
      <c r="A35" s="61"/>
      <c r="B35" s="61"/>
      <c r="C35" s="61"/>
      <c r="D35" s="61"/>
      <c r="E35" s="61"/>
      <c r="F35" s="61"/>
      <c r="G35" s="61"/>
      <c r="H35" s="61"/>
    </row>
    <row r="36" spans="1:8" x14ac:dyDescent="0.25">
      <c r="A36" s="61"/>
      <c r="B36" s="61"/>
      <c r="C36" s="61"/>
      <c r="D36" s="61"/>
      <c r="E36" s="61"/>
      <c r="F36" s="61"/>
      <c r="G36" s="61"/>
      <c r="H36" s="61"/>
    </row>
    <row r="37" spans="1:8" x14ac:dyDescent="0.25">
      <c r="A37" s="61"/>
      <c r="B37" s="61"/>
      <c r="C37" s="61"/>
      <c r="D37" s="61"/>
      <c r="E37" s="61"/>
      <c r="F37" s="61"/>
      <c r="G37" s="61"/>
      <c r="H37" s="61"/>
    </row>
    <row r="38" spans="1:8" ht="15.75" x14ac:dyDescent="0.25">
      <c r="A38" s="64" t="s">
        <v>59</v>
      </c>
      <c r="B38" s="61"/>
      <c r="C38" s="61"/>
      <c r="D38" s="61"/>
      <c r="E38" s="61"/>
      <c r="F38" s="61"/>
      <c r="G38" s="61"/>
      <c r="H38" s="61"/>
    </row>
    <row r="39" spans="1:8" ht="15.75" x14ac:dyDescent="0.25">
      <c r="A39" s="64" t="s">
        <v>58</v>
      </c>
      <c r="B39" s="61"/>
      <c r="C39" s="61"/>
      <c r="D39" s="61"/>
      <c r="E39" s="61"/>
      <c r="F39" s="61"/>
      <c r="G39" s="61"/>
      <c r="H39" s="61"/>
    </row>
    <row r="40" spans="1:8" ht="15.75" x14ac:dyDescent="0.25">
      <c r="A40" s="64" t="s">
        <v>215</v>
      </c>
      <c r="B40" s="61"/>
      <c r="C40" s="61"/>
      <c r="D40" s="61"/>
      <c r="E40" s="61"/>
      <c r="F40" s="64" t="s">
        <v>216</v>
      </c>
      <c r="G40" s="61"/>
      <c r="H40" s="61"/>
    </row>
    <row r="41" spans="1:8" s="51" customFormat="1" x14ac:dyDescent="0.25"/>
    <row r="42" spans="1:8" s="51" customFormat="1" x14ac:dyDescent="0.25"/>
    <row r="43" spans="1:8" s="51" customFormat="1" x14ac:dyDescent="0.25"/>
    <row r="44" spans="1:8" s="51" customFormat="1" x14ac:dyDescent="0.25"/>
    <row r="45" spans="1:8" s="51" customFormat="1" x14ac:dyDescent="0.25"/>
    <row r="46" spans="1:8" s="51" customFormat="1" x14ac:dyDescent="0.25"/>
    <row r="47" spans="1:8" s="51" customFormat="1" x14ac:dyDescent="0.25"/>
    <row r="48" spans="1:8" s="51" customFormat="1" x14ac:dyDescent="0.25"/>
    <row r="49" s="51" customFormat="1" x14ac:dyDescent="0.25"/>
    <row r="50" s="51" customFormat="1" x14ac:dyDescent="0.25"/>
    <row r="51" s="51" customFormat="1" x14ac:dyDescent="0.25"/>
    <row r="52" s="51" customFormat="1" x14ac:dyDescent="0.25"/>
    <row r="53" s="51" customFormat="1" x14ac:dyDescent="0.25"/>
    <row r="54" s="51" customFormat="1" x14ac:dyDescent="0.25"/>
    <row r="55" s="51" customFormat="1" x14ac:dyDescent="0.25"/>
    <row r="56" s="51" customFormat="1" x14ac:dyDescent="0.25"/>
    <row r="57" s="51" customFormat="1" x14ac:dyDescent="0.25"/>
    <row r="58" s="51" customFormat="1" x14ac:dyDescent="0.25"/>
    <row r="59" s="51" customFormat="1" x14ac:dyDescent="0.25"/>
    <row r="60" s="51" customFormat="1" x14ac:dyDescent="0.25"/>
    <row r="61" s="51" customFormat="1" x14ac:dyDescent="0.25"/>
    <row r="62" s="51" customFormat="1" x14ac:dyDescent="0.25"/>
    <row r="63" s="51" customFormat="1" x14ac:dyDescent="0.25"/>
    <row r="64" s="51" customFormat="1" x14ac:dyDescent="0.25"/>
    <row r="65" s="51" customFormat="1" x14ac:dyDescent="0.25"/>
    <row r="66" s="51" customFormat="1" x14ac:dyDescent="0.25"/>
    <row r="67" s="51" customFormat="1" x14ac:dyDescent="0.25"/>
    <row r="68" s="51" customFormat="1" x14ac:dyDescent="0.25"/>
    <row r="69" s="51" customFormat="1" x14ac:dyDescent="0.25"/>
    <row r="70" s="51" customFormat="1" x14ac:dyDescent="0.25"/>
    <row r="71" s="51" customFormat="1" x14ac:dyDescent="0.25"/>
    <row r="72" s="51" customFormat="1" x14ac:dyDescent="0.25"/>
    <row r="73" s="51" customFormat="1" x14ac:dyDescent="0.25"/>
    <row r="74" s="51" customFormat="1" x14ac:dyDescent="0.25"/>
  </sheetData>
  <mergeCells count="29">
    <mergeCell ref="A5:D5"/>
    <mergeCell ref="E5:E12"/>
    <mergeCell ref="F5:H8"/>
    <mergeCell ref="A6:D6"/>
    <mergeCell ref="A8:D9"/>
    <mergeCell ref="F9:G9"/>
    <mergeCell ref="A10:D10"/>
    <mergeCell ref="A11:D12"/>
    <mergeCell ref="A1:D4"/>
    <mergeCell ref="E1:H1"/>
    <mergeCell ref="E2:H2"/>
    <mergeCell ref="E3:H3"/>
    <mergeCell ref="E4:H4"/>
    <mergeCell ref="A16:H16"/>
    <mergeCell ref="A17:A18"/>
    <mergeCell ref="B17:E18"/>
    <mergeCell ref="F17:F18"/>
    <mergeCell ref="G17:G18"/>
    <mergeCell ref="H17:H18"/>
    <mergeCell ref="B25:E25"/>
    <mergeCell ref="F27:G28"/>
    <mergeCell ref="H27:H28"/>
    <mergeCell ref="F29:H29"/>
    <mergeCell ref="B19:E19"/>
    <mergeCell ref="B20:E20"/>
    <mergeCell ref="B21:E21"/>
    <mergeCell ref="B22:E22"/>
    <mergeCell ref="B23:E23"/>
    <mergeCell ref="B24:E24"/>
  </mergeCells>
  <hyperlinks>
    <hyperlink ref="E3" r:id="rId1"/>
    <hyperlink ref="E4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15</vt:i4>
      </vt:variant>
    </vt:vector>
  </HeadingPairs>
  <TitlesOfParts>
    <vt:vector size="36" baseType="lpstr">
      <vt:lpstr>MENUS</vt:lpstr>
      <vt:lpstr>DEPENSES</vt:lpstr>
      <vt:lpstr>CLIENTS</vt:lpstr>
      <vt:lpstr>ARTICLES</vt:lpstr>
      <vt:lpstr>SYNTHESE 2016</vt:lpstr>
      <vt:lpstr>SYNTHESE 2017</vt:lpstr>
      <vt:lpstr>FA VIERGE</vt:lpstr>
      <vt:lpstr>DE 2016-011</vt:lpstr>
      <vt:lpstr>DE 2016-012</vt:lpstr>
      <vt:lpstr>DE 2016-013</vt:lpstr>
      <vt:lpstr>DE 2016-014</vt:lpstr>
      <vt:lpstr>DE 2016-015</vt:lpstr>
      <vt:lpstr>DE 2016-016</vt:lpstr>
      <vt:lpstr>DE 2016-017</vt:lpstr>
      <vt:lpstr>DE 2016-018</vt:lpstr>
      <vt:lpstr>DE 2016-019</vt:lpstr>
      <vt:lpstr>DE 2016-020</vt:lpstr>
      <vt:lpstr>DE 2016-021</vt:lpstr>
      <vt:lpstr>DE 2016-022</vt:lpstr>
      <vt:lpstr>DE 2016-023</vt:lpstr>
      <vt:lpstr>DE 2016-024</vt:lpstr>
      <vt:lpstr>'DE 2016-011'!Zone_d_impression</vt:lpstr>
      <vt:lpstr>'DE 2016-012'!Zone_d_impression</vt:lpstr>
      <vt:lpstr>'DE 2016-013'!Zone_d_impression</vt:lpstr>
      <vt:lpstr>'DE 2016-014'!Zone_d_impression</vt:lpstr>
      <vt:lpstr>'DE 2016-015'!Zone_d_impression</vt:lpstr>
      <vt:lpstr>'DE 2016-016'!Zone_d_impression</vt:lpstr>
      <vt:lpstr>'DE 2016-017'!Zone_d_impression</vt:lpstr>
      <vt:lpstr>'DE 2016-018'!Zone_d_impression</vt:lpstr>
      <vt:lpstr>'DE 2016-019'!Zone_d_impression</vt:lpstr>
      <vt:lpstr>'DE 2016-020'!Zone_d_impression</vt:lpstr>
      <vt:lpstr>'DE 2016-021'!Zone_d_impression</vt:lpstr>
      <vt:lpstr>'DE 2016-022'!Zone_d_impression</vt:lpstr>
      <vt:lpstr>'DE 2016-023'!Zone_d_impression</vt:lpstr>
      <vt:lpstr>'DE 2016-024'!Zone_d_impression</vt:lpstr>
      <vt:lpstr>'FA VIERGE'!Zone_d_impression</vt:lpstr>
    </vt:vector>
  </TitlesOfParts>
  <Company>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Bourniole</dc:creator>
  <cp:lastModifiedBy>Rémy</cp:lastModifiedBy>
  <cp:lastPrinted>2017-01-04T18:05:18Z</cp:lastPrinted>
  <dcterms:created xsi:type="dcterms:W3CDTF">2016-01-15T16:31:54Z</dcterms:created>
  <dcterms:modified xsi:type="dcterms:W3CDTF">2017-01-04T18:24:35Z</dcterms:modified>
</cp:coreProperties>
</file>