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t Pro Atelier\Desktop\"/>
    </mc:Choice>
  </mc:AlternateContent>
  <bookViews>
    <workbookView xWindow="0" yWindow="0" windowWidth="20145" windowHeight="6120" tabRatio="927"/>
  </bookViews>
  <sheets>
    <sheet name="Acceuil" sheetId="56" r:id="rId1"/>
    <sheet name="Mvt" sheetId="57" r:id="rId2"/>
    <sheet name="Fournisseurs" sheetId="58" r:id="rId3"/>
    <sheet name="Aerfast" sheetId="61" r:id="rId4"/>
    <sheet name="Agecom" sheetId="60" r:id="rId5"/>
    <sheet name="Alsafix" sheetId="59" r:id="rId6"/>
    <sheet name="AZ" sheetId="62" r:id="rId7"/>
    <sheet name="Belgarde" sheetId="63" r:id="rId8"/>
    <sheet name="Bordet" sheetId="64" r:id="rId9"/>
    <sheet name="Bott" sheetId="65" r:id="rId10"/>
    <sheet name="Bruchwiller" sheetId="66" r:id="rId11"/>
    <sheet name="BVJ" sheetId="67" r:id="rId12"/>
    <sheet name="Cofan" sheetId="68" r:id="rId13"/>
    <sheet name="Cpi" sheetId="69" r:id="rId14"/>
    <sheet name="Dalep" sheetId="70" r:id="rId15"/>
    <sheet name="Darrigol" sheetId="71" r:id="rId16"/>
    <sheet name="Dewalt" sheetId="72" r:id="rId17"/>
    <sheet name="Dimos" sheetId="73" r:id="rId18"/>
    <sheet name="Ekal" sheetId="74" r:id="rId19"/>
    <sheet name="Ermacora" sheetId="75" r:id="rId20"/>
    <sheet name="Estwing" sheetId="76" r:id="rId21"/>
    <sheet name="Eurotec" sheetId="77" r:id="rId22"/>
    <sheet name="Express" sheetId="78" r:id="rId23"/>
    <sheet name="Festool" sheetId="79" r:id="rId24"/>
    <sheet name="FHB" sheetId="80" r:id="rId25"/>
    <sheet name="Fisch" sheetId="81" r:id="rId26"/>
    <sheet name="Geo Fennel" sheetId="82" r:id="rId27"/>
    <sheet name="Graciette" sheetId="83" r:id="rId28"/>
    <sheet name="Jouanel" sheetId="84" r:id="rId29"/>
    <sheet name="La Forezienne" sheetId="85" r:id="rId30"/>
    <sheet name="Lamello" sheetId="86" r:id="rId31"/>
    <sheet name="Le Laboureur" sheetId="87" r:id="rId32"/>
    <sheet name="Leman" sheetId="88" r:id="rId33"/>
    <sheet name="Lyra" sheetId="89" r:id="rId34"/>
    <sheet name="Mafell" sheetId="90" r:id="rId35"/>
    <sheet name="Makita" sheetId="91" r:id="rId36"/>
    <sheet name="Metabo" sheetId="92" r:id="rId37"/>
    <sheet name="Mirka" sheetId="93" r:id="rId38"/>
    <sheet name="Mondelin" sheetId="94" r:id="rId39"/>
    <sheet name="Norfix" sheetId="95" r:id="rId40"/>
    <sheet name="Orexade" sheetId="96" r:id="rId41"/>
    <sheet name="Piher" sheetId="97" r:id="rId42"/>
    <sheet name="Protool" sheetId="98" r:id="rId43"/>
    <sheet name="Retech" sheetId="99" r:id="rId44"/>
    <sheet name="RTC" sheetId="100" r:id="rId45"/>
    <sheet name="Sihga" sheetId="101" r:id="rId46"/>
    <sheet name="Stanley" sheetId="102" r:id="rId47"/>
    <sheet name="Stubai" sheetId="103" r:id="rId48"/>
    <sheet name="TJEP" sheetId="104" r:id="rId49"/>
    <sheet name="Virutex" sheetId="105" r:id="rId50"/>
    <sheet name="Wilmart" sheetId="106" r:id="rId51"/>
    <sheet name="Woolpower" sheetId="107" r:id="rId52"/>
    <sheet name="Ajout fournisseur" sheetId="108" r:id="rId5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07" l="1"/>
  <c r="F4" i="107"/>
  <c r="F5" i="107"/>
  <c r="H5" i="107" s="1"/>
  <c r="F6" i="107"/>
  <c r="H6" i="107" s="1"/>
  <c r="H3" i="107"/>
  <c r="H4" i="107"/>
  <c r="F2" i="108"/>
  <c r="H2" i="108" s="1"/>
  <c r="F3" i="106"/>
  <c r="F4" i="106"/>
  <c r="F5" i="106"/>
  <c r="F6" i="106"/>
  <c r="H6" i="106" s="1"/>
  <c r="F7" i="106"/>
  <c r="F8" i="106"/>
  <c r="F9" i="106"/>
  <c r="F10" i="106"/>
  <c r="H10" i="106" s="1"/>
  <c r="F11" i="106"/>
  <c r="F12" i="106"/>
  <c r="F13" i="106"/>
  <c r="H3" i="106"/>
  <c r="H4" i="106"/>
  <c r="H5" i="106"/>
  <c r="H7" i="106"/>
  <c r="H8" i="106"/>
  <c r="H9" i="106"/>
  <c r="H11" i="106"/>
  <c r="H12" i="106"/>
  <c r="H13" i="106"/>
  <c r="F2" i="107"/>
  <c r="H2" i="107" s="1"/>
  <c r="F3" i="105"/>
  <c r="F4" i="105"/>
  <c r="F5" i="105"/>
  <c r="H5" i="105" s="1"/>
  <c r="F6" i="105"/>
  <c r="H6" i="105" s="1"/>
  <c r="F7" i="105"/>
  <c r="F8" i="105"/>
  <c r="F9" i="105"/>
  <c r="H9" i="105" s="1"/>
  <c r="F10" i="105"/>
  <c r="H10" i="105" s="1"/>
  <c r="F11" i="105"/>
  <c r="F12" i="105"/>
  <c r="F13" i="105"/>
  <c r="H13" i="105" s="1"/>
  <c r="F14" i="105"/>
  <c r="H14" i="105" s="1"/>
  <c r="F15" i="105"/>
  <c r="F16" i="105"/>
  <c r="F17" i="105"/>
  <c r="H17" i="105" s="1"/>
  <c r="F18" i="105"/>
  <c r="H18" i="105" s="1"/>
  <c r="F19" i="105"/>
  <c r="F20" i="105"/>
  <c r="H3" i="105"/>
  <c r="H4" i="105"/>
  <c r="H7" i="105"/>
  <c r="H8" i="105"/>
  <c r="H11" i="105"/>
  <c r="H12" i="105"/>
  <c r="H15" i="105"/>
  <c r="H16" i="105"/>
  <c r="H19" i="105"/>
  <c r="H20" i="105"/>
  <c r="F2" i="106"/>
  <c r="H2" i="106" s="1"/>
  <c r="F3" i="104"/>
  <c r="H3" i="104" s="1"/>
  <c r="F4" i="104"/>
  <c r="H4" i="104"/>
  <c r="F2" i="105"/>
  <c r="H2" i="105" s="1"/>
  <c r="F3" i="103"/>
  <c r="F4" i="103"/>
  <c r="F5" i="103"/>
  <c r="F6" i="103"/>
  <c r="H6" i="103" s="1"/>
  <c r="F7" i="103"/>
  <c r="H3" i="103"/>
  <c r="H4" i="103"/>
  <c r="H5" i="103"/>
  <c r="H7" i="103"/>
  <c r="F2" i="104"/>
  <c r="H2" i="104" s="1"/>
  <c r="F3" i="102"/>
  <c r="F4" i="102"/>
  <c r="F5" i="102"/>
  <c r="F6" i="102"/>
  <c r="H6" i="102" s="1"/>
  <c r="F7" i="102"/>
  <c r="F8" i="102"/>
  <c r="F9" i="102"/>
  <c r="F10" i="102"/>
  <c r="H10" i="102" s="1"/>
  <c r="F11" i="102"/>
  <c r="F12" i="102"/>
  <c r="F13" i="102"/>
  <c r="F14" i="102"/>
  <c r="H14" i="102" s="1"/>
  <c r="F15" i="102"/>
  <c r="F16" i="102"/>
  <c r="F17" i="102"/>
  <c r="F18" i="102"/>
  <c r="H18" i="102" s="1"/>
  <c r="F19" i="102"/>
  <c r="F20" i="102"/>
  <c r="F21" i="102"/>
  <c r="F22" i="102"/>
  <c r="H22" i="102" s="1"/>
  <c r="F23" i="102"/>
  <c r="H3" i="102"/>
  <c r="H4" i="102"/>
  <c r="H5" i="102"/>
  <c r="H7" i="102"/>
  <c r="H8" i="102"/>
  <c r="H9" i="102"/>
  <c r="H11" i="102"/>
  <c r="H12" i="102"/>
  <c r="H13" i="102"/>
  <c r="H15" i="102"/>
  <c r="H16" i="102"/>
  <c r="H17" i="102"/>
  <c r="H19" i="102"/>
  <c r="H20" i="102"/>
  <c r="H21" i="102"/>
  <c r="H23" i="102"/>
  <c r="F2" i="103"/>
  <c r="H2" i="103" s="1"/>
  <c r="F3" i="101"/>
  <c r="F4" i="101"/>
  <c r="F5" i="101"/>
  <c r="H5" i="101" s="1"/>
  <c r="F6" i="101"/>
  <c r="H6" i="101" s="1"/>
  <c r="F7" i="101"/>
  <c r="F8" i="101"/>
  <c r="F9" i="101"/>
  <c r="H9" i="101" s="1"/>
  <c r="F10" i="101"/>
  <c r="H10" i="101" s="1"/>
  <c r="F11" i="101"/>
  <c r="F12" i="101"/>
  <c r="F13" i="101"/>
  <c r="H13" i="101" s="1"/>
  <c r="F14" i="101"/>
  <c r="H14" i="101" s="1"/>
  <c r="F15" i="101"/>
  <c r="F16" i="101"/>
  <c r="F17" i="101"/>
  <c r="H17" i="101" s="1"/>
  <c r="F18" i="101"/>
  <c r="H18" i="101" s="1"/>
  <c r="F19" i="101"/>
  <c r="F20" i="101"/>
  <c r="F21" i="101"/>
  <c r="H21" i="101" s="1"/>
  <c r="F22" i="101"/>
  <c r="H22" i="101" s="1"/>
  <c r="F23" i="101"/>
  <c r="F24" i="101"/>
  <c r="F25" i="101"/>
  <c r="H25" i="101" s="1"/>
  <c r="F26" i="101"/>
  <c r="H26" i="101" s="1"/>
  <c r="F27" i="101"/>
  <c r="F28" i="101"/>
  <c r="F29" i="101"/>
  <c r="H29" i="101" s="1"/>
  <c r="F30" i="101"/>
  <c r="H30" i="101" s="1"/>
  <c r="F31" i="101"/>
  <c r="F32" i="101"/>
  <c r="F33" i="101"/>
  <c r="H33" i="101" s="1"/>
  <c r="F34" i="101"/>
  <c r="H34" i="101" s="1"/>
  <c r="F35" i="101"/>
  <c r="F36" i="101"/>
  <c r="F37" i="101"/>
  <c r="H37" i="101" s="1"/>
  <c r="F38" i="101"/>
  <c r="H38" i="101" s="1"/>
  <c r="F39" i="101"/>
  <c r="F40" i="101"/>
  <c r="F41" i="101"/>
  <c r="H41" i="101" s="1"/>
  <c r="F42" i="101"/>
  <c r="H42" i="101" s="1"/>
  <c r="F43" i="101"/>
  <c r="F44" i="101"/>
  <c r="F45" i="101"/>
  <c r="H45" i="101" s="1"/>
  <c r="F46" i="101"/>
  <c r="H46" i="101" s="1"/>
  <c r="F47" i="101"/>
  <c r="F48" i="101"/>
  <c r="F49" i="101"/>
  <c r="H49" i="101" s="1"/>
  <c r="F50" i="101"/>
  <c r="H50" i="101" s="1"/>
  <c r="F51" i="101"/>
  <c r="F52" i="101"/>
  <c r="F53" i="101"/>
  <c r="H53" i="101" s="1"/>
  <c r="F54" i="101"/>
  <c r="H54" i="101" s="1"/>
  <c r="F55" i="101"/>
  <c r="F56" i="101"/>
  <c r="F57" i="101"/>
  <c r="H57" i="101" s="1"/>
  <c r="F58" i="101"/>
  <c r="H58" i="101" s="1"/>
  <c r="F59" i="101"/>
  <c r="F60" i="101"/>
  <c r="F61" i="101"/>
  <c r="H61" i="101" s="1"/>
  <c r="F62" i="101"/>
  <c r="H62" i="101" s="1"/>
  <c r="F63" i="101"/>
  <c r="F64" i="101"/>
  <c r="F65" i="101"/>
  <c r="H65" i="101" s="1"/>
  <c r="F66" i="101"/>
  <c r="H66" i="101" s="1"/>
  <c r="F67" i="101"/>
  <c r="F68" i="101"/>
  <c r="F69" i="101"/>
  <c r="H69" i="101" s="1"/>
  <c r="F70" i="101"/>
  <c r="H70" i="101" s="1"/>
  <c r="F71" i="101"/>
  <c r="F72" i="101"/>
  <c r="F73" i="101"/>
  <c r="H73" i="101" s="1"/>
  <c r="F74" i="101"/>
  <c r="H74" i="101" s="1"/>
  <c r="F75" i="101"/>
  <c r="F76" i="101"/>
  <c r="F77" i="101"/>
  <c r="H77" i="101" s="1"/>
  <c r="F78" i="101"/>
  <c r="H78" i="101" s="1"/>
  <c r="F79" i="101"/>
  <c r="F80" i="101"/>
  <c r="F81" i="101"/>
  <c r="H81" i="101" s="1"/>
  <c r="H3" i="101"/>
  <c r="H4" i="101"/>
  <c r="H7" i="101"/>
  <c r="H8" i="101"/>
  <c r="H11" i="101"/>
  <c r="H12" i="101"/>
  <c r="H15" i="101"/>
  <c r="H16" i="101"/>
  <c r="H19" i="101"/>
  <c r="H20" i="101"/>
  <c r="H23" i="101"/>
  <c r="H24" i="101"/>
  <c r="H27" i="101"/>
  <c r="H28" i="101"/>
  <c r="H31" i="101"/>
  <c r="H32" i="101"/>
  <c r="H35" i="101"/>
  <c r="H36" i="101"/>
  <c r="H39" i="101"/>
  <c r="H40" i="101"/>
  <c r="H43" i="101"/>
  <c r="H44" i="101"/>
  <c r="H47" i="101"/>
  <c r="H48" i="101"/>
  <c r="H51" i="101"/>
  <c r="H52" i="101"/>
  <c r="H55" i="101"/>
  <c r="H56" i="101"/>
  <c r="H59" i="101"/>
  <c r="H60" i="101"/>
  <c r="H63" i="101"/>
  <c r="H64" i="101"/>
  <c r="H67" i="101"/>
  <c r="H68" i="101"/>
  <c r="H71" i="101"/>
  <c r="H72" i="101"/>
  <c r="H75" i="101"/>
  <c r="H76" i="101"/>
  <c r="H79" i="101"/>
  <c r="H80" i="101"/>
  <c r="F2" i="102"/>
  <c r="H2" i="102" s="1"/>
  <c r="F3" i="100"/>
  <c r="F4" i="100"/>
  <c r="F5" i="100"/>
  <c r="F6" i="100"/>
  <c r="H6" i="100" s="1"/>
  <c r="F7" i="100"/>
  <c r="F8" i="100"/>
  <c r="F9" i="100"/>
  <c r="F10" i="100"/>
  <c r="H10" i="100" s="1"/>
  <c r="F11" i="100"/>
  <c r="F12" i="100"/>
  <c r="F13" i="100"/>
  <c r="F14" i="100"/>
  <c r="H14" i="100" s="1"/>
  <c r="F15" i="100"/>
  <c r="H3" i="100"/>
  <c r="H4" i="100"/>
  <c r="H5" i="100"/>
  <c r="H7" i="100"/>
  <c r="H8" i="100"/>
  <c r="H9" i="100"/>
  <c r="H11" i="100"/>
  <c r="H12" i="100"/>
  <c r="H13" i="100"/>
  <c r="H15" i="100"/>
  <c r="F2" i="101"/>
  <c r="H2" i="101" s="1"/>
  <c r="F3" i="99"/>
  <c r="F4" i="99"/>
  <c r="F5" i="99"/>
  <c r="F6" i="99"/>
  <c r="H6" i="99" s="1"/>
  <c r="H3" i="99"/>
  <c r="H4" i="99"/>
  <c r="H5" i="99"/>
  <c r="F2" i="100"/>
  <c r="H2" i="100" s="1"/>
  <c r="F3" i="98"/>
  <c r="F4" i="98"/>
  <c r="F5" i="98"/>
  <c r="H3" i="98"/>
  <c r="H4" i="98"/>
  <c r="H5" i="98"/>
  <c r="F2" i="99"/>
  <c r="H2" i="99" s="1"/>
  <c r="F3" i="97"/>
  <c r="F4" i="97"/>
  <c r="H4" i="97" s="1"/>
  <c r="F5" i="97"/>
  <c r="H5" i="97" s="1"/>
  <c r="F6" i="97"/>
  <c r="H6" i="97" s="1"/>
  <c r="F7" i="97"/>
  <c r="F8" i="97"/>
  <c r="H8" i="97" s="1"/>
  <c r="F9" i="97"/>
  <c r="H9" i="97" s="1"/>
  <c r="H3" i="97"/>
  <c r="H7" i="97"/>
  <c r="F2" i="98"/>
  <c r="H2" i="98" s="1"/>
  <c r="F3" i="96"/>
  <c r="H3" i="96"/>
  <c r="F2" i="97"/>
  <c r="H2" i="97" s="1"/>
  <c r="F3" i="95"/>
  <c r="H3" i="95" s="1"/>
  <c r="F4" i="95"/>
  <c r="H4" i="95"/>
  <c r="F2" i="96"/>
  <c r="H2" i="96" s="1"/>
  <c r="F3" i="94"/>
  <c r="F4" i="94"/>
  <c r="F5" i="94"/>
  <c r="F6" i="94"/>
  <c r="H6" i="94" s="1"/>
  <c r="F7" i="94"/>
  <c r="H3" i="94"/>
  <c r="H4" i="94"/>
  <c r="H5" i="94"/>
  <c r="H7" i="94"/>
  <c r="F2" i="95"/>
  <c r="H2" i="95" s="1"/>
  <c r="F3" i="93"/>
  <c r="F4" i="93"/>
  <c r="F5" i="93"/>
  <c r="F6" i="93"/>
  <c r="F7" i="93"/>
  <c r="F8" i="93"/>
  <c r="F9" i="93"/>
  <c r="F10" i="93"/>
  <c r="F11" i="93"/>
  <c r="F12" i="93"/>
  <c r="F13" i="93"/>
  <c r="F14" i="93"/>
  <c r="F15" i="93"/>
  <c r="F16" i="93"/>
  <c r="F17" i="93"/>
  <c r="F18" i="93"/>
  <c r="F19" i="93"/>
  <c r="F20" i="93"/>
  <c r="F21" i="93"/>
  <c r="F22" i="93"/>
  <c r="F23" i="93"/>
  <c r="F24" i="93"/>
  <c r="F25" i="93"/>
  <c r="F26" i="93"/>
  <c r="F27" i="93"/>
  <c r="F28" i="93"/>
  <c r="F29" i="93"/>
  <c r="F30" i="93"/>
  <c r="F31" i="93"/>
  <c r="F32" i="93"/>
  <c r="F33" i="93"/>
  <c r="F34" i="93"/>
  <c r="F35" i="93"/>
  <c r="F36" i="93"/>
  <c r="F37" i="93"/>
  <c r="F38" i="93"/>
  <c r="H3" i="93"/>
  <c r="H4" i="93"/>
  <c r="H5" i="93"/>
  <c r="H6" i="93"/>
  <c r="H7" i="93"/>
  <c r="H8" i="93"/>
  <c r="H9" i="93"/>
  <c r="H10" i="93"/>
  <c r="H11" i="93"/>
  <c r="H12" i="93"/>
  <c r="H13" i="93"/>
  <c r="H14" i="93"/>
  <c r="H15" i="93"/>
  <c r="H16" i="93"/>
  <c r="H17" i="93"/>
  <c r="H18" i="93"/>
  <c r="H19" i="93"/>
  <c r="H20" i="93"/>
  <c r="H21" i="93"/>
  <c r="H22" i="93"/>
  <c r="H23" i="93"/>
  <c r="H24" i="93"/>
  <c r="H25" i="93"/>
  <c r="H26" i="93"/>
  <c r="H27" i="93"/>
  <c r="H28" i="93"/>
  <c r="H29" i="93"/>
  <c r="H30" i="93"/>
  <c r="H31" i="93"/>
  <c r="H32" i="93"/>
  <c r="H33" i="93"/>
  <c r="H34" i="93"/>
  <c r="H35" i="93"/>
  <c r="H36" i="93"/>
  <c r="H37" i="93"/>
  <c r="H38" i="93"/>
  <c r="F2" i="94"/>
  <c r="H2" i="94" s="1"/>
  <c r="F3" i="92"/>
  <c r="F4" i="92"/>
  <c r="F5" i="92"/>
  <c r="F6" i="92"/>
  <c r="H6" i="92" s="1"/>
  <c r="H3" i="92"/>
  <c r="H4" i="92"/>
  <c r="H5" i="92"/>
  <c r="F2" i="93"/>
  <c r="H2" i="93" s="1"/>
  <c r="F3" i="91"/>
  <c r="F4" i="91"/>
  <c r="F5" i="91"/>
  <c r="F6" i="91"/>
  <c r="H6" i="91" s="1"/>
  <c r="F7" i="91"/>
  <c r="F8" i="91"/>
  <c r="F9" i="91"/>
  <c r="F10" i="91"/>
  <c r="H10" i="91" s="1"/>
  <c r="F11" i="91"/>
  <c r="F12" i="91"/>
  <c r="F13" i="91"/>
  <c r="F14" i="91"/>
  <c r="H14" i="91" s="1"/>
  <c r="F15" i="91"/>
  <c r="F16" i="91"/>
  <c r="F17" i="91"/>
  <c r="F18" i="91"/>
  <c r="H18" i="91" s="1"/>
  <c r="F19" i="91"/>
  <c r="F20" i="91"/>
  <c r="F21" i="91"/>
  <c r="F22" i="91"/>
  <c r="H22" i="91" s="1"/>
  <c r="F23" i="91"/>
  <c r="F24" i="91"/>
  <c r="F25" i="91"/>
  <c r="F26" i="91"/>
  <c r="H26" i="91" s="1"/>
  <c r="F27" i="91"/>
  <c r="F28" i="91"/>
  <c r="F29" i="91"/>
  <c r="F30" i="91"/>
  <c r="H30" i="91" s="1"/>
  <c r="F31" i="91"/>
  <c r="H3" i="91"/>
  <c r="H4" i="91"/>
  <c r="H5" i="91"/>
  <c r="H7" i="91"/>
  <c r="H8" i="91"/>
  <c r="H9" i="91"/>
  <c r="H11" i="91"/>
  <c r="H12" i="91"/>
  <c r="H13" i="91"/>
  <c r="H15" i="91"/>
  <c r="H16" i="91"/>
  <c r="H17" i="91"/>
  <c r="H19" i="91"/>
  <c r="H20" i="91"/>
  <c r="H21" i="91"/>
  <c r="H23" i="91"/>
  <c r="H24" i="91"/>
  <c r="H25" i="91"/>
  <c r="H27" i="91"/>
  <c r="H28" i="91"/>
  <c r="H29" i="91"/>
  <c r="H31" i="91"/>
  <c r="F2" i="92"/>
  <c r="H2" i="92" s="1"/>
  <c r="F3" i="90"/>
  <c r="F4" i="90"/>
  <c r="F5" i="90"/>
  <c r="F6" i="90"/>
  <c r="H6" i="90" s="1"/>
  <c r="F7" i="90"/>
  <c r="F8" i="90"/>
  <c r="F9" i="90"/>
  <c r="F10" i="90"/>
  <c r="F11" i="90"/>
  <c r="F12" i="90"/>
  <c r="F13" i="90"/>
  <c r="F14" i="90"/>
  <c r="F15" i="90"/>
  <c r="F16" i="90"/>
  <c r="F17" i="90"/>
  <c r="F18" i="90"/>
  <c r="F19" i="90"/>
  <c r="F20" i="90"/>
  <c r="F21" i="90"/>
  <c r="F22" i="90"/>
  <c r="F23" i="90"/>
  <c r="F24" i="90"/>
  <c r="F25" i="90"/>
  <c r="F26" i="90"/>
  <c r="F27" i="90"/>
  <c r="F28" i="90"/>
  <c r="F29" i="90"/>
  <c r="F30" i="90"/>
  <c r="F31" i="90"/>
  <c r="F32" i="90"/>
  <c r="F33" i="90"/>
  <c r="F34" i="90"/>
  <c r="F35" i="90"/>
  <c r="F36" i="90"/>
  <c r="F37" i="90"/>
  <c r="F38" i="90"/>
  <c r="F39" i="90"/>
  <c r="F40" i="90"/>
  <c r="F41" i="90"/>
  <c r="F42" i="90"/>
  <c r="F43" i="90"/>
  <c r="F44" i="90"/>
  <c r="F45" i="90"/>
  <c r="F46" i="90"/>
  <c r="F47" i="90"/>
  <c r="F48" i="90"/>
  <c r="F49" i="90"/>
  <c r="F50" i="90"/>
  <c r="F51" i="90"/>
  <c r="F52" i="90"/>
  <c r="F53" i="90"/>
  <c r="F54" i="90"/>
  <c r="F55" i="90"/>
  <c r="F56" i="90"/>
  <c r="F57" i="90"/>
  <c r="F58" i="90"/>
  <c r="F59" i="90"/>
  <c r="F60" i="90"/>
  <c r="F61" i="90"/>
  <c r="F62" i="90"/>
  <c r="F63" i="90"/>
  <c r="F64" i="90"/>
  <c r="F65" i="90"/>
  <c r="F66" i="90"/>
  <c r="F67" i="90"/>
  <c r="F68" i="90"/>
  <c r="F69" i="90"/>
  <c r="F70" i="90"/>
  <c r="F71" i="90"/>
  <c r="F72" i="90"/>
  <c r="F73" i="90"/>
  <c r="F74" i="90"/>
  <c r="F75" i="90"/>
  <c r="F76" i="90"/>
  <c r="F77" i="90"/>
  <c r="F78" i="90"/>
  <c r="F79" i="90"/>
  <c r="F80" i="90"/>
  <c r="F81" i="90"/>
  <c r="F82" i="90"/>
  <c r="F83" i="90"/>
  <c r="F84" i="90"/>
  <c r="F85" i="90"/>
  <c r="F86" i="90"/>
  <c r="F87" i="90"/>
  <c r="F88" i="90"/>
  <c r="F89" i="90"/>
  <c r="F90" i="90"/>
  <c r="F91" i="90"/>
  <c r="F92" i="90"/>
  <c r="F93" i="90"/>
  <c r="F94" i="90"/>
  <c r="F95" i="90"/>
  <c r="F96" i="90"/>
  <c r="F97" i="90"/>
  <c r="F98" i="90"/>
  <c r="F99" i="90"/>
  <c r="F100" i="90"/>
  <c r="F101" i="90"/>
  <c r="F102" i="90"/>
  <c r="F103" i="90"/>
  <c r="F104" i="90"/>
  <c r="F105" i="90"/>
  <c r="F106" i="90"/>
  <c r="H3" i="90"/>
  <c r="H4" i="90"/>
  <c r="H5" i="90"/>
  <c r="H7" i="90"/>
  <c r="H8" i="90"/>
  <c r="H9" i="90"/>
  <c r="H10" i="90"/>
  <c r="H11" i="90"/>
  <c r="H12" i="90"/>
  <c r="H13" i="90"/>
  <c r="H14" i="90"/>
  <c r="H15" i="90"/>
  <c r="H16" i="90"/>
  <c r="H17" i="90"/>
  <c r="H18" i="90"/>
  <c r="H19" i="90"/>
  <c r="H20" i="90"/>
  <c r="H21" i="90"/>
  <c r="H22" i="90"/>
  <c r="H23" i="90"/>
  <c r="H24" i="90"/>
  <c r="H25" i="90"/>
  <c r="H26" i="90"/>
  <c r="H27" i="90"/>
  <c r="H28" i="90"/>
  <c r="H29" i="90"/>
  <c r="H30" i="90"/>
  <c r="H31" i="90"/>
  <c r="H32" i="90"/>
  <c r="H33" i="90"/>
  <c r="H34" i="90"/>
  <c r="H35" i="90"/>
  <c r="H36" i="90"/>
  <c r="H37" i="90"/>
  <c r="H38" i="90"/>
  <c r="H39" i="90"/>
  <c r="H40" i="90"/>
  <c r="H41" i="90"/>
  <c r="H42" i="90"/>
  <c r="H43" i="90"/>
  <c r="H44" i="90"/>
  <c r="H45" i="90"/>
  <c r="H46" i="90"/>
  <c r="H47" i="90"/>
  <c r="H48" i="90"/>
  <c r="H49" i="90"/>
  <c r="H50" i="90"/>
  <c r="H51" i="90"/>
  <c r="H52" i="90"/>
  <c r="H53" i="90"/>
  <c r="H54" i="90"/>
  <c r="H55" i="90"/>
  <c r="H56" i="90"/>
  <c r="H57" i="90"/>
  <c r="H58" i="90"/>
  <c r="H59" i="90"/>
  <c r="H60" i="90"/>
  <c r="H61" i="90"/>
  <c r="H62" i="90"/>
  <c r="H63" i="90"/>
  <c r="H64" i="90"/>
  <c r="H65" i="90"/>
  <c r="H66" i="90"/>
  <c r="H67" i="90"/>
  <c r="H68" i="90"/>
  <c r="H69" i="90"/>
  <c r="H70" i="90"/>
  <c r="H71" i="90"/>
  <c r="H72" i="90"/>
  <c r="H73" i="90"/>
  <c r="H74" i="90"/>
  <c r="H75" i="90"/>
  <c r="H76" i="90"/>
  <c r="H77" i="90"/>
  <c r="H78" i="90"/>
  <c r="H79" i="90"/>
  <c r="H80" i="90"/>
  <c r="H81" i="90"/>
  <c r="H82" i="90"/>
  <c r="H83" i="90"/>
  <c r="H84" i="90"/>
  <c r="H85" i="90"/>
  <c r="H86" i="90"/>
  <c r="H87" i="90"/>
  <c r="H88" i="90"/>
  <c r="H89" i="90"/>
  <c r="H90" i="90"/>
  <c r="H91" i="90"/>
  <c r="H92" i="90"/>
  <c r="H93" i="90"/>
  <c r="H94" i="90"/>
  <c r="H95" i="90"/>
  <c r="H96" i="90"/>
  <c r="H97" i="90"/>
  <c r="H98" i="90"/>
  <c r="H99" i="90"/>
  <c r="H100" i="90"/>
  <c r="H101" i="90"/>
  <c r="H102" i="90"/>
  <c r="H103" i="90"/>
  <c r="H104" i="90"/>
  <c r="H105" i="90"/>
  <c r="H106" i="90"/>
  <c r="F2" i="91"/>
  <c r="H2" i="91" s="1"/>
  <c r="F3" i="89"/>
  <c r="F4" i="89"/>
  <c r="F5" i="89"/>
  <c r="F6" i="89"/>
  <c r="H6" i="89" s="1"/>
  <c r="F7" i="89"/>
  <c r="H3" i="89"/>
  <c r="H4" i="89"/>
  <c r="H5" i="89"/>
  <c r="H7" i="89"/>
  <c r="F2" i="90"/>
  <c r="H2" i="90" s="1"/>
  <c r="F3" i="88"/>
  <c r="F4" i="88"/>
  <c r="F5" i="88"/>
  <c r="H5" i="88" s="1"/>
  <c r="F6" i="88"/>
  <c r="H6" i="88" s="1"/>
  <c r="F7" i="88"/>
  <c r="F8" i="88"/>
  <c r="H3" i="88"/>
  <c r="H4" i="88"/>
  <c r="H7" i="88"/>
  <c r="H8" i="88"/>
  <c r="F2" i="89"/>
  <c r="H2" i="89" s="1"/>
  <c r="F3" i="87"/>
  <c r="F4" i="87"/>
  <c r="F5" i="87"/>
  <c r="F6" i="87"/>
  <c r="F7" i="87"/>
  <c r="H3" i="87"/>
  <c r="H4" i="87"/>
  <c r="H5" i="87"/>
  <c r="H6" i="87"/>
  <c r="H7" i="87"/>
  <c r="F2" i="88"/>
  <c r="H2" i="88" s="1"/>
  <c r="F3" i="86"/>
  <c r="F4" i="86"/>
  <c r="F5" i="86"/>
  <c r="H5" i="86" s="1"/>
  <c r="F6" i="86"/>
  <c r="H6" i="86" s="1"/>
  <c r="F7" i="86"/>
  <c r="F8" i="86"/>
  <c r="F9" i="86"/>
  <c r="H9" i="86" s="1"/>
  <c r="F10" i="86"/>
  <c r="H10" i="86" s="1"/>
  <c r="F11" i="86"/>
  <c r="F12" i="86"/>
  <c r="F13" i="86"/>
  <c r="H13" i="86" s="1"/>
  <c r="F14" i="86"/>
  <c r="H14" i="86" s="1"/>
  <c r="F15" i="86"/>
  <c r="F16" i="86"/>
  <c r="F17" i="86"/>
  <c r="H17" i="86" s="1"/>
  <c r="F18" i="86"/>
  <c r="H18" i="86" s="1"/>
  <c r="F19" i="86"/>
  <c r="F20" i="86"/>
  <c r="F21" i="86"/>
  <c r="H21" i="86" s="1"/>
  <c r="F22" i="86"/>
  <c r="H22" i="86" s="1"/>
  <c r="F23" i="86"/>
  <c r="F24" i="86"/>
  <c r="H3" i="86"/>
  <c r="H4" i="86"/>
  <c r="H7" i="86"/>
  <c r="H8" i="86"/>
  <c r="H11" i="86"/>
  <c r="H12" i="86"/>
  <c r="H15" i="86"/>
  <c r="H16" i="86"/>
  <c r="H19" i="86"/>
  <c r="H20" i="86"/>
  <c r="H23" i="86"/>
  <c r="H24" i="86"/>
  <c r="F2" i="87"/>
  <c r="H2" i="87" s="1"/>
  <c r="F3" i="85"/>
  <c r="F4" i="85"/>
  <c r="F5" i="85"/>
  <c r="F6" i="85"/>
  <c r="H6" i="85" s="1"/>
  <c r="F7" i="85"/>
  <c r="F8" i="85"/>
  <c r="F9" i="85"/>
  <c r="F10" i="85"/>
  <c r="H10" i="85" s="1"/>
  <c r="F11" i="85"/>
  <c r="F12" i="85"/>
  <c r="F13" i="85"/>
  <c r="F14" i="85"/>
  <c r="H14" i="85" s="1"/>
  <c r="F15" i="85"/>
  <c r="H3" i="85"/>
  <c r="H4" i="85"/>
  <c r="H5" i="85"/>
  <c r="H7" i="85"/>
  <c r="H8" i="85"/>
  <c r="H9" i="85"/>
  <c r="H11" i="85"/>
  <c r="H12" i="85"/>
  <c r="H13" i="85"/>
  <c r="H15" i="85"/>
  <c r="F2" i="86"/>
  <c r="H2" i="86" s="1"/>
  <c r="F3" i="84"/>
  <c r="F4" i="84"/>
  <c r="F5" i="84"/>
  <c r="H5" i="84" s="1"/>
  <c r="H3" i="84"/>
  <c r="H4" i="84"/>
  <c r="F2" i="85"/>
  <c r="H2" i="85" s="1"/>
  <c r="F3" i="83"/>
  <c r="F4" i="83"/>
  <c r="F5" i="83"/>
  <c r="H5" i="83" s="1"/>
  <c r="H3" i="83"/>
  <c r="H4" i="83"/>
  <c r="F2" i="84"/>
  <c r="H2" i="84" s="1"/>
  <c r="F3" i="82"/>
  <c r="H3" i="82" s="1"/>
  <c r="F4" i="82"/>
  <c r="H4" i="82" s="1"/>
  <c r="F2" i="83"/>
  <c r="H2" i="83" s="1"/>
  <c r="F3" i="81"/>
  <c r="F4" i="81"/>
  <c r="F5" i="81"/>
  <c r="F6" i="81"/>
  <c r="H6" i="81" s="1"/>
  <c r="F7" i="81"/>
  <c r="F8" i="81"/>
  <c r="F9" i="81"/>
  <c r="F10" i="81"/>
  <c r="H10" i="81" s="1"/>
  <c r="F11" i="81"/>
  <c r="F12" i="81"/>
  <c r="F13" i="81"/>
  <c r="F14" i="81"/>
  <c r="H14" i="81" s="1"/>
  <c r="F15" i="81"/>
  <c r="F16" i="81"/>
  <c r="F17" i="81"/>
  <c r="F18" i="81"/>
  <c r="H18" i="81" s="1"/>
  <c r="F19" i="81"/>
  <c r="F20" i="81"/>
  <c r="F21" i="81"/>
  <c r="F22" i="81"/>
  <c r="H22" i="81" s="1"/>
  <c r="F23" i="81"/>
  <c r="H3" i="81"/>
  <c r="H4" i="81"/>
  <c r="H5" i="81"/>
  <c r="H7" i="81"/>
  <c r="H8" i="81"/>
  <c r="H9" i="81"/>
  <c r="H11" i="81"/>
  <c r="H12" i="81"/>
  <c r="H13" i="81"/>
  <c r="H15" i="81"/>
  <c r="H16" i="81"/>
  <c r="H17" i="81"/>
  <c r="H19" i="81"/>
  <c r="H20" i="81"/>
  <c r="H21" i="81"/>
  <c r="H23" i="81"/>
  <c r="F2" i="82"/>
  <c r="H2" i="82" s="1"/>
  <c r="F3" i="80"/>
  <c r="F4" i="80"/>
  <c r="F5" i="80"/>
  <c r="F6" i="80"/>
  <c r="F7" i="80"/>
  <c r="F8" i="80"/>
  <c r="F9" i="80"/>
  <c r="F10" i="80"/>
  <c r="F11" i="80"/>
  <c r="F12" i="80"/>
  <c r="F13" i="80"/>
  <c r="F14" i="80"/>
  <c r="F15" i="80"/>
  <c r="F16" i="80"/>
  <c r="F17" i="80"/>
  <c r="F18" i="80"/>
  <c r="F19" i="80"/>
  <c r="F20" i="80"/>
  <c r="F21" i="80"/>
  <c r="F22" i="80"/>
  <c r="F23" i="80"/>
  <c r="F24" i="80"/>
  <c r="F25" i="80"/>
  <c r="F26" i="80"/>
  <c r="H3" i="80"/>
  <c r="H4" i="80"/>
  <c r="H5" i="80"/>
  <c r="H6" i="80"/>
  <c r="H7" i="80"/>
  <c r="H8" i="80"/>
  <c r="H9" i="80"/>
  <c r="H10" i="80"/>
  <c r="H11" i="80"/>
  <c r="H12" i="80"/>
  <c r="H13" i="80"/>
  <c r="H14" i="80"/>
  <c r="H15" i="80"/>
  <c r="H16" i="80"/>
  <c r="H17" i="80"/>
  <c r="H18" i="80"/>
  <c r="H19" i="80"/>
  <c r="H20" i="80"/>
  <c r="H21" i="80"/>
  <c r="H22" i="80"/>
  <c r="H23" i="80"/>
  <c r="H24" i="80"/>
  <c r="H25" i="80"/>
  <c r="H26" i="80"/>
  <c r="H2" i="81"/>
  <c r="F2" i="81"/>
  <c r="F3" i="79"/>
  <c r="F4" i="79"/>
  <c r="F5" i="79"/>
  <c r="F6" i="79"/>
  <c r="H6" i="79" s="1"/>
  <c r="F7" i="79"/>
  <c r="F8" i="79"/>
  <c r="F9" i="79"/>
  <c r="F10" i="79"/>
  <c r="H10" i="79" s="1"/>
  <c r="F11" i="79"/>
  <c r="F12" i="79"/>
  <c r="F13" i="79"/>
  <c r="F14" i="79"/>
  <c r="H14" i="79" s="1"/>
  <c r="F15" i="79"/>
  <c r="F16" i="79"/>
  <c r="F17" i="79"/>
  <c r="F18" i="79"/>
  <c r="H18" i="79" s="1"/>
  <c r="F19" i="79"/>
  <c r="F20" i="79"/>
  <c r="F21" i="79"/>
  <c r="F22" i="79"/>
  <c r="H22" i="79" s="1"/>
  <c r="F23" i="79"/>
  <c r="F24" i="79"/>
  <c r="F25" i="79"/>
  <c r="F26" i="79"/>
  <c r="H26" i="79" s="1"/>
  <c r="F27" i="79"/>
  <c r="F28" i="79"/>
  <c r="F29" i="79"/>
  <c r="F30" i="79"/>
  <c r="H30" i="79" s="1"/>
  <c r="F31" i="79"/>
  <c r="F32" i="79"/>
  <c r="F33" i="79"/>
  <c r="F34" i="79"/>
  <c r="H34" i="79" s="1"/>
  <c r="F35" i="79"/>
  <c r="F36" i="79"/>
  <c r="F37" i="79"/>
  <c r="F38" i="79"/>
  <c r="H38" i="79" s="1"/>
  <c r="F39" i="79"/>
  <c r="F40" i="79"/>
  <c r="F41" i="79"/>
  <c r="F42" i="79"/>
  <c r="H42" i="79" s="1"/>
  <c r="F43" i="79"/>
  <c r="F44" i="79"/>
  <c r="F45" i="79"/>
  <c r="F46" i="79"/>
  <c r="H46" i="79" s="1"/>
  <c r="F47" i="79"/>
  <c r="F48" i="79"/>
  <c r="F49" i="79"/>
  <c r="F50" i="79"/>
  <c r="H50" i="79" s="1"/>
  <c r="F51" i="79"/>
  <c r="F52" i="79"/>
  <c r="F53" i="79"/>
  <c r="F54" i="79"/>
  <c r="H54" i="79" s="1"/>
  <c r="F55" i="79"/>
  <c r="F56" i="79"/>
  <c r="F57" i="79"/>
  <c r="F58" i="79"/>
  <c r="H58" i="79" s="1"/>
  <c r="F59" i="79"/>
  <c r="F60" i="79"/>
  <c r="F61" i="79"/>
  <c r="F62" i="79"/>
  <c r="H62" i="79" s="1"/>
  <c r="F63" i="79"/>
  <c r="F64" i="79"/>
  <c r="F65" i="79"/>
  <c r="F66" i="79"/>
  <c r="H66" i="79" s="1"/>
  <c r="F67" i="79"/>
  <c r="F68" i="79"/>
  <c r="F69" i="79"/>
  <c r="F70" i="79"/>
  <c r="H70" i="79" s="1"/>
  <c r="F71" i="79"/>
  <c r="F72" i="79"/>
  <c r="F73" i="79"/>
  <c r="F74" i="79"/>
  <c r="H74" i="79" s="1"/>
  <c r="F75" i="79"/>
  <c r="F76" i="79"/>
  <c r="F77" i="79"/>
  <c r="F78" i="79"/>
  <c r="H78" i="79" s="1"/>
  <c r="F79" i="79"/>
  <c r="F80" i="79"/>
  <c r="F81" i="79"/>
  <c r="F82" i="79"/>
  <c r="H82" i="79" s="1"/>
  <c r="F83" i="79"/>
  <c r="F84" i="79"/>
  <c r="F85" i="79"/>
  <c r="F86" i="79"/>
  <c r="H86" i="79" s="1"/>
  <c r="F87" i="79"/>
  <c r="F88" i="79"/>
  <c r="F89" i="79"/>
  <c r="F90" i="79"/>
  <c r="H90" i="79" s="1"/>
  <c r="F91" i="79"/>
  <c r="F92" i="79"/>
  <c r="F93" i="79"/>
  <c r="F94" i="79"/>
  <c r="H94" i="79" s="1"/>
  <c r="F95" i="79"/>
  <c r="F96" i="79"/>
  <c r="F97" i="79"/>
  <c r="F98" i="79"/>
  <c r="H98" i="79" s="1"/>
  <c r="F99" i="79"/>
  <c r="F100" i="79"/>
  <c r="F101" i="79"/>
  <c r="F102" i="79"/>
  <c r="H102" i="79" s="1"/>
  <c r="F103" i="79"/>
  <c r="F104" i="79"/>
  <c r="F105" i="79"/>
  <c r="F106" i="79"/>
  <c r="H106" i="79" s="1"/>
  <c r="F107" i="79"/>
  <c r="F108" i="79"/>
  <c r="F109" i="79"/>
  <c r="F110" i="79"/>
  <c r="H110" i="79" s="1"/>
  <c r="F111" i="79"/>
  <c r="F112" i="79"/>
  <c r="F113" i="79"/>
  <c r="F114" i="79"/>
  <c r="H114" i="79" s="1"/>
  <c r="F115" i="79"/>
  <c r="F116" i="79"/>
  <c r="F117" i="79"/>
  <c r="F118" i="79"/>
  <c r="H118" i="79" s="1"/>
  <c r="F119" i="79"/>
  <c r="F120" i="79"/>
  <c r="F121" i="79"/>
  <c r="F122" i="79"/>
  <c r="H122" i="79" s="1"/>
  <c r="F123" i="79"/>
  <c r="F124" i="79"/>
  <c r="F125" i="79"/>
  <c r="F126" i="79"/>
  <c r="H126" i="79" s="1"/>
  <c r="F127" i="79"/>
  <c r="F128" i="79"/>
  <c r="F129" i="79"/>
  <c r="F130" i="79"/>
  <c r="H130" i="79" s="1"/>
  <c r="F131" i="79"/>
  <c r="F132" i="79"/>
  <c r="F133" i="79"/>
  <c r="F134" i="79"/>
  <c r="H134" i="79" s="1"/>
  <c r="F135" i="79"/>
  <c r="F136" i="79"/>
  <c r="F137" i="79"/>
  <c r="F138" i="79"/>
  <c r="H138" i="79" s="1"/>
  <c r="F139" i="79"/>
  <c r="F140" i="79"/>
  <c r="F141" i="79"/>
  <c r="F142" i="79"/>
  <c r="H142" i="79" s="1"/>
  <c r="F143" i="79"/>
  <c r="F144" i="79"/>
  <c r="F145" i="79"/>
  <c r="F146" i="79"/>
  <c r="H146" i="79" s="1"/>
  <c r="F147" i="79"/>
  <c r="F148" i="79"/>
  <c r="F149" i="79"/>
  <c r="F150" i="79"/>
  <c r="H150" i="79" s="1"/>
  <c r="F151" i="79"/>
  <c r="F152" i="79"/>
  <c r="F153" i="79"/>
  <c r="F154" i="79"/>
  <c r="H154" i="79" s="1"/>
  <c r="F155" i="79"/>
  <c r="H3" i="79"/>
  <c r="H4" i="79"/>
  <c r="H5" i="79"/>
  <c r="H7" i="79"/>
  <c r="H8" i="79"/>
  <c r="H9" i="79"/>
  <c r="H11" i="79"/>
  <c r="H12" i="79"/>
  <c r="H13" i="79"/>
  <c r="H15" i="79"/>
  <c r="H16" i="79"/>
  <c r="H17" i="79"/>
  <c r="H19" i="79"/>
  <c r="H20" i="79"/>
  <c r="H21" i="79"/>
  <c r="H23" i="79"/>
  <c r="H24" i="79"/>
  <c r="H25" i="79"/>
  <c r="H27" i="79"/>
  <c r="H28" i="79"/>
  <c r="H29" i="79"/>
  <c r="H31" i="79"/>
  <c r="H32" i="79"/>
  <c r="H33" i="79"/>
  <c r="H35" i="79"/>
  <c r="H36" i="79"/>
  <c r="H37" i="79"/>
  <c r="H39" i="79"/>
  <c r="H40" i="79"/>
  <c r="H41" i="79"/>
  <c r="H43" i="79"/>
  <c r="H44" i="79"/>
  <c r="H45" i="79"/>
  <c r="H47" i="79"/>
  <c r="H48" i="79"/>
  <c r="H49" i="79"/>
  <c r="H51" i="79"/>
  <c r="H52" i="79"/>
  <c r="H53" i="79"/>
  <c r="H55" i="79"/>
  <c r="H56" i="79"/>
  <c r="H57" i="79"/>
  <c r="H59" i="79"/>
  <c r="H60" i="79"/>
  <c r="H61" i="79"/>
  <c r="H63" i="79"/>
  <c r="H64" i="79"/>
  <c r="H65" i="79"/>
  <c r="H67" i="79"/>
  <c r="H68" i="79"/>
  <c r="H69" i="79"/>
  <c r="H71" i="79"/>
  <c r="H72" i="79"/>
  <c r="H73" i="79"/>
  <c r="H75" i="79"/>
  <c r="H76" i="79"/>
  <c r="H77" i="79"/>
  <c r="H79" i="79"/>
  <c r="H80" i="79"/>
  <c r="H81" i="79"/>
  <c r="H83" i="79"/>
  <c r="H84" i="79"/>
  <c r="H85" i="79"/>
  <c r="H87" i="79"/>
  <c r="H88" i="79"/>
  <c r="H89" i="79"/>
  <c r="H91" i="79"/>
  <c r="H92" i="79"/>
  <c r="H93" i="79"/>
  <c r="H95" i="79"/>
  <c r="H96" i="79"/>
  <c r="H97" i="79"/>
  <c r="H99" i="79"/>
  <c r="H100" i="79"/>
  <c r="H101" i="79"/>
  <c r="H103" i="79"/>
  <c r="H104" i="79"/>
  <c r="H105" i="79"/>
  <c r="H107" i="79"/>
  <c r="H108" i="79"/>
  <c r="H109" i="79"/>
  <c r="H111" i="79"/>
  <c r="H112" i="79"/>
  <c r="H113" i="79"/>
  <c r="H115" i="79"/>
  <c r="H116" i="79"/>
  <c r="H117" i="79"/>
  <c r="H119" i="79"/>
  <c r="H120" i="79"/>
  <c r="H121" i="79"/>
  <c r="H123" i="79"/>
  <c r="H124" i="79"/>
  <c r="H125" i="79"/>
  <c r="H127" i="79"/>
  <c r="H128" i="79"/>
  <c r="H129" i="79"/>
  <c r="H131" i="79"/>
  <c r="H132" i="79"/>
  <c r="H133" i="79"/>
  <c r="H135" i="79"/>
  <c r="H136" i="79"/>
  <c r="H137" i="79"/>
  <c r="H139" i="79"/>
  <c r="H140" i="79"/>
  <c r="H141" i="79"/>
  <c r="H143" i="79"/>
  <c r="H144" i="79"/>
  <c r="H145" i="79"/>
  <c r="H147" i="79"/>
  <c r="H148" i="79"/>
  <c r="H149" i="79"/>
  <c r="H151" i="79"/>
  <c r="H152" i="79"/>
  <c r="H153" i="79"/>
  <c r="H155" i="79"/>
  <c r="F2" i="80"/>
  <c r="H2" i="80" s="1"/>
  <c r="F3" i="78"/>
  <c r="F4" i="78"/>
  <c r="F5" i="78"/>
  <c r="F6" i="78"/>
  <c r="F7" i="78"/>
  <c r="F8" i="78"/>
  <c r="F9" i="78"/>
  <c r="F10" i="78"/>
  <c r="F11" i="78"/>
  <c r="F12" i="78"/>
  <c r="F13" i="78"/>
  <c r="F14" i="78"/>
  <c r="H3" i="78"/>
  <c r="H4" i="78"/>
  <c r="H5" i="78"/>
  <c r="H6" i="78"/>
  <c r="H7" i="78"/>
  <c r="H8" i="78"/>
  <c r="H9" i="78"/>
  <c r="H10" i="78"/>
  <c r="H11" i="78"/>
  <c r="H12" i="78"/>
  <c r="H13" i="78"/>
  <c r="H14" i="78"/>
  <c r="F2" i="79"/>
  <c r="H2" i="79" s="1"/>
  <c r="F3" i="77"/>
  <c r="F4" i="77"/>
  <c r="F5" i="77"/>
  <c r="F6" i="77"/>
  <c r="F7" i="77"/>
  <c r="F8" i="77"/>
  <c r="F9" i="77"/>
  <c r="F10" i="77"/>
  <c r="F11" i="77"/>
  <c r="F12" i="77"/>
  <c r="F13" i="77"/>
  <c r="F14" i="77"/>
  <c r="F15" i="77"/>
  <c r="F16" i="77"/>
  <c r="F17" i="77"/>
  <c r="F18" i="77"/>
  <c r="F19" i="77"/>
  <c r="F20" i="77"/>
  <c r="F21" i="77"/>
  <c r="F22" i="77"/>
  <c r="F23" i="77"/>
  <c r="F24" i="77"/>
  <c r="F25" i="77"/>
  <c r="F26" i="77"/>
  <c r="F27" i="77"/>
  <c r="F28" i="77"/>
  <c r="F29" i="77"/>
  <c r="F30" i="77"/>
  <c r="F31" i="77"/>
  <c r="F32" i="77"/>
  <c r="F33" i="77"/>
  <c r="F34" i="77"/>
  <c r="H3" i="77"/>
  <c r="H4" i="77"/>
  <c r="H5" i="77"/>
  <c r="H6" i="77"/>
  <c r="H7" i="77"/>
  <c r="H8" i="77"/>
  <c r="H9" i="77"/>
  <c r="H10" i="77"/>
  <c r="H11" i="77"/>
  <c r="H12" i="77"/>
  <c r="H13" i="77"/>
  <c r="H14" i="77"/>
  <c r="H15" i="77"/>
  <c r="H16" i="77"/>
  <c r="H17" i="77"/>
  <c r="H18" i="77"/>
  <c r="H19" i="77"/>
  <c r="H20" i="77"/>
  <c r="H21" i="77"/>
  <c r="H22" i="77"/>
  <c r="H23" i="77"/>
  <c r="H24" i="77"/>
  <c r="H25" i="77"/>
  <c r="H26" i="77"/>
  <c r="H27" i="77"/>
  <c r="H28" i="77"/>
  <c r="H29" i="77"/>
  <c r="H30" i="77"/>
  <c r="H31" i="77"/>
  <c r="H32" i="77"/>
  <c r="H33" i="77"/>
  <c r="H34" i="77"/>
  <c r="F2" i="78"/>
  <c r="H2" i="78" s="1"/>
  <c r="F3" i="76"/>
  <c r="H3" i="76" s="1"/>
  <c r="F4" i="76"/>
  <c r="F5" i="76"/>
  <c r="H4" i="76"/>
  <c r="H5" i="76"/>
  <c r="F2" i="77"/>
  <c r="H2" i="77" s="1"/>
  <c r="F2" i="76"/>
  <c r="H2" i="76" s="1"/>
  <c r="F2" i="75"/>
  <c r="H2" i="75" s="1"/>
  <c r="F3" i="73"/>
  <c r="F4" i="73"/>
  <c r="F5" i="73"/>
  <c r="F6" i="73"/>
  <c r="H6" i="73" s="1"/>
  <c r="F7" i="73"/>
  <c r="H3" i="73"/>
  <c r="H4" i="73"/>
  <c r="H5" i="73"/>
  <c r="H7" i="73"/>
  <c r="F2" i="74"/>
  <c r="H2" i="74" s="1"/>
  <c r="F2" i="73"/>
  <c r="H2" i="73" s="1"/>
  <c r="F2" i="72"/>
  <c r="H2" i="72" s="1"/>
  <c r="F3" i="70"/>
  <c r="F4" i="70"/>
  <c r="F5" i="70"/>
  <c r="F6" i="70"/>
  <c r="H6" i="70" s="1"/>
  <c r="F7" i="70"/>
  <c r="F8" i="70"/>
  <c r="F9" i="70"/>
  <c r="F10" i="70"/>
  <c r="H10" i="70" s="1"/>
  <c r="F11" i="70"/>
  <c r="F12" i="70"/>
  <c r="F13" i="70"/>
  <c r="F14" i="70"/>
  <c r="H14" i="70" s="1"/>
  <c r="F15" i="70"/>
  <c r="H3" i="70"/>
  <c r="H4" i="70"/>
  <c r="H5" i="70"/>
  <c r="H7" i="70"/>
  <c r="H8" i="70"/>
  <c r="H9" i="70"/>
  <c r="H11" i="70"/>
  <c r="H12" i="70"/>
  <c r="H13" i="70"/>
  <c r="H15" i="70"/>
  <c r="F2" i="71"/>
  <c r="H2" i="71" s="1"/>
  <c r="F3" i="69"/>
  <c r="H3" i="69" s="1"/>
  <c r="F3" i="68"/>
  <c r="H3" i="68" s="1"/>
  <c r="F2" i="70"/>
  <c r="H2" i="70" s="1"/>
  <c r="F2" i="69"/>
  <c r="H2" i="69" s="1"/>
  <c r="H2" i="68"/>
  <c r="F2" i="68"/>
  <c r="F3" i="65"/>
  <c r="H3" i="65" s="1"/>
  <c r="F3" i="66"/>
  <c r="H3" i="66"/>
  <c r="F3" i="64"/>
  <c r="H3" i="64" s="1"/>
  <c r="F4" i="64"/>
  <c r="H4" i="64"/>
  <c r="F2" i="67"/>
  <c r="H2" i="67" s="1"/>
  <c r="F2" i="66"/>
  <c r="H2" i="66" s="1"/>
  <c r="F2" i="65"/>
  <c r="H2" i="65" s="1"/>
  <c r="F3" i="63"/>
  <c r="F4" i="63"/>
  <c r="F5" i="63"/>
  <c r="F6" i="63"/>
  <c r="H6" i="63" s="1"/>
  <c r="F7" i="63"/>
  <c r="F8" i="63"/>
  <c r="F9" i="63"/>
  <c r="F10" i="63"/>
  <c r="H10" i="63" s="1"/>
  <c r="F11" i="63"/>
  <c r="F12" i="63"/>
  <c r="F13" i="63"/>
  <c r="F14" i="63"/>
  <c r="H14" i="63" s="1"/>
  <c r="F15" i="63"/>
  <c r="F16" i="63"/>
  <c r="F17" i="63"/>
  <c r="F18" i="63"/>
  <c r="H18" i="63" s="1"/>
  <c r="F19" i="63"/>
  <c r="F20" i="63"/>
  <c r="F21" i="63"/>
  <c r="F22" i="63"/>
  <c r="H22" i="63" s="1"/>
  <c r="F23" i="63"/>
  <c r="F24" i="63"/>
  <c r="F25" i="63"/>
  <c r="F26" i="63"/>
  <c r="H26" i="63" s="1"/>
  <c r="F27" i="63"/>
  <c r="F28" i="63"/>
  <c r="F29" i="63"/>
  <c r="H3" i="63"/>
  <c r="H4" i="63"/>
  <c r="H5" i="63"/>
  <c r="H7" i="63"/>
  <c r="H8" i="63"/>
  <c r="H9" i="63"/>
  <c r="H11" i="63"/>
  <c r="H12" i="63"/>
  <c r="H13" i="63"/>
  <c r="H15" i="63"/>
  <c r="H16" i="63"/>
  <c r="H17" i="63"/>
  <c r="H19" i="63"/>
  <c r="H20" i="63"/>
  <c r="H21" i="63"/>
  <c r="H23" i="63"/>
  <c r="H24" i="63"/>
  <c r="H25" i="63"/>
  <c r="H27" i="63"/>
  <c r="H28" i="63"/>
  <c r="H29" i="63"/>
  <c r="F2" i="64"/>
  <c r="H2" i="64" s="1"/>
  <c r="F3" i="62"/>
  <c r="F4" i="62"/>
  <c r="F5" i="62"/>
  <c r="F6" i="62"/>
  <c r="H6" i="62" s="1"/>
  <c r="F7" i="62"/>
  <c r="F8" i="62"/>
  <c r="H3" i="62"/>
  <c r="H4" i="62"/>
  <c r="H5" i="62"/>
  <c r="H7" i="62"/>
  <c r="H8" i="62"/>
  <c r="F3" i="59"/>
  <c r="F4" i="59"/>
  <c r="F5" i="59"/>
  <c r="F6" i="59"/>
  <c r="H6" i="59" s="1"/>
  <c r="F7" i="59"/>
  <c r="F8" i="59"/>
  <c r="F9" i="59"/>
  <c r="F10" i="59"/>
  <c r="H10" i="59" s="1"/>
  <c r="F11" i="59"/>
  <c r="H3" i="59"/>
  <c r="H4" i="59"/>
  <c r="H5" i="59"/>
  <c r="H7" i="59"/>
  <c r="H8" i="59"/>
  <c r="H9" i="59"/>
  <c r="H11" i="59"/>
  <c r="F2" i="63"/>
  <c r="H2" i="63" s="1"/>
  <c r="F2" i="62"/>
  <c r="H2" i="62" s="1"/>
  <c r="F3" i="61"/>
  <c r="F4" i="61"/>
  <c r="F5" i="61"/>
  <c r="F6" i="61"/>
  <c r="F7" i="61"/>
  <c r="F8" i="61"/>
  <c r="F9" i="61"/>
  <c r="F10" i="61"/>
  <c r="F11" i="61"/>
  <c r="F12" i="61"/>
  <c r="F13" i="61"/>
  <c r="F14" i="61"/>
  <c r="F15" i="61"/>
  <c r="F16" i="61"/>
  <c r="F17" i="61"/>
  <c r="F18" i="61"/>
  <c r="F19" i="61"/>
  <c r="F20" i="61"/>
  <c r="F21" i="61"/>
  <c r="F22" i="61"/>
  <c r="F23" i="61"/>
  <c r="F24" i="61"/>
  <c r="F25" i="61"/>
  <c r="F26" i="61"/>
  <c r="F27" i="61"/>
  <c r="F28" i="61"/>
  <c r="F29" i="61"/>
  <c r="F30" i="61"/>
  <c r="F31" i="61"/>
  <c r="F32" i="61"/>
  <c r="F33" i="61"/>
  <c r="F34" i="61"/>
  <c r="F35" i="61"/>
  <c r="F36" i="61"/>
  <c r="F37" i="61"/>
  <c r="F38" i="61"/>
  <c r="H3" i="61"/>
  <c r="H4" i="61"/>
  <c r="H5" i="61"/>
  <c r="H6" i="61"/>
  <c r="H7" i="61"/>
  <c r="H8" i="61"/>
  <c r="H9" i="61"/>
  <c r="H10" i="61"/>
  <c r="H11" i="61"/>
  <c r="H12" i="61"/>
  <c r="H13" i="61"/>
  <c r="H14" i="61"/>
  <c r="H15" i="61"/>
  <c r="H16" i="61"/>
  <c r="H17" i="61"/>
  <c r="H18" i="61"/>
  <c r="H19" i="61"/>
  <c r="H20" i="61"/>
  <c r="H21" i="61"/>
  <c r="H22" i="61"/>
  <c r="H23" i="61"/>
  <c r="H24" i="61"/>
  <c r="H25" i="61"/>
  <c r="H26" i="61"/>
  <c r="H27" i="61"/>
  <c r="H28" i="61"/>
  <c r="H29" i="61"/>
  <c r="H30" i="61"/>
  <c r="H31" i="61"/>
  <c r="H32" i="61"/>
  <c r="H33" i="61"/>
  <c r="H34" i="61"/>
  <c r="H35" i="61"/>
  <c r="H36" i="61"/>
  <c r="H37" i="61"/>
  <c r="H38" i="61"/>
  <c r="F2" i="61"/>
  <c r="H2" i="61"/>
  <c r="F2" i="60"/>
  <c r="H2" i="60" s="1"/>
  <c r="F2" i="59" l="1"/>
  <c r="H2" i="59" s="1"/>
</calcChain>
</file>

<file path=xl/sharedStrings.xml><?xml version="1.0" encoding="utf-8"?>
<sst xmlns="http://schemas.openxmlformats.org/spreadsheetml/2006/main" count="2314" uniqueCount="1063">
  <si>
    <t>Code_prod</t>
  </si>
  <si>
    <t>Nom_prod</t>
  </si>
  <si>
    <t>Marque</t>
  </si>
  <si>
    <t>n/a</t>
  </si>
  <si>
    <t>BANDE DE LIEGE LARGUEUR DE 40 M</t>
  </si>
  <si>
    <t>LA FOREZIENNE</t>
  </si>
  <si>
    <t xml:space="preserve">BANDE EN LIEGE LARGEUR 50 M </t>
  </si>
  <si>
    <t>443-24</t>
  </si>
  <si>
    <t xml:space="preserve">LAME SCIE ULTREA ACCEL TAIKO 240 </t>
  </si>
  <si>
    <t>BELGARDE</t>
  </si>
  <si>
    <t xml:space="preserve">LAME SCIE ULTRRA ACCEL STRAIGHT 240 </t>
  </si>
  <si>
    <t xml:space="preserve">LAME DE SCIE CURBE 240 </t>
  </si>
  <si>
    <t xml:space="preserve">BELGARDE </t>
  </si>
  <si>
    <t xml:space="preserve">RAIL DE GUIDAGE FS 110 </t>
  </si>
  <si>
    <t>MAFELL</t>
  </si>
  <si>
    <t xml:space="preserve">PIECE DE RACCORDEMENT POUR RAIL </t>
  </si>
  <si>
    <t>FESTOOL</t>
  </si>
  <si>
    <t>PC280G</t>
  </si>
  <si>
    <t xml:space="preserve">ARRACHE CLOU </t>
  </si>
  <si>
    <t>PC250G</t>
  </si>
  <si>
    <t xml:space="preserve">EQUERRE ALSACIENNE </t>
  </si>
  <si>
    <t>AZ</t>
  </si>
  <si>
    <t>LAME DE CUTTER FAT MAX 25 MM boite de 10</t>
  </si>
  <si>
    <t>STANLEY</t>
  </si>
  <si>
    <t xml:space="preserve">PANTALON TWILL 300 TAILLE 42 </t>
  </si>
  <si>
    <t>FHB</t>
  </si>
  <si>
    <t xml:space="preserve">COUTEAU QUICK SLIDE </t>
  </si>
  <si>
    <t>PANTALON TAILLE 42</t>
  </si>
  <si>
    <t xml:space="preserve"> </t>
  </si>
  <si>
    <t>CLOUEUR MAX</t>
  </si>
  <si>
    <t>AERFAST</t>
  </si>
  <si>
    <t>5104S</t>
  </si>
  <si>
    <t>SCIE CIRCULAIRE 5104S</t>
  </si>
  <si>
    <t>MAKITA</t>
  </si>
  <si>
    <t>COFFRET ETABLI</t>
  </si>
  <si>
    <t>B08269</t>
  </si>
  <si>
    <t>LAME DIAM 270X30MM</t>
  </si>
  <si>
    <t>DT4260</t>
  </si>
  <si>
    <t xml:space="preserve">LAME DIA 305 X 2,6 MM X 30 </t>
  </si>
  <si>
    <t>DEWALT</t>
  </si>
  <si>
    <t>SP260K</t>
  </si>
  <si>
    <t>SERRE JOINT A PIQUET 600 MM</t>
  </si>
  <si>
    <t>SPZ80K</t>
  </si>
  <si>
    <t>SERRE PINT A PIQUET 800 MM</t>
  </si>
  <si>
    <t>P71874</t>
  </si>
  <si>
    <t>PORTE MARTEAU ATTACHE RAPIDE</t>
  </si>
  <si>
    <t>METRE RUBAN BLADE ARMOR 10 M</t>
  </si>
  <si>
    <t xml:space="preserve">PEIGNE DE COPIAGE </t>
  </si>
  <si>
    <t>WILMART</t>
  </si>
  <si>
    <t>TUYAU GAZ 4,75MM</t>
  </si>
  <si>
    <t>EXPRESS</t>
  </si>
  <si>
    <t>SANGLE</t>
  </si>
  <si>
    <t>BOTT</t>
  </si>
  <si>
    <t>KIT ELASTIC</t>
  </si>
  <si>
    <t>PIECE DE RACCORDEMENT</t>
  </si>
  <si>
    <t>CUTTER FAT MAX 25 MM</t>
  </si>
  <si>
    <t>MARNOEB30</t>
  </si>
  <si>
    <t>EBOUCHOIR 30 MM ARNO</t>
  </si>
  <si>
    <t>MARNO EB 40</t>
  </si>
  <si>
    <t xml:space="preserve">EBOUCHOIR EB 40 </t>
  </si>
  <si>
    <t>POUDRE DE CORDEAU  ROUGE</t>
  </si>
  <si>
    <t>DIMOS</t>
  </si>
  <si>
    <t xml:space="preserve">POUDRE DE CORDEAU BLEU </t>
  </si>
  <si>
    <t xml:space="preserve">EMBOUT LONG TORX 10 BOITE DE 5 </t>
  </si>
  <si>
    <t xml:space="preserve">SIHGA </t>
  </si>
  <si>
    <t xml:space="preserve">RACLETTE AVEC MOUILLEUR </t>
  </si>
  <si>
    <t>DALEP</t>
  </si>
  <si>
    <t>TFRAISE A RAINURER DIA 48X6X8X</t>
  </si>
  <si>
    <t>LEMAN</t>
  </si>
  <si>
    <t>LC2166006M</t>
  </si>
  <si>
    <t>LAME DE CIRCULAIRE 216X2,8X30</t>
  </si>
  <si>
    <t>LC1902409M</t>
  </si>
  <si>
    <t>LAME DE CIRCULAIRE 190X2,8X30X24D</t>
  </si>
  <si>
    <t>B09298</t>
  </si>
  <si>
    <t>LAME DE CIRCULAIRE 165X2,6X20X24XD</t>
  </si>
  <si>
    <t xml:space="preserve">LAME DE CIRCULAIRE 160X1,8X1,2X32 </t>
  </si>
  <si>
    <t>LAME DE SCIE CIRCULAIRE 237X2,5X30 12 D</t>
  </si>
  <si>
    <t>LAME DE SCIE CIRCULAIRE 237X2,5X30X24D</t>
  </si>
  <si>
    <t>LAME DE SCIE CIRCULAIRE 237X2,5X24</t>
  </si>
  <si>
    <t>PLAQUE INCLINABLE POUR SCIE SAUTEUSE P1CC</t>
  </si>
  <si>
    <t xml:space="preserve">BUTEE ANGULAIRE </t>
  </si>
  <si>
    <t xml:space="preserve">PLATEAU PONCEUSE DIA 150 5/16 6 TROUS </t>
  </si>
  <si>
    <t>MIRKA</t>
  </si>
  <si>
    <t>PLATEAU PONCEUSE DIA125 5/16 MEDIUM 44T</t>
  </si>
  <si>
    <t xml:space="preserve">MIRKA </t>
  </si>
  <si>
    <t>PLATEAU PONCVEUSE DIA 150/17MSM8W</t>
  </si>
  <si>
    <t>LAME DE CUTTER SPORT BLISTER</t>
  </si>
  <si>
    <t>VIS GOFIX MS ACIER 5X5XBOITE DE 200 SIHGA</t>
  </si>
  <si>
    <t>SIHGA</t>
  </si>
  <si>
    <t>Vis L BOHRFIX MB inox 5,0x55mm boite de 200</t>
  </si>
  <si>
    <t xml:space="preserve">VIS BOHRIX ZB INOX 3,2X50 </t>
  </si>
  <si>
    <t>TABLE ANGULAIRE SCIE SAUTEUSE</t>
  </si>
  <si>
    <t>FAUSSE EQUERRE</t>
  </si>
  <si>
    <t>DISPOSITIF MULTILAMES MF SE 3</t>
  </si>
  <si>
    <t xml:space="preserve">PLATEAU PONCEUSE DIAM 150 5/16 MEDIUM 51 TROUS </t>
  </si>
  <si>
    <t xml:space="preserve">HOUSSE POUR NIVEAU EMPIRE TUE BLUE </t>
  </si>
  <si>
    <t>RTC</t>
  </si>
  <si>
    <t>presse rapide 400mm</t>
  </si>
  <si>
    <t>piher</t>
  </si>
  <si>
    <t>TLG16</t>
  </si>
  <si>
    <t>PRESSE RAPIDE 160 MM</t>
  </si>
  <si>
    <t xml:space="preserve">TLG 16 </t>
  </si>
  <si>
    <t>PRESSE RAPIDE 400 MM</t>
  </si>
  <si>
    <t>ROULEAUX D ENTRAINER DIA 120</t>
  </si>
  <si>
    <t>ERMACORA</t>
  </si>
  <si>
    <t>SYSTÈME HOBAFIX HF 170 BOITE 20</t>
  </si>
  <si>
    <t>SYSTÈME HOBAFIX HF 70  boite de 20</t>
  </si>
  <si>
    <t>PIHER</t>
  </si>
  <si>
    <t>PRESSE RAPIDE 250 MM</t>
  </si>
  <si>
    <t>PRESSE RAPIDE 300 MM</t>
  </si>
  <si>
    <t>PRESSE RAPIDE 120 MM</t>
  </si>
  <si>
    <t>Serre jointn Modèle S 40</t>
  </si>
  <si>
    <t>ALS601</t>
  </si>
  <si>
    <t>Sauterelle alu 600mm</t>
  </si>
  <si>
    <t>VIS4,5X60X</t>
  </si>
  <si>
    <t xml:space="preserve">VIS 4,5X70 </t>
  </si>
  <si>
    <t>Vis GOFIX MS acier 5X80 boite de 200</t>
  </si>
  <si>
    <t>Vis GOFIX FS  6,0X70 boite de 100</t>
  </si>
  <si>
    <t>Vis GOFIX FS  6,0X80 boite de 100</t>
  </si>
  <si>
    <t>Vis GOFIX MS II  6,0X90 boite de 100</t>
  </si>
  <si>
    <t>VIS GOFIX MS II 6,0 X100 boite de 100</t>
  </si>
  <si>
    <t>Vis GOFIX MS II 6,0X120 boite de 100</t>
  </si>
  <si>
    <t>Vis GOFIX MS II 6,0X140 boite de 100</t>
  </si>
  <si>
    <t>Vis GOFIX MS II 6,0X160 boite de 100</t>
  </si>
  <si>
    <t>Vis GOFIX MS II 6,0X180 boite de 100</t>
  </si>
  <si>
    <t>Vis GOFIX MS II 6,0X200 boite de 100</t>
  </si>
  <si>
    <t>Vis GOFIX FS  8,0X80 boite de 75</t>
  </si>
  <si>
    <t>Vis GOFIX FS  8,0X120 boite de 75</t>
  </si>
  <si>
    <t>Vis GOFIX FS  8,0X140 boite de 75</t>
  </si>
  <si>
    <t>Vis GOFIX FS  8,0X160 boite de 75</t>
  </si>
  <si>
    <t>Vis GOFIX FS  8,0X180 boite de 75</t>
  </si>
  <si>
    <t>Vis GOFIX FS  8,0X200 boite de 75</t>
  </si>
  <si>
    <t>Vis GOFIX MS II  8,0X220 boite de 75</t>
  </si>
  <si>
    <t>Vis GOFIX FS  8,0X240 boite de 75</t>
  </si>
  <si>
    <t>Vis GOFIX FS  8,0X260 boite de 75</t>
  </si>
  <si>
    <t>Vis GOFIX MS II  8,0X280 boite de 75</t>
  </si>
  <si>
    <t>Vis GOFIX FS  8,0X300 boite de 75</t>
  </si>
  <si>
    <t>VIS 10X120</t>
  </si>
  <si>
    <t>HOBAFIX HF 100mm boite de 20</t>
  </si>
  <si>
    <t xml:space="preserve">GABARRIT DE PERCAGE </t>
  </si>
  <si>
    <t>PIED DE TERRASE JM 40 boite de 50</t>
  </si>
  <si>
    <t xml:space="preserve">PIED DE POTEAUX STF 331 </t>
  </si>
  <si>
    <t>AN41000</t>
  </si>
  <si>
    <t>PACK DE 2100 Pointes + GAZ 2,8x50 ACIER LISSE</t>
  </si>
  <si>
    <t>AN41006</t>
  </si>
  <si>
    <t xml:space="preserve">PACK DE 2100 Pointes + GAZ 2,8X70 ACIER LISSE </t>
  </si>
  <si>
    <t>AN41014</t>
  </si>
  <si>
    <t>PACKDE 2100 Pointes+gaz 3,1x90 ACIER AN</t>
  </si>
  <si>
    <t>AN41001</t>
  </si>
  <si>
    <t>PACK DE 2100 Pointes + gaz 2,8X50 Acier AN</t>
  </si>
  <si>
    <t>AN41008</t>
  </si>
  <si>
    <t xml:space="preserve">PACK DE 2100 Pointes + GAZ 2,8X70 ELECTROZINGUEE AN </t>
  </si>
  <si>
    <t>AN41002</t>
  </si>
  <si>
    <t xml:space="preserve">PACK DE 2100 Pointes + GAZ 2,8x50 ELECTROZINGUEE AN </t>
  </si>
  <si>
    <t xml:space="preserve">PACK DE 2000 Pointes + GAZ 2,8X75 MM ACIER ANN </t>
  </si>
  <si>
    <t>TJEP</t>
  </si>
  <si>
    <t>AN41007</t>
  </si>
  <si>
    <t xml:space="preserve">PACK DE 2100 Pointes + GAZ 2,8X70 ACIER AN </t>
  </si>
  <si>
    <t>C014</t>
  </si>
  <si>
    <t xml:space="preserve">BOITE DE 1000P A PARQUET 2L 16GA 50 MM </t>
  </si>
  <si>
    <t>6DA252</t>
  </si>
  <si>
    <t>BOITE DE 5000 POINTES BRAD DA 25 GALVA 25MM</t>
  </si>
  <si>
    <t>ALSAFIX</t>
  </si>
  <si>
    <t>6 DA382</t>
  </si>
  <si>
    <t>BOITE DE 5000 POINTES BRAD DA 38 GALVA 38 MM</t>
  </si>
  <si>
    <t>6DA452</t>
  </si>
  <si>
    <t>BOITE DE 5000 POINTES BRAD DA 45</t>
  </si>
  <si>
    <t>6DA322</t>
  </si>
  <si>
    <t>BOITE DE 5000 POINTES BRAD DA 32 GALVA 32</t>
  </si>
  <si>
    <t>CARTOUCHE DE GAZ POUR CLOUEUR IM90/100</t>
  </si>
  <si>
    <t xml:space="preserve">MULTIMETRE DIGITAL </t>
  </si>
  <si>
    <t>PROD0001</t>
  </si>
  <si>
    <t xml:space="preserve"> OPTICLEAN FLACON DE 750 ML</t>
  </si>
  <si>
    <t>LEM27</t>
  </si>
  <si>
    <t xml:space="preserve">LAME DE SCIE RUBAN L 3454 L 30 </t>
  </si>
  <si>
    <t xml:space="preserve">LEM22 </t>
  </si>
  <si>
    <t>LAME DE SCIE A RUBAN L 3454  L 6</t>
  </si>
  <si>
    <t>LAME SCIES RUBAN  1710X6X0,65X</t>
  </si>
  <si>
    <t>PROTOOL</t>
  </si>
  <si>
    <t>6DA502</t>
  </si>
  <si>
    <t xml:space="preserve">BOITE DE 2500 PBRADS DA 50 50M </t>
  </si>
  <si>
    <t>6DA572</t>
  </si>
  <si>
    <t xml:space="preserve">BOITE DE 2500 BRADS DA57 57 </t>
  </si>
  <si>
    <t>MEULEUSE 18V W18LTX 150 DIA 150</t>
  </si>
  <si>
    <t>METABO</t>
  </si>
  <si>
    <t>Dégriseur de bois bidon de 5 litres</t>
  </si>
  <si>
    <t xml:space="preserve">PACK 2 BATTERIES 5,2 AH18V+1 CHARGEUR </t>
  </si>
  <si>
    <t>DISQUE POUR MEULEUSE DIA 150 1,6X22,23X</t>
  </si>
  <si>
    <t xml:space="preserve">HOUSSE POUR RAIL DE GUIDAGE </t>
  </si>
  <si>
    <t xml:space="preserve">BANDE PONCEUSE 610X100XG80 X10 </t>
  </si>
  <si>
    <t>BANDE PONCEUSE 610X100XG100X10X</t>
  </si>
  <si>
    <t xml:space="preserve">BANDE DE PONCAGE POUR MANDRIN 80X120 G 80 RUBIN </t>
  </si>
  <si>
    <t>35.004.1</t>
  </si>
  <si>
    <t>Equerre alu soudée 100x60</t>
  </si>
  <si>
    <t>Arrache liteaux 500mm</t>
  </si>
  <si>
    <t>Lasure acrylique chêne clair bidon de 5 litres</t>
  </si>
  <si>
    <t>Batimousse BIO  bidon de 5 litres</t>
  </si>
  <si>
    <t>Saturateur de bois bidon de 5 litres</t>
  </si>
  <si>
    <t>CLAMOT A PLAQUE</t>
  </si>
  <si>
    <t>SAC POUR ASPI</t>
  </si>
  <si>
    <t xml:space="preserve">ACLA 900170 </t>
  </si>
  <si>
    <t xml:space="preserve">CHARGEUR BATTERIE </t>
  </si>
  <si>
    <t>SCIE A ONGLET METABO KGS 210 PLUS</t>
  </si>
  <si>
    <t>SBP 285</t>
  </si>
  <si>
    <t xml:space="preserve">SCIE A RUBAN PORTATIVE </t>
  </si>
  <si>
    <t xml:space="preserve">PROTOOL </t>
  </si>
  <si>
    <t>BATIMOUSSE UC bidon de 30 litres</t>
  </si>
  <si>
    <t xml:space="preserve">HYDROFUGE D21 30 L </t>
  </si>
  <si>
    <t xml:space="preserve">DALEP </t>
  </si>
  <si>
    <t xml:space="preserve">RACLOIR ACIER DROIT </t>
  </si>
  <si>
    <t>PAD INTERFACE DIA 150 57 TROUS POCHE DE 5</t>
  </si>
  <si>
    <t xml:space="preserve">PAD INTERFACE DIA150 67 TROUS </t>
  </si>
  <si>
    <t xml:space="preserve">CHARBON </t>
  </si>
  <si>
    <t xml:space="preserve">COFFRET EMBOUT CENTROTEC BIT BH SORT/ 31X </t>
  </si>
  <si>
    <t xml:space="preserve">PLATEAU DIA125  POUR PONCEUSE ETS 125 </t>
  </si>
  <si>
    <t>PORTE EMBOUT CENTROTEC BH 60 CE IMP</t>
  </si>
  <si>
    <t xml:space="preserve">BANDE ANTIDERAPENTE POUR RAIL FS HU 10 M </t>
  </si>
  <si>
    <t xml:space="preserve">FORET BETON CENTROTEC DIA8 BOITE DE 3 </t>
  </si>
  <si>
    <t xml:space="preserve">FORET BETON CENTROTEC DIA6 BOITE DE 3 </t>
  </si>
  <si>
    <t>FORET BETON CENTROTEC DIA4 BOITE DE 3</t>
  </si>
  <si>
    <t>CABLE PLUG IT H05RNF2X1,4MX</t>
  </si>
  <si>
    <t>EQUERRE</t>
  </si>
  <si>
    <t>LAME CIRCULAIRE 165X20X24XD</t>
  </si>
  <si>
    <t>01900007K01</t>
  </si>
  <si>
    <t xml:space="preserve">COFFRET FORETS ETAGE POUR LAME TERRASSE </t>
  </si>
  <si>
    <t>FISH</t>
  </si>
  <si>
    <t xml:space="preserve">FRAISOIR </t>
  </si>
  <si>
    <t>METRE RUBAN 5 M</t>
  </si>
  <si>
    <t>METRE RUBAN BLADE ARMOR 5 M</t>
  </si>
  <si>
    <t>RETECH</t>
  </si>
  <si>
    <t>ARCEAU ANTIBRUIT</t>
  </si>
  <si>
    <t xml:space="preserve">CABLE PLUG IT 7,5 M </t>
  </si>
  <si>
    <t>SPZ60K</t>
  </si>
  <si>
    <t xml:space="preserve">SERRE JOINT A PIQUET 600 M </t>
  </si>
  <si>
    <t>CALBE PLUG IT 7,5M VERT</t>
  </si>
  <si>
    <t xml:space="preserve">CHG18X300 </t>
  </si>
  <si>
    <t xml:space="preserve">CHEVILLE ACACIA 18X300 SAC DE 500 </t>
  </si>
  <si>
    <t>BVJ</t>
  </si>
  <si>
    <t>VESTE  DE PLUIE</t>
  </si>
  <si>
    <t xml:space="preserve">PANTALON </t>
  </si>
  <si>
    <t>Plateau de ponçage STF D150/17 FT</t>
  </si>
  <si>
    <t>Buse aspiration poussière D 27-BSD</t>
  </si>
  <si>
    <t>Clé à douille SW 8-DC UNI FF 2x</t>
  </si>
  <si>
    <t>VISSEUSE PDC18/4 SET</t>
  </si>
  <si>
    <t>VISSEUSE PDC 18/4PLUS</t>
  </si>
  <si>
    <t xml:space="preserve">VISSEUSE DRC 18/4 </t>
  </si>
  <si>
    <t xml:space="preserve">FESTOOL </t>
  </si>
  <si>
    <t>PONCEUSE ROTEX</t>
  </si>
  <si>
    <t>RABOT</t>
  </si>
  <si>
    <t>PERCEUSE DR 20 EFF PLUS</t>
  </si>
  <si>
    <t xml:space="preserve">SCIE CHAINE SSU 200 EB PLUS </t>
  </si>
  <si>
    <t xml:space="preserve">ASPIRATEUR CLANTEC CT17E </t>
  </si>
  <si>
    <t>KIT DE NETTOYAGE POUR AS</t>
  </si>
  <si>
    <t xml:space="preserve">SAC ASPIRATEUR POUR CT 36 </t>
  </si>
  <si>
    <t>SAC ASPIRATEUR POUR CT 17 boite de 5 sac</t>
  </si>
  <si>
    <t>SCIE PLONGEANTE MT 55CC</t>
  </si>
  <si>
    <t xml:space="preserve">SCIE SAUTEUSE P1 CC </t>
  </si>
  <si>
    <t>SCIE CIRCULAIRE KSS 80</t>
  </si>
  <si>
    <t>SCIE CIRCULAIRE MS 55 36 V</t>
  </si>
  <si>
    <t>RAINUREUSE MF 26 CC</t>
  </si>
  <si>
    <t xml:space="preserve">ASPIRATEUR S25M </t>
  </si>
  <si>
    <t xml:space="preserve">GUIDE MF UA </t>
  </si>
  <si>
    <t xml:space="preserve">GUIDA UA </t>
  </si>
  <si>
    <t xml:space="preserve">LASER ROTATIF FL 210A </t>
  </si>
  <si>
    <t>GEOFENNEL</t>
  </si>
  <si>
    <t>D1760</t>
  </si>
  <si>
    <t xml:space="preserve">TELEMETRE LASER ECO DIST PRO </t>
  </si>
  <si>
    <t>GEO FENNEL</t>
  </si>
  <si>
    <t>FS20</t>
  </si>
  <si>
    <t>TREPIED  POUR LASER</t>
  </si>
  <si>
    <t>CLOUEUR A GAZ GRF 34/90 GAZ</t>
  </si>
  <si>
    <t>Pince de serrage D8mm pour OF 1010</t>
  </si>
  <si>
    <t>Fraise pour rainure D20mm</t>
  </si>
  <si>
    <t>VIRUTEX</t>
  </si>
  <si>
    <t>Pince de serrage d8mm</t>
  </si>
  <si>
    <t>FISCH</t>
  </si>
  <si>
    <t>BATIMOUSSE 5 L</t>
  </si>
  <si>
    <t>LASURE CHENE CLAIR 5 L</t>
  </si>
  <si>
    <t>BATIMOUSSE  PE 5 L</t>
  </si>
  <si>
    <t>090816127DCT</t>
  </si>
  <si>
    <t xml:space="preserve">COFFRET TREPAND </t>
  </si>
  <si>
    <t>CABLE VERT 4 M</t>
  </si>
  <si>
    <t xml:space="preserve">PRISE PLUG IT </t>
  </si>
  <si>
    <t>CHARBON POUR ROTEX</t>
  </si>
  <si>
    <t xml:space="preserve">PASSE CABLE POUR TOTEX </t>
  </si>
  <si>
    <t>MANCHETTE POUR ROTEX</t>
  </si>
  <si>
    <t>NID150</t>
  </si>
  <si>
    <t>GANT TAILLE 9</t>
  </si>
  <si>
    <t>CPI</t>
  </si>
  <si>
    <t>DUO330</t>
  </si>
  <si>
    <t>GANT DUO COLOR 330</t>
  </si>
  <si>
    <t>Foret à pierre D5mm</t>
  </si>
  <si>
    <t>Fraise SS pour tête de vis 8x20mm</t>
  </si>
  <si>
    <t>060XEM104</t>
  </si>
  <si>
    <t>Fraise à chanfrein D10,4mm</t>
  </si>
  <si>
    <t>973J50051200</t>
  </si>
  <si>
    <t>Butée de profondeur</t>
  </si>
  <si>
    <t>Foret verre D4mm</t>
  </si>
  <si>
    <t>3 ème point de sérrage KANTENFIX 45</t>
  </si>
  <si>
    <t>1-45-687</t>
  </si>
  <si>
    <t>Equerre 400mm</t>
  </si>
  <si>
    <t>1-55-511</t>
  </si>
  <si>
    <t>Arrache clou 30cm</t>
  </si>
  <si>
    <t>PC360G</t>
  </si>
  <si>
    <t>arrache clou 36cm</t>
  </si>
  <si>
    <t>ESTWING</t>
  </si>
  <si>
    <t>998KWS125</t>
  </si>
  <si>
    <t>Lame de scie pour meuleuse d'angle 125mm</t>
  </si>
  <si>
    <t>50.210.0</t>
  </si>
  <si>
    <t xml:space="preserve">Transporteur à griffe </t>
  </si>
  <si>
    <t>MONDELIN</t>
  </si>
  <si>
    <t>Jauge de charpentier</t>
  </si>
  <si>
    <t>Réglet 30cm</t>
  </si>
  <si>
    <t>Rapporteur d'angle TC133R</t>
  </si>
  <si>
    <t>MCINK1</t>
  </si>
  <si>
    <t>Couteau à isolant</t>
  </si>
  <si>
    <t>Porte embout extra long magnétique</t>
  </si>
  <si>
    <t>Fraise à profiler D22mm</t>
  </si>
  <si>
    <t>Cisaille universelle droite 260mm</t>
  </si>
  <si>
    <t xml:space="preserve">Pince de sérrage D12mm pour OF 2200 </t>
  </si>
  <si>
    <t>Lame de scie sauteuse W+M2 wood+métal</t>
  </si>
  <si>
    <t>Embout de rail de guidage x2</t>
  </si>
  <si>
    <t>Winbag</t>
  </si>
  <si>
    <t>Lamello</t>
  </si>
  <si>
    <t>Casque anti bruit pliable</t>
  </si>
  <si>
    <t>Lance avec panne réf 778 raccord rapide</t>
  </si>
  <si>
    <t>Olive tournante pour tuyau</t>
  </si>
  <si>
    <t>Tournevis PZ4 4x200</t>
  </si>
  <si>
    <t>Anneau de levage femelle M20</t>
  </si>
  <si>
    <t>063ASW12065</t>
  </si>
  <si>
    <t>Fraisoir 65mm</t>
  </si>
  <si>
    <t>DDH2XLHD</t>
  </si>
  <si>
    <t>Hex 10mm avec foret centreur</t>
  </si>
  <si>
    <t>Scie trépan HSS 127mm</t>
  </si>
  <si>
    <t>Panne fer à souder Virax</t>
  </si>
  <si>
    <t>Cisaille ''passe tôle''</t>
  </si>
  <si>
    <t>STUBAI</t>
  </si>
  <si>
    <t>Tenaille crochet arrache clou</t>
  </si>
  <si>
    <t>Pince à plier droite PVC 60mm</t>
  </si>
  <si>
    <t>Pince à plier 45° PVC 40mm</t>
  </si>
  <si>
    <t>Ouvre caisse (arrache clou rond)</t>
  </si>
  <si>
    <t>OO89180460</t>
  </si>
  <si>
    <t>Mèche à hélice unique Elite 18mm x 460mm</t>
  </si>
  <si>
    <t>282415NR</t>
  </si>
  <si>
    <t>Pince à joit couché double 200mm NR</t>
  </si>
  <si>
    <t>Flux super décapant pour zinc neuf 1 litre</t>
  </si>
  <si>
    <t>Rapporteur digital</t>
  </si>
  <si>
    <t>Disque Turboplane 115mm pour meuleuse</t>
  </si>
  <si>
    <t>BORDET</t>
  </si>
  <si>
    <t>E70-24</t>
  </si>
  <si>
    <t>Niveau TRUE BLUE 60cm</t>
  </si>
  <si>
    <t>30.560.0</t>
  </si>
  <si>
    <t>Pince à décoffrer 600mm</t>
  </si>
  <si>
    <t>785.000.00</t>
  </si>
  <si>
    <t>Pierre diamantée</t>
  </si>
  <si>
    <t>PATHR1K</t>
  </si>
  <si>
    <t>Poudre de traçage rouge</t>
  </si>
  <si>
    <t>JOUANEL</t>
  </si>
  <si>
    <t>PATHBL1K</t>
  </si>
  <si>
    <t>Poudre de traçage bleu</t>
  </si>
  <si>
    <t>Poudre de traçage blanc</t>
  </si>
  <si>
    <t>0-33-887</t>
  </si>
  <si>
    <t>Mètre ruban FAT MAX 5m</t>
  </si>
  <si>
    <t>0-33-892</t>
  </si>
  <si>
    <t>Mètre ruban FAT MAX 8m</t>
  </si>
  <si>
    <t>0-33-897</t>
  </si>
  <si>
    <t>Mètre ruban FAT MAX 10m</t>
  </si>
  <si>
    <t>Rail pour coupe d'onglet FSK 250</t>
  </si>
  <si>
    <t>Cordeau double corps 30m x 1,5mm</t>
  </si>
  <si>
    <t>E3-24S</t>
  </si>
  <si>
    <t>Marteau Estwing</t>
  </si>
  <si>
    <t>FIVEL</t>
  </si>
  <si>
    <t>E6-10R</t>
  </si>
  <si>
    <t>Ciseau de maçon 300x18 tranchant 27mm</t>
  </si>
  <si>
    <t>Poignée pare coup</t>
  </si>
  <si>
    <t>P-45761</t>
  </si>
  <si>
    <t>Disque diamant 125mm</t>
  </si>
  <si>
    <t>Vis F BOHRFIX ZB inox 3,2 x 40 boite de 200</t>
  </si>
  <si>
    <t>Vis F BOHRFIX ZB inox 3,2 x 35 boite de 500</t>
  </si>
  <si>
    <t>Vis L GOFIX MS inox 4,0x30mm boite de 500</t>
  </si>
  <si>
    <t>Vis L GOFIX MS inox 4,0x30mm boite de 200</t>
  </si>
  <si>
    <t>Vis L GOFIX MS inox 4,5x40mm boite de 400</t>
  </si>
  <si>
    <t>Vis L GOFIX MS inox 4,0x40mm boite de 500</t>
  </si>
  <si>
    <t>Vis L GOFIX MS inox 4,5x45mm boite de 400</t>
  </si>
  <si>
    <t>Vis L GOFIX MS inox 5,0x60mm boite de 200</t>
  </si>
  <si>
    <t>Vis L GOFIX MS inox 5,0x80mm boite de 200</t>
  </si>
  <si>
    <t>Vis GOFIX MS acier 4,0x35mm boite de 500</t>
  </si>
  <si>
    <t>Vis GOFIX MS acier 4,5x50mm boite de 150</t>
  </si>
  <si>
    <t>Vis GOFIX MS acier 4,0x60mm boite de 200</t>
  </si>
  <si>
    <t>Vis GOFIX MS acier 4,0x50mm boite de 200</t>
  </si>
  <si>
    <t>Vis GOFIX MS acier 4,0x40mm boite de 200</t>
  </si>
  <si>
    <t>Vis GOFIX MS acier 5,0x70mm boite de 200</t>
  </si>
  <si>
    <t>Vis GOFIX MS acier 5,0x120mm boite de 200</t>
  </si>
  <si>
    <t>Vis GOFIX MS acier 5,0x90mm boite de 200</t>
  </si>
  <si>
    <t>Vis GOFIX MS acier 5,0x100mm boite de 200</t>
  </si>
  <si>
    <t>Sabot WABAFIX WF 210x95 boite de 6</t>
  </si>
  <si>
    <t>Vis béton BEZIFIX BS 10x100 boite de 50</t>
  </si>
  <si>
    <t>Vis GOFIX XB 8,0x155 bite de 75</t>
  </si>
  <si>
    <t>Vis béton BEZIFIX BF 7,5x120 boite de 100</t>
  </si>
  <si>
    <t>Vis cheville BEZIFIX BR 10x160 boite de 50</t>
  </si>
  <si>
    <t>Vis GOFIX MS II 8,0x220 boite de 75</t>
  </si>
  <si>
    <t>Vis GOFIX FS 8,0x180 boite de 75</t>
  </si>
  <si>
    <t>Vis GOFIX MS acier 5,0x70mm boite de 100</t>
  </si>
  <si>
    <t>Vis F BOHRFIX ZB inox 3,2x40 boite de 500</t>
  </si>
  <si>
    <t>Vis F BOHRFIX ZB 3,2x50mm INOX boite de 500</t>
  </si>
  <si>
    <t>Vis cheville BEZIFIX BR 10x200 boite de 50</t>
  </si>
  <si>
    <t>Vis F BOHRFIX ZB 3,2x60mm INOX boite de 500</t>
  </si>
  <si>
    <t>Vis F BOHRFIX ZB 3,2x50mm INOX boite de 200</t>
  </si>
  <si>
    <t>Vis L GOFIX MS inox 4,5x50mm boite de 400</t>
  </si>
  <si>
    <t>Vis GOFIX XB 6,5x120mm boite de 150</t>
  </si>
  <si>
    <t>Vis L GOFIX MS inox 5,0x50mm boite de 200</t>
  </si>
  <si>
    <t>Vis L GOFIX MS inox 5,0x60mm boite de 1000</t>
  </si>
  <si>
    <t>Vis BEZIFIX BS 10x80mm boite de 50</t>
  </si>
  <si>
    <t>Vis GOFIX MS acier 4,0x45mm boite de 500</t>
  </si>
  <si>
    <t>Vis GOFIX MS acier 4,0x60mm boite de 500</t>
  </si>
  <si>
    <t>Vis GOFIX MS acier 4,0x45mm boite de 200</t>
  </si>
  <si>
    <t>Vis GOFIX MS II 8,0X100 boite de 75</t>
  </si>
  <si>
    <t>Vis GOFIX FS 8,0 x 320 boite de 75</t>
  </si>
  <si>
    <t>Vis GOFIX FS 8,0 x 340 boite de 75</t>
  </si>
  <si>
    <t>Vis GOFIX MS 5,0x50mm boite de 100</t>
  </si>
  <si>
    <t xml:space="preserve">Pied de poteaux STF 333 </t>
  </si>
  <si>
    <t>Vis GOFIX FS 10 x 120 boite de 50</t>
  </si>
  <si>
    <t>Vis Paneltwistec SK AG BLUE 4,0x30 boite de 1000</t>
  </si>
  <si>
    <t>EUROTEC</t>
  </si>
  <si>
    <t>Vis Paneltwistec SK AG BLUE 4,0x40 boite de 1000</t>
  </si>
  <si>
    <t>Vis Paneltwistec SK AG BLUE 4,0x45 boite de 500</t>
  </si>
  <si>
    <t>Vis Paneltwistec SK AG BLUE 4,0x50 boite de 500</t>
  </si>
  <si>
    <t>Vis Paneltwistec SK AG BLUE 4,0x70 boite de 200</t>
  </si>
  <si>
    <t>Vis Paneltwistec SK AG BLUE 5,0x40 boite de 200</t>
  </si>
  <si>
    <t>Vis Paneltwistec SK AG BLUE 5,0x60 boite de 200</t>
  </si>
  <si>
    <t>Vis Paneltwistec SK AG BLUE 5,0x70 boite de 200</t>
  </si>
  <si>
    <t>Vis Paneltwistec SK AG BLUE 5,0x80 boite de 200</t>
  </si>
  <si>
    <t>Vis Paneltwistec SK AG BLUE 5,0x90 boite de 200</t>
  </si>
  <si>
    <t>Vis Paneltwistec SK AG BLUE 5,0x100 boite de 200</t>
  </si>
  <si>
    <t>Vis Paneltwistec SK AG BLUE 6,0x70 boite de 200</t>
  </si>
  <si>
    <t>Vis Paneltwistec SK AG BLUE 6,0x80 boite de 200</t>
  </si>
  <si>
    <t>Vis Paneltwistec SK AG BLUE 6,0x90 boite de 100</t>
  </si>
  <si>
    <t>Vis Paneltwistec SK AG BLUE 6,0x100 boite de 100</t>
  </si>
  <si>
    <t>Vis Paneltwistec SK AG BLUE 6,0x120 boite de 100</t>
  </si>
  <si>
    <t>Vis Paneltwistec SK AG BLUE 6,0x140 boite de 100</t>
  </si>
  <si>
    <t>Vis Paneltwistec SK AG BLUE 6,0x160 boite de 100</t>
  </si>
  <si>
    <t>Vis Paneltwistec SK AG BLUE 6,0x180 boite de 100</t>
  </si>
  <si>
    <t>Vis Paneltwistec SK AG BLUE 6,0x200 boite de 100</t>
  </si>
  <si>
    <t>Vis Paneltwistec SK AG BLUE 8,0x240 boite de 50</t>
  </si>
  <si>
    <t>Vis Paneltwistec SK AG BLUE 8,0x200 boite de 50</t>
  </si>
  <si>
    <t>Vis Paneltwistec SK AG BLUE 4,0x60 boite de 500</t>
  </si>
  <si>
    <t>Vis Paneltwistec SK AG BLUE 5,0x50 boite de 200</t>
  </si>
  <si>
    <t>Vis Paneltwistec SK AG BLUE 8,0x220 boite de 50</t>
  </si>
  <si>
    <t>Vis HAPATEC HELI AG inox A4 4,5x50 boite de 200</t>
  </si>
  <si>
    <t>Sac filtre Longlife pour aspirateur CT26</t>
  </si>
  <si>
    <t>Chargeur TCL 3</t>
  </si>
  <si>
    <t>Batterie BPC 18 5,2 Ah-Li Ion</t>
  </si>
  <si>
    <t>Pad interface Ø 150mm poche de 2</t>
  </si>
  <si>
    <t>AC24105032</t>
  </si>
  <si>
    <t>Disque abrasif Abranet ACE Ø 150mm grain 320 boite 50</t>
  </si>
  <si>
    <t>AC24105025</t>
  </si>
  <si>
    <t>Disque abrasif Abranet ACE Ø 150mm grain 240 boite 50</t>
  </si>
  <si>
    <t>HD61102560</t>
  </si>
  <si>
    <t>Disque abrasif Abranet HD Ø 150mm grain 60 boite 25</t>
  </si>
  <si>
    <t>Disque abrasif Abranet  Ø 150mm grain 150 boite de 50</t>
  </si>
  <si>
    <t>Disque abrasif Abranet  Ø 125mm grain 80 boite de 50</t>
  </si>
  <si>
    <t>Buse modulable de maintien</t>
  </si>
  <si>
    <t>Lampe Syslite KAL II-SET</t>
  </si>
  <si>
    <t>Scie circulaire à capot HKC 55 EB Li-Basic 18V</t>
  </si>
  <si>
    <t>Visseuse PDC 18/4 Li-Basic 18V</t>
  </si>
  <si>
    <t>Visseuse T15+3 Li-Basic 15V</t>
  </si>
  <si>
    <t>Ponçeuse excentrique ETS EC 150/3 EQ en carton</t>
  </si>
  <si>
    <t>Perforateur BHC 18 Li-Ion 18V</t>
  </si>
  <si>
    <t>Scie sauteuse Trion PS 300 EQ-Plus</t>
  </si>
  <si>
    <t>Aspirateur CLEANTEC CTL SYS</t>
  </si>
  <si>
    <t>Tuyau aspiration Plug It D27/22x3,5</t>
  </si>
  <si>
    <t>P-71794</t>
  </si>
  <si>
    <t xml:space="preserve">Sacoche HOLSTER </t>
  </si>
  <si>
    <t>Full Zip jacket 400g veste taille XL</t>
  </si>
  <si>
    <t>WOOLPOWER</t>
  </si>
  <si>
    <t>Sac filtre Longlife pour aspirateur CT SYS</t>
  </si>
  <si>
    <t>Sac filtre  pour aspirateur CT SYS boite de 5</t>
  </si>
  <si>
    <t>CN890S</t>
  </si>
  <si>
    <t>Cloueur rouleaux  pneumatique CN890S</t>
  </si>
  <si>
    <t>Flus décapant Super décap express 320ml</t>
  </si>
  <si>
    <t xml:space="preserve">Gabarit dez perçage P-SYSTÈME </t>
  </si>
  <si>
    <t>LAMELLO</t>
  </si>
  <si>
    <t>Tournevis flexible pour système CLAMEX</t>
  </si>
  <si>
    <t>Invis MX liaison boulon 14mm boite de 20</t>
  </si>
  <si>
    <t>CLAMEX P-14 boite de 300</t>
  </si>
  <si>
    <t>TENSO P-14 boite de 300</t>
  </si>
  <si>
    <t>DIVARIIO P-18 boite de 300</t>
  </si>
  <si>
    <t>CLAMEX P MEDIUS 14/10 boite de 80</t>
  </si>
  <si>
    <t>TENSO P-14 boite de 80</t>
  </si>
  <si>
    <t>CLAMEX P-14 boite de 80</t>
  </si>
  <si>
    <t>LAMELLE BOIS 20 boite de 1000</t>
  </si>
  <si>
    <t>VECTURO OS 400 EQ-SET</t>
  </si>
  <si>
    <t>Visseuse DRC 18/4 Li-Basic 18V</t>
  </si>
  <si>
    <t>Butée parallèle PA-HKC 55</t>
  </si>
  <si>
    <t>HR2611FTX4</t>
  </si>
  <si>
    <t>Perforateur burineur système AVT</t>
  </si>
  <si>
    <t>AN41011</t>
  </si>
  <si>
    <t>Pack de 2100 pointes+gaz 2,8x75 électrozinguée AN</t>
  </si>
  <si>
    <t>Pack de 2000 pointes+gaz 2,8x55 INOX AN TB</t>
  </si>
  <si>
    <t>AN40010</t>
  </si>
  <si>
    <t xml:space="preserve">Pack de 200 pointes 34°  à sabots 4,0x50 </t>
  </si>
  <si>
    <t>Chaussure pooiture 46</t>
  </si>
  <si>
    <t>LE LABOUREUR</t>
  </si>
  <si>
    <t>Chaussure pooiture 42</t>
  </si>
  <si>
    <t xml:space="preserve">Bottine à lacet basse pointure 46 </t>
  </si>
  <si>
    <t>KIT00235</t>
  </si>
  <si>
    <t>Coffret agrafeuse murale + 30000 agrafes PF-14</t>
  </si>
  <si>
    <t>Kit de démarrage DIVARIO P-18 en systainer</t>
  </si>
  <si>
    <t>91A140</t>
  </si>
  <si>
    <t>Visseuse percusion ASB18 M bl MAXI MAX 18V</t>
  </si>
  <si>
    <t>Gabarit de perçage PMT111R</t>
  </si>
  <si>
    <t>Rail coupe d'onglet FSK 420</t>
  </si>
  <si>
    <t>Rail coupe d'onglet FSK 250</t>
  </si>
  <si>
    <t>Rail coupe d'onglet FSK 670</t>
  </si>
  <si>
    <t>Rail de guidage F110</t>
  </si>
  <si>
    <t>Manche télescopique alu 3 mètres</t>
  </si>
  <si>
    <t>Balai métal</t>
  </si>
  <si>
    <t>Grenouille</t>
  </si>
  <si>
    <t>BRUCHWILLER</t>
  </si>
  <si>
    <t>OO84160460</t>
  </si>
  <si>
    <t>Mèche à hélice unique Ø 16mm Longueur 460</t>
  </si>
  <si>
    <t>OO89200460</t>
  </si>
  <si>
    <t>Mèche à hélice unique Elite Ø 20mm Longueur 460</t>
  </si>
  <si>
    <t>OO84180235</t>
  </si>
  <si>
    <t>Ceinture cuir 135x4,5cm</t>
  </si>
  <si>
    <t>POCOU</t>
  </si>
  <si>
    <t>Sacoche de charpentier 2 poches</t>
  </si>
  <si>
    <t>02-62VE32H</t>
  </si>
  <si>
    <t>Hachette de charpentier L 330</t>
  </si>
  <si>
    <t>1-54-922</t>
  </si>
  <si>
    <t>Massette 1000 g</t>
  </si>
  <si>
    <t>150980-1</t>
  </si>
  <si>
    <t>Patin acier avec liège pour ponceuse 9403</t>
  </si>
  <si>
    <t>VMM8</t>
  </si>
  <si>
    <t>Coffret de 8 lames oscillantes</t>
  </si>
  <si>
    <t>3SC220</t>
  </si>
  <si>
    <t>3 Lames oscillante dent japonaise IMPERIAL BLADES</t>
  </si>
  <si>
    <t>3MMT410</t>
  </si>
  <si>
    <t>3 lames oscillante ronde IMPERIAL BLADES</t>
  </si>
  <si>
    <t>MM610</t>
  </si>
  <si>
    <t>1 lame pour hjoint carrelage</t>
  </si>
  <si>
    <t>10MMT335</t>
  </si>
  <si>
    <t>10 lames oscillantes Bi-Métal IMPERIAL BLADES</t>
  </si>
  <si>
    <t>3MMT335</t>
  </si>
  <si>
    <t>3 lames oscillantes Bi-Métal IMPERIAL BLADES</t>
  </si>
  <si>
    <t>3MMT330</t>
  </si>
  <si>
    <t>Indicateur d'angle numérique</t>
  </si>
  <si>
    <t>0-10-813</t>
  </si>
  <si>
    <t>Couteau sport pliant  QUICK SLIDE SPORT</t>
  </si>
  <si>
    <t>343-17</t>
  </si>
  <si>
    <t>Lame de scie Pocket Boy 170x 20</t>
  </si>
  <si>
    <t>341-17</t>
  </si>
  <si>
    <t>Lame de scie Pocket Boy 170x 10</t>
  </si>
  <si>
    <t>347-17</t>
  </si>
  <si>
    <t>Lame de scie Pocket Boy 170x 8</t>
  </si>
  <si>
    <t>353-36</t>
  </si>
  <si>
    <t>Lame de scie Big Boy 360x13</t>
  </si>
  <si>
    <t>351-36</t>
  </si>
  <si>
    <t>Lame de scie Big Boy 360x10</t>
  </si>
  <si>
    <t>350-36</t>
  </si>
  <si>
    <t>Scie Big Boy 360x10</t>
  </si>
  <si>
    <t>352-36</t>
  </si>
  <si>
    <t>Scie Big Boy 360x13</t>
  </si>
  <si>
    <t>B-30754</t>
  </si>
  <si>
    <t>Coffret d'embout avec porte embout IMPACT</t>
  </si>
  <si>
    <t>384-24</t>
  </si>
  <si>
    <t>Scie Woodboy 240x32</t>
  </si>
  <si>
    <t>Kit de démarrage sérrage magnétique</t>
  </si>
  <si>
    <t>Crayon de charpentier 300mm rouge boite de 12</t>
  </si>
  <si>
    <t>LYRA</t>
  </si>
  <si>
    <t>EA0327B</t>
  </si>
  <si>
    <t>Embout carré pour visseuse DURASPIN X2</t>
  </si>
  <si>
    <t>Table de fraisage pour MFK et OFK 700</t>
  </si>
  <si>
    <t>195584-2</t>
  </si>
  <si>
    <t>Chargeur rapide MAKSTAR DC 18RC</t>
  </si>
  <si>
    <t>AG75050</t>
  </si>
  <si>
    <t xml:space="preserve">Adaptateur  </t>
  </si>
  <si>
    <t>AGECOM</t>
  </si>
  <si>
    <t>KKG73556</t>
  </si>
  <si>
    <t>Balai magnétique</t>
  </si>
  <si>
    <t>Scie circulaire KSS 60CC</t>
  </si>
  <si>
    <t>jeu de Charbon</t>
  </si>
  <si>
    <t>191963-2</t>
  </si>
  <si>
    <t>Jeu de charbon</t>
  </si>
  <si>
    <t>191957-7</t>
  </si>
  <si>
    <t>191953-5</t>
  </si>
  <si>
    <t>181044-0</t>
  </si>
  <si>
    <t>194435-6</t>
  </si>
  <si>
    <t>194074-2</t>
  </si>
  <si>
    <t>191972-1</t>
  </si>
  <si>
    <t>194427-5</t>
  </si>
  <si>
    <t>OO627021</t>
  </si>
  <si>
    <t>MIN6512411</t>
  </si>
  <si>
    <t>Prise Plug it  pour CEROS</t>
  </si>
  <si>
    <t>Intérrupteur</t>
  </si>
  <si>
    <t>416497-7</t>
  </si>
  <si>
    <t xml:space="preserve">Coude pour sac aspiration </t>
  </si>
  <si>
    <t>O76110</t>
  </si>
  <si>
    <t>Courroie rabot 280 MAFELL</t>
  </si>
  <si>
    <t>O76488</t>
  </si>
  <si>
    <t>COURRoie rabot 245 MAFELL</t>
  </si>
  <si>
    <t>421093-8</t>
  </si>
  <si>
    <t>Patin en liège pour ponceuse 9403</t>
  </si>
  <si>
    <t>CN36130</t>
  </si>
  <si>
    <t xml:space="preserve">Embout </t>
  </si>
  <si>
    <t xml:space="preserve">Pignon pour mortaiseuse </t>
  </si>
  <si>
    <t>Pointe pour cloueur manuel de parquet</t>
  </si>
  <si>
    <t>Agrafe F06BAA 10mm boite de 5400</t>
  </si>
  <si>
    <t>A-862652</t>
  </si>
  <si>
    <t>Patin en graphite pour ponceuse 9403</t>
  </si>
  <si>
    <t>Serre joint  F-SZ 100mmpour rail de guidage</t>
  </si>
  <si>
    <t>Pignon pour mortaiseuse LS 103EC</t>
  </si>
  <si>
    <t>Pince de sérrage pour rail Erika 85</t>
  </si>
  <si>
    <t>Embout plastic</t>
  </si>
  <si>
    <t>P-47064</t>
  </si>
  <si>
    <t>Lame métal de scie Recipro L150mm x 5</t>
  </si>
  <si>
    <t>A-86228</t>
  </si>
  <si>
    <t>Clé pour mandrin perceuse Makita</t>
  </si>
  <si>
    <t>Bride</t>
  </si>
  <si>
    <t>Poignée de réglage plongé KSS400</t>
  </si>
  <si>
    <t>Rondelle</t>
  </si>
  <si>
    <t xml:space="preserve">Vis </t>
  </si>
  <si>
    <t>Pièce plastic</t>
  </si>
  <si>
    <t>Goupille embout de guide chaîne LS 103EC</t>
  </si>
  <si>
    <t>Capot plastic pour KSS400</t>
  </si>
  <si>
    <t>O66091</t>
  </si>
  <si>
    <t>Ressort pour KSS400</t>
  </si>
  <si>
    <t>Vis pour KSS 400</t>
  </si>
  <si>
    <t>Bague plastic pour KSS400</t>
  </si>
  <si>
    <t>Elastique pour règle de KSS400</t>
  </si>
  <si>
    <t>Bride flasque pour KSS 400</t>
  </si>
  <si>
    <t>Piece pour vérrouillage plongé KSS400</t>
  </si>
  <si>
    <t>Embout levier KSS400</t>
  </si>
  <si>
    <t>Tige métal excentrique pour KSS400</t>
  </si>
  <si>
    <t>789GL</t>
  </si>
  <si>
    <t>Butée arrière pour scie à ruban 789 GL</t>
  </si>
  <si>
    <t>EKAL</t>
  </si>
  <si>
    <t>LC1903602M</t>
  </si>
  <si>
    <t xml:space="preserve">Lame Ø 190x2,8x30 x 36 dents </t>
  </si>
  <si>
    <t>B-08121</t>
  </si>
  <si>
    <t>Lame Ø 235x2,3x30 x 40 dents M Force</t>
  </si>
  <si>
    <t>B-07995</t>
  </si>
  <si>
    <t>Lame Ø 235x2,3x30 x 20 dents M Force</t>
  </si>
  <si>
    <t>Lame Ø 225x2,6x30 x 64 dents pour CS70</t>
  </si>
  <si>
    <t xml:space="preserve">Lame Ø 162x1,8x20 x 48 dents </t>
  </si>
  <si>
    <t xml:space="preserve">Lame Ø 162x1,8x20 x 16 dents </t>
  </si>
  <si>
    <t xml:space="preserve">Lame Ø 160x1,8x48 x  dents </t>
  </si>
  <si>
    <t>Lame Ø 185x2,4x24 x  dents pour KSS60</t>
  </si>
  <si>
    <t>Lame Ø 190x2,6xétoile x 32 dents CS 50</t>
  </si>
  <si>
    <t xml:space="preserve">Lame Ø 120x1,8x20 x 40 dents </t>
  </si>
  <si>
    <t>Lame Ø 160x1,8x20 x 32 dents pour HKC 55</t>
  </si>
  <si>
    <t>09731200R</t>
  </si>
  <si>
    <t>Mèche fer Ø 12mm x 150mm</t>
  </si>
  <si>
    <t>COFAN</t>
  </si>
  <si>
    <t>Lame diamant 160x3,0x20</t>
  </si>
  <si>
    <t>O9731600R</t>
  </si>
  <si>
    <t>O1900400022</t>
  </si>
  <si>
    <t>O1900450016</t>
  </si>
  <si>
    <t>O1900500046</t>
  </si>
  <si>
    <t>O93708</t>
  </si>
  <si>
    <t>Lame scie sauteuse L2 Laminate boite de 5</t>
  </si>
  <si>
    <t>Lame scie sauteuse Carvex 105/4 boite de 5</t>
  </si>
  <si>
    <t>Lame scie sauteuse  75/2,5 boite de 5</t>
  </si>
  <si>
    <t>Lame scie sauteuse  75/4 boite de 5</t>
  </si>
  <si>
    <t>Lame scie sauteuse  Bi-métal 105 boite de 5</t>
  </si>
  <si>
    <t>Lame scie sauteuse  Carvex 145/4 boite de 5</t>
  </si>
  <si>
    <t>Lame scie sauteuse  50/1,4 boite de 5</t>
  </si>
  <si>
    <t>LF-PREMIUM STF D150/1</t>
  </si>
  <si>
    <t>A-85232</t>
  </si>
  <si>
    <t>Pied pour lampe SYSLITE</t>
  </si>
  <si>
    <t>Bride pour KS 120</t>
  </si>
  <si>
    <t>Rouleau d'entrainement pourBS 105 ET</t>
  </si>
  <si>
    <t>Cadre caoutcouc pour batterie</t>
  </si>
  <si>
    <t>Mandrin de 13mm pour visseuse FESTOOL</t>
  </si>
  <si>
    <t>Mandrin de 13mm pour visseuse IMPACT</t>
  </si>
  <si>
    <t>Renvoi d'angle pour CXS FESTOOL</t>
  </si>
  <si>
    <t>Mandrin avec butée de réglage pour T 18</t>
  </si>
  <si>
    <t>Pièce de raccordement pour rail FESTOOL</t>
  </si>
  <si>
    <t>Serre joint FSZ 120  pour rail FESTOOL x2</t>
  </si>
  <si>
    <t xml:space="preserve">Brosse pour aspirateur </t>
  </si>
  <si>
    <t>Manchette pour ETS 150</t>
  </si>
  <si>
    <t>Verin pour supporty CMP 150</t>
  </si>
  <si>
    <t>Serre joint FSZ 300  pour rail FESTOOL x2</t>
  </si>
  <si>
    <t>51-103</t>
  </si>
  <si>
    <t>Marteau de coffreur</t>
  </si>
  <si>
    <t>Equerre indexée 300mm</t>
  </si>
  <si>
    <t>O-33-728</t>
  </si>
  <si>
    <t>Mètre ruban 8 m BLADE ARMOR</t>
  </si>
  <si>
    <t>O-33-811</t>
  </si>
  <si>
    <t>Mètre ruban 10m BLADE ARMOR</t>
  </si>
  <si>
    <t>O-33-720</t>
  </si>
  <si>
    <t>Mètre ruban 5m BLADE ARMOR</t>
  </si>
  <si>
    <t>O-12-378</t>
  </si>
  <si>
    <t xml:space="preserve">Fer 50mm pour rabot STANLEY boite de 5 </t>
  </si>
  <si>
    <t>O-47-102</t>
  </si>
  <si>
    <t>Bobine de 30m de Fil pour cordeau</t>
  </si>
  <si>
    <t>Chargeur pour cloueur MAX</t>
  </si>
  <si>
    <t>Compas 300mm</t>
  </si>
  <si>
    <t xml:space="preserve">Boite 9 embouts et 1 porte embout FESTOOL </t>
  </si>
  <si>
    <t>Adaptateur SDS</t>
  </si>
  <si>
    <t>O29857</t>
  </si>
  <si>
    <t>Porte embout</t>
  </si>
  <si>
    <t>O29733010</t>
  </si>
  <si>
    <t>Embout TX 20 longueur 50mm</t>
  </si>
  <si>
    <t>O29099010</t>
  </si>
  <si>
    <t>Embout TX 25 longueur 50mm</t>
  </si>
  <si>
    <t>O31615010</t>
  </si>
  <si>
    <t>Embout TX 10 longueur 25mm</t>
  </si>
  <si>
    <t>O28905010</t>
  </si>
  <si>
    <t>Embout TX 10 longueur 50mm</t>
  </si>
  <si>
    <t>O31601010</t>
  </si>
  <si>
    <t>Embout TX 25 longueur 25mm</t>
  </si>
  <si>
    <t>2-93-211</t>
  </si>
  <si>
    <t>Ceinture cuir 25 à 110cm</t>
  </si>
  <si>
    <t>Tuyau caoutchouc couronné de 10 mètres</t>
  </si>
  <si>
    <t>Fraise à rainure P-Système pour ZETA P2</t>
  </si>
  <si>
    <t>Panne cuivre 679</t>
  </si>
  <si>
    <t>Bloc de 6 pierre amoniacales</t>
  </si>
  <si>
    <t>Panne cuivre coudée</t>
  </si>
  <si>
    <t>Injecteur pour fer Express boite de 5</t>
  </si>
  <si>
    <t>963R</t>
  </si>
  <si>
    <t>Kit de 2 raccords</t>
  </si>
  <si>
    <t>963B</t>
  </si>
  <si>
    <t>Raccord direct pour bouteille</t>
  </si>
  <si>
    <t>Pointe parquet pour cloueur manuel x 1000</t>
  </si>
  <si>
    <t>Pointes AX13EAA 25mm boite de 5000</t>
  </si>
  <si>
    <t>Pointes AX13EAA 38mm boite de 5000</t>
  </si>
  <si>
    <t>415-27</t>
  </si>
  <si>
    <t>Scie Silky TAKEYRUBOY 270mm/18</t>
  </si>
  <si>
    <t>MARNOEB20</t>
  </si>
  <si>
    <t>Ebauchoir long 170mm x 20mm</t>
  </si>
  <si>
    <t>MARNOEB35</t>
  </si>
  <si>
    <t>Ebauchoir long 170mm x 35mm</t>
  </si>
  <si>
    <t>MARNOTROU</t>
  </si>
  <si>
    <t>Trouse vide pour ébauchoir</t>
  </si>
  <si>
    <t>MCSHARP</t>
  </si>
  <si>
    <t>Aiguiseur pour couteau isolant</t>
  </si>
  <si>
    <t>MARNOEB25</t>
  </si>
  <si>
    <t>Ebauchoir long 170mm x 25mm</t>
  </si>
  <si>
    <t>MARNOEB28</t>
  </si>
  <si>
    <t>Ebauchoir long 170mm x 28mm</t>
  </si>
  <si>
    <t>342-17</t>
  </si>
  <si>
    <t>Scie silky POCKET BOY jaune</t>
  </si>
  <si>
    <t>Positionneur de fer de raboteuse</t>
  </si>
  <si>
    <t>DARRIGOL</t>
  </si>
  <si>
    <t>Ebauchoir long 170mm x 30mm</t>
  </si>
  <si>
    <t>333-28</t>
  </si>
  <si>
    <t>Lame TSUBASA 285mm/ 18</t>
  </si>
  <si>
    <t>331-28</t>
  </si>
  <si>
    <t>Lame TSUBASA 285mm/ 22</t>
  </si>
  <si>
    <t>447-24</t>
  </si>
  <si>
    <t>Lame Ultra Accel curve 240mm/7,5</t>
  </si>
  <si>
    <t>AN41010</t>
  </si>
  <si>
    <t xml:space="preserve">PACK DE 2100 Pointes + GAZ 2,8X75 ACIER AN </t>
  </si>
  <si>
    <t>AN41004</t>
  </si>
  <si>
    <t xml:space="preserve">PACK DE 2100 Pointes + GAZ 2,8X60 ACIER AN </t>
  </si>
  <si>
    <t>AN41005</t>
  </si>
  <si>
    <t xml:space="preserve">PACK DE 2100 Pointes + GAZ 2,8X60 Electrozing AN </t>
  </si>
  <si>
    <t>PACK DE 2600 Pointes 2,8 x 60 ACIER LISSE</t>
  </si>
  <si>
    <t>45RH75MS</t>
  </si>
  <si>
    <t>Vis en bandes 4,5 x 75mm pour visseuse DURASPIN x 1000</t>
  </si>
  <si>
    <t>42RH50MS</t>
  </si>
  <si>
    <t>Vis en bandes 4,5 x 50mm pour visseuse DURASPIN x 1000</t>
  </si>
  <si>
    <t>NFX11388</t>
  </si>
  <si>
    <t xml:space="preserve">Pointes en rouleaux 2,3x50mm INOX A2 AN carton de 5250 </t>
  </si>
  <si>
    <t>NORFIX</t>
  </si>
  <si>
    <t>NFX11286</t>
  </si>
  <si>
    <t xml:space="preserve">Pointes en rouleaux 2,3x55mm INOX A4 AN carton de 5600 </t>
  </si>
  <si>
    <t>TP400904</t>
  </si>
  <si>
    <t>Pointes vrac 4,0 x 90mm carrées torsadées boite de 5 Kg</t>
  </si>
  <si>
    <t>NFX10335</t>
  </si>
  <si>
    <t>Pointes vrac 2,3 X 50mm INOX A4 AN tête Bom boite de 1Kg</t>
  </si>
  <si>
    <t>NN59015</t>
  </si>
  <si>
    <t xml:space="preserve">Pointes en rouleaux 2,8x70mm ACIER AN carton de 6000 </t>
  </si>
  <si>
    <t xml:space="preserve">Pointes en rouleaux 3,1x90mm Electrozing AN carton de 3600 </t>
  </si>
  <si>
    <t>Vis Paneltwistec SK AG BLUE 8,0x120 boite de 50</t>
  </si>
  <si>
    <t>Vis Paneltwistec SK AG BLUE 8,0x100 boite de 50</t>
  </si>
  <si>
    <t>Vis Paneltwistec SK AG BLUE 8,0x140 boite de 50</t>
  </si>
  <si>
    <t>Vis Paneltwistec SK AG BLUE 8,0x160 boite de 50</t>
  </si>
  <si>
    <t>Vis Paneltwistec SK AG BLUE 8,0x180 boite de 50</t>
  </si>
  <si>
    <t>Vis ECO TEC SK VG 3,0x25mm boite de 1000</t>
  </si>
  <si>
    <t>SP5060TX</t>
  </si>
  <si>
    <t>Vis en rouleaux 5,0x60mm boite de 1125</t>
  </si>
  <si>
    <t>SP5040PZ</t>
  </si>
  <si>
    <t>Vis en rouleaux 5,0x40mm boite de 750</t>
  </si>
  <si>
    <t>LC3503202M</t>
  </si>
  <si>
    <t>LC4003206M</t>
  </si>
  <si>
    <t>LFMPF400.7NV145390</t>
  </si>
  <si>
    <t>Lame de scie à ruban 5390x40x0,7 pas de 14</t>
  </si>
  <si>
    <t>LFMPF300.7NV145390</t>
  </si>
  <si>
    <t>Lame de scie à ruban 5390x30x0,7 pas de 14</t>
  </si>
  <si>
    <t>LFMPF350.7NV165168</t>
  </si>
  <si>
    <t>Lame de scie à ruban 5168x35x0,7 pas de 16</t>
  </si>
  <si>
    <t>Sac pour aspirateur Mirka</t>
  </si>
  <si>
    <t>Rouleau abrasif mousse GOLDFLEX-SOFT grain 180</t>
  </si>
  <si>
    <t>AC24105015</t>
  </si>
  <si>
    <t>AC24105018</t>
  </si>
  <si>
    <t>HD61102580</t>
  </si>
  <si>
    <t>Disque abrasif Abranet HD Ø 150mm grain 80 boite 25</t>
  </si>
  <si>
    <t>Disque abrasif Abranet HD Ø 150mm grain 40 boite 25</t>
  </si>
  <si>
    <t>UC61105O80</t>
  </si>
  <si>
    <t>Disque abrasif Abranet ULTIMAX Ø 150mm grain 80 boite 50</t>
  </si>
  <si>
    <t>UC61105O12</t>
  </si>
  <si>
    <t>Disque abrasif Abranet ULTIMAX Ø 150mm grain 120 boite 50</t>
  </si>
  <si>
    <t>Disque abrasif Abranet  Ø 125mm grain 100 boite de 50</t>
  </si>
  <si>
    <t>Disque abrasif Abranet  Ø 125mm grain 120 boite de 50</t>
  </si>
  <si>
    <t>CHEVILLE18200</t>
  </si>
  <si>
    <t>GRACIETTE</t>
  </si>
  <si>
    <t>CHEVILLE18250</t>
  </si>
  <si>
    <t>CHEVILLE18300</t>
  </si>
  <si>
    <t>CHEVILLE18350</t>
  </si>
  <si>
    <t>Adaptateur pour fraisz M12 Mafell</t>
  </si>
  <si>
    <t>OO5970</t>
  </si>
  <si>
    <t>Ecrou x2</t>
  </si>
  <si>
    <t>OO6102</t>
  </si>
  <si>
    <t>Rondelle x2</t>
  </si>
  <si>
    <t>Sac filtre  SC-FIS-CT pour aspirateur SYS boite de 5</t>
  </si>
  <si>
    <t>Liège pour volant scie à ruban largeur 45mm</t>
  </si>
  <si>
    <t>LC3152402M</t>
  </si>
  <si>
    <t>374CA00180R2</t>
  </si>
  <si>
    <t xml:space="preserve">BANDE DE LONGUE 8000X120 GRAIN 80 </t>
  </si>
  <si>
    <t>DIVARIIO P-18 boite de 80</t>
  </si>
  <si>
    <t>CLAMEX P-15 boite de 80</t>
  </si>
  <si>
    <t>145334S</t>
  </si>
  <si>
    <t>CLAMEX P-14 avec gabarit de perçage boite de 80</t>
  </si>
  <si>
    <t>BISCO P-15/14 boite de 300</t>
  </si>
  <si>
    <t>PRESSE RAPIDE 200 MM</t>
  </si>
  <si>
    <t xml:space="preserve">Dispositif magnétique de sécurité vertical </t>
  </si>
  <si>
    <t>Liège pour volant scie à ruban largeur 40mm</t>
  </si>
  <si>
    <t>Capot de protection circulaire METABO</t>
  </si>
  <si>
    <t>Lame Ø 190x2,6xétoile x 58 dents pour CS50 Festool</t>
  </si>
  <si>
    <t>Domino BU 5x30mm boite de 300</t>
  </si>
  <si>
    <t>Domino BU 8X40mm boite de 300</t>
  </si>
  <si>
    <t>Domino BU 6X40mm boite de 300</t>
  </si>
  <si>
    <t>Domino BU 8X50mm boite de 300</t>
  </si>
  <si>
    <t>Manchon de ponçage RUBIN 80x120 grain 50 boite de 8</t>
  </si>
  <si>
    <t>Manchon de ponçage RUBIN 80x120 grain 80 boite de 8</t>
  </si>
  <si>
    <t>40.350.0</t>
  </si>
  <si>
    <t>Plomb pour étais ossature bois</t>
  </si>
  <si>
    <t>Support de rail de guidage pour défonceuse OF 1400</t>
  </si>
  <si>
    <t>Sac aspiration pour circulaire TSC e HKC Festool</t>
  </si>
  <si>
    <t>Fer de rabot 82mm pour rabot HL850 Festool</t>
  </si>
  <si>
    <t>Vis</t>
  </si>
  <si>
    <t>BMR103B</t>
  </si>
  <si>
    <t>Radio BMR 103B MAKITA</t>
  </si>
  <si>
    <t>Crayon de maçon 300mm vert  boite de 12</t>
  </si>
  <si>
    <t>Craie de marquage rouge boite de 12</t>
  </si>
  <si>
    <t>Craie de marquage verte boite de 12</t>
  </si>
  <si>
    <t>Bisaigue</t>
  </si>
  <si>
    <t>Antimousse UC bidon de 5 litres</t>
  </si>
  <si>
    <t>Silicone neutre tube de 310ml</t>
  </si>
  <si>
    <t>OREXADE</t>
  </si>
  <si>
    <t>Full Zip jacket 400g veste taille L noir</t>
  </si>
  <si>
    <t>Full Zip jacket 400g veste taille S noir</t>
  </si>
  <si>
    <t>Full Zip jacket 400g veste taille M noir</t>
  </si>
  <si>
    <t>O9031006</t>
  </si>
  <si>
    <t>BOTTINES A LACETS FHB pointure 39</t>
  </si>
  <si>
    <t>Casquette UDO FHB</t>
  </si>
  <si>
    <t>PULL TROYER TAILLE 52/54 COULEUR 11</t>
  </si>
  <si>
    <t>PULL TROYER TAILLE M COULEUR 11</t>
  </si>
  <si>
    <t>Blouson HELMUT couleur 20 taille XL</t>
  </si>
  <si>
    <t>Veste de travail TOM taille L</t>
  </si>
  <si>
    <t>PANTALON DE PLUIE DIETER TAILLE M</t>
  </si>
  <si>
    <t>PANTALON DE PLUIE TAILLE S</t>
  </si>
  <si>
    <t>Polo couleur 20 taille M</t>
  </si>
  <si>
    <t>Tee shirt couleur 20 taille XL</t>
  </si>
  <si>
    <t>TABCF</t>
  </si>
  <si>
    <t>Sacoche cuir noir 2 poche avec ceinture</t>
  </si>
  <si>
    <t>Combinaison jetable</t>
  </si>
  <si>
    <t>35.174.0</t>
  </si>
  <si>
    <t>Règle de maçon 4 mètres</t>
  </si>
  <si>
    <t>35.175.0</t>
  </si>
  <si>
    <t>Tuyau aspirateur D36 x 3,5m AS</t>
  </si>
  <si>
    <t>Plaqueuse de chant EB 135 avec aspirateur</t>
  </si>
  <si>
    <t>Rouleau pour joint</t>
  </si>
  <si>
    <t>Fraiseuse RA17D</t>
  </si>
  <si>
    <t>Maroufleur L160</t>
  </si>
  <si>
    <t>Araseur de chant AU93</t>
  </si>
  <si>
    <t>Jeu de couteaux de rechange pour AU 93</t>
  </si>
  <si>
    <t>Set araseur AU93 et RC21E</t>
  </si>
  <si>
    <t>Gabarit fraisage escalier</t>
  </si>
  <si>
    <t>Roulement</t>
  </si>
  <si>
    <t>Coffret de 9 embout PZ + 1 porte embout</t>
  </si>
  <si>
    <t>Lame de scie sauteuse Carvex 75/4 boite de 5</t>
  </si>
  <si>
    <t>Lame de scie sauteuse Bi-métal 60/2 boite de 5</t>
  </si>
  <si>
    <t>O77171</t>
  </si>
  <si>
    <t>Kit électronique pour défonceuse MAFELL</t>
  </si>
  <si>
    <t>O94450</t>
  </si>
  <si>
    <t>Bras démultiplicateur pour visseuse MAFELL</t>
  </si>
  <si>
    <t>Plaque de vérrouillage pour P1 CC Mafell</t>
  </si>
  <si>
    <t>Intérrupteur pour KSS400 Mafell</t>
  </si>
  <si>
    <t>Fraise MF-AF 90  alu pour MF 26 CC</t>
  </si>
  <si>
    <t>Sac aspiration</t>
  </si>
  <si>
    <t>Lame de scie sauteuse W4 Wood boite de 5</t>
  </si>
  <si>
    <t>Lame de scie sauteuse W+M2 wood+métal boite de 5</t>
  </si>
  <si>
    <t>Lame de scie sauteuse W3  wood boite de 5</t>
  </si>
  <si>
    <t>Ecrou pour pince de sérrage Mafell</t>
  </si>
  <si>
    <t>Courroie pour Erika 85</t>
  </si>
  <si>
    <t>Embout de guide de chaine Mafell</t>
  </si>
  <si>
    <t>Pièce pour embout de guide de chaine Mafell</t>
  </si>
  <si>
    <t>Roulement pour embout de guide de chaine Mafell</t>
  </si>
  <si>
    <t>Rondelle pour embout de guide de chaine Mafell</t>
  </si>
  <si>
    <t>Goupille pour embout de guide de chaine Mafell</t>
  </si>
  <si>
    <t>Ressort</t>
  </si>
  <si>
    <t>Table pour KSS 400</t>
  </si>
  <si>
    <t xml:space="preserve">Pince sérrage guide multifonction Erika 85 </t>
  </si>
  <si>
    <t xml:space="preserve">Rondelle </t>
  </si>
  <si>
    <t>Ressort pour KSS 400</t>
  </si>
  <si>
    <t>Porte charbon</t>
  </si>
  <si>
    <t>Bague pour KSS 400</t>
  </si>
  <si>
    <t>Guide d'angle pour KSS 400</t>
  </si>
  <si>
    <t>Carter pour KSS400</t>
  </si>
  <si>
    <t>Circlips pour KSS400</t>
  </si>
  <si>
    <t>Butée mobile pour rail coupe d'onglet Mafell</t>
  </si>
  <si>
    <t>Joint torique pour KSS400</t>
  </si>
  <si>
    <t>Ecrou M5</t>
  </si>
  <si>
    <t>Ecrou ^papillon</t>
  </si>
  <si>
    <t>Vis M6x35mm</t>
  </si>
  <si>
    <t>Rondelle de blocage pour ressort KSS 400</t>
  </si>
  <si>
    <t>Plaque</t>
  </si>
  <si>
    <t>Mortaiseuse à chaîne LS 103 EC 30x30x150</t>
  </si>
  <si>
    <t>Circulaire K85EC en systainer</t>
  </si>
  <si>
    <t>Circulaire KSP 55 F</t>
  </si>
  <si>
    <t>Circulaire KSS400</t>
  </si>
  <si>
    <t xml:space="preserve">Guide parallèle </t>
  </si>
  <si>
    <t>Ponceuse EVA 150 E/5</t>
  </si>
  <si>
    <t>9403J</t>
  </si>
  <si>
    <t>Ponceuse à bande 9403J bande 610x100</t>
  </si>
  <si>
    <t>PC286EU</t>
  </si>
  <si>
    <t>Compresseur  SENCO haute pression</t>
  </si>
  <si>
    <t>HN90CE</t>
  </si>
  <si>
    <t>Cloueur haute pression MAX HN90CE</t>
  </si>
  <si>
    <t>SD630AII</t>
  </si>
  <si>
    <t>Enrouleur 30 mètres haute pression</t>
  </si>
  <si>
    <t>1U2025N</t>
  </si>
  <si>
    <t>Cloueur FINISHPRO 18 MG</t>
  </si>
  <si>
    <t>AFL0001</t>
  </si>
  <si>
    <t xml:space="preserve">Enrouleur 30 mètre </t>
  </si>
  <si>
    <t>Plaqueuse de chant Conturo KA 65 Plus</t>
  </si>
  <si>
    <t>Kit de placage de chant pour Conturo KA65</t>
  </si>
  <si>
    <t>Colle EVA nature KA 65 boite de 48 blocs</t>
  </si>
  <si>
    <t>Dispositif de rainurage pour HK 85</t>
  </si>
  <si>
    <t>Lampe SYSLITE DUO Plus</t>
  </si>
  <si>
    <t>Coffret CENTOTEC</t>
  </si>
  <si>
    <t>Lampe SYSLITE  KAL II Set</t>
  </si>
  <si>
    <t>Ponceuse ETS EC 150/3 EQ-Plus</t>
  </si>
  <si>
    <t>Rabot HL 850 EB-Plus</t>
  </si>
  <si>
    <t>Défonceuse OF 2200 EB Plus</t>
  </si>
  <si>
    <t>Perceuse visseuse T 18+3 Li BASIC</t>
  </si>
  <si>
    <t>Circulaire plongeante TSC 55 REB-Plus Li</t>
  </si>
  <si>
    <t>Servante SYS-PORT 1000/2</t>
  </si>
  <si>
    <t>Perceuse visseuse DR 18/4 E FFP-Plus</t>
  </si>
  <si>
    <t xml:space="preserve">Circulaire plongeante TS 55 REBQ-Plus </t>
  </si>
  <si>
    <t>Systainer SYS-MFT</t>
  </si>
  <si>
    <t>Crayon de charpentier LYRA rouge boite de 100</t>
  </si>
  <si>
    <t>Crayon de maçon LYRA bleu boite de 100</t>
  </si>
  <si>
    <t>Lame 200x24 dents robuste aux clous TANGA</t>
  </si>
  <si>
    <t>Sac aspiration pour ZETA P2</t>
  </si>
  <si>
    <t>Clamot à piquet</t>
  </si>
  <si>
    <t>Cartouche de gaz pour fer autonome boite de 12</t>
  </si>
  <si>
    <t xml:space="preserve">Formulaire pour entrer les nouvelles entrées et sorties , les nouvelles références, la modification d'emplacement </t>
  </si>
  <si>
    <t xml:space="preserve">Formulaire de recherche dans la feuilles "mouvement" par reference ou par date </t>
  </si>
  <si>
    <t>Formulaire de recherche toutes les feuilles du classeur par référence ou par désignation</t>
  </si>
  <si>
    <t>Adresse</t>
  </si>
  <si>
    <t>CP</t>
  </si>
  <si>
    <t>Ville</t>
  </si>
  <si>
    <t>Pays</t>
  </si>
  <si>
    <t>Tel 1</t>
  </si>
  <si>
    <t>Tel 2</t>
  </si>
  <si>
    <t>Fax</t>
  </si>
  <si>
    <t>Mail</t>
  </si>
  <si>
    <t>Ref commande</t>
  </si>
  <si>
    <t>Aerfast</t>
  </si>
  <si>
    <t>Agecom</t>
  </si>
  <si>
    <t>Alsafix</t>
  </si>
  <si>
    <t>Baffin</t>
  </si>
  <si>
    <t>Belgarde</t>
  </si>
  <si>
    <t>Bordet</t>
  </si>
  <si>
    <t>Bott</t>
  </si>
  <si>
    <t>Autres</t>
  </si>
  <si>
    <t>Ref_fournisseurs</t>
  </si>
  <si>
    <t>Dernière modif</t>
  </si>
  <si>
    <t>E/S</t>
  </si>
  <si>
    <t>Désignation</t>
  </si>
  <si>
    <t>Référence</t>
  </si>
  <si>
    <t>Commander</t>
  </si>
  <si>
    <t>Qté_Dépôt</t>
  </si>
  <si>
    <t>Qté_Mag</t>
  </si>
  <si>
    <t>Qté_Totale</t>
  </si>
  <si>
    <t>Stock_min</t>
  </si>
  <si>
    <t>Commande en cours</t>
  </si>
  <si>
    <t>Mèche fer Ø 16mmx 170mm</t>
  </si>
  <si>
    <t>Disque abrasif RUBIN Ø 150mm grain 40 boite de 50</t>
  </si>
  <si>
    <t>Disque abrasif RUBIN Ø 150mm grain 80 boite de 50</t>
  </si>
  <si>
    <t>Disque abrasif RUBIN Ø 150mm grain 120 boite de 50</t>
  </si>
  <si>
    <t>Disque abrasif CRISTAL Ø 125mm grain 120 boite de 10</t>
  </si>
  <si>
    <t>Disque abrasif CRISTAL Ø 125mm grain 80 boite de 10</t>
  </si>
  <si>
    <t>Disque abrasif CRISTAL Ø 125mm grain 60 boite de 10</t>
  </si>
  <si>
    <t>Disque abrasif Brillant 2 Ø 150mm grain 320 boite de 10</t>
  </si>
  <si>
    <t>Disque abrasif GRANAT Ø 150mm grain 180 boite de 100</t>
  </si>
  <si>
    <t>Plateau Ø 150 vert pour RO 150</t>
  </si>
  <si>
    <t>Plateau Ø 125 pour LEX 125</t>
  </si>
  <si>
    <t>Plateau Ø 125 pour ETS 125</t>
  </si>
  <si>
    <t>Pince de sérrage Ø 6mm pour OF 1010</t>
  </si>
  <si>
    <t>Lame Ø 260x2,6x30 x 60 dents pour KAPEX Festool</t>
  </si>
  <si>
    <t xml:space="preserve">Disque abrasif Ø 150 Brillant grain 6+0 boite de 50 </t>
  </si>
  <si>
    <t xml:space="preserve">Disque abrasif Ø 125 Rubin 2 grain 180 boite de 50 </t>
  </si>
  <si>
    <t xml:space="preserve">Abrasif triangle 100x150 Rubin 2 grain 60 boite de 50 </t>
  </si>
  <si>
    <t>Lame Ø 230x2,5x30x 24 dents pour HK 85 Festool</t>
  </si>
  <si>
    <t>Lame Ø 230x2,5x30x 18 dents pour HK 85 Festool</t>
  </si>
  <si>
    <t>Bermuda JOCHEN taille 40</t>
  </si>
  <si>
    <t>Pantalon Cordura OTTO couleur 20 taille 46</t>
  </si>
  <si>
    <t>Pantalon Cordura OTTO couleur 20 taille 44</t>
  </si>
  <si>
    <t>Pantalon Cordura OTTO couleur 20 taille 40</t>
  </si>
  <si>
    <t>Pantalon jeans WILHELM couleur 22 taille 44</t>
  </si>
  <si>
    <t>Pantalon jeans WILHELM couleur 22 taille 40</t>
  </si>
  <si>
    <t>Pantalon jeans WILHELM couleur 22 taille 42</t>
  </si>
  <si>
    <t>Bermuda WIM couleur 20 taille 44</t>
  </si>
  <si>
    <t>Bermuda JOCHEN taille 44</t>
  </si>
  <si>
    <t>Bermuda jeans VOLKMAR couleur 22 taille 40</t>
  </si>
  <si>
    <t>Mèche à hélice unique Ø 18mm Longueur 460</t>
  </si>
  <si>
    <t>Mèche à hélice unique Ø 18mm Longueur 235</t>
  </si>
  <si>
    <t>Foret verre Ø 5mm x 105</t>
  </si>
  <si>
    <t>Foret verre Ø 4mm x 105</t>
  </si>
  <si>
    <t>Mèche étagée Ø 4x 110mm</t>
  </si>
  <si>
    <t>Mèche étagée Ø 4,5x 110mm</t>
  </si>
  <si>
    <t>Mèche étagée Ø 5x 110mm</t>
  </si>
  <si>
    <t>Cheville accacia Ø 18 x 200mm sac de 100</t>
  </si>
  <si>
    <t>Cheville accacia Ø 18 x 250mm sac de 100</t>
  </si>
  <si>
    <t>Cheville accacia Ø 18 x 300mm sac de 100</t>
  </si>
  <si>
    <t>Cheville accacia Ø 18 x 350mm sac de 100</t>
  </si>
  <si>
    <t>Lame circulaire Ø 350x3,5x30x 32dents</t>
  </si>
  <si>
    <t>Lame circulaire Ø 400x3,8x30x 32dents</t>
  </si>
  <si>
    <t>Lame Ø 315x3,2x30 x 24 dents</t>
  </si>
  <si>
    <t>Aimant de sérrage Ø 30mm MAG JIG 30</t>
  </si>
  <si>
    <t>Pantalon largeot noir taille 42/82</t>
  </si>
  <si>
    <t>Pantalon largeot noir taille 40/76</t>
  </si>
  <si>
    <t>Short noir taille 44</t>
  </si>
  <si>
    <t>Short noir taille 42</t>
  </si>
  <si>
    <t>Sac en plastique de récupération Ø370mm x 600mm</t>
  </si>
  <si>
    <t xml:space="preserve">Lame Ø 237x2,5x30 x 12 dents </t>
  </si>
  <si>
    <t>Lame Ø 250x2,8x30x68 dents pour Erika 85</t>
  </si>
  <si>
    <t xml:space="preserve">Pince de sérrage Ø 8mm </t>
  </si>
  <si>
    <t xml:space="preserve">Pince de sérrage Ø 12mm </t>
  </si>
  <si>
    <t xml:space="preserve">Pad interface Ø 125mm poche de 5 </t>
  </si>
  <si>
    <t>Disque abrasif GOLD Ø 150mm grain 180 boite de 100</t>
  </si>
  <si>
    <t>Disque abrasif Ø 150 ABRANET ACE grain 150 boite de 50</t>
  </si>
  <si>
    <t>Disque abrasif Ø 150 ABRANET ACE grain 180 boite de 50</t>
  </si>
  <si>
    <t>Disque abrasif Ø 150 ABRANET  grain 120 boite de 50</t>
  </si>
  <si>
    <t>Disque abrasif G 150 GOLD grain 40 boite de 50</t>
  </si>
  <si>
    <t>Disque abrasif G 150 GOLD grain 80 boite de 100</t>
  </si>
  <si>
    <t>Disque abrasif G 150 GOLD grain 60 boite de 50</t>
  </si>
  <si>
    <t>Disque abrasif G 150 GOLD grain 100 boite de 100</t>
  </si>
  <si>
    <t>Disque abrasif G 150 GOLD grain 120 boite de 100</t>
  </si>
  <si>
    <t>Disque abrasif G 150 GOLD grain 180 boite de 100</t>
  </si>
  <si>
    <t>Disque abrasif G 150 GOLD grain 240 boite de 100</t>
  </si>
  <si>
    <t>Disque abrasif G 150 GOLD grain 320 boite de 100</t>
  </si>
  <si>
    <t>Disque abrasif G 125 GOLD grain 150 boite de 100</t>
  </si>
  <si>
    <t>Disque abrasif G 125 GOLD grain 180 boite de 100</t>
  </si>
  <si>
    <t>Foret Diamant PILOT PRO FIT Ø 10mm</t>
  </si>
  <si>
    <t>Foret diamant Ø 6mm</t>
  </si>
  <si>
    <t>Chaussettes 400g hauteur sous mollet  40/44</t>
  </si>
  <si>
    <t>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</si>
</sst>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164" fontId="0" fillId="4" borderId="1" xfId="0" applyNumberFormat="1" applyFont="1" applyFill="1" applyBorder="1"/>
    <xf numFmtId="164" fontId="0" fillId="2" borderId="1" xfId="0" applyNumberFormat="1" applyFont="1" applyFill="1" applyBorder="1"/>
    <xf numFmtId="0" fontId="0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0" borderId="0" xfId="0" applyFont="1"/>
    <xf numFmtId="0" fontId="6" fillId="5" borderId="0" xfId="0" applyFont="1" applyFill="1" applyAlignment="1">
      <alignment horizontal="center" vertical="center"/>
    </xf>
    <xf numFmtId="0" fontId="8" fillId="3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2">
    <cellStyle name="Accent1" xfId="1" builtinId="29"/>
    <cellStyle name="Normal" xfId="0" builtinId="0"/>
  </cellStyles>
  <dxfs count="6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00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</dxf>
    <dxf>
      <font>
        <strike val="0"/>
      </font>
    </dxf>
  </dxfs>
  <tableStyles count="2" defaultTableStyle="Style de tableau 2" defaultPivotStyle="PivotStyleLight16">
    <tableStyle name="Style de tableau 1" pivot="0" count="0"/>
    <tableStyle name="Style de tableau 2" pivot="0" count="1">
      <tableStyleElement type="wholeTable" dxfId="6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microsoft.com/office/2006/relationships/vbaProject" Target="vbaProject.bin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762000</xdr:colOff>
          <xdr:row>2</xdr:row>
          <xdr:rowOff>0</xdr:rowOff>
        </xdr:from>
        <xdr:to>
          <xdr:col>2</xdr:col>
          <xdr:colOff>752475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 stock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9525</xdr:rowOff>
        </xdr:from>
        <xdr:to>
          <xdr:col>2</xdr:col>
          <xdr:colOff>752475</xdr:colOff>
          <xdr:row>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inventaire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9525</xdr:rowOff>
        </xdr:from>
        <xdr:to>
          <xdr:col>2</xdr:col>
          <xdr:colOff>752475</xdr:colOff>
          <xdr:row>10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mouvement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6" name="Tableau6" displayName="Tableau6" ref="A1:F2" insertRow="1" insertRowShift="1" totalsRowShown="0" headerRowDxfId="617">
  <autoFilter ref="A1:F2"/>
  <tableColumns count="6">
    <tableColumn id="1" name="Dernière modif"/>
    <tableColumn id="2" name="E/S"/>
    <tableColumn id="6" name="Emplacement"/>
    <tableColumn id="3" name="Référence"/>
    <tableColumn id="4" name="Désignation"/>
    <tableColumn id="5" name="Marqu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K9" totalsRowShown="0" headerRowDxfId="52" dataDxfId="56" headerRowBorderDxfId="54" tableBorderDxfId="55" totalsRowBorderDxfId="53">
  <autoFilter ref="A1:K9"/>
  <tableColumns count="11">
    <tableColumn id="1" name="Ref_fournisseurs" dataDxfId="51"/>
    <tableColumn id="2" name="Adresse" dataDxfId="616"/>
    <tableColumn id="3" name="CP" dataDxfId="615"/>
    <tableColumn id="4" name="Ville" dataDxfId="614"/>
    <tableColumn id="5" name="Pays" dataDxfId="613"/>
    <tableColumn id="6" name="Tel 1" dataDxfId="612"/>
    <tableColumn id="7" name="Tel 2" dataDxfId="611"/>
    <tableColumn id="8" name="Fax" dataDxfId="610"/>
    <tableColumn id="9" name="Mail" dataDxfId="609"/>
    <tableColumn id="10" name="Ref commande" dataDxfId="608"/>
    <tableColumn id="11" name="Autres" dataDxfId="60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4104" displayName="Tableau4104" ref="A1:I38" totalsRowShown="0" headerRowDxfId="584" dataDxfId="583" headerRowCellStyle="Accent1">
  <autoFilter ref="A1:I38"/>
  <tableColumns count="9">
    <tableColumn id="1" name="Code_prod" dataDxfId="576"/>
    <tableColumn id="2" name="Nom_prod" dataDxfId="575"/>
    <tableColumn id="3" name="Marque" dataDxfId="574"/>
    <tableColumn id="4" name="Qté_Dépôt" dataDxfId="582"/>
    <tableColumn id="5" name="Qté_Mag" dataDxfId="581"/>
    <tableColumn id="6" name="Qté_Totale" dataDxfId="580">
      <calculatedColumnFormula>Tableau4104[Qté_Mag]+Tableau4104[Qté_Dépôt]</calculatedColumnFormula>
    </tableColumn>
    <tableColumn id="7" name="Stock_min" dataDxfId="579"/>
    <tableColumn id="8" name="Commander" dataDxfId="578">
      <calculatedColumnFormula>IF(Tableau4104[Stock_min]&lt;=Tableau4104[Qté_Totale],"En stock","A commander")</calculatedColumnFormula>
    </tableColumn>
    <tableColumn id="9" name="Commande en cours" dataDxfId="577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id="1" name="Tableau410" displayName="Tableau410" ref="A1:I2" totalsRowShown="0" headerRowDxfId="595" dataDxfId="594" headerRowCellStyle="Accent1">
  <autoFilter ref="A1:I2"/>
  <tableColumns count="9">
    <tableColumn id="1" name="Code_prod" dataDxfId="593"/>
    <tableColumn id="2" name="Nom_prod" dataDxfId="592"/>
    <tableColumn id="3" name="Marque" dataDxfId="591"/>
    <tableColumn id="4" name="Qté_Dépôt" dataDxfId="590"/>
    <tableColumn id="5" name="Qté_Mag" dataDxfId="589"/>
    <tableColumn id="6" name="Qté_Totale" dataDxfId="588">
      <calculatedColumnFormula>Tableau410[Qté_Mag]+Tableau410[Qté_Dépôt]</calculatedColumnFormula>
    </tableColumn>
    <tableColumn id="7" name="Stock_min" dataDxfId="587"/>
    <tableColumn id="8" name="Commander" dataDxfId="586">
      <calculatedColumnFormula>IF(Tableau410[Stock_min]&lt;=Tableau410[Qté_Totale],"En stock","A commander")</calculatedColumnFormula>
    </tableColumn>
    <tableColumn id="9" name="Commande en cours" dataDxfId="585"/>
  </tableColumns>
  <tableStyleInfo name="TableStyleLight20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1:I11" totalsRowShown="0" headerRowDxfId="606" dataDxfId="605" headerRowCellStyle="Accent1">
  <autoFilter ref="A1:I11"/>
  <tableColumns count="9">
    <tableColumn id="1" name="Code_prod" dataDxfId="604"/>
    <tableColumn id="2" name="Nom_prod" dataDxfId="603"/>
    <tableColumn id="3" name="Marque" dataDxfId="602"/>
    <tableColumn id="4" name="Qté_Dépôt" dataDxfId="601"/>
    <tableColumn id="5" name="Qté_Mag" dataDxfId="600"/>
    <tableColumn id="6" name="Qté_Totale" dataDxfId="599">
      <calculatedColumnFormula>Tableau4[Qté_Mag]+Tableau4[Qté_Dépôt]</calculatedColumnFormula>
    </tableColumn>
    <tableColumn id="7" name="Stock_min" dataDxfId="598"/>
    <tableColumn id="8" name="Commander" dataDxfId="597">
      <calculatedColumnFormula>IF(Tableau4[Stock_min]&lt;=Tableau4[Qté_Totale],"En stock","A commander")</calculatedColumnFormula>
    </tableColumn>
    <tableColumn id="9" name="Commande en cours" dataDxfId="596"/>
  </tableColumns>
  <tableStyleInfo name="TableStyleLight20" showFirstColumn="0" showLastColumn="0" showRowStripes="1" showColumnStripes="0"/>
</table>
</file>

<file path=xl/tables/table6.xml><?xml version="1.0" encoding="utf-8"?>
<table xmlns="http://schemas.openxmlformats.org/spreadsheetml/2006/main" id="55" name="Tableau456" displayName="Tableau456" ref="A1:I8" totalsRowShown="0" headerRowDxfId="573" dataDxfId="572" headerRowCellStyle="Accent1">
  <autoFilter ref="A1:I8"/>
  <tableColumns count="9">
    <tableColumn id="1" name="Code_prod" dataDxfId="571"/>
    <tableColumn id="2" name="Nom_prod" dataDxfId="570"/>
    <tableColumn id="3" name="Marque" dataDxfId="569"/>
    <tableColumn id="4" name="Qté_Dépôt" dataDxfId="568"/>
    <tableColumn id="5" name="Qté_Mag" dataDxfId="567"/>
    <tableColumn id="6" name="Qté_Totale" dataDxfId="566">
      <calculatedColumnFormula>Tableau456[Qté_Mag]+Tableau456[Qté_Dépôt]</calculatedColumnFormula>
    </tableColumn>
    <tableColumn id="7" name="Stock_min" dataDxfId="565"/>
    <tableColumn id="8" name="Commander" dataDxfId="564">
      <calculatedColumnFormula>IF(Tableau456[Stock_min]&lt;=Tableau456[Qté_Totale],"En stock","A commander")</calculatedColumnFormula>
    </tableColumn>
    <tableColumn id="9" name="Commande en cours" dataDxfId="563"/>
  </tableColumns>
  <tableStyleInfo name="TableStyleLight20" showFirstColumn="0" showLastColumn="0" showRowStripes="1" showColumnStripes="0"/>
</table>
</file>

<file path=xl/tables/table7.xml><?xml version="1.0" encoding="utf-8"?>
<table xmlns="http://schemas.openxmlformats.org/spreadsheetml/2006/main" id="56" name="Tableau45657" displayName="Tableau45657" ref="A1:I29" totalsRowShown="0" headerRowDxfId="562" dataDxfId="561" headerRowCellStyle="Accent1">
  <autoFilter ref="A1:I29"/>
  <tableColumns count="9">
    <tableColumn id="1" name="Code_prod" dataDxfId="560"/>
    <tableColumn id="2" name="Nom_prod" dataDxfId="559"/>
    <tableColumn id="3" name="Marque" dataDxfId="558"/>
    <tableColumn id="4" name="Qté_Dépôt" dataDxfId="557"/>
    <tableColumn id="5" name="Qté_Mag" dataDxfId="556"/>
    <tableColumn id="6" name="Qté_Totale" dataDxfId="555">
      <calculatedColumnFormula>Tableau45657[Qté_Mag]+Tableau45657[Qté_Dépôt]</calculatedColumnFormula>
    </tableColumn>
    <tableColumn id="7" name="Stock_min" dataDxfId="554"/>
    <tableColumn id="8" name="Commander" dataDxfId="553">
      <calculatedColumnFormula>IF(Tableau45657[Stock_min]&lt;=Tableau45657[Qté_Totale],"En stock","A commander")</calculatedColumnFormula>
    </tableColumn>
    <tableColumn id="9" name="Commande en cours" dataDxfId="552"/>
  </tableColumns>
  <tableStyleInfo name="TableStyleLight20" showFirstColumn="0" showLastColumn="0" showRowStripes="1" showColumnStripes="0"/>
</table>
</file>

<file path=xl/tables/table8.xml><?xml version="1.0" encoding="utf-8"?>
<table xmlns="http://schemas.openxmlformats.org/spreadsheetml/2006/main" id="57" name="Tableau4565758" displayName="Tableau4565758" ref="A1:I4" totalsRowShown="0" headerRowDxfId="551" dataDxfId="550" headerRowCellStyle="Accent1">
  <autoFilter ref="A1:I4"/>
  <tableColumns count="9">
    <tableColumn id="1" name="Code_prod" dataDxfId="549"/>
    <tableColumn id="2" name="Nom_prod" dataDxfId="548"/>
    <tableColumn id="3" name="Marque" dataDxfId="547"/>
    <tableColumn id="4" name="Qté_Dépôt" dataDxfId="546"/>
    <tableColumn id="5" name="Qté_Mag" dataDxfId="545"/>
    <tableColumn id="6" name="Qté_Totale" dataDxfId="544">
      <calculatedColumnFormula>Tableau4565758[Qté_Mag]+Tableau4565758[Qté_Dépôt]</calculatedColumnFormula>
    </tableColumn>
    <tableColumn id="7" name="Stock_min" dataDxfId="543"/>
    <tableColumn id="8" name="Commander" dataDxfId="542">
      <calculatedColumnFormula>IF(Tableau4565758[Stock_min]&lt;=Tableau4565758[Qté_Totale],"En stock","A commander")</calculatedColumnFormula>
    </tableColumn>
    <tableColumn id="9" name="Commande en cours" dataDxfId="541"/>
  </tableColumns>
  <tableStyleInfo name="TableStyleLight20" showFirstColumn="0" showLastColumn="0" showRowStripes="1" showColumnStripes="0"/>
</table>
</file>

<file path=xl/tables/table9.xml><?xml version="1.0" encoding="utf-8"?>
<table xmlns="http://schemas.openxmlformats.org/spreadsheetml/2006/main" id="58" name="Tableau456575859" displayName="Tableau456575859" ref="A1:I3" totalsRowShown="0" headerRowDxfId="540" dataDxfId="539" headerRowCellStyle="Accent1">
  <autoFilter ref="A1:I3"/>
  <tableColumns count="9">
    <tableColumn id="1" name="Code_prod" dataDxfId="538"/>
    <tableColumn id="2" name="Nom_prod" dataDxfId="537"/>
    <tableColumn id="3" name="Marque" dataDxfId="536"/>
    <tableColumn id="4" name="Qté_Dépôt" dataDxfId="535"/>
    <tableColumn id="5" name="Qté_Mag" dataDxfId="534"/>
    <tableColumn id="6" name="Qté_Totale" dataDxfId="533">
      <calculatedColumnFormula>Tableau456575859[Qté_Mag]+Tableau456575859[Qté_Dépôt]</calculatedColumnFormula>
    </tableColumn>
    <tableColumn id="7" name="Stock_min" dataDxfId="532"/>
    <tableColumn id="8" name="Commander" dataDxfId="531">
      <calculatedColumnFormula>IF(Tableau456575859[Stock_min]&lt;=Tableau456575859[Qté_Totale],"En stock","A commander")</calculatedColumnFormula>
    </tableColumn>
    <tableColumn id="9" name="Commande en cours" dataDxfId="530"/>
  </tableColumns>
  <tableStyleInfo name="TableStyleLight20" showFirstColumn="0" showLastColumn="0" showRowStripes="1" showColumnStripes="0"/>
</table>
</file>

<file path=xl/tables/table10.xml><?xml version="1.0" encoding="utf-8"?>
<table xmlns="http://schemas.openxmlformats.org/spreadsheetml/2006/main" id="59" name="Tableau45657585960" displayName="Tableau45657585960" ref="A1:I3" totalsRowShown="0" headerRowDxfId="529" dataDxfId="528" headerRowCellStyle="Accent1">
  <autoFilter ref="A1:I3"/>
  <tableColumns count="9">
    <tableColumn id="1" name="Code_prod" dataDxfId="527"/>
    <tableColumn id="2" name="Nom_prod" dataDxfId="526"/>
    <tableColumn id="3" name="Marque" dataDxfId="525"/>
    <tableColumn id="4" name="Qté_Dépôt" dataDxfId="524"/>
    <tableColumn id="5" name="Qté_Mag" dataDxfId="523"/>
    <tableColumn id="6" name="Qté_Totale" dataDxfId="522">
      <calculatedColumnFormula>Tableau45657585960[Qté_Mag]+Tableau45657585960[Qté_Dépôt]</calculatedColumnFormula>
    </tableColumn>
    <tableColumn id="7" name="Stock_min" dataDxfId="521"/>
    <tableColumn id="8" name="Commander" dataDxfId="520">
      <calculatedColumnFormula>IF(Tableau45657585960[Stock_min]&lt;=Tableau45657585960[Qté_Totale],"En stock","A commander")</calculatedColumnFormula>
    </tableColumn>
    <tableColumn id="9" name="Commande en cours" dataDxfId="519"/>
  </tableColumns>
  <tableStyleInfo name="TableStyleLight20" showFirstColumn="0" showLastColumn="0" showRowStripes="1" showColumnStripes="0"/>
</table>
</file>

<file path=xl/tables/table11.xml><?xml version="1.0" encoding="utf-8"?>
<table xmlns="http://schemas.openxmlformats.org/spreadsheetml/2006/main" id="60" name="Tableau4565758596061" displayName="Tableau4565758596061" ref="A1:I2" totalsRowShown="0" headerRowDxfId="518" dataDxfId="517" headerRowCellStyle="Accent1">
  <autoFilter ref="A1:I2"/>
  <tableColumns count="9">
    <tableColumn id="1" name="Code_prod" dataDxfId="516"/>
    <tableColumn id="2" name="Nom_prod" dataDxfId="515"/>
    <tableColumn id="3" name="Marque" dataDxfId="514"/>
    <tableColumn id="4" name="Qté_Dépôt" dataDxfId="513"/>
    <tableColumn id="5" name="Qté_Mag" dataDxfId="512"/>
    <tableColumn id="6" name="Qté_Totale" dataDxfId="511">
      <calculatedColumnFormula>Tableau4565758596061[Qté_Mag]+Tableau4565758596061[Qté_Dépôt]</calculatedColumnFormula>
    </tableColumn>
    <tableColumn id="7" name="Stock_min" dataDxfId="510"/>
    <tableColumn id="8" name="Commander" dataDxfId="509">
      <calculatedColumnFormula>IF(Tableau4565758596061[Stock_min]&lt;=Tableau4565758596061[Qté_Totale],"En stock","A commander")</calculatedColumnFormula>
    </tableColumn>
    <tableColumn id="9" name="Commande en cours" dataDxfId="508"/>
  </tableColumns>
  <tableStyleInfo name="TableStyleLight20" showFirstColumn="0" showLastColumn="0" showRowStripes="1" showColumnStripes="0"/>
</table>
</file>

<file path=xl/tables/table12.xml><?xml version="1.0" encoding="utf-8"?>
<table xmlns="http://schemas.openxmlformats.org/spreadsheetml/2006/main" id="61" name="Tableau456575859606162" displayName="Tableau456575859606162" ref="A1:I3" totalsRowShown="0" headerRowDxfId="507" dataDxfId="506" headerRowCellStyle="Accent1">
  <autoFilter ref="A1:I3"/>
  <tableColumns count="9">
    <tableColumn id="1" name="Code_prod" dataDxfId="505"/>
    <tableColumn id="2" name="Nom_prod" dataDxfId="504"/>
    <tableColumn id="3" name="Marque" dataDxfId="503"/>
    <tableColumn id="4" name="Qté_Dépôt" dataDxfId="502"/>
    <tableColumn id="5" name="Qté_Mag" dataDxfId="501"/>
    <tableColumn id="6" name="Qté_Totale" dataDxfId="500">
      <calculatedColumnFormula>Tableau456575859606162[Qté_Mag]+Tableau456575859606162[Qté_Dépôt]</calculatedColumnFormula>
    </tableColumn>
    <tableColumn id="7" name="Stock_min" dataDxfId="499"/>
    <tableColumn id="8" name="Commander" dataDxfId="498">
      <calculatedColumnFormula>IF(Tableau456575859606162[Stock_min]&lt;=Tableau456575859606162[Qté_Totale],"En stock","A commander")</calculatedColumnFormula>
    </tableColumn>
    <tableColumn id="9" name="Commande en cours" dataDxfId="497"/>
  </tableColumns>
  <tableStyleInfo name="TableStyleLight20" showFirstColumn="0" showLastColumn="0" showRowStripes="1" showColumnStripes="0"/>
</table>
</file>

<file path=xl/tables/table13.xml><?xml version="1.0" encoding="utf-8"?>
<table xmlns="http://schemas.openxmlformats.org/spreadsheetml/2006/main" id="62" name="Tableau45657585960616263" displayName="Tableau45657585960616263" ref="A1:I3" totalsRowShown="0" headerRowDxfId="496" dataDxfId="495" headerRowCellStyle="Accent1">
  <autoFilter ref="A1:I3"/>
  <tableColumns count="9">
    <tableColumn id="1" name="Code_prod" dataDxfId="494"/>
    <tableColumn id="2" name="Nom_prod" dataDxfId="493"/>
    <tableColumn id="3" name="Marque" dataDxfId="492"/>
    <tableColumn id="4" name="Qté_Dépôt" dataDxfId="491"/>
    <tableColumn id="5" name="Qté_Mag" dataDxfId="490"/>
    <tableColumn id="6" name="Qté_Totale" dataDxfId="489">
      <calculatedColumnFormula>Tableau45657585960616263[Qté_Mag]+Tableau45657585960616263[Qté_Dépôt]</calculatedColumnFormula>
    </tableColumn>
    <tableColumn id="7" name="Stock_min" dataDxfId="488"/>
    <tableColumn id="8" name="Commander" dataDxfId="487">
      <calculatedColumnFormula>IF(Tableau45657585960616263[Stock_min]&lt;=Tableau45657585960616263[Qté_Totale],"En stock","A commander")</calculatedColumnFormula>
    </tableColumn>
    <tableColumn id="9" name="Commande en cours" dataDxfId="486"/>
  </tableColumns>
  <tableStyleInfo name="TableStyleLight20" showFirstColumn="0" showLastColumn="0" showRowStripes="1" showColumnStripes="0"/>
</table>
</file>

<file path=xl/tables/table14.xml><?xml version="1.0" encoding="utf-8"?>
<table xmlns="http://schemas.openxmlformats.org/spreadsheetml/2006/main" id="63" name="Tableau4565758596061626364" displayName="Tableau4565758596061626364" ref="A1:I15" totalsRowShown="0" headerRowDxfId="485" dataDxfId="484" headerRowCellStyle="Accent1">
  <autoFilter ref="A1:I15"/>
  <tableColumns count="9">
    <tableColumn id="1" name="Code_prod" dataDxfId="483"/>
    <tableColumn id="2" name="Nom_prod" dataDxfId="482"/>
    <tableColumn id="3" name="Marque" dataDxfId="481"/>
    <tableColumn id="4" name="Qté_Dépôt" dataDxfId="480"/>
    <tableColumn id="5" name="Qté_Mag" dataDxfId="479"/>
    <tableColumn id="6" name="Qté_Totale" dataDxfId="478">
      <calculatedColumnFormula>Tableau4565758596061626364[Qté_Mag]+Tableau4565758596061626364[Qté_Dépôt]</calculatedColumnFormula>
    </tableColumn>
    <tableColumn id="7" name="Stock_min" dataDxfId="477"/>
    <tableColumn id="8" name="Commander" dataDxfId="476">
      <calculatedColumnFormula>IF(Tableau4565758596061626364[Stock_min]&lt;=Tableau4565758596061626364[Qté_Totale],"En stock","A commander")</calculatedColumnFormula>
    </tableColumn>
    <tableColumn id="9" name="Commande en cours" dataDxfId="475"/>
  </tableColumns>
  <tableStyleInfo name="TableStyleLight20" showFirstColumn="0" showLastColumn="0" showRowStripes="1" showColumnStripes="0"/>
</table>
</file>

<file path=xl/tables/table15.xml><?xml version="1.0" encoding="utf-8"?>
<table xmlns="http://schemas.openxmlformats.org/spreadsheetml/2006/main" id="64" name="Tableau456575859606162636465" displayName="Tableau456575859606162636465" ref="A1:I2" totalsRowShown="0" headerRowDxfId="474" dataDxfId="473" headerRowCellStyle="Accent1">
  <autoFilter ref="A1:I2"/>
  <tableColumns count="9">
    <tableColumn id="1" name="Code_prod" dataDxfId="472"/>
    <tableColumn id="2" name="Nom_prod" dataDxfId="471"/>
    <tableColumn id="3" name="Marque" dataDxfId="470"/>
    <tableColumn id="4" name="Qté_Dépôt" dataDxfId="469"/>
    <tableColumn id="5" name="Qté_Mag" dataDxfId="468"/>
    <tableColumn id="6" name="Qté_Totale" dataDxfId="467">
      <calculatedColumnFormula>Tableau456575859606162636465[Qté_Mag]+Tableau456575859606162636465[Qté_Dépôt]</calculatedColumnFormula>
    </tableColumn>
    <tableColumn id="7" name="Stock_min" dataDxfId="466"/>
    <tableColumn id="8" name="Commander" dataDxfId="465">
      <calculatedColumnFormula>IF(Tableau456575859606162636465[Stock_min]&lt;=Tableau456575859606162636465[Qté_Totale],"En stock","A commander")</calculatedColumnFormula>
    </tableColumn>
    <tableColumn id="9" name="Commande en cours" dataDxfId="464"/>
  </tableColumns>
  <tableStyleInfo name="TableStyleLight20" showFirstColumn="0" showLastColumn="0" showRowStripes="1" showColumnStripes="0"/>
</table>
</file>

<file path=xl/tables/table16.xml><?xml version="1.0" encoding="utf-8"?>
<table xmlns="http://schemas.openxmlformats.org/spreadsheetml/2006/main" id="65" name="Tableau45657585960616263646566" displayName="Tableau45657585960616263646566" ref="A1:I2" totalsRowShown="0" headerRowDxfId="463" dataDxfId="462" headerRowCellStyle="Accent1">
  <autoFilter ref="A1:I2"/>
  <tableColumns count="9">
    <tableColumn id="1" name="Code_prod" dataDxfId="461"/>
    <tableColumn id="2" name="Nom_prod" dataDxfId="460"/>
    <tableColumn id="3" name="Marque" dataDxfId="459"/>
    <tableColumn id="4" name="Qté_Dépôt" dataDxfId="458"/>
    <tableColumn id="5" name="Qté_Mag" dataDxfId="457"/>
    <tableColumn id="6" name="Qté_Totale" dataDxfId="456">
      <calculatedColumnFormula>Tableau45657585960616263646566[Qté_Mag]+Tableau45657585960616263646566[Qté_Dépôt]</calculatedColumnFormula>
    </tableColumn>
    <tableColumn id="7" name="Stock_min" dataDxfId="455"/>
    <tableColumn id="8" name="Commander" dataDxfId="454">
      <calculatedColumnFormula>IF(Tableau45657585960616263646566[Stock_min]&lt;=Tableau45657585960616263646566[Qté_Totale],"En stock","A commander")</calculatedColumnFormula>
    </tableColumn>
    <tableColumn id="9" name="Commande en cours" dataDxfId="453"/>
  </tableColumns>
  <tableStyleInfo name="TableStyleLight20" showFirstColumn="0" showLastColumn="0" showRowStripes="1" showColumnStripes="0"/>
</table>
</file>

<file path=xl/tables/table17.xml><?xml version="1.0" encoding="utf-8"?>
<table xmlns="http://schemas.openxmlformats.org/spreadsheetml/2006/main" id="66" name="Tableau4565758596061626364656667" displayName="Tableau4565758596061626364656667" ref="A1:I7" totalsRowShown="0" headerRowDxfId="452" dataDxfId="451" headerRowCellStyle="Accent1">
  <autoFilter ref="A1:I7"/>
  <tableColumns count="9">
    <tableColumn id="1" name="Code_prod" dataDxfId="450"/>
    <tableColumn id="2" name="Nom_prod" dataDxfId="449"/>
    <tableColumn id="3" name="Marque" dataDxfId="448"/>
    <tableColumn id="4" name="Qté_Dépôt" dataDxfId="447"/>
    <tableColumn id="5" name="Qté_Mag" dataDxfId="446"/>
    <tableColumn id="6" name="Qté_Totale" dataDxfId="445">
      <calculatedColumnFormula>Tableau4565758596061626364656667[Qté_Mag]+Tableau4565758596061626364656667[Qté_Dépôt]</calculatedColumnFormula>
    </tableColumn>
    <tableColumn id="7" name="Stock_min" dataDxfId="444"/>
    <tableColumn id="8" name="Commander" dataDxfId="443">
      <calculatedColumnFormula>IF(Tableau4565758596061626364656667[Stock_min]&lt;=Tableau4565758596061626364656667[Qté_Totale],"En stock","A commander")</calculatedColumnFormula>
    </tableColumn>
    <tableColumn id="9" name="Commande en cours" dataDxfId="442"/>
  </tableColumns>
  <tableStyleInfo name="TableStyleLight20" showFirstColumn="0" showLastColumn="0" showRowStripes="1" showColumnStripes="0"/>
</table>
</file>

<file path=xl/tables/table18.xml><?xml version="1.0" encoding="utf-8"?>
<table xmlns="http://schemas.openxmlformats.org/spreadsheetml/2006/main" id="67" name="Tableau456575859606162636465666768" displayName="Tableau456575859606162636465666768" ref="A1:I2" totalsRowShown="0" headerRowDxfId="441" dataDxfId="440" headerRowCellStyle="Accent1">
  <autoFilter ref="A1:I2"/>
  <tableColumns count="9">
    <tableColumn id="1" name="Code_prod" dataDxfId="439"/>
    <tableColumn id="2" name="Nom_prod" dataDxfId="438"/>
    <tableColumn id="3" name="Marque" dataDxfId="437"/>
    <tableColumn id="4" name="Qté_Dépôt" dataDxfId="436"/>
    <tableColumn id="5" name="Qté_Mag" dataDxfId="435"/>
    <tableColumn id="6" name="Qté_Totale" dataDxfId="434">
      <calculatedColumnFormula>Tableau456575859606162636465666768[Qté_Mag]+Tableau456575859606162636465666768[Qté_Dépôt]</calculatedColumnFormula>
    </tableColumn>
    <tableColumn id="7" name="Stock_min" dataDxfId="433"/>
    <tableColumn id="8" name="Commander" dataDxfId="432">
      <calculatedColumnFormula>IF(Tableau456575859606162636465666768[Stock_min]&lt;=Tableau456575859606162636465666768[Qté_Totale],"En stock","A commander")</calculatedColumnFormula>
    </tableColumn>
    <tableColumn id="9" name="Commande en cours" dataDxfId="431"/>
  </tableColumns>
  <tableStyleInfo name="TableStyleLight20" showFirstColumn="0" showLastColumn="0" showRowStripes="1" showColumnStripes="0"/>
</table>
</file>

<file path=xl/tables/table19.xml><?xml version="1.0" encoding="utf-8"?>
<table xmlns="http://schemas.openxmlformats.org/spreadsheetml/2006/main" id="68" name="Tableau45657585960616263646566676869" displayName="Tableau45657585960616263646566676869" ref="A1:I2" totalsRowShown="0" headerRowDxfId="430" dataDxfId="429" headerRowCellStyle="Accent1">
  <autoFilter ref="A1:I2"/>
  <tableColumns count="9">
    <tableColumn id="1" name="Code_prod" dataDxfId="428"/>
    <tableColumn id="2" name="Nom_prod" dataDxfId="427"/>
    <tableColumn id="3" name="Marque" dataDxfId="426"/>
    <tableColumn id="4" name="Qté_Dépôt" dataDxfId="425"/>
    <tableColumn id="5" name="Qté_Mag" dataDxfId="424"/>
    <tableColumn id="6" name="Qté_Totale" dataDxfId="423">
      <calculatedColumnFormula>Tableau45657585960616263646566676869[Qté_Mag]+Tableau45657585960616263646566676869[Qté_Dépôt]</calculatedColumnFormula>
    </tableColumn>
    <tableColumn id="7" name="Stock_min" dataDxfId="422"/>
    <tableColumn id="8" name="Commander" dataDxfId="421">
      <calculatedColumnFormula>IF(Tableau45657585960616263646566676869[Stock_min]&lt;=Tableau45657585960616263646566676869[Qté_Totale],"En stock","A commander")</calculatedColumnFormula>
    </tableColumn>
    <tableColumn id="9" name="Commande en cours" dataDxfId="420"/>
  </tableColumns>
  <tableStyleInfo name="TableStyleLight20" showFirstColumn="0" showLastColumn="0" showRowStripes="1" showColumnStripes="0"/>
</table>
</file>

<file path=xl/tables/table20.xml><?xml version="1.0" encoding="utf-8"?>
<table xmlns="http://schemas.openxmlformats.org/spreadsheetml/2006/main" id="69" name="Tableau4565758596061626364656667686970" displayName="Tableau4565758596061626364656667686970" ref="A1:I5" totalsRowShown="0" headerRowDxfId="419" dataDxfId="418" headerRowCellStyle="Accent1">
  <autoFilter ref="A1:I5"/>
  <tableColumns count="9">
    <tableColumn id="1" name="Code_prod" dataDxfId="417"/>
    <tableColumn id="2" name="Nom_prod" dataDxfId="416"/>
    <tableColumn id="3" name="Marque" dataDxfId="415"/>
    <tableColumn id="4" name="Qté_Dépôt" dataDxfId="414"/>
    <tableColumn id="5" name="Qté_Mag" dataDxfId="413"/>
    <tableColumn id="6" name="Qté_Totale" dataDxfId="412">
      <calculatedColumnFormula>Tableau4565758596061626364656667686970[Qté_Mag]+Tableau4565758596061626364656667686970[Qté_Dépôt]</calculatedColumnFormula>
    </tableColumn>
    <tableColumn id="7" name="Stock_min" dataDxfId="411"/>
    <tableColumn id="8" name="Commander" dataDxfId="410">
      <calculatedColumnFormula>IF(Tableau4565758596061626364656667686970[Stock_min]&lt;=Tableau4565758596061626364656667686970[Qté_Totale],"En stock","A commander")</calculatedColumnFormula>
    </tableColumn>
    <tableColumn id="9" name="Commande en cours" dataDxfId="409"/>
  </tableColumns>
  <tableStyleInfo name="TableStyleLight20" showFirstColumn="0" showLastColumn="0" showRowStripes="1" showColumnStripes="0"/>
</table>
</file>

<file path=xl/tables/table21.xml><?xml version="1.0" encoding="utf-8"?>
<table xmlns="http://schemas.openxmlformats.org/spreadsheetml/2006/main" id="70" name="Tableau456575859606162636465666768697071" displayName="Tableau456575859606162636465666768697071" ref="A1:I34" totalsRowShown="0" headerRowDxfId="408" dataDxfId="407" headerRowCellStyle="Accent1">
  <autoFilter ref="A1:I34"/>
  <tableColumns count="9">
    <tableColumn id="1" name="Code_prod" dataDxfId="406"/>
    <tableColumn id="2" name="Nom_prod" dataDxfId="405"/>
    <tableColumn id="3" name="Marque" dataDxfId="404"/>
    <tableColumn id="4" name="Qté_Dépôt" dataDxfId="403"/>
    <tableColumn id="5" name="Qté_Mag" dataDxfId="402"/>
    <tableColumn id="6" name="Qté_Totale" dataDxfId="401">
      <calculatedColumnFormula>Tableau456575859606162636465666768697071[Qté_Mag]+Tableau456575859606162636465666768697071[Qté_Dépôt]</calculatedColumnFormula>
    </tableColumn>
    <tableColumn id="7" name="Stock_min" dataDxfId="400"/>
    <tableColumn id="8" name="Commander" dataDxfId="399">
      <calculatedColumnFormula>IF(Tableau456575859606162636465666768697071[Stock_min]&lt;=Tableau456575859606162636465666768697071[Qté_Totale],"En stock","A commander")</calculatedColumnFormula>
    </tableColumn>
    <tableColumn id="9" name="Commande en cours" dataDxfId="398"/>
  </tableColumns>
  <tableStyleInfo name="TableStyleLight20" showFirstColumn="0" showLastColumn="0" showRowStripes="1" showColumnStripes="0"/>
</table>
</file>

<file path=xl/tables/table22.xml><?xml version="1.0" encoding="utf-8"?>
<table xmlns="http://schemas.openxmlformats.org/spreadsheetml/2006/main" id="71" name="Tableau45657585960616263646566676869707172" displayName="Tableau45657585960616263646566676869707172" ref="A1:I14" totalsRowShown="0" headerRowDxfId="397" dataDxfId="396" headerRowCellStyle="Accent1">
  <autoFilter ref="A1:I14"/>
  <tableColumns count="9">
    <tableColumn id="1" name="Code_prod" dataDxfId="395"/>
    <tableColumn id="2" name="Nom_prod" dataDxfId="394"/>
    <tableColumn id="3" name="Marque" dataDxfId="393"/>
    <tableColumn id="4" name="Qté_Dépôt" dataDxfId="392"/>
    <tableColumn id="5" name="Qté_Mag" dataDxfId="391"/>
    <tableColumn id="6" name="Qté_Totale" dataDxfId="390">
      <calculatedColumnFormula>Tableau45657585960616263646566676869707172[Qté_Mag]+Tableau45657585960616263646566676869707172[Qté_Dépôt]</calculatedColumnFormula>
    </tableColumn>
    <tableColumn id="7" name="Stock_min" dataDxfId="389"/>
    <tableColumn id="8" name="Commander" dataDxfId="388">
      <calculatedColumnFormula>IF(Tableau45657585960616263646566676869707172[Stock_min]&lt;=Tableau45657585960616263646566676869707172[Qté_Totale],"En stock","A commander")</calculatedColumnFormula>
    </tableColumn>
    <tableColumn id="9" name="Commande en cours" dataDxfId="387"/>
  </tableColumns>
  <tableStyleInfo name="TableStyleLight20" showFirstColumn="0" showLastColumn="0" showRowStripes="1" showColumnStripes="0"/>
</table>
</file>

<file path=xl/tables/table23.xml><?xml version="1.0" encoding="utf-8"?>
<table xmlns="http://schemas.openxmlformats.org/spreadsheetml/2006/main" id="72" name="Tableau4565758596061626364656667686970717273" displayName="Tableau4565758596061626364656667686970717273" ref="A1:I155" totalsRowShown="0" headerRowDxfId="386" dataDxfId="385" headerRowCellStyle="Accent1">
  <autoFilter ref="A1:I155"/>
  <tableColumns count="9">
    <tableColumn id="1" name="Code_prod" dataDxfId="384"/>
    <tableColumn id="2" name="Nom_prod" dataDxfId="383"/>
    <tableColumn id="3" name="Marque" dataDxfId="382"/>
    <tableColumn id="4" name="Qté_Dépôt" dataDxfId="381"/>
    <tableColumn id="5" name="Qté_Mag" dataDxfId="380"/>
    <tableColumn id="6" name="Qté_Totale" dataDxfId="379">
      <calculatedColumnFormula>Tableau4565758596061626364656667686970717273[Qté_Mag]+Tableau4565758596061626364656667686970717273[Qté_Dépôt]</calculatedColumnFormula>
    </tableColumn>
    <tableColumn id="7" name="Stock_min" dataDxfId="378"/>
    <tableColumn id="8" name="Commander" dataDxfId="377">
      <calculatedColumnFormula>IF(Tableau4565758596061626364656667686970717273[Stock_min]&lt;=Tableau4565758596061626364656667686970717273[Qté_Totale],"En stock","A commander")</calculatedColumnFormula>
    </tableColumn>
    <tableColumn id="9" name="Commande en cours" dataDxfId="376"/>
  </tableColumns>
  <tableStyleInfo name="TableStyleLight20" showFirstColumn="0" showLastColumn="0" showRowStripes="1" showColumnStripes="0"/>
</table>
</file>

<file path=xl/tables/table24.xml><?xml version="1.0" encoding="utf-8"?>
<table xmlns="http://schemas.openxmlformats.org/spreadsheetml/2006/main" id="73" name="Tableau456575859606162636465666768697071727374" displayName="Tableau456575859606162636465666768697071727374" ref="A1:I26" totalsRowShown="0" headerRowDxfId="375" dataDxfId="374" headerRowCellStyle="Accent1">
  <autoFilter ref="A1:I26"/>
  <tableColumns count="9">
    <tableColumn id="1" name="Code_prod" dataDxfId="373"/>
    <tableColumn id="2" name="Nom_prod" dataDxfId="372"/>
    <tableColumn id="3" name="Marque" dataDxfId="371"/>
    <tableColumn id="4" name="Qté_Dépôt" dataDxfId="370"/>
    <tableColumn id="5" name="Qté_Mag" dataDxfId="369"/>
    <tableColumn id="6" name="Qté_Totale" dataDxfId="368">
      <calculatedColumnFormula>Tableau456575859606162636465666768697071727374[Qté_Mag]+Tableau456575859606162636465666768697071727374[Qté_Dépôt]</calculatedColumnFormula>
    </tableColumn>
    <tableColumn id="7" name="Stock_min" dataDxfId="367"/>
    <tableColumn id="8" name="Commander" dataDxfId="366">
      <calculatedColumnFormula>IF(Tableau456575859606162636465666768697071727374[Stock_min]&lt;=Tableau456575859606162636465666768697071727374[Qté_Totale],"En stock","A commander")</calculatedColumnFormula>
    </tableColumn>
    <tableColumn id="9" name="Commande en cours" dataDxfId="365"/>
  </tableColumns>
  <tableStyleInfo name="TableStyleLight20" showFirstColumn="0" showLastColumn="0" showRowStripes="1" showColumnStripes="0"/>
</table>
</file>

<file path=xl/tables/table25.xml><?xml version="1.0" encoding="utf-8"?>
<table xmlns="http://schemas.openxmlformats.org/spreadsheetml/2006/main" id="74" name="Tableau45657585960616263646566676869707172737475" displayName="Tableau45657585960616263646566676869707172737475" ref="A1:I23" totalsRowShown="0" headerRowDxfId="364" dataDxfId="363" headerRowCellStyle="Accent1">
  <autoFilter ref="A1:I23"/>
  <tableColumns count="9">
    <tableColumn id="1" name="Code_prod" dataDxfId="362"/>
    <tableColumn id="2" name="Nom_prod" dataDxfId="361"/>
    <tableColumn id="3" name="Marque" dataDxfId="360"/>
    <tableColumn id="4" name="Qté_Dépôt" dataDxfId="359"/>
    <tableColumn id="5" name="Qté_Mag" dataDxfId="358"/>
    <tableColumn id="6" name="Qté_Totale" dataDxfId="357">
      <calculatedColumnFormula>Tableau45657585960616263646566676869707172737475[Qté_Mag]+Tableau45657585960616263646566676869707172737475[Qté_Dépôt]</calculatedColumnFormula>
    </tableColumn>
    <tableColumn id="7" name="Stock_min" dataDxfId="356"/>
    <tableColumn id="8" name="Commander" dataDxfId="355">
      <calculatedColumnFormula>IF(Tableau45657585960616263646566676869707172737475[Stock_min]&lt;=Tableau45657585960616263646566676869707172737475[Qté_Totale],"En stock","A commander")</calculatedColumnFormula>
    </tableColumn>
    <tableColumn id="9" name="Commande en cours" dataDxfId="354"/>
  </tableColumns>
  <tableStyleInfo name="TableStyleLight20" showFirstColumn="0" showLastColumn="0" showRowStripes="1" showColumnStripes="0"/>
</table>
</file>

<file path=xl/tables/table26.xml><?xml version="1.0" encoding="utf-8"?>
<table xmlns="http://schemas.openxmlformats.org/spreadsheetml/2006/main" id="75" name="Tableau4565758596061626364656667686970717273747576" displayName="Tableau4565758596061626364656667686970717273747576" ref="A1:I4" totalsRowShown="0" headerRowDxfId="353" dataDxfId="352" headerRowCellStyle="Accent1">
  <autoFilter ref="A1:I4"/>
  <tableColumns count="9">
    <tableColumn id="1" name="Code_prod" dataDxfId="351"/>
    <tableColumn id="2" name="Nom_prod" dataDxfId="350"/>
    <tableColumn id="3" name="Marque" dataDxfId="349"/>
    <tableColumn id="4" name="Qté_Dépôt" dataDxfId="348"/>
    <tableColumn id="5" name="Qté_Mag" dataDxfId="347"/>
    <tableColumn id="6" name="Qté_Totale" dataDxfId="346">
      <calculatedColumnFormula>Tableau4565758596061626364656667686970717273747576[Qté_Mag]+Tableau4565758596061626364656667686970717273747576[Qté_Dépôt]</calculatedColumnFormula>
    </tableColumn>
    <tableColumn id="7" name="Stock_min" dataDxfId="345"/>
    <tableColumn id="8" name="Commander" dataDxfId="344">
      <calculatedColumnFormula>IF(Tableau4565758596061626364656667686970717273747576[Stock_min]&lt;=Tableau4565758596061626364656667686970717273747576[Qté_Totale],"En stock","A commander")</calculatedColumnFormula>
    </tableColumn>
    <tableColumn id="9" name="Commande en cours" dataDxfId="343"/>
  </tableColumns>
  <tableStyleInfo name="TableStyleLight20" showFirstColumn="0" showLastColumn="0" showRowStripes="1" showColumnStripes="0"/>
</table>
</file>

<file path=xl/tables/table27.xml><?xml version="1.0" encoding="utf-8"?>
<table xmlns="http://schemas.openxmlformats.org/spreadsheetml/2006/main" id="76" name="Tableau456575859606162636465666768697071727374757677" displayName="Tableau456575859606162636465666768697071727374757677" ref="A1:I5" totalsRowShown="0" headerRowDxfId="342" dataDxfId="341" headerRowCellStyle="Accent1">
  <autoFilter ref="A1:I5"/>
  <tableColumns count="9">
    <tableColumn id="1" name="Code_prod" dataDxfId="340"/>
    <tableColumn id="2" name="Nom_prod" dataDxfId="339"/>
    <tableColumn id="3" name="Marque" dataDxfId="338"/>
    <tableColumn id="4" name="Qté_Dépôt" dataDxfId="337"/>
    <tableColumn id="5" name="Qté_Mag" dataDxfId="336"/>
    <tableColumn id="6" name="Qté_Totale" dataDxfId="335">
      <calculatedColumnFormula>Tableau456575859606162636465666768697071727374757677[Qté_Mag]+Tableau456575859606162636465666768697071727374757677[Qté_Dépôt]</calculatedColumnFormula>
    </tableColumn>
    <tableColumn id="7" name="Stock_min" dataDxfId="334"/>
    <tableColumn id="8" name="Commander" dataDxfId="333">
      <calculatedColumnFormula>IF(Tableau456575859606162636465666768697071727374757677[Stock_min]&lt;=Tableau456575859606162636465666768697071727374757677[Qté_Totale],"En stock","A commander")</calculatedColumnFormula>
    </tableColumn>
    <tableColumn id="9" name="Commande en cours" dataDxfId="332"/>
  </tableColumns>
  <tableStyleInfo name="TableStyleLight20" showFirstColumn="0" showLastColumn="0" showRowStripes="1" showColumnStripes="0"/>
</table>
</file>

<file path=xl/tables/table28.xml><?xml version="1.0" encoding="utf-8"?>
<table xmlns="http://schemas.openxmlformats.org/spreadsheetml/2006/main" id="77" name="Tableau45657585960616263646566676869707172737475767778" displayName="Tableau45657585960616263646566676869707172737475767778" ref="A1:I5" totalsRowShown="0" headerRowDxfId="331" dataDxfId="330" headerRowCellStyle="Accent1">
  <autoFilter ref="A1:I5"/>
  <tableColumns count="9">
    <tableColumn id="1" name="Code_prod" dataDxfId="329"/>
    <tableColumn id="2" name="Nom_prod" dataDxfId="328"/>
    <tableColumn id="3" name="Marque" dataDxfId="327"/>
    <tableColumn id="4" name="Qté_Dépôt" dataDxfId="326"/>
    <tableColumn id="5" name="Qté_Mag" dataDxfId="325"/>
    <tableColumn id="6" name="Qté_Totale" dataDxfId="324">
      <calculatedColumnFormula>Tableau45657585960616263646566676869707172737475767778[Qté_Mag]+Tableau45657585960616263646566676869707172737475767778[Qté_Dépôt]</calculatedColumnFormula>
    </tableColumn>
    <tableColumn id="7" name="Stock_min" dataDxfId="323"/>
    <tableColumn id="8" name="Commander" dataDxfId="322">
      <calculatedColumnFormula>IF(Tableau45657585960616263646566676869707172737475767778[Stock_min]&lt;=Tableau45657585960616263646566676869707172737475767778[Qté_Totale],"En stock","A commander")</calculatedColumnFormula>
    </tableColumn>
    <tableColumn id="9" name="Commande en cours" dataDxfId="321"/>
  </tableColumns>
  <tableStyleInfo name="TableStyleLight20" showFirstColumn="0" showLastColumn="0" showRowStripes="1" showColumnStripes="0"/>
</table>
</file>

<file path=xl/tables/table29.xml><?xml version="1.0" encoding="utf-8"?>
<table xmlns="http://schemas.openxmlformats.org/spreadsheetml/2006/main" id="78" name="Tableau4565758596061626364656667686970717273747576777879" displayName="Tableau4565758596061626364656667686970717273747576777879" ref="A1:I15" totalsRowShown="0" headerRowDxfId="320" dataDxfId="319" headerRowCellStyle="Accent1">
  <autoFilter ref="A1:I15"/>
  <tableColumns count="9">
    <tableColumn id="1" name="Code_prod" dataDxfId="318"/>
    <tableColumn id="2" name="Nom_prod" dataDxfId="317"/>
    <tableColumn id="3" name="Marque" dataDxfId="316"/>
    <tableColumn id="4" name="Qté_Dépôt" dataDxfId="315"/>
    <tableColumn id="5" name="Qté_Mag" dataDxfId="314"/>
    <tableColumn id="6" name="Qté_Totale" dataDxfId="313">
      <calculatedColumnFormula>Tableau4565758596061626364656667686970717273747576777879[Qté_Mag]+Tableau4565758596061626364656667686970717273747576777879[Qté_Dépôt]</calculatedColumnFormula>
    </tableColumn>
    <tableColumn id="7" name="Stock_min" dataDxfId="312"/>
    <tableColumn id="8" name="Commander" dataDxfId="311">
      <calculatedColumnFormula>IF(Tableau4565758596061626364656667686970717273747576777879[Stock_min]&lt;=Tableau4565758596061626364656667686970717273747576777879[Qté_Totale],"En stock","A commander")</calculatedColumnFormula>
    </tableColumn>
    <tableColumn id="9" name="Commande en cours" dataDxfId="310"/>
  </tableColumns>
  <tableStyleInfo name="TableStyleLight20" showFirstColumn="0" showLastColumn="0" showRowStripes="1" showColumnStripes="0"/>
</table>
</file>

<file path=xl/tables/table30.xml><?xml version="1.0" encoding="utf-8"?>
<table xmlns="http://schemas.openxmlformats.org/spreadsheetml/2006/main" id="79" name="Tableau456575859606162636465666768697071727374757677787980" displayName="Tableau456575859606162636465666768697071727374757677787980" ref="A1:I24" totalsRowShown="0" headerRowDxfId="309" dataDxfId="308" headerRowCellStyle="Accent1">
  <autoFilter ref="A1:I24"/>
  <tableColumns count="9">
    <tableColumn id="1" name="Code_prod" dataDxfId="307"/>
    <tableColumn id="2" name="Nom_prod" dataDxfId="306"/>
    <tableColumn id="3" name="Marque" dataDxfId="305"/>
    <tableColumn id="4" name="Qté_Dépôt" dataDxfId="304"/>
    <tableColumn id="5" name="Qté_Mag" dataDxfId="303"/>
    <tableColumn id="6" name="Qté_Totale" dataDxfId="302">
      <calculatedColumnFormula>Tableau456575859606162636465666768697071727374757677787980[Qté_Mag]+Tableau456575859606162636465666768697071727374757677787980[Qté_Dépôt]</calculatedColumnFormula>
    </tableColumn>
    <tableColumn id="7" name="Stock_min" dataDxfId="301"/>
    <tableColumn id="8" name="Commander" dataDxfId="300">
      <calculatedColumnFormula>IF(Tableau456575859606162636465666768697071727374757677787980[Stock_min]&lt;=Tableau456575859606162636465666768697071727374757677787980[Qté_Totale],"En stock","A commander")</calculatedColumnFormula>
    </tableColumn>
    <tableColumn id="9" name="Commande en cours" dataDxfId="299"/>
  </tableColumns>
  <tableStyleInfo name="TableStyleLight20" showFirstColumn="0" showLastColumn="0" showRowStripes="1" showColumnStripes="0"/>
</table>
</file>

<file path=xl/tables/table31.xml><?xml version="1.0" encoding="utf-8"?>
<table xmlns="http://schemas.openxmlformats.org/spreadsheetml/2006/main" id="80" name="Tableau45657585960616263646566676869707172737475767778798081" displayName="Tableau45657585960616263646566676869707172737475767778798081" ref="A1:I7" totalsRowShown="0" headerRowDxfId="298" dataDxfId="297" headerRowCellStyle="Accent1">
  <autoFilter ref="A1:I7"/>
  <tableColumns count="9">
    <tableColumn id="1" name="Code_prod" dataDxfId="296"/>
    <tableColumn id="2" name="Nom_prod" dataDxfId="295"/>
    <tableColumn id="3" name="Marque" dataDxfId="294"/>
    <tableColumn id="4" name="Qté_Dépôt" dataDxfId="293"/>
    <tableColumn id="5" name="Qté_Mag" dataDxfId="292"/>
    <tableColumn id="6" name="Qté_Totale" dataDxfId="291">
      <calculatedColumnFormula>Tableau45657585960616263646566676869707172737475767778798081[Qté_Mag]+Tableau45657585960616263646566676869707172737475767778798081[Qté_Dépôt]</calculatedColumnFormula>
    </tableColumn>
    <tableColumn id="7" name="Stock_min" dataDxfId="290"/>
    <tableColumn id="8" name="Commander" dataDxfId="289">
      <calculatedColumnFormula>IF(Tableau45657585960616263646566676869707172737475767778798081[Stock_min]&lt;=Tableau45657585960616263646566676869707172737475767778798081[Qté_Totale],"En stock","A commander")</calculatedColumnFormula>
    </tableColumn>
    <tableColumn id="9" name="Commande en cours" dataDxfId="288"/>
  </tableColumns>
  <tableStyleInfo name="TableStyleLight20" showFirstColumn="0" showLastColumn="0" showRowStripes="1" showColumnStripes="0"/>
</table>
</file>

<file path=xl/tables/table32.xml><?xml version="1.0" encoding="utf-8"?>
<table xmlns="http://schemas.openxmlformats.org/spreadsheetml/2006/main" id="81" name="Tableau4565758596061626364656667686970717273747576777879808182" displayName="Tableau4565758596061626364656667686970717273747576777879808182" ref="A1:I8" totalsRowShown="0" headerRowDxfId="287" dataDxfId="286" headerRowCellStyle="Accent1">
  <autoFilter ref="A1:I8"/>
  <tableColumns count="9">
    <tableColumn id="1" name="Code_prod" dataDxfId="285"/>
    <tableColumn id="2" name="Nom_prod" dataDxfId="284"/>
    <tableColumn id="3" name="Marque" dataDxfId="283"/>
    <tableColumn id="4" name="Qté_Dépôt" dataDxfId="282"/>
    <tableColumn id="5" name="Qté_Mag" dataDxfId="281"/>
    <tableColumn id="6" name="Qté_Totale" dataDxfId="280">
      <calculatedColumnFormula>Tableau4565758596061626364656667686970717273747576777879808182[Qté_Mag]+Tableau4565758596061626364656667686970717273747576777879808182[Qté_Dépôt]</calculatedColumnFormula>
    </tableColumn>
    <tableColumn id="7" name="Stock_min" dataDxfId="279"/>
    <tableColumn id="8" name="Commander" dataDxfId="278">
      <calculatedColumnFormula>IF(Tableau4565758596061626364656667686970717273747576777879808182[Stock_min]&lt;=Tableau4565758596061626364656667686970717273747576777879808182[Qté_Totale],"En stock","A commander")</calculatedColumnFormula>
    </tableColumn>
    <tableColumn id="9" name="Commande en cours" dataDxfId="277"/>
  </tableColumns>
  <tableStyleInfo name="TableStyleLight20" showFirstColumn="0" showLastColumn="0" showRowStripes="1" showColumnStripes="0"/>
</table>
</file>

<file path=xl/tables/table33.xml><?xml version="1.0" encoding="utf-8"?>
<table xmlns="http://schemas.openxmlformats.org/spreadsheetml/2006/main" id="82" name="Tableau456575859606162636465666768697071727374757677787980818283" displayName="Tableau456575859606162636465666768697071727374757677787980818283" ref="A1:I7" totalsRowShown="0" headerRowDxfId="276" dataDxfId="275" headerRowCellStyle="Accent1">
  <autoFilter ref="A1:I7"/>
  <tableColumns count="9">
    <tableColumn id="1" name="Code_prod" dataDxfId="274"/>
    <tableColumn id="2" name="Nom_prod" dataDxfId="273"/>
    <tableColumn id="3" name="Marque" dataDxfId="272"/>
    <tableColumn id="4" name="Qté_Dépôt" dataDxfId="271"/>
    <tableColumn id="5" name="Qté_Mag" dataDxfId="270"/>
    <tableColumn id="6" name="Qté_Totale" dataDxfId="269">
      <calculatedColumnFormula>Tableau456575859606162636465666768697071727374757677787980818283[Qté_Mag]+Tableau456575859606162636465666768697071727374757677787980818283[Qté_Dépôt]</calculatedColumnFormula>
    </tableColumn>
    <tableColumn id="7" name="Stock_min" dataDxfId="268"/>
    <tableColumn id="8" name="Commander" dataDxfId="267">
      <calculatedColumnFormula>IF(Tableau456575859606162636465666768697071727374757677787980818283[Stock_min]&lt;=Tableau456575859606162636465666768697071727374757677787980818283[Qté_Totale],"En stock","A commander")</calculatedColumnFormula>
    </tableColumn>
    <tableColumn id="9" name="Commande en cours" dataDxfId="266"/>
  </tableColumns>
  <tableStyleInfo name="TableStyleLight20" showFirstColumn="0" showLastColumn="0" showRowStripes="1" showColumnStripes="0"/>
</table>
</file>

<file path=xl/tables/table34.xml><?xml version="1.0" encoding="utf-8"?>
<table xmlns="http://schemas.openxmlformats.org/spreadsheetml/2006/main" id="83" name="Tableau45657585960616263646566676869707172737475767778798081828384" displayName="Tableau45657585960616263646566676869707172737475767778798081828384" ref="A1:I106" totalsRowShown="0" headerRowDxfId="265" dataDxfId="264" headerRowCellStyle="Accent1">
  <autoFilter ref="A1:I106"/>
  <tableColumns count="9">
    <tableColumn id="1" name="Code_prod" dataDxfId="263"/>
    <tableColumn id="2" name="Nom_prod" dataDxfId="262"/>
    <tableColumn id="3" name="Marque" dataDxfId="261"/>
    <tableColumn id="4" name="Qté_Dépôt" dataDxfId="260"/>
    <tableColumn id="5" name="Qté_Mag" dataDxfId="259"/>
    <tableColumn id="6" name="Qté_Totale" dataDxfId="258">
      <calculatedColumnFormula>Tableau45657585960616263646566676869707172737475767778798081828384[Qté_Mag]+Tableau45657585960616263646566676869707172737475767778798081828384[Qté_Dépôt]</calculatedColumnFormula>
    </tableColumn>
    <tableColumn id="7" name="Stock_min" dataDxfId="257"/>
    <tableColumn id="8" name="Commander" dataDxfId="256">
      <calculatedColumnFormula>IF(Tableau45657585960616263646566676869707172737475767778798081828384[Stock_min]&lt;=Tableau45657585960616263646566676869707172737475767778798081828384[Qté_Totale],"En stock","A commander")</calculatedColumnFormula>
    </tableColumn>
    <tableColumn id="9" name="Commande en cours" dataDxfId="255"/>
  </tableColumns>
  <tableStyleInfo name="TableStyleLight20" showFirstColumn="0" showLastColumn="0" showRowStripes="1" showColumnStripes="0"/>
</table>
</file>

<file path=xl/tables/table35.xml><?xml version="1.0" encoding="utf-8"?>
<table xmlns="http://schemas.openxmlformats.org/spreadsheetml/2006/main" id="84" name="Tableau4565758596061626364656667686970717273747576777879808182838485" displayName="Tableau4565758596061626364656667686970717273747576777879808182838485" ref="A1:I31" totalsRowShown="0" headerRowDxfId="254" dataDxfId="253" headerRowCellStyle="Accent1">
  <autoFilter ref="A1:I31"/>
  <tableColumns count="9">
    <tableColumn id="1" name="Code_prod" dataDxfId="252"/>
    <tableColumn id="2" name="Nom_prod" dataDxfId="251"/>
    <tableColumn id="3" name="Marque" dataDxfId="250"/>
    <tableColumn id="4" name="Qté_Dépôt" dataDxfId="249"/>
    <tableColumn id="5" name="Qté_Mag" dataDxfId="248"/>
    <tableColumn id="6" name="Qté_Totale" dataDxfId="247">
      <calculatedColumnFormula>Tableau4565758596061626364656667686970717273747576777879808182838485[Qté_Mag]+Tableau4565758596061626364656667686970717273747576777879808182838485[Qté_Dépôt]</calculatedColumnFormula>
    </tableColumn>
    <tableColumn id="7" name="Stock_min" dataDxfId="246"/>
    <tableColumn id="8" name="Commander" dataDxfId="245">
      <calculatedColumnFormula>IF(Tableau4565758596061626364656667686970717273747576777879808182838485[Stock_min]&lt;=Tableau4565758596061626364656667686970717273747576777879808182838485[Qté_Totale],"En stock","A commander")</calculatedColumnFormula>
    </tableColumn>
    <tableColumn id="9" name="Commande en cours" dataDxfId="244"/>
  </tableColumns>
  <tableStyleInfo name="TableStyleLight20" showFirstColumn="0" showLastColumn="0" showRowStripes="1" showColumnStripes="0"/>
</table>
</file>

<file path=xl/tables/table36.xml><?xml version="1.0" encoding="utf-8"?>
<table xmlns="http://schemas.openxmlformats.org/spreadsheetml/2006/main" id="85" name="Tableau456575859606162636465666768697071727374757677787980818283848586" displayName="Tableau456575859606162636465666768697071727374757677787980818283848586" ref="A1:I6" totalsRowShown="0" headerRowDxfId="243" dataDxfId="242" headerRowCellStyle="Accent1">
  <autoFilter ref="A1:I6"/>
  <tableColumns count="9">
    <tableColumn id="1" name="Code_prod" dataDxfId="241"/>
    <tableColumn id="2" name="Nom_prod" dataDxfId="240"/>
    <tableColumn id="3" name="Marque" dataDxfId="239"/>
    <tableColumn id="4" name="Qté_Dépôt" dataDxfId="238"/>
    <tableColumn id="5" name="Qté_Mag" dataDxfId="237"/>
    <tableColumn id="6" name="Qté_Totale" dataDxfId="236">
      <calculatedColumnFormula>Tableau456575859606162636465666768697071727374757677787980818283848586[Qté_Mag]+Tableau456575859606162636465666768697071727374757677787980818283848586[Qté_Dépôt]</calculatedColumnFormula>
    </tableColumn>
    <tableColumn id="7" name="Stock_min" dataDxfId="235"/>
    <tableColumn id="8" name="Commander" dataDxfId="234">
      <calculatedColumnFormula>IF(Tableau456575859606162636465666768697071727374757677787980818283848586[Stock_min]&lt;=Tableau456575859606162636465666768697071727374757677787980818283848586[Qté_Totale],"En stock","A commander")</calculatedColumnFormula>
    </tableColumn>
    <tableColumn id="9" name="Commande en cours" dataDxfId="233"/>
  </tableColumns>
  <tableStyleInfo name="TableStyleLight20" showFirstColumn="0" showLastColumn="0" showRowStripes="1" showColumnStripes="0"/>
</table>
</file>

<file path=xl/tables/table37.xml><?xml version="1.0" encoding="utf-8"?>
<table xmlns="http://schemas.openxmlformats.org/spreadsheetml/2006/main" id="86" name="Tableau45657585960616263646566676869707172737475767778798081828384858687" displayName="Tableau45657585960616263646566676869707172737475767778798081828384858687" ref="A1:I38" totalsRowShown="0" headerRowDxfId="232" dataDxfId="231" headerRowCellStyle="Accent1">
  <autoFilter ref="A1:I38"/>
  <tableColumns count="9">
    <tableColumn id="1" name="Code_prod" dataDxfId="230"/>
    <tableColumn id="2" name="Nom_prod" dataDxfId="229"/>
    <tableColumn id="3" name="Marque" dataDxfId="228"/>
    <tableColumn id="4" name="Qté_Dépôt" dataDxfId="227"/>
    <tableColumn id="5" name="Qté_Mag" dataDxfId="226"/>
    <tableColumn id="6" name="Qté_Totale" dataDxfId="225">
      <calculatedColumnFormula>Tableau45657585960616263646566676869707172737475767778798081828384858687[Qté_Mag]+Tableau45657585960616263646566676869707172737475767778798081828384858687[Qté_Dépôt]</calculatedColumnFormula>
    </tableColumn>
    <tableColumn id="7" name="Stock_min" dataDxfId="224"/>
    <tableColumn id="8" name="Commander" dataDxfId="223">
      <calculatedColumnFormula>IF(Tableau45657585960616263646566676869707172737475767778798081828384858687[Stock_min]&lt;=Tableau45657585960616263646566676869707172737475767778798081828384858687[Qté_Totale],"En stock","A commander")</calculatedColumnFormula>
    </tableColumn>
    <tableColumn id="9" name="Commande en cours" dataDxfId="222"/>
  </tableColumns>
  <tableStyleInfo name="TableStyleLight20" showFirstColumn="0" showLastColumn="0" showRowStripes="1" showColumnStripes="0"/>
</table>
</file>

<file path=xl/tables/table38.xml><?xml version="1.0" encoding="utf-8"?>
<table xmlns="http://schemas.openxmlformats.org/spreadsheetml/2006/main" id="87" name="Tableau4565758596061626364656667686970717273747576777879808182838485868788" displayName="Tableau4565758596061626364656667686970717273747576777879808182838485868788" ref="A1:I7" totalsRowShown="0" headerRowDxfId="221" dataDxfId="220" headerRowCellStyle="Accent1">
  <autoFilter ref="A1:I7"/>
  <tableColumns count="9">
    <tableColumn id="1" name="Code_prod" dataDxfId="219"/>
    <tableColumn id="2" name="Nom_prod" dataDxfId="218"/>
    <tableColumn id="3" name="Marque" dataDxfId="217"/>
    <tableColumn id="4" name="Qté_Dépôt" dataDxfId="216"/>
    <tableColumn id="5" name="Qté_Mag" dataDxfId="215"/>
    <tableColumn id="6" name="Qté_Totale" dataDxfId="214">
      <calculatedColumnFormula>Tableau4565758596061626364656667686970717273747576777879808182838485868788[Qté_Mag]+Tableau4565758596061626364656667686970717273747576777879808182838485868788[Qté_Dépôt]</calculatedColumnFormula>
    </tableColumn>
    <tableColumn id="7" name="Stock_min" dataDxfId="213"/>
    <tableColumn id="8" name="Commander" dataDxfId="212">
      <calculatedColumnFormula>IF(Tableau4565758596061626364656667686970717273747576777879808182838485868788[Stock_min]&lt;=Tableau4565758596061626364656667686970717273747576777879808182838485868788[Qté_Totale],"En stock","A commander")</calculatedColumnFormula>
    </tableColumn>
    <tableColumn id="9" name="Commande en cours" dataDxfId="211"/>
  </tableColumns>
  <tableStyleInfo name="TableStyleLight20" showFirstColumn="0" showLastColumn="0" showRowStripes="1" showColumnStripes="0"/>
</table>
</file>

<file path=xl/tables/table39.xml><?xml version="1.0" encoding="utf-8"?>
<table xmlns="http://schemas.openxmlformats.org/spreadsheetml/2006/main" id="88" name="Tableau456575859606162636465666768697071727374757677787980818283848586878889" displayName="Tableau456575859606162636465666768697071727374757677787980818283848586878889" ref="A1:I4" totalsRowShown="0" headerRowDxfId="210" dataDxfId="209" headerRowCellStyle="Accent1">
  <autoFilter ref="A1:I4"/>
  <tableColumns count="9">
    <tableColumn id="1" name="Code_prod" dataDxfId="208"/>
    <tableColumn id="2" name="Nom_prod" dataDxfId="207"/>
    <tableColumn id="3" name="Marque" dataDxfId="206"/>
    <tableColumn id="4" name="Qté_Dépôt" dataDxfId="205"/>
    <tableColumn id="5" name="Qté_Mag" dataDxfId="204"/>
    <tableColumn id="6" name="Qté_Totale" dataDxfId="203">
      <calculatedColumnFormula>Tableau456575859606162636465666768697071727374757677787980818283848586878889[Qté_Mag]+Tableau456575859606162636465666768697071727374757677787980818283848586878889[Qté_Dépôt]</calculatedColumnFormula>
    </tableColumn>
    <tableColumn id="7" name="Stock_min" dataDxfId="202"/>
    <tableColumn id="8" name="Commander" dataDxfId="201">
      <calculatedColumnFormula>IF(Tableau456575859606162636465666768697071727374757677787980818283848586878889[Stock_min]&lt;=Tableau456575859606162636465666768697071727374757677787980818283848586878889[Qté_Totale],"En stock","A commander")</calculatedColumnFormula>
    </tableColumn>
    <tableColumn id="9" name="Commande en cours" dataDxfId="200"/>
  </tableColumns>
  <tableStyleInfo name="TableStyleLight20" showFirstColumn="0" showLastColumn="0" showRowStripes="1" showColumnStripes="0"/>
</table>
</file>

<file path=xl/tables/table40.xml><?xml version="1.0" encoding="utf-8"?>
<table xmlns="http://schemas.openxmlformats.org/spreadsheetml/2006/main" id="89" name="Tableau45657585960616263646566676869707172737475767778798081828384858687888990" displayName="Tableau45657585960616263646566676869707172737475767778798081828384858687888990" ref="A1:I3" totalsRowShown="0" headerRowDxfId="199" dataDxfId="198" headerRowCellStyle="Accent1">
  <autoFilter ref="A1:I3"/>
  <tableColumns count="9">
    <tableColumn id="1" name="Code_prod" dataDxfId="197"/>
    <tableColumn id="2" name="Nom_prod" dataDxfId="196"/>
    <tableColumn id="3" name="Marque" dataDxfId="195"/>
    <tableColumn id="4" name="Qté_Dépôt" dataDxfId="194"/>
    <tableColumn id="5" name="Qté_Mag" dataDxfId="193"/>
    <tableColumn id="6" name="Qté_Totale" dataDxfId="192">
      <calculatedColumnFormula>Tableau45657585960616263646566676869707172737475767778798081828384858687888990[Qté_Mag]+Tableau45657585960616263646566676869707172737475767778798081828384858687888990[Qté_Dépôt]</calculatedColumnFormula>
    </tableColumn>
    <tableColumn id="7" name="Stock_min" dataDxfId="191"/>
    <tableColumn id="8" name="Commander" dataDxfId="190">
      <calculatedColumnFormula>IF(Tableau45657585960616263646566676869707172737475767778798081828384858687888990[Stock_min]&lt;=Tableau45657585960616263646566676869707172737475767778798081828384858687888990[Qté_Totale],"En stock","A commander")</calculatedColumnFormula>
    </tableColumn>
    <tableColumn id="9" name="Commande en cours" dataDxfId="189"/>
  </tableColumns>
  <tableStyleInfo name="TableStyleLight20" showFirstColumn="0" showLastColumn="0" showRowStripes="1" showColumnStripes="0"/>
</table>
</file>

<file path=xl/tables/table41.xml><?xml version="1.0" encoding="utf-8"?>
<table xmlns="http://schemas.openxmlformats.org/spreadsheetml/2006/main" id="90" name="Tableau4565758596061626364656667686970717273747576777879808182838485868788899091" displayName="Tableau4565758596061626364656667686970717273747576777879808182838485868788899091" ref="A1:I9" totalsRowShown="0" headerRowDxfId="188" dataDxfId="187" headerRowCellStyle="Accent1">
  <autoFilter ref="A1:I9"/>
  <tableColumns count="9">
    <tableColumn id="1" name="Code_prod" dataDxfId="186"/>
    <tableColumn id="2" name="Nom_prod" dataDxfId="185"/>
    <tableColumn id="3" name="Marque" dataDxfId="184"/>
    <tableColumn id="4" name="Qté_Dépôt" dataDxfId="183"/>
    <tableColumn id="5" name="Qté_Mag" dataDxfId="182"/>
    <tableColumn id="6" name="Qté_Totale" dataDxfId="181">
      <calculatedColumnFormula>Tableau4565758596061626364656667686970717273747576777879808182838485868788899091[Qté_Mag]+Tableau4565758596061626364656667686970717273747576777879808182838485868788899091[Qté_Dépôt]</calculatedColumnFormula>
    </tableColumn>
    <tableColumn id="7" name="Stock_min" dataDxfId="180"/>
    <tableColumn id="8" name="Commander" dataDxfId="179">
      <calculatedColumnFormula>IF(Tableau4565758596061626364656667686970717273747576777879808182838485868788899091[Stock_min]&lt;=Tableau4565758596061626364656667686970717273747576777879808182838485868788899091[Qté_Totale],"En stock","A commander")</calculatedColumnFormula>
    </tableColumn>
    <tableColumn id="9" name="Commande en cours" dataDxfId="178"/>
  </tableColumns>
  <tableStyleInfo name="TableStyleLight20" showFirstColumn="0" showLastColumn="0" showRowStripes="1" showColumnStripes="0"/>
</table>
</file>

<file path=xl/tables/table42.xml><?xml version="1.0" encoding="utf-8"?>
<table xmlns="http://schemas.openxmlformats.org/spreadsheetml/2006/main" id="91" name="Tableau456575859606162636465666768697071727374757677787980818283848586878889909192" displayName="Tableau456575859606162636465666768697071727374757677787980818283848586878889909192" ref="A1:I5" totalsRowShown="0" headerRowDxfId="177" dataDxfId="176" headerRowCellStyle="Accent1">
  <autoFilter ref="A1:I5"/>
  <tableColumns count="9">
    <tableColumn id="1" name="Code_prod" dataDxfId="175"/>
    <tableColumn id="2" name="Nom_prod" dataDxfId="174"/>
    <tableColumn id="3" name="Marque" dataDxfId="173"/>
    <tableColumn id="4" name="Qté_Dépôt" dataDxfId="172"/>
    <tableColumn id="5" name="Qté_Mag" dataDxfId="171"/>
    <tableColumn id="6" name="Qté_Totale" dataDxfId="170">
      <calculatedColumnFormula>Tableau456575859606162636465666768697071727374757677787980818283848586878889909192[Qté_Mag]+Tableau456575859606162636465666768697071727374757677787980818283848586878889909192[Qté_Dépôt]</calculatedColumnFormula>
    </tableColumn>
    <tableColumn id="7" name="Stock_min" dataDxfId="169"/>
    <tableColumn id="8" name="Commander" dataDxfId="168">
      <calculatedColumnFormula>IF(Tableau456575859606162636465666768697071727374757677787980818283848586878889909192[Stock_min]&lt;=Tableau456575859606162636465666768697071727374757677787980818283848586878889909192[Qté_Totale],"En stock","A commander")</calculatedColumnFormula>
    </tableColumn>
    <tableColumn id="9" name="Commande en cours" dataDxfId="167"/>
  </tableColumns>
  <tableStyleInfo name="TableStyleLight20" showFirstColumn="0" showLastColumn="0" showRowStripes="1" showColumnStripes="0"/>
</table>
</file>

<file path=xl/tables/table43.xml><?xml version="1.0" encoding="utf-8"?>
<table xmlns="http://schemas.openxmlformats.org/spreadsheetml/2006/main" id="92" name="Tableau45657585960616263646566676869707172737475767778798081828384858687888990919293" displayName="Tableau45657585960616263646566676869707172737475767778798081828384858687888990919293" ref="A1:I6" totalsRowShown="0" headerRowDxfId="166" dataDxfId="165" headerRowCellStyle="Accent1">
  <autoFilter ref="A1:I6"/>
  <tableColumns count="9">
    <tableColumn id="1" name="Code_prod" dataDxfId="164"/>
    <tableColumn id="2" name="Nom_prod" dataDxfId="163"/>
    <tableColumn id="3" name="Marque" dataDxfId="162"/>
    <tableColumn id="4" name="Qté_Dépôt" dataDxfId="161"/>
    <tableColumn id="5" name="Qté_Mag" dataDxfId="160"/>
    <tableColumn id="6" name="Qté_Totale" dataDxfId="159">
      <calculatedColumnFormula>Tableau45657585960616263646566676869707172737475767778798081828384858687888990919293[Qté_Mag]+Tableau45657585960616263646566676869707172737475767778798081828384858687888990919293[Qté_Dépôt]</calculatedColumnFormula>
    </tableColumn>
    <tableColumn id="7" name="Stock_min" dataDxfId="158"/>
    <tableColumn id="8" name="Commander" dataDxfId="157">
      <calculatedColumnFormula>IF(Tableau45657585960616263646566676869707172737475767778798081828384858687888990919293[Stock_min]&lt;=Tableau45657585960616263646566676869707172737475767778798081828384858687888990919293[Qté_Totale],"En stock","A commander")</calculatedColumnFormula>
    </tableColumn>
    <tableColumn id="9" name="Commande en cours" dataDxfId="156"/>
  </tableColumns>
  <tableStyleInfo name="TableStyleLight20" showFirstColumn="0" showLastColumn="0" showRowStripes="1" showColumnStripes="0"/>
</table>
</file>

<file path=xl/tables/table44.xml><?xml version="1.0" encoding="utf-8"?>
<table xmlns="http://schemas.openxmlformats.org/spreadsheetml/2006/main" id="93" name="Tableau4565758596061626364656667686970717273747576777879808182838485868788899091929394" displayName="Tableau4565758596061626364656667686970717273747576777879808182838485868788899091929394" ref="A1:I15" totalsRowShown="0" headerRowDxfId="155" dataDxfId="154" headerRowCellStyle="Accent1">
  <autoFilter ref="A1:I15"/>
  <tableColumns count="9">
    <tableColumn id="1" name="Code_prod" dataDxfId="153"/>
    <tableColumn id="2" name="Nom_prod" dataDxfId="152"/>
    <tableColumn id="3" name="Marque" dataDxfId="151"/>
    <tableColumn id="4" name="Qté_Dépôt" dataDxfId="150"/>
    <tableColumn id="5" name="Qté_Mag" dataDxfId="149"/>
    <tableColumn id="6" name="Qté_Totale" dataDxfId="148">
      <calculatedColumnFormula>Tableau4565758596061626364656667686970717273747576777879808182838485868788899091929394[Qté_Mag]+Tableau4565758596061626364656667686970717273747576777879808182838485868788899091929394[Qté_Dépôt]</calculatedColumnFormula>
    </tableColumn>
    <tableColumn id="7" name="Stock_min" dataDxfId="147"/>
    <tableColumn id="8" name="Commander" dataDxfId="146">
      <calculatedColumnFormula>IF(Tableau4565758596061626364656667686970717273747576777879808182838485868788899091929394[Stock_min]&lt;=Tableau4565758596061626364656667686970717273747576777879808182838485868788899091929394[Qté_Totale],"En stock","A commander")</calculatedColumnFormula>
    </tableColumn>
    <tableColumn id="9" name="Commande en cours" dataDxfId="145"/>
  </tableColumns>
  <tableStyleInfo name="TableStyleLight20" showFirstColumn="0" showLastColumn="0" showRowStripes="1" showColumnStripes="0"/>
</table>
</file>

<file path=xl/tables/table45.xml><?xml version="1.0" encoding="utf-8"?>
<table xmlns="http://schemas.openxmlformats.org/spreadsheetml/2006/main" id="94" name="Tableau456575859606162636465666768697071727374757677787980818283848586878889909192939495" displayName="Tableau456575859606162636465666768697071727374757677787980818283848586878889909192939495" ref="A1:I81" totalsRowShown="0" headerRowDxfId="144" dataDxfId="143" headerRowCellStyle="Accent1">
  <autoFilter ref="A1:I81"/>
  <tableColumns count="9">
    <tableColumn id="1" name="Code_prod" dataDxfId="142"/>
    <tableColumn id="2" name="Nom_prod" dataDxfId="141"/>
    <tableColumn id="3" name="Marque" dataDxfId="140"/>
    <tableColumn id="4" name="Qté_Dépôt" dataDxfId="139"/>
    <tableColumn id="5" name="Qté_Mag" dataDxfId="138"/>
    <tableColumn id="6" name="Qté_Totale" dataDxfId="137">
      <calculatedColumnFormula>Tableau456575859606162636465666768697071727374757677787980818283848586878889909192939495[Qté_Mag]+Tableau456575859606162636465666768697071727374757677787980818283848586878889909192939495[Qté_Dépôt]</calculatedColumnFormula>
    </tableColumn>
    <tableColumn id="7" name="Stock_min" dataDxfId="136"/>
    <tableColumn id="8" name="Commander" dataDxfId="135">
      <calculatedColumnFormula>IF(Tableau456575859606162636465666768697071727374757677787980818283848586878889909192939495[Stock_min]&lt;=Tableau456575859606162636465666768697071727374757677787980818283848586878889909192939495[Qté_Totale],"En stock","A commander")</calculatedColumnFormula>
    </tableColumn>
    <tableColumn id="9" name="Commande en cours" dataDxfId="134"/>
  </tableColumns>
  <tableStyleInfo name="TableStyleLight20" showFirstColumn="0" showLastColumn="0" showRowStripes="1" showColumnStripes="0"/>
</table>
</file>

<file path=xl/tables/table46.xml><?xml version="1.0" encoding="utf-8"?>
<table xmlns="http://schemas.openxmlformats.org/spreadsheetml/2006/main" id="95" name="Tableau45657585960616263646566676869707172737475767778798081828384858687888990919293949596" displayName="Tableau45657585960616263646566676869707172737475767778798081828384858687888990919293949596" ref="A1:I23" totalsRowShown="0" headerRowDxfId="133" dataDxfId="132" headerRowCellStyle="Accent1">
  <autoFilter ref="A1:I23"/>
  <tableColumns count="9">
    <tableColumn id="1" name="Code_prod" dataDxfId="131"/>
    <tableColumn id="2" name="Nom_prod" dataDxfId="130"/>
    <tableColumn id="3" name="Marque" dataDxfId="129"/>
    <tableColumn id="4" name="Qté_Dépôt" dataDxfId="128"/>
    <tableColumn id="5" name="Qté_Mag" dataDxfId="127"/>
    <tableColumn id="6" name="Qté_Totale" dataDxfId="126">
      <calculatedColumnFormula>Tableau45657585960616263646566676869707172737475767778798081828384858687888990919293949596[Qté_Mag]+Tableau45657585960616263646566676869707172737475767778798081828384858687888990919293949596[Qté_Dépôt]</calculatedColumnFormula>
    </tableColumn>
    <tableColumn id="7" name="Stock_min" dataDxfId="125"/>
    <tableColumn id="8" name="Commander" dataDxfId="124">
      <calculatedColumnFormula>IF(Tableau45657585960616263646566676869707172737475767778798081828384858687888990919293949596[Stock_min]&lt;=Tableau45657585960616263646566676869707172737475767778798081828384858687888990919293949596[Qté_Totale],"En stock","A commander")</calculatedColumnFormula>
    </tableColumn>
    <tableColumn id="9" name="Commande en cours" dataDxfId="123"/>
  </tableColumns>
  <tableStyleInfo name="TableStyleLight20" showFirstColumn="0" showLastColumn="0" showRowStripes="1" showColumnStripes="0"/>
</table>
</file>

<file path=xl/tables/table47.xml><?xml version="1.0" encoding="utf-8"?>
<table xmlns="http://schemas.openxmlformats.org/spreadsheetml/2006/main" id="96" name="Tableau4565758596061626364656667686970717273747576777879808182838485868788899091929394959697" displayName="Tableau4565758596061626364656667686970717273747576777879808182838485868788899091929394959697" ref="A1:I7" totalsRowShown="0" headerRowDxfId="122" dataDxfId="121" headerRowCellStyle="Accent1">
  <autoFilter ref="A1:I7"/>
  <tableColumns count="9">
    <tableColumn id="1" name="Code_prod" dataDxfId="120"/>
    <tableColumn id="2" name="Nom_prod" dataDxfId="119"/>
    <tableColumn id="3" name="Marque" dataDxfId="118"/>
    <tableColumn id="4" name="Qté_Dépôt" dataDxfId="117"/>
    <tableColumn id="5" name="Qté_Mag" dataDxfId="116"/>
    <tableColumn id="6" name="Qté_Totale" dataDxfId="115">
      <calculatedColumnFormula>Tableau4565758596061626364656667686970717273747576777879808182838485868788899091929394959697[Qté_Mag]+Tableau4565758596061626364656667686970717273747576777879808182838485868788899091929394959697[Qté_Dépôt]</calculatedColumnFormula>
    </tableColumn>
    <tableColumn id="7" name="Stock_min" dataDxfId="114"/>
    <tableColumn id="8" name="Commander" dataDxfId="113">
      <calculatedColumnFormula>IF(Tableau4565758596061626364656667686970717273747576777879808182838485868788899091929394959697[Stock_min]&lt;=Tableau4565758596061626364656667686970717273747576777879808182838485868788899091929394959697[Qté_Totale],"En stock","A commander")</calculatedColumnFormula>
    </tableColumn>
    <tableColumn id="9" name="Commande en cours" dataDxfId="112"/>
  </tableColumns>
  <tableStyleInfo name="TableStyleLight20" showFirstColumn="0" showLastColumn="0" showRowStripes="1" showColumnStripes="0"/>
</table>
</file>

<file path=xl/tables/table48.xml><?xml version="1.0" encoding="utf-8"?>
<table xmlns="http://schemas.openxmlformats.org/spreadsheetml/2006/main" id="97" name="Tableau456575859606162636465666768697071727374757677787980818283848586878889909192939495969798" displayName="Tableau456575859606162636465666768697071727374757677787980818283848586878889909192939495969798" ref="A1:I4" totalsRowShown="0" headerRowDxfId="111" dataDxfId="110" headerRowCellStyle="Accent1">
  <autoFilter ref="A1:I4"/>
  <tableColumns count="9">
    <tableColumn id="1" name="Code_prod" dataDxfId="109"/>
    <tableColumn id="2" name="Nom_prod" dataDxfId="108"/>
    <tableColumn id="3" name="Marque" dataDxfId="107"/>
    <tableColumn id="4" name="Qté_Dépôt" dataDxfId="106"/>
    <tableColumn id="5" name="Qté_Mag" dataDxfId="105"/>
    <tableColumn id="6" name="Qté_Totale" dataDxfId="104">
      <calculatedColumnFormula>Tableau456575859606162636465666768697071727374757677787980818283848586878889909192939495969798[Qté_Mag]+Tableau456575859606162636465666768697071727374757677787980818283848586878889909192939495969798[Qté_Dépôt]</calculatedColumnFormula>
    </tableColumn>
    <tableColumn id="7" name="Stock_min" dataDxfId="103"/>
    <tableColumn id="8" name="Commander" dataDxfId="102">
      <calculatedColumnFormula>IF(Tableau456575859606162636465666768697071727374757677787980818283848586878889909192939495969798[Stock_min]&lt;=Tableau456575859606162636465666768697071727374757677787980818283848586878889909192939495969798[Qté_Totale],"En stock","A commander")</calculatedColumnFormula>
    </tableColumn>
    <tableColumn id="9" name="Commande en cours" dataDxfId="101"/>
  </tableColumns>
  <tableStyleInfo name="TableStyleLight20" showFirstColumn="0" showLastColumn="0" showRowStripes="1" showColumnStripes="0"/>
</table>
</file>

<file path=xl/tables/table49.xml><?xml version="1.0" encoding="utf-8"?>
<table xmlns="http://schemas.openxmlformats.org/spreadsheetml/2006/main" id="98" name="Tableau45657585960616263646566676869707172737475767778798081828384858687888990919293949596979899" displayName="Tableau45657585960616263646566676869707172737475767778798081828384858687888990919293949596979899" ref="A1:I20" totalsRowShown="0" headerRowDxfId="100" dataDxfId="99" headerRowCellStyle="Accent1">
  <autoFilter ref="A1:I20"/>
  <tableColumns count="9">
    <tableColumn id="1" name="Code_prod" dataDxfId="98"/>
    <tableColumn id="2" name="Nom_prod" dataDxfId="97"/>
    <tableColumn id="3" name="Marque" dataDxfId="96"/>
    <tableColumn id="4" name="Qté_Dépôt" dataDxfId="95"/>
    <tableColumn id="5" name="Qté_Mag" dataDxfId="94"/>
    <tableColumn id="6" name="Qté_Totale" dataDxfId="93">
      <calculatedColumnFormula>Tableau45657585960616263646566676869707172737475767778798081828384858687888990919293949596979899[Qté_Mag]+Tableau45657585960616263646566676869707172737475767778798081828384858687888990919293949596979899[Qté_Dépôt]</calculatedColumnFormula>
    </tableColumn>
    <tableColumn id="7" name="Stock_min" dataDxfId="92"/>
    <tableColumn id="8" name="Commander" dataDxfId="91">
      <calculatedColumnFormula>IF(Tableau45657585960616263646566676869707172737475767778798081828384858687888990919293949596979899[Stock_min]&lt;=Tableau45657585960616263646566676869707172737475767778798081828384858687888990919293949596979899[Qté_Totale],"En stock","A commander")</calculatedColumnFormula>
    </tableColumn>
    <tableColumn id="9" name="Commande en cours" dataDxfId="90"/>
  </tableColumns>
  <tableStyleInfo name="TableStyleLight20" showFirstColumn="0" showLastColumn="0" showRowStripes="1" showColumnStripes="0"/>
</table>
</file>

<file path=xl/tables/table50.xml><?xml version="1.0" encoding="utf-8"?>
<table xmlns="http://schemas.openxmlformats.org/spreadsheetml/2006/main" id="99" name="Tableau45657585960616263646566676869707172737475767778798081828384858687888990919293949596979899100" displayName="Tableau45657585960616263646566676869707172737475767778798081828384858687888990919293949596979899100" ref="A1:I13" totalsRowShown="0" headerRowDxfId="89" dataDxfId="88" headerRowCellStyle="Accent1">
  <autoFilter ref="A1:I13"/>
  <tableColumns count="9">
    <tableColumn id="1" name="Code_prod" dataDxfId="87"/>
    <tableColumn id="2" name="Nom_prod" dataDxfId="86"/>
    <tableColumn id="3" name="Marque" dataDxfId="85"/>
    <tableColumn id="4" name="Qté_Dépôt" dataDxfId="84"/>
    <tableColumn id="5" name="Qté_Mag" dataDxfId="83"/>
    <tableColumn id="6" name="Qté_Totale" dataDxfId="82">
      <calculatedColumnFormula>Tableau45657585960616263646566676869707172737475767778798081828384858687888990919293949596979899100[Qté_Mag]+Tableau45657585960616263646566676869707172737475767778798081828384858687888990919293949596979899100[Qté_Dépôt]</calculatedColumnFormula>
    </tableColumn>
    <tableColumn id="7" name="Stock_min" dataDxfId="81"/>
    <tableColumn id="8" name="Commander" dataDxfId="80">
      <calculatedColumnFormula>IF(Tableau45657585960616263646566676869707172737475767778798081828384858687888990919293949596979899100[Stock_min]&lt;=Tableau45657585960616263646566676869707172737475767778798081828384858687888990919293949596979899100[Qté_Totale],"En stock","A commander")</calculatedColumnFormula>
    </tableColumn>
    <tableColumn id="9" name="Commande en cours" dataDxfId="79"/>
  </tableColumns>
  <tableStyleInfo name="TableStyleLight20" showFirstColumn="0" showLastColumn="0" showRowStripes="1" showColumnStripes="0"/>
</table>
</file>

<file path=xl/tables/table51.xml><?xml version="1.0" encoding="utf-8"?>
<table xmlns="http://schemas.openxmlformats.org/spreadsheetml/2006/main" id="100" name="Tableau45657585960616263646566676869707172737475767778798081828384858687888990919293949596979899100101" displayName="Tableau45657585960616263646566676869707172737475767778798081828384858687888990919293949596979899100101" ref="A1:I6" totalsRowShown="0" headerRowDxfId="78" dataDxfId="77" headerRowCellStyle="Accent1">
  <autoFilter ref="A1:I6"/>
  <tableColumns count="9">
    <tableColumn id="1" name="Code_prod" dataDxfId="76"/>
    <tableColumn id="2" name="Nom_prod" dataDxfId="75"/>
    <tableColumn id="3" name="Marque" dataDxfId="74"/>
    <tableColumn id="4" name="Qté_Dépôt" dataDxfId="73"/>
    <tableColumn id="5" name="Qté_Mag" dataDxfId="72"/>
    <tableColumn id="6" name="Qté_Totale" dataDxfId="71">
      <calculatedColumnFormula>Tableau45657585960616263646566676869707172737475767778798081828384858687888990919293949596979899100101[Qté_Mag]+Tableau45657585960616263646566676869707172737475767778798081828384858687888990919293949596979899100101[Qté_Dépôt]</calculatedColumnFormula>
    </tableColumn>
    <tableColumn id="7" name="Stock_min" dataDxfId="70"/>
    <tableColumn id="8" name="Commander" dataDxfId="69">
      <calculatedColumnFormula>IF(Tableau45657585960616263646566676869707172737475767778798081828384858687888990919293949596979899100101[Stock_min]&lt;=Tableau45657585960616263646566676869707172737475767778798081828384858687888990919293949596979899100101[Qté_Totale],"En stock","A commander")</calculatedColumnFormula>
    </tableColumn>
    <tableColumn id="9" name="Commande en cours" dataDxfId="68"/>
  </tableColumns>
  <tableStyleInfo name="TableStyleLight20" showFirstColumn="0" showLastColumn="0" showRowStripes="1" showColumnStripes="0"/>
</table>
</file>

<file path=xl/tables/table52.xml><?xml version="1.0" encoding="utf-8"?>
<table xmlns="http://schemas.openxmlformats.org/spreadsheetml/2006/main" id="101" name="Tableau45657585960616263646566676869707172737475767778798081828384858687888990919293949596979899100101102" displayName="Tableau45657585960616263646566676869707172737475767778798081828384858687888990919293949596979899100101102" ref="A1:I2" totalsRowShown="0" headerRowDxfId="67" dataDxfId="66" headerRowCellStyle="Accent1">
  <autoFilter ref="A1:I2"/>
  <tableColumns count="9">
    <tableColumn id="1" name="Code_prod" dataDxfId="65"/>
    <tableColumn id="2" name="Nom_prod" dataDxfId="64"/>
    <tableColumn id="3" name="Marque" dataDxfId="63"/>
    <tableColumn id="4" name="Qté_Dépôt" dataDxfId="62"/>
    <tableColumn id="5" name="Qté_Mag" dataDxfId="61"/>
    <tableColumn id="6" name="Qté_Totale" dataDxfId="60">
      <calculatedColumnFormula>Tableau45657585960616263646566676869707172737475767778798081828384858687888990919293949596979899100101102[Qté_Mag]+Tableau45657585960616263646566676869707172737475767778798081828384858687888990919293949596979899100101102[Qté_Dépôt]</calculatedColumnFormula>
    </tableColumn>
    <tableColumn id="7" name="Stock_min" dataDxfId="59"/>
    <tableColumn id="8" name="Commander" dataDxfId="58">
      <calculatedColumnFormula>IF(Tableau45657585960616263646566676869707172737475767778798081828384858687888990919293949596979899100101102[Stock_min]&lt;=Tableau45657585960616263646566676869707172737475767778798081828384858687888990919293949596979899100101102[Qté_Totale],"En stock","A commander")</calculatedColumnFormula>
    </tableColumn>
    <tableColumn id="9" name="Commande en cours" dataDxfId="57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4.x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5.x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6.xml"/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7.xml"/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9.xml"/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0.xml"/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1.xml"/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2.xml"/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3.xml"/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4.xml"/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5.xml"/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6.xml"/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7.xml"/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8.xml"/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9.xml"/><Relationship Id="rId1" Type="http://schemas.openxmlformats.org/officeDocument/2006/relationships/printerSettings" Target="../printerSettings/printerSettings38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0.xml"/><Relationship Id="rId1" Type="http://schemas.openxmlformats.org/officeDocument/2006/relationships/printerSettings" Target="../printerSettings/printerSettings39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1.xml"/><Relationship Id="rId1" Type="http://schemas.openxmlformats.org/officeDocument/2006/relationships/printerSettings" Target="../printerSettings/printerSettings40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2.xml"/><Relationship Id="rId1" Type="http://schemas.openxmlformats.org/officeDocument/2006/relationships/printerSettings" Target="../printerSettings/printerSettings41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3.xml"/><Relationship Id="rId1" Type="http://schemas.openxmlformats.org/officeDocument/2006/relationships/printerSettings" Target="../printerSettings/printerSettings42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4.xml"/><Relationship Id="rId1" Type="http://schemas.openxmlformats.org/officeDocument/2006/relationships/printerSettings" Target="../printerSettings/printerSettings43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5.xml"/><Relationship Id="rId1" Type="http://schemas.openxmlformats.org/officeDocument/2006/relationships/printerSettings" Target="../printerSettings/printerSettings44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6.xml"/><Relationship Id="rId1" Type="http://schemas.openxmlformats.org/officeDocument/2006/relationships/printerSettings" Target="../printerSettings/printerSettings45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7.xml"/><Relationship Id="rId1" Type="http://schemas.openxmlformats.org/officeDocument/2006/relationships/printerSettings" Target="../printerSettings/printerSettings46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8.xml"/><Relationship Id="rId1" Type="http://schemas.openxmlformats.org/officeDocument/2006/relationships/printerSettings" Target="../printerSettings/printerSettings47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9.xml"/><Relationship Id="rId1" Type="http://schemas.openxmlformats.org/officeDocument/2006/relationships/printerSettings" Target="../printerSettings/printerSettings48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0.xml"/><Relationship Id="rId1" Type="http://schemas.openxmlformats.org/officeDocument/2006/relationships/printerSettings" Target="../printerSettings/printerSettings49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1.xml"/><Relationship Id="rId1" Type="http://schemas.openxmlformats.org/officeDocument/2006/relationships/printerSettings" Target="../printerSettings/printerSettings50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2.xml"/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:E10"/>
  <sheetViews>
    <sheetView tabSelected="1" workbookViewId="0">
      <selection activeCell="C30" sqref="C30"/>
    </sheetView>
  </sheetViews>
  <sheetFormatPr baseColWidth="10" defaultRowHeight="15" x14ac:dyDescent="0.25"/>
  <sheetData>
    <row r="3" spans="5:5" x14ac:dyDescent="0.25">
      <c r="E3" t="s">
        <v>960</v>
      </c>
    </row>
    <row r="6" spans="5:5" x14ac:dyDescent="0.25">
      <c r="E6" t="s">
        <v>962</v>
      </c>
    </row>
    <row r="10" spans="5:5" x14ac:dyDescent="0.25">
      <c r="E10" t="s">
        <v>961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if_stock">
                <anchor moveWithCells="1" sizeWithCells="1">
                  <from>
                    <xdr:col>0</xdr:col>
                    <xdr:colOff>762000</xdr:colOff>
                    <xdr:row>2</xdr:row>
                    <xdr:rowOff>0</xdr:rowOff>
                  </from>
                  <to>
                    <xdr:col>2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dif_stock">
                <anchor moveWithCells="1" sizeWithCells="1">
                  <from>
                    <xdr:col>1</xdr:col>
                    <xdr:colOff>0</xdr:colOff>
                    <xdr:row>5</xdr:row>
                    <xdr:rowOff>9525</xdr:rowOff>
                  </from>
                  <to>
                    <xdr:col>2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odif_stock">
                <anchor moveWithCells="1" sizeWithCells="1">
                  <from>
                    <xdr:col>1</xdr:col>
                    <xdr:colOff>0</xdr:colOff>
                    <xdr:row>8</xdr:row>
                    <xdr:rowOff>9525</xdr:rowOff>
                  </from>
                  <to>
                    <xdr:col>2</xdr:col>
                    <xdr:colOff>752475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"/>
  <sheetViews>
    <sheetView workbookViewId="0">
      <selection activeCell="D6" sqref="D6"/>
    </sheetView>
  </sheetViews>
  <sheetFormatPr baseColWidth="10" defaultRowHeight="15" x14ac:dyDescent="0.25"/>
  <cols>
    <col min="1" max="1" width="18.42578125" customWidth="1"/>
    <col min="2" max="2" width="14.140625" customWidth="1"/>
    <col min="3" max="3" width="21" customWidth="1"/>
    <col min="4" max="4" width="28.28515625" customWidth="1"/>
    <col min="5" max="5" width="49.140625" customWidth="1"/>
    <col min="6" max="6" width="20" customWidth="1"/>
  </cols>
  <sheetData>
    <row r="1" spans="1:6" s="1" customFormat="1" x14ac:dyDescent="0.25">
      <c r="A1" s="1" t="s">
        <v>981</v>
      </c>
      <c r="B1" s="1" t="s">
        <v>982</v>
      </c>
      <c r="C1" s="1" t="s">
        <v>1062</v>
      </c>
      <c r="D1" s="1" t="s">
        <v>984</v>
      </c>
      <c r="E1" s="1" t="s">
        <v>983</v>
      </c>
      <c r="F1" s="1" t="s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K10"/>
  <sheetViews>
    <sheetView workbookViewId="0">
      <selection activeCell="B40" sqref="B40"/>
    </sheetView>
  </sheetViews>
  <sheetFormatPr baseColWidth="10" defaultRowHeight="15" x14ac:dyDescent="0.25"/>
  <cols>
    <col min="1" max="1" width="20.28515625" customWidth="1"/>
    <col min="2" max="2" width="31.140625" customWidth="1"/>
    <col min="3" max="3" width="11.5703125" customWidth="1"/>
    <col min="4" max="4" width="15.140625" customWidth="1"/>
    <col min="5" max="5" width="14.5703125" customWidth="1"/>
    <col min="6" max="6" width="15" customWidth="1"/>
    <col min="7" max="7" width="14.5703125" customWidth="1"/>
    <col min="8" max="9" width="14.140625" customWidth="1"/>
    <col min="10" max="10" width="18.7109375" customWidth="1"/>
    <col min="11" max="11" width="12.5703125" customWidth="1"/>
  </cols>
  <sheetData>
    <row r="1" spans="1:11" s="7" customFormat="1" x14ac:dyDescent="0.25">
      <c r="A1" s="12" t="s">
        <v>980</v>
      </c>
      <c r="B1" s="13" t="s">
        <v>963</v>
      </c>
      <c r="C1" s="13" t="s">
        <v>964</v>
      </c>
      <c r="D1" s="13" t="s">
        <v>965</v>
      </c>
      <c r="E1" s="13" t="s">
        <v>966</v>
      </c>
      <c r="F1" s="13" t="s">
        <v>967</v>
      </c>
      <c r="G1" s="13" t="s">
        <v>968</v>
      </c>
      <c r="H1" s="13" t="s">
        <v>969</v>
      </c>
      <c r="I1" s="13" t="s">
        <v>970</v>
      </c>
      <c r="J1" s="13" t="s">
        <v>971</v>
      </c>
      <c r="K1" s="14" t="s">
        <v>979</v>
      </c>
    </row>
    <row r="2" spans="1:11" x14ac:dyDescent="0.25">
      <c r="A2" s="2" t="s">
        <v>972</v>
      </c>
      <c r="B2" s="5"/>
      <c r="C2" s="5"/>
      <c r="D2" s="5"/>
      <c r="E2" s="5"/>
      <c r="F2" s="5"/>
      <c r="G2" s="5"/>
      <c r="H2" s="5"/>
      <c r="I2" s="5"/>
      <c r="J2" s="5"/>
      <c r="K2" s="6"/>
    </row>
    <row r="3" spans="1:11" x14ac:dyDescent="0.25">
      <c r="A3" s="3" t="s">
        <v>973</v>
      </c>
      <c r="B3" s="15"/>
      <c r="C3" s="15"/>
      <c r="D3" s="15"/>
      <c r="E3" s="15"/>
      <c r="F3" s="15"/>
      <c r="G3" s="15"/>
      <c r="H3" s="15"/>
      <c r="I3" s="15"/>
      <c r="J3" s="15"/>
      <c r="K3" s="16"/>
    </row>
    <row r="4" spans="1:11" x14ac:dyDescent="0.25">
      <c r="A4" s="2" t="s">
        <v>974</v>
      </c>
      <c r="B4" s="15"/>
      <c r="C4" s="15"/>
      <c r="D4" s="15"/>
      <c r="E4" s="15"/>
      <c r="F4" s="15"/>
      <c r="G4" s="15"/>
      <c r="H4" s="15"/>
      <c r="I4" s="15"/>
      <c r="J4" s="15"/>
      <c r="K4" s="16"/>
    </row>
    <row r="5" spans="1:11" x14ac:dyDescent="0.25">
      <c r="A5" s="3" t="s">
        <v>21</v>
      </c>
      <c r="B5" s="15"/>
      <c r="C5" s="15"/>
      <c r="D5" s="15"/>
      <c r="E5" s="15"/>
      <c r="F5" s="15"/>
      <c r="G5" s="15"/>
      <c r="H5" s="15"/>
      <c r="I5" s="15"/>
      <c r="J5" s="15"/>
      <c r="K5" s="16"/>
    </row>
    <row r="6" spans="1:11" x14ac:dyDescent="0.25">
      <c r="A6" s="2" t="s">
        <v>975</v>
      </c>
      <c r="B6" s="15"/>
      <c r="C6" s="15"/>
      <c r="D6" s="15"/>
      <c r="E6" s="15"/>
      <c r="F6" s="15"/>
      <c r="G6" s="15"/>
      <c r="H6" s="15"/>
      <c r="I6" s="15"/>
      <c r="J6" s="15"/>
      <c r="K6" s="16"/>
    </row>
    <row r="7" spans="1:11" x14ac:dyDescent="0.25">
      <c r="A7" s="3" t="s">
        <v>976</v>
      </c>
      <c r="B7" s="15"/>
      <c r="C7" s="15"/>
      <c r="D7" s="15"/>
      <c r="E7" s="15"/>
      <c r="F7" s="15"/>
      <c r="G7" s="15"/>
      <c r="H7" s="15"/>
      <c r="I7" s="15"/>
      <c r="J7" s="15"/>
      <c r="K7" s="16"/>
    </row>
    <row r="8" spans="1:11" x14ac:dyDescent="0.25">
      <c r="A8" s="2" t="s">
        <v>977</v>
      </c>
      <c r="B8" s="15"/>
      <c r="C8" s="15"/>
      <c r="D8" s="15"/>
      <c r="E8" s="15"/>
      <c r="F8" s="15"/>
      <c r="G8" s="15"/>
      <c r="H8" s="15"/>
      <c r="I8" s="15"/>
      <c r="J8" s="15"/>
      <c r="K8" s="16"/>
    </row>
    <row r="9" spans="1:11" x14ac:dyDescent="0.25">
      <c r="A9" s="3" t="s">
        <v>978</v>
      </c>
      <c r="B9" s="5"/>
      <c r="C9" s="5"/>
      <c r="D9" s="5"/>
      <c r="E9" s="5"/>
      <c r="F9" s="5"/>
      <c r="G9" s="5"/>
      <c r="H9" s="5"/>
      <c r="I9" s="5"/>
      <c r="J9" s="5"/>
      <c r="K9" s="6"/>
    </row>
    <row r="10" spans="1:1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DZ38"/>
  <sheetViews>
    <sheetView topLeftCell="A10"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B2" s="10" t="s">
        <v>29</v>
      </c>
      <c r="C2" s="10" t="s">
        <v>30</v>
      </c>
      <c r="F2" s="10">
        <f>Tableau4104[Qté_Mag]+Tableau4104[Qté_Dépôt]</f>
        <v>0</v>
      </c>
      <c r="G2" s="10">
        <v>0</v>
      </c>
      <c r="H2" s="10" t="str">
        <f>IF(Tableau4104[Stock_min]&lt;=Tableau4104[Qté_Totale],"En stock","A commander")</f>
        <v>En stock</v>
      </c>
    </row>
    <row r="3" spans="1:130" x14ac:dyDescent="0.25">
      <c r="A3" s="10" t="s">
        <v>142</v>
      </c>
      <c r="B3" s="10" t="s">
        <v>143</v>
      </c>
      <c r="C3" s="10" t="s">
        <v>30</v>
      </c>
      <c r="F3" s="10">
        <f>Tableau4104[Qté_Mag]+Tableau4104[Qté_Dépôt]</f>
        <v>0</v>
      </c>
      <c r="G3" s="10">
        <v>2</v>
      </c>
      <c r="H3" s="10" t="str">
        <f>IF(Tableau4104[Stock_min]&lt;=Tableau4104[Qté_Totale],"En stock","A commander")</f>
        <v>A commander</v>
      </c>
    </row>
    <row r="4" spans="1:130" x14ac:dyDescent="0.25">
      <c r="A4" s="10" t="s">
        <v>144</v>
      </c>
      <c r="B4" s="10" t="s">
        <v>145</v>
      </c>
      <c r="C4" s="10" t="s">
        <v>30</v>
      </c>
      <c r="F4" s="10">
        <f>Tableau4104[Qté_Mag]+Tableau4104[Qté_Dépôt]</f>
        <v>0</v>
      </c>
      <c r="H4" s="10" t="str">
        <f>IF(Tableau4104[Stock_min]&lt;=Tableau4104[Qté_Totale],"En stock","A commander")</f>
        <v>En stock</v>
      </c>
    </row>
    <row r="5" spans="1:130" x14ac:dyDescent="0.25">
      <c r="A5" s="10" t="s">
        <v>146</v>
      </c>
      <c r="B5" s="10" t="s">
        <v>147</v>
      </c>
      <c r="C5" s="10" t="s">
        <v>30</v>
      </c>
      <c r="F5" s="10">
        <f>Tableau4104[Qté_Mag]+Tableau4104[Qté_Dépôt]</f>
        <v>0</v>
      </c>
      <c r="H5" s="10" t="str">
        <f>IF(Tableau4104[Stock_min]&lt;=Tableau4104[Qté_Totale],"En stock","A commander")</f>
        <v>En stock</v>
      </c>
    </row>
    <row r="6" spans="1:130" x14ac:dyDescent="0.25">
      <c r="A6" s="10" t="s">
        <v>148</v>
      </c>
      <c r="B6" s="10" t="s">
        <v>149</v>
      </c>
      <c r="C6" s="10" t="s">
        <v>30</v>
      </c>
      <c r="F6" s="10">
        <f>Tableau4104[Qté_Mag]+Tableau4104[Qté_Dépôt]</f>
        <v>0</v>
      </c>
      <c r="H6" s="10" t="str">
        <f>IF(Tableau4104[Stock_min]&lt;=Tableau4104[Qté_Totale],"En stock","A commander")</f>
        <v>En stock</v>
      </c>
    </row>
    <row r="7" spans="1:130" x14ac:dyDescent="0.25">
      <c r="A7" s="10" t="s">
        <v>150</v>
      </c>
      <c r="B7" s="10" t="s">
        <v>151</v>
      </c>
      <c r="C7" s="10" t="s">
        <v>30</v>
      </c>
      <c r="F7" s="10">
        <f>Tableau4104[Qté_Mag]+Tableau4104[Qté_Dépôt]</f>
        <v>0</v>
      </c>
      <c r="H7" s="10" t="str">
        <f>IF(Tableau4104[Stock_min]&lt;=Tableau4104[Qté_Totale],"En stock","A commander")</f>
        <v>En stock</v>
      </c>
      <c r="AZ7" s="11"/>
      <c r="BM7" s="11"/>
      <c r="DZ7" s="11"/>
    </row>
    <row r="8" spans="1:130" x14ac:dyDescent="0.25">
      <c r="A8" s="10" t="s">
        <v>152</v>
      </c>
      <c r="B8" s="10" t="s">
        <v>153</v>
      </c>
      <c r="C8" s="10" t="s">
        <v>30</v>
      </c>
      <c r="F8" s="10">
        <f>Tableau4104[Qté_Mag]+Tableau4104[Qté_Dépôt]</f>
        <v>0</v>
      </c>
      <c r="H8" s="10" t="str">
        <f>IF(Tableau4104[Stock_min]&lt;=Tableau4104[Qté_Totale],"En stock","A commander")</f>
        <v>En stock</v>
      </c>
    </row>
    <row r="9" spans="1:130" x14ac:dyDescent="0.25">
      <c r="A9" s="10" t="s">
        <v>156</v>
      </c>
      <c r="B9" s="10" t="s">
        <v>157</v>
      </c>
      <c r="C9" s="10" t="s">
        <v>30</v>
      </c>
      <c r="F9" s="10">
        <f>Tableau4104[Qté_Mag]+Tableau4104[Qté_Dépôt]</f>
        <v>0</v>
      </c>
      <c r="H9" s="10" t="str">
        <f>IF(Tableau4104[Stock_min]&lt;=Tableau4104[Qté_Totale],"En stock","A commander")</f>
        <v>En stock</v>
      </c>
    </row>
    <row r="10" spans="1:130" x14ac:dyDescent="0.25">
      <c r="A10" s="10">
        <v>111018</v>
      </c>
      <c r="B10" s="10" t="s">
        <v>169</v>
      </c>
      <c r="C10" s="10" t="s">
        <v>30</v>
      </c>
      <c r="F10" s="10">
        <f>Tableau4104[Qté_Mag]+Tableau4104[Qté_Dépôt]</f>
        <v>0</v>
      </c>
      <c r="H10" s="10" t="str">
        <f>IF(Tableau4104[Stock_min]&lt;=Tableau4104[Qté_Totale],"En stock","A commander")</f>
        <v>En stock</v>
      </c>
    </row>
    <row r="11" spans="1:130" x14ac:dyDescent="0.25">
      <c r="A11" s="10" t="s">
        <v>200</v>
      </c>
      <c r="B11" s="10" t="s">
        <v>201</v>
      </c>
      <c r="C11" s="10" t="s">
        <v>30</v>
      </c>
      <c r="F11" s="10">
        <f>Tableau4104[Qté_Mag]+Tableau4104[Qté_Dépôt]</f>
        <v>0</v>
      </c>
      <c r="H11" s="10" t="str">
        <f>IF(Tableau4104[Stock_min]&lt;=Tableau4104[Qté_Totale],"En stock","A commander")</f>
        <v>En stock</v>
      </c>
    </row>
    <row r="12" spans="1:130" x14ac:dyDescent="0.25">
      <c r="A12" s="10" t="s">
        <v>477</v>
      </c>
      <c r="B12" s="10" t="s">
        <v>478</v>
      </c>
      <c r="C12" s="10" t="s">
        <v>30</v>
      </c>
      <c r="F12" s="10">
        <f>Tableau4104[Qté_Mag]+Tableau4104[Qté_Dépôt]</f>
        <v>0</v>
      </c>
      <c r="H12" s="10" t="str">
        <f>IF(Tableau4104[Stock_min]&lt;=Tableau4104[Qté_Totale],"En stock","A commander")</f>
        <v>En stock</v>
      </c>
    </row>
    <row r="13" spans="1:130" x14ac:dyDescent="0.25">
      <c r="A13" s="10" t="s">
        <v>496</v>
      </c>
      <c r="B13" s="10" t="s">
        <v>497</v>
      </c>
      <c r="C13" s="10" t="s">
        <v>30</v>
      </c>
      <c r="F13" s="10">
        <f>Tableau4104[Qté_Mag]+Tableau4104[Qté_Dépôt]</f>
        <v>0</v>
      </c>
      <c r="H13" s="10" t="str">
        <f>IF(Tableau4104[Stock_min]&lt;=Tableau4104[Qté_Totale],"En stock","A commander")</f>
        <v>En stock</v>
      </c>
    </row>
    <row r="14" spans="1:130" x14ac:dyDescent="0.25">
      <c r="A14" s="10">
        <v>305533</v>
      </c>
      <c r="B14" s="10" t="s">
        <v>498</v>
      </c>
      <c r="C14" s="10" t="s">
        <v>30</v>
      </c>
      <c r="F14" s="10">
        <f>Tableau4104[Qté_Mag]+Tableau4104[Qté_Dépôt]</f>
        <v>0</v>
      </c>
      <c r="H14" s="10" t="str">
        <f>IF(Tableau4104[Stock_min]&lt;=Tableau4104[Qté_Totale],"En stock","A commander")</f>
        <v>En stock</v>
      </c>
    </row>
    <row r="15" spans="1:130" x14ac:dyDescent="0.25">
      <c r="A15" s="10" t="s">
        <v>499</v>
      </c>
      <c r="B15" s="10" t="s">
        <v>500</v>
      </c>
      <c r="C15" s="10" t="s">
        <v>30</v>
      </c>
      <c r="F15" s="10">
        <f>Tableau4104[Qté_Mag]+Tableau4104[Qté_Dépôt]</f>
        <v>0</v>
      </c>
      <c r="H15" s="10" t="str">
        <f>IF(Tableau4104[Stock_min]&lt;=Tableau4104[Qté_Totale],"En stock","A commander")</f>
        <v>En stock</v>
      </c>
    </row>
    <row r="16" spans="1:130" x14ac:dyDescent="0.25">
      <c r="A16" s="10" t="s">
        <v>570</v>
      </c>
      <c r="B16" s="10" t="s">
        <v>571</v>
      </c>
      <c r="C16" s="10" t="s">
        <v>30</v>
      </c>
      <c r="F16" s="10">
        <f>Tableau4104[Qté_Mag]+Tableau4104[Qté_Dépôt]</f>
        <v>0</v>
      </c>
      <c r="H16" s="10" t="str">
        <f>IF(Tableau4104[Stock_min]&lt;=Tableau4104[Qté_Totale],"En stock","A commander")</f>
        <v>En stock</v>
      </c>
    </row>
    <row r="17" spans="1:8" x14ac:dyDescent="0.25">
      <c r="A17" s="10" t="s">
        <v>603</v>
      </c>
      <c r="B17" s="10" t="s">
        <v>604</v>
      </c>
      <c r="C17" s="10" t="s">
        <v>30</v>
      </c>
      <c r="F17" s="10">
        <f>Tableau4104[Qté_Mag]+Tableau4104[Qté_Dépôt]</f>
        <v>0</v>
      </c>
      <c r="H17" s="10" t="str">
        <f>IF(Tableau4104[Stock_min]&lt;=Tableau4104[Qté_Totale],"En stock","A commander")</f>
        <v>En stock</v>
      </c>
    </row>
    <row r="18" spans="1:8" x14ac:dyDescent="0.25">
      <c r="A18" s="10">
        <v>11237</v>
      </c>
      <c r="B18" s="10" t="s">
        <v>604</v>
      </c>
      <c r="C18" s="10" t="s">
        <v>30</v>
      </c>
      <c r="F18" s="10">
        <f>Tableau4104[Qté_Mag]+Tableau4104[Qté_Dépôt]</f>
        <v>0</v>
      </c>
      <c r="H18" s="10" t="str">
        <f>IF(Tableau4104[Stock_min]&lt;=Tableau4104[Qté_Totale],"En stock","A commander")</f>
        <v>En stock</v>
      </c>
    </row>
    <row r="19" spans="1:8" x14ac:dyDescent="0.25">
      <c r="A19" s="10" t="s">
        <v>3</v>
      </c>
      <c r="B19" s="10" t="s">
        <v>606</v>
      </c>
      <c r="C19" s="10" t="s">
        <v>30</v>
      </c>
      <c r="F19" s="10">
        <f>Tableau4104[Qté_Mag]+Tableau4104[Qté_Dépôt]</f>
        <v>0</v>
      </c>
      <c r="H19" s="10" t="str">
        <f>IF(Tableau4104[Stock_min]&lt;=Tableau4104[Qté_Totale],"En stock","A commander")</f>
        <v>En stock</v>
      </c>
    </row>
    <row r="20" spans="1:8" x14ac:dyDescent="0.25">
      <c r="A20" s="10">
        <v>107647</v>
      </c>
      <c r="B20" s="10" t="s">
        <v>607</v>
      </c>
      <c r="C20" s="10" t="s">
        <v>30</v>
      </c>
      <c r="F20" s="10">
        <f>Tableau4104[Qté_Mag]+Tableau4104[Qté_Dépôt]</f>
        <v>0</v>
      </c>
      <c r="H20" s="10" t="str">
        <f>IF(Tableau4104[Stock_min]&lt;=Tableau4104[Qté_Totale],"En stock","A commander")</f>
        <v>En stock</v>
      </c>
    </row>
    <row r="21" spans="1:8" x14ac:dyDescent="0.25">
      <c r="A21" s="10" t="s">
        <v>608</v>
      </c>
      <c r="B21" s="10" t="s">
        <v>609</v>
      </c>
      <c r="C21" s="10" t="s">
        <v>30</v>
      </c>
      <c r="F21" s="10">
        <f>Tableau4104[Qté_Mag]+Tableau4104[Qté_Dépôt]</f>
        <v>0</v>
      </c>
      <c r="H21" s="10" t="str">
        <f>IF(Tableau4104[Stock_min]&lt;=Tableau4104[Qté_Totale],"En stock","A commander")</f>
        <v>En stock</v>
      </c>
    </row>
    <row r="22" spans="1:8" x14ac:dyDescent="0.25">
      <c r="A22" s="10" t="s">
        <v>3</v>
      </c>
      <c r="B22" s="10" t="s">
        <v>696</v>
      </c>
      <c r="C22" s="10" t="s">
        <v>30</v>
      </c>
      <c r="F22" s="10">
        <f>Tableau4104[Qté_Mag]+Tableau4104[Qté_Dépôt]</f>
        <v>0</v>
      </c>
      <c r="H22" s="10" t="str">
        <f>IF(Tableau4104[Stock_min]&lt;=Tableau4104[Qté_Totale],"En stock","A commander")</f>
        <v>En stock</v>
      </c>
    </row>
    <row r="23" spans="1:8" x14ac:dyDescent="0.25">
      <c r="A23" s="10">
        <v>303122</v>
      </c>
      <c r="B23" s="10" t="s">
        <v>724</v>
      </c>
      <c r="C23" s="10" t="s">
        <v>30</v>
      </c>
      <c r="F23" s="10">
        <f>Tableau4104[Qté_Mag]+Tableau4104[Qté_Dépôt]</f>
        <v>0</v>
      </c>
      <c r="H23" s="10" t="str">
        <f>IF(Tableau4104[Stock_min]&lt;=Tableau4104[Qté_Totale],"En stock","A commander")</f>
        <v>En stock</v>
      </c>
    </row>
    <row r="24" spans="1:8" x14ac:dyDescent="0.25">
      <c r="A24" s="10">
        <v>105792</v>
      </c>
      <c r="B24" s="10" t="s">
        <v>725</v>
      </c>
      <c r="C24" s="10" t="s">
        <v>30</v>
      </c>
      <c r="F24" s="10">
        <f>Tableau4104[Qté_Mag]+Tableau4104[Qté_Dépôt]</f>
        <v>0</v>
      </c>
      <c r="H24" s="10" t="str">
        <f>IF(Tableau4104[Stock_min]&lt;=Tableau4104[Qté_Totale],"En stock","A commander")</f>
        <v>En stock</v>
      </c>
    </row>
    <row r="25" spans="1:8" x14ac:dyDescent="0.25">
      <c r="A25" s="10">
        <v>105794</v>
      </c>
      <c r="B25" s="10" t="s">
        <v>726</v>
      </c>
      <c r="C25" s="10" t="s">
        <v>30</v>
      </c>
      <c r="F25" s="10">
        <f>Tableau4104[Qté_Mag]+Tableau4104[Qté_Dépôt]</f>
        <v>0</v>
      </c>
      <c r="H25" s="10" t="str">
        <f>IF(Tableau4104[Stock_min]&lt;=Tableau4104[Qté_Totale],"En stock","A commander")</f>
        <v>En stock</v>
      </c>
    </row>
    <row r="26" spans="1:8" x14ac:dyDescent="0.25">
      <c r="A26" s="10" t="s">
        <v>752</v>
      </c>
      <c r="B26" s="10" t="s">
        <v>753</v>
      </c>
      <c r="C26" s="10" t="s">
        <v>30</v>
      </c>
      <c r="F26" s="10">
        <f>Tableau4104[Qté_Mag]+Tableau4104[Qté_Dépôt]</f>
        <v>0</v>
      </c>
      <c r="H26" s="10" t="str">
        <f>IF(Tableau4104[Stock_min]&lt;=Tableau4104[Qté_Totale],"En stock","A commander")</f>
        <v>En stock</v>
      </c>
    </row>
    <row r="27" spans="1:8" x14ac:dyDescent="0.25">
      <c r="A27" s="10" t="s">
        <v>754</v>
      </c>
      <c r="B27" s="10" t="s">
        <v>755</v>
      </c>
      <c r="C27" s="10" t="s">
        <v>30</v>
      </c>
      <c r="F27" s="10">
        <f>Tableau4104[Qté_Mag]+Tableau4104[Qté_Dépôt]</f>
        <v>0</v>
      </c>
      <c r="H27" s="10" t="str">
        <f>IF(Tableau4104[Stock_min]&lt;=Tableau4104[Qté_Totale],"En stock","A commander")</f>
        <v>En stock</v>
      </c>
    </row>
    <row r="28" spans="1:8" x14ac:dyDescent="0.25">
      <c r="A28" s="10" t="s">
        <v>756</v>
      </c>
      <c r="B28" s="10" t="s">
        <v>757</v>
      </c>
      <c r="C28" s="10" t="s">
        <v>30</v>
      </c>
      <c r="F28" s="10">
        <f>Tableau4104[Qté_Mag]+Tableau4104[Qté_Dépôt]</f>
        <v>0</v>
      </c>
      <c r="H28" s="10" t="str">
        <f>IF(Tableau4104[Stock_min]&lt;=Tableau4104[Qté_Totale],"En stock","A commander")</f>
        <v>En stock</v>
      </c>
    </row>
    <row r="29" spans="1:8" x14ac:dyDescent="0.25">
      <c r="A29" s="10">
        <v>80000082</v>
      </c>
      <c r="B29" s="10" t="s">
        <v>758</v>
      </c>
      <c r="C29" s="10" t="s">
        <v>30</v>
      </c>
      <c r="F29" s="10">
        <f>Tableau4104[Qté_Mag]+Tableau4104[Qté_Dépôt]</f>
        <v>0</v>
      </c>
      <c r="H29" s="10" t="str">
        <f>IF(Tableau4104[Stock_min]&lt;=Tableau4104[Qté_Totale],"En stock","A commander")</f>
        <v>En stock</v>
      </c>
    </row>
    <row r="30" spans="1:8" x14ac:dyDescent="0.25">
      <c r="A30" s="10" t="s">
        <v>759</v>
      </c>
      <c r="B30" s="10" t="s">
        <v>760</v>
      </c>
      <c r="C30" s="10" t="s">
        <v>30</v>
      </c>
      <c r="F30" s="10">
        <f>Tableau4104[Qté_Mag]+Tableau4104[Qté_Dépôt]</f>
        <v>0</v>
      </c>
      <c r="H30" s="10" t="str">
        <f>IF(Tableau4104[Stock_min]&lt;=Tableau4104[Qté_Totale],"En stock","A commander")</f>
        <v>En stock</v>
      </c>
    </row>
    <row r="31" spans="1:8" x14ac:dyDescent="0.25">
      <c r="A31" s="10" t="s">
        <v>761</v>
      </c>
      <c r="B31" s="10" t="s">
        <v>762</v>
      </c>
      <c r="C31" s="10" t="s">
        <v>30</v>
      </c>
      <c r="F31" s="10">
        <f>Tableau4104[Qté_Mag]+Tableau4104[Qté_Dépôt]</f>
        <v>0</v>
      </c>
      <c r="H31" s="10" t="str">
        <f>IF(Tableau4104[Stock_min]&lt;=Tableau4104[Qté_Totale],"En stock","A commander")</f>
        <v>En stock</v>
      </c>
    </row>
    <row r="32" spans="1:8" x14ac:dyDescent="0.25">
      <c r="A32" s="10" t="s">
        <v>772</v>
      </c>
      <c r="B32" s="10" t="s">
        <v>773</v>
      </c>
      <c r="C32" s="10" t="s">
        <v>30</v>
      </c>
      <c r="F32" s="10">
        <f>Tableau4104[Qté_Mag]+Tableau4104[Qté_Dépôt]</f>
        <v>0</v>
      </c>
      <c r="H32" s="10" t="str">
        <f>IF(Tableau4104[Stock_min]&lt;=Tableau4104[Qté_Totale],"En stock","A commander")</f>
        <v>En stock</v>
      </c>
    </row>
    <row r="33" spans="1:8" x14ac:dyDescent="0.25">
      <c r="A33" s="10">
        <v>303188</v>
      </c>
      <c r="B33" s="10" t="s">
        <v>774</v>
      </c>
      <c r="C33" s="10" t="s">
        <v>30</v>
      </c>
      <c r="F33" s="10">
        <f>Tableau4104[Qté_Mag]+Tableau4104[Qté_Dépôt]</f>
        <v>0</v>
      </c>
      <c r="H33" s="10" t="str">
        <f>IF(Tableau4104[Stock_min]&lt;=Tableau4104[Qté_Totale],"En stock","A commander")</f>
        <v>En stock</v>
      </c>
    </row>
    <row r="34" spans="1:8" x14ac:dyDescent="0.25">
      <c r="A34" s="10" t="s">
        <v>928</v>
      </c>
      <c r="B34" s="10" t="s">
        <v>929</v>
      </c>
      <c r="C34" s="10" t="s">
        <v>30</v>
      </c>
      <c r="F34" s="10">
        <f>Tableau4104[Qté_Mag]+Tableau4104[Qté_Dépôt]</f>
        <v>0</v>
      </c>
      <c r="H34" s="10" t="str">
        <f>IF(Tableau4104[Stock_min]&lt;=Tableau4104[Qté_Totale],"En stock","A commander")</f>
        <v>En stock</v>
      </c>
    </row>
    <row r="35" spans="1:8" x14ac:dyDescent="0.25">
      <c r="A35" s="10" t="s">
        <v>930</v>
      </c>
      <c r="B35" s="10" t="s">
        <v>931</v>
      </c>
      <c r="C35" s="10" t="s">
        <v>30</v>
      </c>
      <c r="F35" s="10">
        <f>Tableau4104[Qté_Mag]+Tableau4104[Qté_Dépôt]</f>
        <v>0</v>
      </c>
      <c r="H35" s="10" t="str">
        <f>IF(Tableau4104[Stock_min]&lt;=Tableau4104[Qté_Totale],"En stock","A commander")</f>
        <v>En stock</v>
      </c>
    </row>
    <row r="36" spans="1:8" x14ac:dyDescent="0.25">
      <c r="A36" s="10" t="s">
        <v>932</v>
      </c>
      <c r="B36" s="10" t="s">
        <v>933</v>
      </c>
      <c r="C36" s="10" t="s">
        <v>30</v>
      </c>
      <c r="F36" s="10">
        <f>Tableau4104[Qté_Mag]+Tableau4104[Qté_Dépôt]</f>
        <v>0</v>
      </c>
      <c r="H36" s="10" t="str">
        <f>IF(Tableau4104[Stock_min]&lt;=Tableau4104[Qté_Totale],"En stock","A commander")</f>
        <v>En stock</v>
      </c>
    </row>
    <row r="37" spans="1:8" x14ac:dyDescent="0.25">
      <c r="A37" s="10" t="s">
        <v>934</v>
      </c>
      <c r="B37" s="10" t="s">
        <v>935</v>
      </c>
      <c r="C37" s="10" t="s">
        <v>30</v>
      </c>
      <c r="F37" s="10">
        <f>Tableau4104[Qté_Mag]+Tableau4104[Qté_Dépôt]</f>
        <v>0</v>
      </c>
      <c r="H37" s="10" t="str">
        <f>IF(Tableau4104[Stock_min]&lt;=Tableau4104[Qté_Totale],"En stock","A commander")</f>
        <v>En stock</v>
      </c>
    </row>
    <row r="38" spans="1:8" x14ac:dyDescent="0.25">
      <c r="A38" s="10" t="s">
        <v>936</v>
      </c>
      <c r="B38" s="10" t="s">
        <v>937</v>
      </c>
      <c r="C38" s="10" t="s">
        <v>30</v>
      </c>
      <c r="F38" s="10">
        <f>Tableau4104[Qté_Mag]+Tableau4104[Qté_Dépôt]</f>
        <v>0</v>
      </c>
      <c r="H38" s="10" t="str">
        <f>IF(Tableau4104[Stock_min]&lt;=Tableau4104[Qté_Totale],"En stock","A commander")</f>
        <v>En stock</v>
      </c>
    </row>
  </sheetData>
  <conditionalFormatting sqref="H1:H1048576">
    <cfRule type="containsText" dxfId="50" priority="1" operator="containsText" text="A commander">
      <formula>NOT(ISERROR(SEARCH("A commander",H1)))</formula>
    </cfRule>
    <cfRule type="containsText" dxfId="49" priority="2" operator="containsText" text=" A commander">
      <formula>NOT(ISERROR(SEARCH(" 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575</v>
      </c>
      <c r="B2" s="10" t="s">
        <v>576</v>
      </c>
      <c r="C2" s="10" t="s">
        <v>577</v>
      </c>
      <c r="F2" s="10">
        <f>Tableau410[Qté_Mag]+Tableau410[Qté_Dépôt]</f>
        <v>0</v>
      </c>
      <c r="G2" s="10">
        <v>2</v>
      </c>
      <c r="H2" s="10" t="str">
        <f>IF(Tableau410[Stock_min]&lt;=Tableau410[Qté_Totale],"En stock","A commander")</f>
        <v>A commander</v>
      </c>
    </row>
    <row r="7" spans="1:130" x14ac:dyDescent="0.25">
      <c r="AZ7" s="11"/>
      <c r="BM7" s="11"/>
      <c r="DZ7" s="11"/>
    </row>
  </sheetData>
  <conditionalFormatting sqref="H1:H1048576">
    <cfRule type="containsText" dxfId="48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DZ11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160</v>
      </c>
      <c r="B2" s="10" t="s">
        <v>161</v>
      </c>
      <c r="C2" s="10" t="s">
        <v>162</v>
      </c>
      <c r="F2" s="10">
        <f>Tableau4[Qté_Mag]+Tableau4[Qté_Dépôt]</f>
        <v>0</v>
      </c>
      <c r="G2" s="10">
        <v>2</v>
      </c>
      <c r="H2" s="10" t="str">
        <f>IF(Tableau4[Stock_min]&lt;=Tableau4[Qté_Totale],"En stock","A commander")</f>
        <v>A commander</v>
      </c>
    </row>
    <row r="3" spans="1:130" x14ac:dyDescent="0.25">
      <c r="A3" s="10" t="s">
        <v>163</v>
      </c>
      <c r="B3" s="10" t="s">
        <v>164</v>
      </c>
      <c r="C3" s="10" t="s">
        <v>162</v>
      </c>
      <c r="F3" s="10">
        <f>Tableau4[Qté_Mag]+Tableau4[Qté_Dépôt]</f>
        <v>0</v>
      </c>
      <c r="H3" s="10" t="str">
        <f>IF(Tableau4[Stock_min]&lt;=Tableau4[Qté_Totale],"En stock","A commander")</f>
        <v>En stock</v>
      </c>
    </row>
    <row r="4" spans="1:130" x14ac:dyDescent="0.25">
      <c r="A4" s="10" t="s">
        <v>165</v>
      </c>
      <c r="B4" s="10" t="s">
        <v>166</v>
      </c>
      <c r="C4" s="10" t="s">
        <v>162</v>
      </c>
      <c r="F4" s="10">
        <f>Tableau4[Qté_Mag]+Tableau4[Qté_Dépôt]</f>
        <v>0</v>
      </c>
      <c r="H4" s="10" t="str">
        <f>IF(Tableau4[Stock_min]&lt;=Tableau4[Qté_Totale],"En stock","A commander")</f>
        <v>En stock</v>
      </c>
    </row>
    <row r="5" spans="1:130" x14ac:dyDescent="0.25">
      <c r="A5" s="10" t="s">
        <v>167</v>
      </c>
      <c r="B5" s="10" t="s">
        <v>168</v>
      </c>
      <c r="C5" s="10" t="s">
        <v>162</v>
      </c>
      <c r="F5" s="10">
        <f>Tableau4[Qté_Mag]+Tableau4[Qté_Dépôt]</f>
        <v>0</v>
      </c>
      <c r="H5" s="10" t="str">
        <f>IF(Tableau4[Stock_min]&lt;=Tableau4[Qté_Totale],"En stock","A commander")</f>
        <v>En stock</v>
      </c>
    </row>
    <row r="6" spans="1:130" x14ac:dyDescent="0.25">
      <c r="A6" s="10" t="s">
        <v>179</v>
      </c>
      <c r="B6" s="10" t="s">
        <v>180</v>
      </c>
      <c r="C6" s="10" t="s">
        <v>162</v>
      </c>
      <c r="F6" s="10">
        <f>Tableau4[Qté_Mag]+Tableau4[Qté_Dépôt]</f>
        <v>0</v>
      </c>
      <c r="H6" s="10" t="str">
        <f>IF(Tableau4[Stock_min]&lt;=Tableau4[Qté_Totale],"En stock","A commander")</f>
        <v>En stock</v>
      </c>
    </row>
    <row r="7" spans="1:130" x14ac:dyDescent="0.25">
      <c r="A7" s="10" t="s">
        <v>181</v>
      </c>
      <c r="B7" s="10" t="s">
        <v>182</v>
      </c>
      <c r="C7" s="10" t="s">
        <v>162</v>
      </c>
      <c r="F7" s="10">
        <f>Tableau4[Qté_Mag]+Tableau4[Qté_Dépôt]</f>
        <v>0</v>
      </c>
      <c r="H7" s="10" t="str">
        <f>IF(Tableau4[Stock_min]&lt;=Tableau4[Qté_Totale],"En stock","A commander")</f>
        <v>En stock</v>
      </c>
      <c r="AZ7" s="11"/>
      <c r="BM7" s="11"/>
      <c r="DZ7" s="11"/>
    </row>
    <row r="8" spans="1:130" x14ac:dyDescent="0.25">
      <c r="A8" s="10" t="s">
        <v>505</v>
      </c>
      <c r="B8" s="10" t="s">
        <v>506</v>
      </c>
      <c r="C8" s="10" t="s">
        <v>162</v>
      </c>
      <c r="F8" s="10">
        <f>Tableau4[Qté_Mag]+Tableau4[Qté_Dépôt]</f>
        <v>0</v>
      </c>
      <c r="H8" s="10" t="str">
        <f>IF(Tableau4[Stock_min]&lt;=Tableau4[Qté_Totale],"En stock","A commander")</f>
        <v>En stock</v>
      </c>
    </row>
    <row r="9" spans="1:130" x14ac:dyDescent="0.25">
      <c r="A9" s="10" t="s">
        <v>768</v>
      </c>
      <c r="B9" s="10" t="s">
        <v>769</v>
      </c>
      <c r="C9" s="10" t="s">
        <v>162</v>
      </c>
      <c r="F9" s="10">
        <f>Tableau4[Qté_Mag]+Tableau4[Qté_Dépôt]</f>
        <v>0</v>
      </c>
      <c r="H9" s="10" t="str">
        <f>IF(Tableau4[Stock_min]&lt;=Tableau4[Qté_Totale],"En stock","A commander")</f>
        <v>En stock</v>
      </c>
    </row>
    <row r="10" spans="1:130" x14ac:dyDescent="0.25">
      <c r="A10" s="10" t="s">
        <v>781</v>
      </c>
      <c r="B10" s="10" t="s">
        <v>782</v>
      </c>
      <c r="C10" s="10" t="s">
        <v>162</v>
      </c>
      <c r="F10" s="10">
        <f>Tableau4[Qté_Mag]+Tableau4[Qté_Dépôt]</f>
        <v>0</v>
      </c>
      <c r="H10" s="10" t="str">
        <f>IF(Tableau4[Stock_min]&lt;=Tableau4[Qté_Totale],"En stock","A commander")</f>
        <v>En stock</v>
      </c>
    </row>
    <row r="11" spans="1:130" x14ac:dyDescent="0.25">
      <c r="A11" s="10" t="s">
        <v>783</v>
      </c>
      <c r="B11" s="10" t="s">
        <v>784</v>
      </c>
      <c r="C11" s="10" t="s">
        <v>162</v>
      </c>
      <c r="F11" s="10">
        <f>Tableau4[Qté_Mag]+Tableau4[Qté_Dépôt]</f>
        <v>0</v>
      </c>
      <c r="H11" s="10" t="str">
        <f>IF(Tableau4[Stock_min]&lt;=Tableau4[Qté_Totale],"En stock","A commander")</f>
        <v>En stock</v>
      </c>
    </row>
  </sheetData>
  <conditionalFormatting sqref="H1:H1048576">
    <cfRule type="containsText" dxfId="47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DZ8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2282</v>
      </c>
      <c r="B2" s="10" t="s">
        <v>20</v>
      </c>
      <c r="C2" s="10" t="s">
        <v>21</v>
      </c>
      <c r="F2" s="10">
        <f>Tableau456[Qté_Mag]+Tableau456[Qté_Dépôt]</f>
        <v>0</v>
      </c>
      <c r="G2" s="10">
        <v>2</v>
      </c>
      <c r="H2" s="10" t="str">
        <f>IF(Tableau456[Stock_min]&lt;=Tableau456[Qté_Totale],"En stock","A commander")</f>
        <v>A commander</v>
      </c>
    </row>
    <row r="3" spans="1:130" x14ac:dyDescent="0.25">
      <c r="A3" s="10" t="s">
        <v>40</v>
      </c>
      <c r="B3" s="10" t="s">
        <v>41</v>
      </c>
      <c r="C3" s="10" t="s">
        <v>21</v>
      </c>
      <c r="F3" s="10">
        <f>Tableau456[Qté_Mag]+Tableau456[Qté_Dépôt]</f>
        <v>0</v>
      </c>
      <c r="H3" s="10" t="str">
        <f>IF(Tableau456[Stock_min]&lt;=Tableau456[Qté_Totale],"En stock","A commander")</f>
        <v>En stock</v>
      </c>
    </row>
    <row r="4" spans="1:130" x14ac:dyDescent="0.25">
      <c r="A4" s="10" t="s">
        <v>42</v>
      </c>
      <c r="B4" s="10" t="s">
        <v>43</v>
      </c>
      <c r="C4" s="10" t="s">
        <v>21</v>
      </c>
      <c r="F4" s="10">
        <f>Tableau456[Qté_Mag]+Tableau456[Qté_Dépôt]</f>
        <v>0</v>
      </c>
      <c r="H4" s="10" t="str">
        <f>IF(Tableau456[Stock_min]&lt;=Tableau456[Qté_Totale],"En stock","A commander")</f>
        <v>En stock</v>
      </c>
    </row>
    <row r="5" spans="1:130" x14ac:dyDescent="0.25">
      <c r="A5" s="10" t="s">
        <v>112</v>
      </c>
      <c r="B5" s="10" t="s">
        <v>113</v>
      </c>
      <c r="C5" s="10" t="s">
        <v>21</v>
      </c>
      <c r="F5" s="10">
        <f>Tableau456[Qté_Mag]+Tableau456[Qté_Dépôt]</f>
        <v>0</v>
      </c>
      <c r="H5" s="10" t="str">
        <f>IF(Tableau456[Stock_min]&lt;=Tableau456[Qté_Totale],"En stock","A commander")</f>
        <v>En stock</v>
      </c>
    </row>
    <row r="6" spans="1:130" x14ac:dyDescent="0.25">
      <c r="A6" s="10" t="s">
        <v>3</v>
      </c>
      <c r="B6" s="10" t="s">
        <v>198</v>
      </c>
      <c r="C6" s="10" t="s">
        <v>21</v>
      </c>
      <c r="F6" s="10">
        <f>Tableau456[Qté_Mag]+Tableau456[Qté_Dépôt]</f>
        <v>0</v>
      </c>
      <c r="H6" s="10" t="str">
        <f>IF(Tableau456[Stock_min]&lt;=Tableau456[Qté_Totale],"En stock","A commander")</f>
        <v>En stock</v>
      </c>
    </row>
    <row r="7" spans="1:130" x14ac:dyDescent="0.25">
      <c r="A7" s="10" t="s">
        <v>232</v>
      </c>
      <c r="B7" s="10" t="s">
        <v>233</v>
      </c>
      <c r="C7" s="10" t="s">
        <v>21</v>
      </c>
      <c r="F7" s="10">
        <f>Tableau456[Qté_Mag]+Tableau456[Qté_Dépôt]</f>
        <v>0</v>
      </c>
      <c r="H7" s="10" t="str">
        <f>IF(Tableau456[Stock_min]&lt;=Tableau456[Qté_Totale],"En stock","A commander")</f>
        <v>En stock</v>
      </c>
      <c r="AZ7" s="11"/>
      <c r="BM7" s="11"/>
      <c r="DZ7" s="11"/>
    </row>
    <row r="8" spans="1:130" x14ac:dyDescent="0.25">
      <c r="A8" s="10" t="s">
        <v>3</v>
      </c>
      <c r="B8" s="10" t="s">
        <v>848</v>
      </c>
      <c r="C8" s="10" t="s">
        <v>21</v>
      </c>
      <c r="F8" s="10">
        <f>Tableau456[Qté_Mag]+Tableau456[Qté_Dépôt]</f>
        <v>0</v>
      </c>
      <c r="H8" s="10" t="str">
        <f>IF(Tableau456[Stock_min]&lt;=Tableau456[Qté_Totale],"En stock","A commander")</f>
        <v>En stock</v>
      </c>
    </row>
  </sheetData>
  <conditionalFormatting sqref="H1:H1048576">
    <cfRule type="containsText" dxfId="46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DZ29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7</v>
      </c>
      <c r="B2" s="10" t="s">
        <v>8</v>
      </c>
      <c r="C2" s="10" t="s">
        <v>9</v>
      </c>
      <c r="F2" s="10">
        <f>Tableau45657[Qté_Mag]+Tableau45657[Qté_Dépôt]</f>
        <v>0</v>
      </c>
      <c r="G2" s="10">
        <v>2</v>
      </c>
      <c r="H2" s="10" t="str">
        <f>IF(Tableau45657[Stock_min]&lt;=Tableau45657[Qté_Totale],"En stock","A commander")</f>
        <v>A commander</v>
      </c>
    </row>
    <row r="3" spans="1:130" x14ac:dyDescent="0.25">
      <c r="A3" s="10">
        <v>44524</v>
      </c>
      <c r="B3" s="10" t="s">
        <v>10</v>
      </c>
      <c r="C3" s="10" t="s">
        <v>9</v>
      </c>
      <c r="F3" s="10">
        <f>Tableau45657[Qté_Mag]+Tableau45657[Qté_Dépôt]</f>
        <v>0</v>
      </c>
      <c r="H3" s="10" t="str">
        <f>IF(Tableau45657[Stock_min]&lt;=Tableau45657[Qté_Totale],"En stock","A commander")</f>
        <v>En stock</v>
      </c>
    </row>
    <row r="4" spans="1:130" x14ac:dyDescent="0.25">
      <c r="A4" s="10" t="s">
        <v>56</v>
      </c>
      <c r="B4" s="10" t="s">
        <v>57</v>
      </c>
      <c r="C4" s="10" t="s">
        <v>9</v>
      </c>
      <c r="F4" s="10">
        <f>Tableau45657[Qté_Mag]+Tableau45657[Qté_Dépôt]</f>
        <v>0</v>
      </c>
      <c r="H4" s="10" t="str">
        <f>IF(Tableau45657[Stock_min]&lt;=Tableau45657[Qté_Totale],"En stock","A commander")</f>
        <v>En stock</v>
      </c>
    </row>
    <row r="5" spans="1:130" x14ac:dyDescent="0.25">
      <c r="A5" s="10" t="s">
        <v>58</v>
      </c>
      <c r="B5" s="10" t="s">
        <v>59</v>
      </c>
      <c r="C5" s="10" t="s">
        <v>9</v>
      </c>
      <c r="F5" s="10">
        <f>Tableau45657[Qté_Mag]+Tableau45657[Qté_Dépôt]</f>
        <v>0</v>
      </c>
      <c r="H5" s="10" t="str">
        <f>IF(Tableau45657[Stock_min]&lt;=Tableau45657[Qté_Totale],"En stock","A commander")</f>
        <v>En stock</v>
      </c>
    </row>
    <row r="6" spans="1:130" x14ac:dyDescent="0.25">
      <c r="A6" s="10">
        <v>62660</v>
      </c>
      <c r="B6" s="10" t="s">
        <v>92</v>
      </c>
      <c r="C6" s="10" t="s">
        <v>9</v>
      </c>
      <c r="F6" s="10">
        <f>Tableau45657[Qté_Mag]+Tableau45657[Qté_Dépôt]</f>
        <v>0</v>
      </c>
      <c r="H6" s="10" t="str">
        <f>IF(Tableau45657[Stock_min]&lt;=Tableau45657[Qté_Totale],"En stock","A commander")</f>
        <v>En stock</v>
      </c>
    </row>
    <row r="7" spans="1:130" x14ac:dyDescent="0.25">
      <c r="A7" s="10" t="s">
        <v>314</v>
      </c>
      <c r="B7" s="10" t="s">
        <v>315</v>
      </c>
      <c r="C7" s="10" t="s">
        <v>9</v>
      </c>
      <c r="F7" s="10">
        <f>Tableau45657[Qté_Mag]+Tableau45657[Qté_Dépôt]</f>
        <v>0</v>
      </c>
      <c r="H7" s="10" t="str">
        <f>IF(Tableau45657[Stock_min]&lt;=Tableau45657[Qté_Totale],"En stock","A commander")</f>
        <v>En stock</v>
      </c>
      <c r="AZ7" s="11"/>
      <c r="BM7" s="11"/>
      <c r="DZ7" s="11"/>
    </row>
    <row r="8" spans="1:130" x14ac:dyDescent="0.25">
      <c r="A8" s="10" t="s">
        <v>549</v>
      </c>
      <c r="B8" s="10" t="s">
        <v>550</v>
      </c>
      <c r="C8" s="10" t="s">
        <v>9</v>
      </c>
      <c r="F8" s="10">
        <f>Tableau45657[Qté_Mag]+Tableau45657[Qté_Dépôt]</f>
        <v>0</v>
      </c>
      <c r="H8" s="10" t="str">
        <f>IF(Tableau45657[Stock_min]&lt;=Tableau45657[Qté_Totale],"En stock","A commander")</f>
        <v>En stock</v>
      </c>
    </row>
    <row r="9" spans="1:130" x14ac:dyDescent="0.25">
      <c r="A9" s="10" t="s">
        <v>551</v>
      </c>
      <c r="B9" s="10" t="s">
        <v>552</v>
      </c>
      <c r="C9" s="10" t="s">
        <v>9</v>
      </c>
      <c r="F9" s="10">
        <f>Tableau45657[Qté_Mag]+Tableau45657[Qté_Dépôt]</f>
        <v>0</v>
      </c>
      <c r="H9" s="10" t="str">
        <f>IF(Tableau45657[Stock_min]&lt;=Tableau45657[Qté_Totale],"En stock","A commander")</f>
        <v>En stock</v>
      </c>
    </row>
    <row r="10" spans="1:130" x14ac:dyDescent="0.25">
      <c r="A10" s="10" t="s">
        <v>553</v>
      </c>
      <c r="B10" s="10" t="s">
        <v>554</v>
      </c>
      <c r="C10" s="10" t="s">
        <v>9</v>
      </c>
      <c r="F10" s="10">
        <f>Tableau45657[Qté_Mag]+Tableau45657[Qté_Dépôt]</f>
        <v>0</v>
      </c>
      <c r="H10" s="10" t="str">
        <f>IF(Tableau45657[Stock_min]&lt;=Tableau45657[Qté_Totale],"En stock","A commander")</f>
        <v>En stock</v>
      </c>
    </row>
    <row r="11" spans="1:130" x14ac:dyDescent="0.25">
      <c r="A11" s="10" t="s">
        <v>555</v>
      </c>
      <c r="B11" s="10" t="s">
        <v>556</v>
      </c>
      <c r="C11" s="10" t="s">
        <v>9</v>
      </c>
      <c r="F11" s="10">
        <f>Tableau45657[Qté_Mag]+Tableau45657[Qté_Dépôt]</f>
        <v>0</v>
      </c>
      <c r="H11" s="10" t="str">
        <f>IF(Tableau45657[Stock_min]&lt;=Tableau45657[Qté_Totale],"En stock","A commander")</f>
        <v>En stock</v>
      </c>
    </row>
    <row r="12" spans="1:130" x14ac:dyDescent="0.25">
      <c r="A12" s="10" t="s">
        <v>557</v>
      </c>
      <c r="B12" s="10" t="s">
        <v>558</v>
      </c>
      <c r="C12" s="10" t="s">
        <v>9</v>
      </c>
      <c r="F12" s="10">
        <f>Tableau45657[Qté_Mag]+Tableau45657[Qté_Dépôt]</f>
        <v>0</v>
      </c>
      <c r="H12" s="10" t="str">
        <f>IF(Tableau45657[Stock_min]&lt;=Tableau45657[Qté_Totale],"En stock","A commander")</f>
        <v>En stock</v>
      </c>
    </row>
    <row r="13" spans="1:130" x14ac:dyDescent="0.25">
      <c r="A13" s="10" t="s">
        <v>559</v>
      </c>
      <c r="B13" s="10" t="s">
        <v>560</v>
      </c>
      <c r="C13" s="10" t="s">
        <v>9</v>
      </c>
      <c r="F13" s="10">
        <f>Tableau45657[Qté_Mag]+Tableau45657[Qté_Dépôt]</f>
        <v>0</v>
      </c>
      <c r="H13" s="10" t="str">
        <f>IF(Tableau45657[Stock_min]&lt;=Tableau45657[Qté_Totale],"En stock","A commander")</f>
        <v>En stock</v>
      </c>
    </row>
    <row r="14" spans="1:130" x14ac:dyDescent="0.25">
      <c r="A14" s="10" t="s">
        <v>561</v>
      </c>
      <c r="B14" s="10" t="s">
        <v>562</v>
      </c>
      <c r="C14" s="10" t="s">
        <v>9</v>
      </c>
      <c r="F14" s="10">
        <f>Tableau45657[Qté_Mag]+Tableau45657[Qté_Dépôt]</f>
        <v>0</v>
      </c>
      <c r="H14" s="10" t="str">
        <f>IF(Tableau45657[Stock_min]&lt;=Tableau45657[Qté_Totale],"En stock","A commander")</f>
        <v>En stock</v>
      </c>
    </row>
    <row r="15" spans="1:130" x14ac:dyDescent="0.25">
      <c r="A15" s="10" t="s">
        <v>565</v>
      </c>
      <c r="B15" s="10" t="s">
        <v>566</v>
      </c>
      <c r="C15" s="10" t="s">
        <v>9</v>
      </c>
      <c r="F15" s="10">
        <f>Tableau45657[Qté_Mag]+Tableau45657[Qté_Dépôt]</f>
        <v>0</v>
      </c>
      <c r="H15" s="10" t="str">
        <f>IF(Tableau45657[Stock_min]&lt;=Tableau45657[Qté_Totale],"En stock","A commander")</f>
        <v>En stock</v>
      </c>
    </row>
    <row r="16" spans="1:130" x14ac:dyDescent="0.25">
      <c r="A16" s="10" t="s">
        <v>578</v>
      </c>
      <c r="B16" s="10" t="s">
        <v>579</v>
      </c>
      <c r="C16" s="10" t="s">
        <v>9</v>
      </c>
      <c r="F16" s="10">
        <f>Tableau45657[Qté_Mag]+Tableau45657[Qté_Dépôt]</f>
        <v>0</v>
      </c>
      <c r="H16" s="10" t="str">
        <f>IF(Tableau45657[Stock_min]&lt;=Tableau45657[Qté_Totale],"En stock","A commander")</f>
        <v>En stock</v>
      </c>
    </row>
    <row r="17" spans="1:8" x14ac:dyDescent="0.25">
      <c r="A17" s="10" t="s">
        <v>727</v>
      </c>
      <c r="B17" s="10" t="s">
        <v>728</v>
      </c>
      <c r="C17" s="10" t="s">
        <v>9</v>
      </c>
      <c r="F17" s="10">
        <f>Tableau45657[Qté_Mag]+Tableau45657[Qté_Dépôt]</f>
        <v>0</v>
      </c>
      <c r="H17" s="10" t="str">
        <f>IF(Tableau45657[Stock_min]&lt;=Tableau45657[Qté_Totale],"En stock","A commander")</f>
        <v>En stock</v>
      </c>
    </row>
    <row r="18" spans="1:8" x14ac:dyDescent="0.25">
      <c r="A18" s="10" t="s">
        <v>729</v>
      </c>
      <c r="B18" s="10" t="s">
        <v>730</v>
      </c>
      <c r="C18" s="10" t="s">
        <v>9</v>
      </c>
      <c r="F18" s="10">
        <f>Tableau45657[Qté_Mag]+Tableau45657[Qté_Dépôt]</f>
        <v>0</v>
      </c>
      <c r="H18" s="10" t="str">
        <f>IF(Tableau45657[Stock_min]&lt;=Tableau45657[Qté_Totale],"En stock","A commander")</f>
        <v>En stock</v>
      </c>
    </row>
    <row r="19" spans="1:8" x14ac:dyDescent="0.25">
      <c r="A19" s="10" t="s">
        <v>731</v>
      </c>
      <c r="B19" s="10" t="s">
        <v>732</v>
      </c>
      <c r="C19" s="10" t="s">
        <v>9</v>
      </c>
      <c r="F19" s="10">
        <f>Tableau45657[Qté_Mag]+Tableau45657[Qté_Dépôt]</f>
        <v>0</v>
      </c>
      <c r="H19" s="10" t="str">
        <f>IF(Tableau45657[Stock_min]&lt;=Tableau45657[Qté_Totale],"En stock","A commander")</f>
        <v>En stock</v>
      </c>
    </row>
    <row r="20" spans="1:8" x14ac:dyDescent="0.25">
      <c r="A20" s="10" t="s">
        <v>733</v>
      </c>
      <c r="B20" s="10" t="s">
        <v>734</v>
      </c>
      <c r="C20" s="10" t="s">
        <v>9</v>
      </c>
      <c r="F20" s="10">
        <f>Tableau45657[Qté_Mag]+Tableau45657[Qté_Dépôt]</f>
        <v>0</v>
      </c>
      <c r="H20" s="10" t="str">
        <f>IF(Tableau45657[Stock_min]&lt;=Tableau45657[Qté_Totale],"En stock","A commander")</f>
        <v>En stock</v>
      </c>
    </row>
    <row r="21" spans="1:8" x14ac:dyDescent="0.25">
      <c r="A21" s="10" t="s">
        <v>735</v>
      </c>
      <c r="B21" s="10" t="s">
        <v>736</v>
      </c>
      <c r="C21" s="10" t="s">
        <v>9</v>
      </c>
      <c r="F21" s="10">
        <f>Tableau45657[Qté_Mag]+Tableau45657[Qté_Dépôt]</f>
        <v>0</v>
      </c>
      <c r="H21" s="10" t="str">
        <f>IF(Tableau45657[Stock_min]&lt;=Tableau45657[Qté_Totale],"En stock","A commander")</f>
        <v>En stock</v>
      </c>
    </row>
    <row r="22" spans="1:8" x14ac:dyDescent="0.25">
      <c r="A22" s="10" t="s">
        <v>737</v>
      </c>
      <c r="B22" s="10" t="s">
        <v>738</v>
      </c>
      <c r="C22" s="10" t="s">
        <v>9</v>
      </c>
      <c r="F22" s="10">
        <f>Tableau45657[Qté_Mag]+Tableau45657[Qté_Dépôt]</f>
        <v>0</v>
      </c>
      <c r="H22" s="10" t="str">
        <f>IF(Tableau45657[Stock_min]&lt;=Tableau45657[Qté_Totale],"En stock","A commander")</f>
        <v>En stock</v>
      </c>
    </row>
    <row r="23" spans="1:8" x14ac:dyDescent="0.25">
      <c r="A23" s="10" t="s">
        <v>739</v>
      </c>
      <c r="B23" s="10" t="s">
        <v>740</v>
      </c>
      <c r="C23" s="10" t="s">
        <v>9</v>
      </c>
      <c r="F23" s="10">
        <f>Tableau45657[Qté_Mag]+Tableau45657[Qté_Dépôt]</f>
        <v>0</v>
      </c>
      <c r="H23" s="10" t="str">
        <f>IF(Tableau45657[Stock_min]&lt;=Tableau45657[Qté_Totale],"En stock","A commander")</f>
        <v>En stock</v>
      </c>
    </row>
    <row r="24" spans="1:8" x14ac:dyDescent="0.25">
      <c r="A24" s="10" t="s">
        <v>741</v>
      </c>
      <c r="B24" s="10" t="s">
        <v>742</v>
      </c>
      <c r="C24" s="10" t="s">
        <v>9</v>
      </c>
      <c r="F24" s="10">
        <f>Tableau45657[Qté_Mag]+Tableau45657[Qté_Dépôt]</f>
        <v>0</v>
      </c>
      <c r="H24" s="10" t="str">
        <f>IF(Tableau45657[Stock_min]&lt;=Tableau45657[Qté_Totale],"En stock","A commander")</f>
        <v>En stock</v>
      </c>
    </row>
    <row r="25" spans="1:8" x14ac:dyDescent="0.25">
      <c r="A25" s="10" t="s">
        <v>56</v>
      </c>
      <c r="B25" s="10" t="s">
        <v>745</v>
      </c>
      <c r="C25" s="10" t="s">
        <v>9</v>
      </c>
      <c r="F25" s="10">
        <f>Tableau45657[Qté_Mag]+Tableau45657[Qté_Dépôt]</f>
        <v>0</v>
      </c>
      <c r="H25" s="10" t="str">
        <f>IF(Tableau45657[Stock_min]&lt;=Tableau45657[Qté_Totale],"En stock","A commander")</f>
        <v>En stock</v>
      </c>
    </row>
    <row r="26" spans="1:8" x14ac:dyDescent="0.25">
      <c r="A26" s="10" t="s">
        <v>746</v>
      </c>
      <c r="B26" s="10" t="s">
        <v>747</v>
      </c>
      <c r="C26" s="10" t="s">
        <v>9</v>
      </c>
      <c r="F26" s="10">
        <f>Tableau45657[Qté_Mag]+Tableau45657[Qté_Dépôt]</f>
        <v>0</v>
      </c>
      <c r="H26" s="10" t="str">
        <f>IF(Tableau45657[Stock_min]&lt;=Tableau45657[Qté_Totale],"En stock","A commander")</f>
        <v>En stock</v>
      </c>
    </row>
    <row r="27" spans="1:8" x14ac:dyDescent="0.25">
      <c r="A27" s="10" t="s">
        <v>748</v>
      </c>
      <c r="B27" s="10" t="s">
        <v>749</v>
      </c>
      <c r="C27" s="10" t="s">
        <v>9</v>
      </c>
      <c r="F27" s="10">
        <f>Tableau45657[Qté_Mag]+Tableau45657[Qté_Dépôt]</f>
        <v>0</v>
      </c>
      <c r="H27" s="10" t="str">
        <f>IF(Tableau45657[Stock_min]&lt;=Tableau45657[Qté_Totale],"En stock","A commander")</f>
        <v>En stock</v>
      </c>
    </row>
    <row r="28" spans="1:8" x14ac:dyDescent="0.25">
      <c r="A28" s="10" t="s">
        <v>750</v>
      </c>
      <c r="B28" s="10" t="s">
        <v>751</v>
      </c>
      <c r="C28" s="10" t="s">
        <v>9</v>
      </c>
      <c r="F28" s="10">
        <f>Tableau45657[Qté_Mag]+Tableau45657[Qté_Dépôt]</f>
        <v>0</v>
      </c>
      <c r="H28" s="10" t="str">
        <f>IF(Tableau45657[Stock_min]&lt;=Tableau45657[Qté_Totale],"En stock","A commander")</f>
        <v>En stock</v>
      </c>
    </row>
    <row r="29" spans="1:8" x14ac:dyDescent="0.25">
      <c r="A29" s="10">
        <v>447.24</v>
      </c>
      <c r="B29" s="10" t="s">
        <v>11</v>
      </c>
      <c r="C29" s="10" t="s">
        <v>12</v>
      </c>
      <c r="F29" s="10">
        <f>Tableau45657[Qté_Mag]+Tableau45657[Qté_Dépôt]</f>
        <v>0</v>
      </c>
      <c r="H29" s="10" t="str">
        <f>IF(Tableau45657[Stock_min]&lt;=Tableau45657[Qté_Totale],"En stock","A commander")</f>
        <v>En stock</v>
      </c>
    </row>
  </sheetData>
  <conditionalFormatting sqref="H2:H29">
    <cfRule type="containsText" dxfId="45" priority="1" operator="containsText" text="A commander">
      <formula>NOT(ISERROR(SEARCH("A commander",H2)))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910135</v>
      </c>
      <c r="B2" s="10" t="s">
        <v>347</v>
      </c>
      <c r="C2" s="10" t="s">
        <v>348</v>
      </c>
      <c r="F2" s="10">
        <f>Tableau4565758[Qté_Mag]+Tableau4565758[Qté_Dépôt]</f>
        <v>0</v>
      </c>
      <c r="G2" s="10">
        <v>0</v>
      </c>
      <c r="H2" s="10" t="str">
        <f>IF(Tableau4565758[Stock_min]&lt;=Tableau4565758[Qté_Totale],"En stock","A commander")</f>
        <v>En stock</v>
      </c>
    </row>
    <row r="3" spans="1:130" x14ac:dyDescent="0.25">
      <c r="A3" s="10">
        <v>600215</v>
      </c>
      <c r="B3" s="10" t="s">
        <v>546</v>
      </c>
      <c r="C3" s="10" t="s">
        <v>348</v>
      </c>
      <c r="F3" s="10">
        <f>Tableau4565758[Qté_Mag]+Tableau4565758[Qté_Dépôt]</f>
        <v>0</v>
      </c>
      <c r="G3" s="10">
        <v>2</v>
      </c>
      <c r="H3" s="10" t="str">
        <f>IF(Tableau4565758[Stock_min]&lt;=Tableau4565758[Qté_Totale],"En stock","A commander")</f>
        <v>A commander</v>
      </c>
    </row>
    <row r="4" spans="1:130" x14ac:dyDescent="0.25">
      <c r="A4" s="10">
        <v>600215</v>
      </c>
      <c r="B4" s="10" t="s">
        <v>546</v>
      </c>
      <c r="C4" s="10" t="s">
        <v>348</v>
      </c>
      <c r="F4" s="10">
        <f>Tableau4565758[Qté_Mag]+Tableau4565758[Qté_Dépôt]</f>
        <v>0</v>
      </c>
      <c r="H4" s="10" t="str">
        <f>IF(Tableau4565758[Stock_min]&lt;=Tableau4565758[Qté_Totale],"En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44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4500069780</v>
      </c>
      <c r="B2" s="10" t="s">
        <v>51</v>
      </c>
      <c r="C2" s="10" t="s">
        <v>52</v>
      </c>
      <c r="F2" s="10">
        <f>Tableau456575859[Qté_Mag]+Tableau456575859[Qté_Dépôt]</f>
        <v>0</v>
      </c>
      <c r="G2" s="10">
        <v>0</v>
      </c>
      <c r="H2" s="10" t="str">
        <f>IF(Tableau456575859[Stock_min]&lt;=Tableau456575859[Qté_Totale],"En stock","A commander")</f>
        <v>En stock</v>
      </c>
    </row>
    <row r="3" spans="1:130" x14ac:dyDescent="0.25">
      <c r="A3" s="10">
        <v>1262222</v>
      </c>
      <c r="B3" s="10" t="s">
        <v>53</v>
      </c>
      <c r="C3" s="10" t="s">
        <v>52</v>
      </c>
      <c r="F3" s="10">
        <f>Tableau456575859[Qté_Mag]+Tableau456575859[Qté_Dépôt]</f>
        <v>0</v>
      </c>
      <c r="H3" s="10" t="str">
        <f>IF(Tableau456575859[Stock_min]&lt;=Tableau456575859[Qté_Totale],"En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43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3</v>
      </c>
      <c r="B2" s="10" t="s">
        <v>517</v>
      </c>
      <c r="C2" s="10" t="s">
        <v>518</v>
      </c>
      <c r="F2" s="10">
        <f>Tableau45657585960[Qté_Mag]+Tableau45657585960[Qté_Dépôt]</f>
        <v>0</v>
      </c>
      <c r="G2" s="10">
        <v>0</v>
      </c>
      <c r="H2" s="10" t="str">
        <f>IF(Tableau45657585960[Stock_min]&lt;=Tableau45657585960[Qté_Totale],"En stock","A commander")</f>
        <v>En stock</v>
      </c>
    </row>
    <row r="3" spans="1:130" x14ac:dyDescent="0.25">
      <c r="A3" s="10" t="s">
        <v>3</v>
      </c>
      <c r="B3" s="10" t="s">
        <v>605</v>
      </c>
      <c r="C3" s="10" t="s">
        <v>518</v>
      </c>
      <c r="F3" s="10">
        <f>Tableau45657585960[Qté_Mag]+Tableau45657585960[Qté_Dépôt]</f>
        <v>0</v>
      </c>
      <c r="H3" s="10" t="str">
        <f>IF(Tableau45657585960[Stock_min]&lt;=Tableau45657585960[Qté_Totale],"En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42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235</v>
      </c>
      <c r="B2" s="10" t="s">
        <v>236</v>
      </c>
      <c r="C2" s="10" t="s">
        <v>237</v>
      </c>
      <c r="F2" s="10">
        <f>Tableau4565758596061[Qté_Mag]+Tableau4565758596061[Qté_Dépôt]</f>
        <v>0</v>
      </c>
      <c r="G2" s="10">
        <v>0</v>
      </c>
      <c r="H2" s="10" t="str">
        <f>IF(Tableau4565758596061[Stock_min]&lt;=Tableau4565758596061[Qté_Totale],"En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41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651</v>
      </c>
      <c r="B2" s="10" t="s">
        <v>652</v>
      </c>
      <c r="C2" s="10" t="s">
        <v>653</v>
      </c>
      <c r="F2" s="10">
        <f>Tableau456575859606162[Qté_Mag]+Tableau456575859606162[Qté_Dépôt]</f>
        <v>0</v>
      </c>
      <c r="G2" s="10">
        <v>0</v>
      </c>
      <c r="H2" s="10" t="str">
        <f>IF(Tableau456575859606162[Stock_min]&lt;=Tableau456575859606162[Qté_Totale],"En stock","A commander")</f>
        <v>En stock</v>
      </c>
    </row>
    <row r="3" spans="1:130" x14ac:dyDescent="0.25">
      <c r="A3" s="10" t="s">
        <v>655</v>
      </c>
      <c r="B3" s="10" t="s">
        <v>991</v>
      </c>
      <c r="C3" s="10" t="s">
        <v>653</v>
      </c>
      <c r="F3" s="10">
        <f>Tableau456575859606162[Qté_Mag]+Tableau456575859606162[Qté_Dépôt]</f>
        <v>0</v>
      </c>
      <c r="H3" s="10" t="str">
        <f>IF(Tableau456575859606162[Stock_min]&lt;=Tableau456575859606162[Qté_Totale],"En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40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286</v>
      </c>
      <c r="B2" s="10" t="s">
        <v>287</v>
      </c>
      <c r="C2" s="10" t="s">
        <v>288</v>
      </c>
      <c r="F2" s="10">
        <f>Tableau45657585960616263[Qté_Mag]+Tableau45657585960616263[Qté_Dépôt]</f>
        <v>0</v>
      </c>
      <c r="G2" s="10">
        <v>0</v>
      </c>
      <c r="H2" s="10" t="str">
        <f>IF(Tableau45657585960616263[Stock_min]&lt;=Tableau45657585960616263[Qté_Totale],"En stock","A commander")</f>
        <v>En stock</v>
      </c>
    </row>
    <row r="3" spans="1:130" x14ac:dyDescent="0.25">
      <c r="A3" s="10" t="s">
        <v>289</v>
      </c>
      <c r="B3" s="10" t="s">
        <v>290</v>
      </c>
      <c r="C3" s="10" t="s">
        <v>288</v>
      </c>
      <c r="F3" s="10">
        <f>Tableau45657585960616263[Qté_Mag]+Tableau45657585960616263[Qté_Dépôt]</f>
        <v>0</v>
      </c>
      <c r="H3" s="10" t="str">
        <f>IF(Tableau45657585960616263[Stock_min]&lt;=Tableau45657585960616263[Qté_Totale],"En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39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:DZ15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603012</v>
      </c>
      <c r="B2" s="10" t="s">
        <v>65</v>
      </c>
      <c r="C2" s="10" t="s">
        <v>66</v>
      </c>
      <c r="F2" s="10">
        <f>Tableau4565758596061626364[Qté_Mag]+Tableau4565758596061626364[Qté_Dépôt]</f>
        <v>0</v>
      </c>
      <c r="G2" s="10">
        <v>0</v>
      </c>
      <c r="H2" s="10" t="str">
        <f>IF(Tableau4565758596061626364[Stock_min]&lt;=Tableau4565758596061626364[Qté_Totale],"En stock","A commander")</f>
        <v>En stock</v>
      </c>
    </row>
    <row r="3" spans="1:130" x14ac:dyDescent="0.25">
      <c r="A3" s="10">
        <v>430005</v>
      </c>
      <c r="B3" s="10" t="s">
        <v>185</v>
      </c>
      <c r="C3" s="10" t="s">
        <v>66</v>
      </c>
      <c r="F3" s="10">
        <f>Tableau4565758596061626364[Qté_Mag]+Tableau4565758596061626364[Qté_Dépôt]</f>
        <v>0</v>
      </c>
      <c r="H3" s="10" t="str">
        <f>IF(Tableau4565758596061626364[Stock_min]&lt;=Tableau4565758596061626364[Qté_Totale],"En stock","A commander")</f>
        <v>En stock</v>
      </c>
    </row>
    <row r="4" spans="1:130" x14ac:dyDescent="0.25">
      <c r="A4" s="10">
        <v>341005</v>
      </c>
      <c r="B4" s="10" t="s">
        <v>195</v>
      </c>
      <c r="C4" s="10" t="s">
        <v>66</v>
      </c>
      <c r="F4" s="10">
        <f>Tableau4565758596061626364[Qté_Mag]+Tableau4565758596061626364[Qté_Dépôt]</f>
        <v>0</v>
      </c>
      <c r="H4" s="10" t="str">
        <f>IF(Tableau4565758596061626364[Stock_min]&lt;=Tableau4565758596061626364[Qté_Totale],"En stock","A commander")</f>
        <v>En stock</v>
      </c>
    </row>
    <row r="5" spans="1:130" x14ac:dyDescent="0.25">
      <c r="A5" s="10">
        <v>134005</v>
      </c>
      <c r="B5" s="10" t="s">
        <v>196</v>
      </c>
      <c r="C5" s="10" t="s">
        <v>66</v>
      </c>
      <c r="F5" s="10">
        <f>Tableau4565758596061626364[Qté_Mag]+Tableau4565758596061626364[Qté_Dépôt]</f>
        <v>0</v>
      </c>
      <c r="H5" s="10" t="str">
        <f>IF(Tableau4565758596061626364[Stock_min]&lt;=Tableau4565758596061626364[Qté_Totale],"En stock","A commander")</f>
        <v>En stock</v>
      </c>
    </row>
    <row r="6" spans="1:130" x14ac:dyDescent="0.25">
      <c r="A6" s="10">
        <v>330005</v>
      </c>
      <c r="B6" s="10" t="s">
        <v>197</v>
      </c>
      <c r="C6" s="10" t="s">
        <v>66</v>
      </c>
      <c r="F6" s="10">
        <f>Tableau4565758596061626364[Qté_Mag]+Tableau4565758596061626364[Qté_Dépôt]</f>
        <v>0</v>
      </c>
      <c r="H6" s="10" t="str">
        <f>IF(Tableau4565758596061626364[Stock_min]&lt;=Tableau4565758596061626364[Qté_Totale],"En stock","A commander")</f>
        <v>En stock</v>
      </c>
    </row>
    <row r="7" spans="1:130" x14ac:dyDescent="0.25">
      <c r="A7" s="10">
        <v>140030</v>
      </c>
      <c r="B7" s="10" t="s">
        <v>206</v>
      </c>
      <c r="C7" s="10" t="s">
        <v>66</v>
      </c>
      <c r="F7" s="10">
        <f>Tableau4565758596061626364[Qté_Mag]+Tableau4565758596061626364[Qté_Dépôt]</f>
        <v>0</v>
      </c>
      <c r="H7" s="10" t="str">
        <f>IF(Tableau4565758596061626364[Stock_min]&lt;=Tableau4565758596061626364[Qté_Totale],"En stock","A commander")</f>
        <v>En stock</v>
      </c>
      <c r="AZ7" s="11"/>
      <c r="BM7" s="11"/>
      <c r="DZ7" s="11"/>
    </row>
    <row r="8" spans="1:130" x14ac:dyDescent="0.25">
      <c r="A8" s="10">
        <v>1400005</v>
      </c>
      <c r="B8" s="10" t="s">
        <v>276</v>
      </c>
      <c r="C8" s="10" t="s">
        <v>66</v>
      </c>
      <c r="F8" s="10">
        <f>Tableau4565758596061626364[Qté_Mag]+Tableau4565758596061626364[Qté_Dépôt]</f>
        <v>0</v>
      </c>
      <c r="H8" s="10" t="str">
        <f>IF(Tableau4565758596061626364[Stock_min]&lt;=Tableau4565758596061626364[Qté_Totale],"En stock","A commander")</f>
        <v>En stock</v>
      </c>
    </row>
    <row r="9" spans="1:130" x14ac:dyDescent="0.25">
      <c r="A9" s="10">
        <v>341005</v>
      </c>
      <c r="B9" s="10" t="s">
        <v>277</v>
      </c>
      <c r="C9" s="10" t="s">
        <v>66</v>
      </c>
      <c r="F9" s="10">
        <f>Tableau4565758596061626364[Qté_Mag]+Tableau4565758596061626364[Qté_Dépôt]</f>
        <v>0</v>
      </c>
      <c r="H9" s="10" t="str">
        <f>IF(Tableau4565758596061626364[Stock_min]&lt;=Tableau4565758596061626364[Qté_Totale],"En stock","A commander")</f>
        <v>En stock</v>
      </c>
    </row>
    <row r="10" spans="1:130" x14ac:dyDescent="0.25">
      <c r="A10" s="10">
        <v>130005</v>
      </c>
      <c r="B10" s="10" t="s">
        <v>278</v>
      </c>
      <c r="C10" s="10" t="s">
        <v>66</v>
      </c>
      <c r="F10" s="10">
        <f>Tableau4565758596061626364[Qté_Mag]+Tableau4565758596061626364[Qté_Dépôt]</f>
        <v>0</v>
      </c>
      <c r="H10" s="10" t="str">
        <f>IF(Tableau4565758596061626364[Stock_min]&lt;=Tableau4565758596061626364[Qté_Totale],"En stock","A commander")</f>
        <v>En stock</v>
      </c>
    </row>
    <row r="11" spans="1:130" x14ac:dyDescent="0.25">
      <c r="A11" s="10">
        <v>603013</v>
      </c>
      <c r="B11" s="10" t="s">
        <v>515</v>
      </c>
      <c r="C11" s="10" t="s">
        <v>66</v>
      </c>
      <c r="F11" s="10">
        <f>Tableau4565758596061626364[Qté_Mag]+Tableau4565758596061626364[Qté_Dépôt]</f>
        <v>0</v>
      </c>
      <c r="H11" s="10" t="str">
        <f>IF(Tableau4565758596061626364[Stock_min]&lt;=Tableau4565758596061626364[Qté_Totale],"En stock","A commander")</f>
        <v>En stock</v>
      </c>
    </row>
    <row r="12" spans="1:130" x14ac:dyDescent="0.25">
      <c r="A12" s="10">
        <v>603004</v>
      </c>
      <c r="B12" s="10" t="s">
        <v>516</v>
      </c>
      <c r="C12" s="10" t="s">
        <v>66</v>
      </c>
      <c r="F12" s="10">
        <f>Tableau4565758596061626364[Qté_Mag]+Tableau4565758596061626364[Qté_Dépôt]</f>
        <v>0</v>
      </c>
      <c r="H12" s="10" t="str">
        <f>IF(Tableau4565758596061626364[Stock_min]&lt;=Tableau4565758596061626364[Qté_Totale],"En stock","A commander")</f>
        <v>En stock</v>
      </c>
    </row>
    <row r="13" spans="1:130" x14ac:dyDescent="0.25">
      <c r="A13" s="10">
        <v>140005</v>
      </c>
      <c r="B13" s="10" t="s">
        <v>849</v>
      </c>
      <c r="C13" s="10" t="s">
        <v>66</v>
      </c>
      <c r="F13" s="10">
        <f>Tableau4565758596061626364[Qté_Mag]+Tableau4565758596061626364[Qté_Dépôt]</f>
        <v>0</v>
      </c>
      <c r="H13" s="10" t="str">
        <f>IF(Tableau4565758596061626364[Stock_min]&lt;=Tableau4565758596061626364[Qté_Totale],"En stock","A commander")</f>
        <v>En stock</v>
      </c>
    </row>
    <row r="14" spans="1:130" x14ac:dyDescent="0.25">
      <c r="A14" s="10">
        <v>221030</v>
      </c>
      <c r="B14" s="10" t="s">
        <v>207</v>
      </c>
      <c r="C14" s="10" t="s">
        <v>208</v>
      </c>
      <c r="F14" s="10">
        <f>Tableau4565758596061626364[Qté_Mag]+Tableau4565758596061626364[Qté_Dépôt]</f>
        <v>0</v>
      </c>
      <c r="H14" s="10" t="str">
        <f>IF(Tableau4565758596061626364[Stock_min]&lt;=Tableau4565758596061626364[Qté_Totale],"En stock","A commander")</f>
        <v>En stock</v>
      </c>
    </row>
    <row r="15" spans="1:130" x14ac:dyDescent="0.25">
      <c r="A15" s="10">
        <v>603006</v>
      </c>
      <c r="B15" s="10" t="s">
        <v>209</v>
      </c>
      <c r="C15" s="10" t="s">
        <v>208</v>
      </c>
      <c r="F15" s="10">
        <f>Tableau4565758596061626364[Qté_Mag]+Tableau4565758596061626364[Qté_Dépôt]</f>
        <v>0</v>
      </c>
      <c r="H15" s="10" t="str">
        <f>IF(Tableau4565758596061626364[Stock_min]&lt;=Tableau4565758596061626364[Qté_Totale],"En stock","A commander")</f>
        <v>En stock</v>
      </c>
    </row>
  </sheetData>
  <conditionalFormatting sqref="H1:H1048576">
    <cfRule type="containsText" dxfId="38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4219</v>
      </c>
      <c r="B2" s="10" t="s">
        <v>743</v>
      </c>
      <c r="C2" s="10" t="s">
        <v>744</v>
      </c>
      <c r="F2" s="10">
        <f>Tableau456575859606162636465[Qté_Mag]+Tableau456575859606162636465[Qté_Dépôt]</f>
        <v>0</v>
      </c>
      <c r="G2" s="10">
        <v>0</v>
      </c>
      <c r="H2" s="10" t="str">
        <f>IF(Tableau456575859606162636465[Stock_min]&lt;=Tableau456575859606162636465[Qté_Totale],"En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37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37</v>
      </c>
      <c r="B2" s="10" t="s">
        <v>38</v>
      </c>
      <c r="C2" s="10" t="s">
        <v>39</v>
      </c>
      <c r="F2" s="10">
        <f>Tableau45657585960616263646566[Qté_Mag]+Tableau45657585960616263646566[Qté_Dépôt]</f>
        <v>0</v>
      </c>
      <c r="G2" s="10">
        <v>0</v>
      </c>
      <c r="H2" s="10" t="str">
        <f>IF(Tableau45657585960616263646566[Stock_min]&lt;=Tableau45657585960616263646566[Qté_Totale],"En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36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155526</v>
      </c>
      <c r="B2" s="10" t="s">
        <v>60</v>
      </c>
      <c r="C2" s="10" t="s">
        <v>61</v>
      </c>
      <c r="F2" s="10">
        <f>Tableau4565758596061626364656667[Qté_Mag]+Tableau4565758596061626364656667[Qté_Dépôt]</f>
        <v>0</v>
      </c>
      <c r="G2" s="10">
        <v>0</v>
      </c>
      <c r="H2" s="10" t="str">
        <f>IF(Tableau4565758596061626364656667[Stock_min]&lt;=Tableau4565758596061626364656667[Qté_Totale],"En stock","A commander")</f>
        <v>En stock</v>
      </c>
    </row>
    <row r="3" spans="1:130" x14ac:dyDescent="0.25">
      <c r="A3" s="10">
        <v>155527</v>
      </c>
      <c r="B3" s="10" t="s">
        <v>62</v>
      </c>
      <c r="C3" s="10" t="s">
        <v>61</v>
      </c>
      <c r="F3" s="10">
        <f>Tableau4565758596061626364656667[Qté_Mag]+Tableau4565758596061626364656667[Qté_Dépôt]</f>
        <v>0</v>
      </c>
      <c r="H3" s="10" t="str">
        <f>IF(Tableau4565758596061626364656667[Stock_min]&lt;=Tableau4565758596061626364656667[Qté_Totale],"En stock","A commander")</f>
        <v>En stock</v>
      </c>
    </row>
    <row r="4" spans="1:130" x14ac:dyDescent="0.25">
      <c r="A4" s="10">
        <v>135513</v>
      </c>
      <c r="B4" s="10" t="s">
        <v>194</v>
      </c>
      <c r="C4" s="10" t="s">
        <v>61</v>
      </c>
      <c r="F4" s="10">
        <f>Tableau4565758596061626364656667[Qté_Mag]+Tableau4565758596061626364656667[Qté_Dépôt]</f>
        <v>0</v>
      </c>
      <c r="H4" s="10" t="str">
        <f>IF(Tableau4565758596061626364656667[Stock_min]&lt;=Tableau4565758596061626364656667[Qté_Totale],"En stock","A commander")</f>
        <v>En stock</v>
      </c>
    </row>
    <row r="5" spans="1:130" x14ac:dyDescent="0.25">
      <c r="A5" s="10">
        <v>171521</v>
      </c>
      <c r="B5" s="10" t="s">
        <v>318</v>
      </c>
      <c r="C5" s="10" t="s">
        <v>61</v>
      </c>
      <c r="F5" s="10">
        <f>Tableau4565758596061626364656667[Qté_Mag]+Tableau4565758596061626364656667[Qté_Dépôt]</f>
        <v>0</v>
      </c>
      <c r="H5" s="10" t="str">
        <f>IF(Tableau4565758596061626364656667[Stock_min]&lt;=Tableau4565758596061626364656667[Qté_Totale],"En stock","A commander")</f>
        <v>En stock</v>
      </c>
    </row>
    <row r="6" spans="1:130" x14ac:dyDescent="0.25">
      <c r="A6" s="10">
        <v>114813</v>
      </c>
      <c r="B6" s="10" t="s">
        <v>334</v>
      </c>
      <c r="C6" s="10" t="s">
        <v>61</v>
      </c>
      <c r="F6" s="10">
        <f>Tableau4565758596061626364656667[Qté_Mag]+Tableau4565758596061626364656667[Qté_Dépôt]</f>
        <v>0</v>
      </c>
      <c r="H6" s="10" t="str">
        <f>IF(Tableau4565758596061626364656667[Stock_min]&lt;=Tableau4565758596061626364656667[Qté_Totale],"En stock","A commander")</f>
        <v>En stock</v>
      </c>
    </row>
    <row r="7" spans="1:130" x14ac:dyDescent="0.25">
      <c r="A7" s="10">
        <v>155537</v>
      </c>
      <c r="B7" s="10" t="s">
        <v>368</v>
      </c>
      <c r="C7" s="10" t="s">
        <v>61</v>
      </c>
      <c r="F7" s="10">
        <f>Tableau4565758596061626364656667[Qté_Mag]+Tableau4565758596061626364656667[Qté_Dépôt]</f>
        <v>0</v>
      </c>
      <c r="H7" s="10" t="str">
        <f>IF(Tableau4565758596061626364656667[Stock_min]&lt;=Tableau4565758596061626364656667[Qté_Totale],"En stock","A commander")</f>
        <v>En stock</v>
      </c>
      <c r="AZ7" s="11"/>
      <c r="BM7" s="11"/>
      <c r="DZ7" s="11"/>
    </row>
  </sheetData>
  <conditionalFormatting sqref="H1:H1048576">
    <cfRule type="containsText" dxfId="35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634</v>
      </c>
      <c r="B2" s="10" t="s">
        <v>635</v>
      </c>
      <c r="C2" s="10" t="s">
        <v>636</v>
      </c>
      <c r="F2" s="10">
        <f>Tableau456575859606162636465666768[Qté_Mag]+Tableau456575859606162636465666768[Qté_Dépôt]</f>
        <v>0</v>
      </c>
      <c r="G2" s="10">
        <v>0</v>
      </c>
      <c r="H2" s="10" t="str">
        <f>IF(Tableau456575859606162636465666768[Stock_min]&lt;=Tableau456575859606162636465666768[Qté_Totale],"En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34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3</v>
      </c>
      <c r="B2" s="10" t="s">
        <v>103</v>
      </c>
      <c r="C2" s="10" t="s">
        <v>104</v>
      </c>
      <c r="F2" s="10">
        <f>Tableau45657585960616263646566676869[Qté_Mag]+Tableau45657585960616263646566676869[Qté_Dépôt]</f>
        <v>0</v>
      </c>
      <c r="G2" s="10">
        <v>0</v>
      </c>
      <c r="H2" s="10" t="str">
        <f>IF(Tableau45657585960616263646566676869[Stock_min]&lt;=Tableau45657585960616263646566676869[Qté_Totale],"En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33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17</v>
      </c>
      <c r="B2" s="10" t="s">
        <v>18</v>
      </c>
      <c r="C2" s="10" t="s">
        <v>305</v>
      </c>
      <c r="F2" s="10">
        <f>Tableau4565758596061626364656667686970[Qté_Mag]+Tableau4565758596061626364656667686970[Qté_Dépôt]</f>
        <v>0</v>
      </c>
      <c r="G2" s="10">
        <v>0</v>
      </c>
      <c r="H2" s="10" t="str">
        <f>IF(Tableau4565758596061626364656667686970[Stock_min]&lt;=Tableau4565758596061626364656667686970[Qté_Totale],"En stock","A commander")</f>
        <v>En stock</v>
      </c>
    </row>
    <row r="3" spans="1:130" x14ac:dyDescent="0.25">
      <c r="A3" s="10" t="s">
        <v>19</v>
      </c>
      <c r="B3" s="10" t="s">
        <v>18</v>
      </c>
      <c r="C3" s="10" t="s">
        <v>305</v>
      </c>
      <c r="F3" s="10">
        <f>Tableau4565758596061626364656667686970[Qté_Mag]+Tableau4565758596061626364656667686970[Qté_Dépôt]</f>
        <v>0</v>
      </c>
      <c r="H3" s="10" t="str">
        <f>IF(Tableau4565758596061626364656667686970[Stock_min]&lt;=Tableau4565758596061626364656667686970[Qté_Totale],"En stock","A commander")</f>
        <v>En stock</v>
      </c>
    </row>
    <row r="4" spans="1:130" x14ac:dyDescent="0.25">
      <c r="A4" s="10" t="s">
        <v>303</v>
      </c>
      <c r="B4" s="10" t="s">
        <v>304</v>
      </c>
      <c r="C4" s="10" t="s">
        <v>305</v>
      </c>
      <c r="F4" s="10">
        <f>Tableau4565758596061626364656667686970[Qté_Mag]+Tableau4565758596061626364656667686970[Qté_Dépôt]</f>
        <v>0</v>
      </c>
      <c r="H4" s="10" t="str">
        <f>IF(Tableau4565758596061626364656667686970[Stock_min]&lt;=Tableau4565758596061626364656667686970[Qté_Totale],"En stock","A commander")</f>
        <v>En stock</v>
      </c>
    </row>
    <row r="5" spans="1:130" x14ac:dyDescent="0.25">
      <c r="A5" s="10" t="s">
        <v>527</v>
      </c>
      <c r="B5" s="10" t="s">
        <v>528</v>
      </c>
      <c r="C5" s="10" t="s">
        <v>305</v>
      </c>
      <c r="F5" s="10">
        <f>Tableau4565758596061626364656667686970[Qté_Mag]+Tableau4565758596061626364656667686970[Qté_Dépôt]</f>
        <v>0</v>
      </c>
      <c r="H5" s="10" t="str">
        <f>IF(Tableau4565758596061626364656667686970[Stock_min]&lt;=Tableau4565758596061626364656667686970[Qté_Totale],"En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32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A1:DZ34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945491</v>
      </c>
      <c r="B2" s="10" t="s">
        <v>422</v>
      </c>
      <c r="C2" s="10" t="s">
        <v>423</v>
      </c>
      <c r="F2" s="10">
        <f>Tableau456575859606162636465666768697071[Qté_Mag]+Tableau456575859606162636465666768697071[Qté_Dépôt]</f>
        <v>0</v>
      </c>
      <c r="G2" s="10">
        <v>0</v>
      </c>
      <c r="H2" s="10" t="str">
        <f>IF(Tableau456575859606162636465666768697071[Stock_min]&lt;=Tableau456575859606162636465666768697071[Qté_Totale],"En stock","A commander")</f>
        <v>En stock</v>
      </c>
    </row>
    <row r="3" spans="1:130" x14ac:dyDescent="0.25">
      <c r="A3" s="10">
        <v>945492</v>
      </c>
      <c r="B3" s="10" t="s">
        <v>424</v>
      </c>
      <c r="C3" s="10" t="s">
        <v>423</v>
      </c>
      <c r="F3" s="10">
        <f>Tableau456575859606162636465666768697071[Qté_Mag]+Tableau456575859606162636465666768697071[Qté_Dépôt]</f>
        <v>0</v>
      </c>
      <c r="H3" s="10" t="str">
        <f>IF(Tableau456575859606162636465666768697071[Stock_min]&lt;=Tableau456575859606162636465666768697071[Qté_Totale],"En stock","A commander")</f>
        <v>En stock</v>
      </c>
    </row>
    <row r="4" spans="1:130" x14ac:dyDescent="0.25">
      <c r="A4" s="10">
        <v>945493</v>
      </c>
      <c r="B4" s="10" t="s">
        <v>425</v>
      </c>
      <c r="C4" s="10" t="s">
        <v>423</v>
      </c>
      <c r="F4" s="10">
        <f>Tableau456575859606162636465666768697071[Qté_Mag]+Tableau456575859606162636465666768697071[Qté_Dépôt]</f>
        <v>0</v>
      </c>
      <c r="H4" s="10" t="str">
        <f>IF(Tableau456575859606162636465666768697071[Stock_min]&lt;=Tableau456575859606162636465666768697071[Qté_Totale],"En stock","A commander")</f>
        <v>En stock</v>
      </c>
    </row>
    <row r="5" spans="1:130" x14ac:dyDescent="0.25">
      <c r="A5" s="10">
        <v>945494</v>
      </c>
      <c r="B5" s="10" t="s">
        <v>426</v>
      </c>
      <c r="C5" s="10" t="s">
        <v>423</v>
      </c>
      <c r="F5" s="10">
        <f>Tableau456575859606162636465666768697071[Qté_Mag]+Tableau456575859606162636465666768697071[Qté_Dépôt]</f>
        <v>0</v>
      </c>
      <c r="H5" s="10" t="str">
        <f>IF(Tableau456575859606162636465666768697071[Stock_min]&lt;=Tableau456575859606162636465666768697071[Qté_Totale],"En stock","A commander")</f>
        <v>En stock</v>
      </c>
    </row>
    <row r="6" spans="1:130" x14ac:dyDescent="0.25">
      <c r="A6" s="10">
        <v>945496</v>
      </c>
      <c r="B6" s="10" t="s">
        <v>427</v>
      </c>
      <c r="C6" s="10" t="s">
        <v>423</v>
      </c>
      <c r="F6" s="10">
        <f>Tableau456575859606162636465666768697071[Qté_Mag]+Tableau456575859606162636465666768697071[Qté_Dépôt]</f>
        <v>0</v>
      </c>
      <c r="H6" s="10" t="str">
        <f>IF(Tableau456575859606162636465666768697071[Stock_min]&lt;=Tableau456575859606162636465666768697071[Qté_Totale],"En stock","A commander")</f>
        <v>En stock</v>
      </c>
    </row>
    <row r="7" spans="1:130" x14ac:dyDescent="0.25">
      <c r="A7" s="10">
        <v>945574</v>
      </c>
      <c r="B7" s="10" t="s">
        <v>428</v>
      </c>
      <c r="C7" s="10" t="s">
        <v>423</v>
      </c>
      <c r="F7" s="10">
        <f>Tableau456575859606162636465666768697071[Qté_Mag]+Tableau456575859606162636465666768697071[Qté_Dépôt]</f>
        <v>0</v>
      </c>
      <c r="H7" s="10" t="str">
        <f>IF(Tableau456575859606162636465666768697071[Stock_min]&lt;=Tableau456575859606162636465666768697071[Qté_Totale],"En stock","A commander")</f>
        <v>En stock</v>
      </c>
      <c r="AZ7" s="11"/>
      <c r="BM7" s="11"/>
      <c r="DZ7" s="11"/>
    </row>
    <row r="8" spans="1:130" x14ac:dyDescent="0.25">
      <c r="A8" s="10">
        <v>945576</v>
      </c>
      <c r="B8" s="10" t="s">
        <v>429</v>
      </c>
      <c r="C8" s="10" t="s">
        <v>423</v>
      </c>
      <c r="F8" s="10">
        <f>Tableau456575859606162636465666768697071[Qté_Mag]+Tableau456575859606162636465666768697071[Qté_Dépôt]</f>
        <v>0</v>
      </c>
      <c r="H8" s="10" t="str">
        <f>IF(Tableau456575859606162636465666768697071[Stock_min]&lt;=Tableau456575859606162636465666768697071[Qté_Totale],"En stock","A commander")</f>
        <v>En stock</v>
      </c>
    </row>
    <row r="9" spans="1:130" x14ac:dyDescent="0.25">
      <c r="A9" s="10">
        <v>945577</v>
      </c>
      <c r="B9" s="10" t="s">
        <v>430</v>
      </c>
      <c r="C9" s="10" t="s">
        <v>423</v>
      </c>
      <c r="F9" s="10">
        <f>Tableau456575859606162636465666768697071[Qté_Mag]+Tableau456575859606162636465666768697071[Qté_Dépôt]</f>
        <v>0</v>
      </c>
      <c r="H9" s="10" t="str">
        <f>IF(Tableau456575859606162636465666768697071[Stock_min]&lt;=Tableau456575859606162636465666768697071[Qté_Totale],"En stock","A commander")</f>
        <v>En stock</v>
      </c>
    </row>
    <row r="10" spans="1:130" x14ac:dyDescent="0.25">
      <c r="A10" s="10">
        <v>945578</v>
      </c>
      <c r="B10" s="10" t="s">
        <v>431</v>
      </c>
      <c r="C10" s="10" t="s">
        <v>423</v>
      </c>
      <c r="F10" s="10">
        <f>Tableau456575859606162636465666768697071[Qté_Mag]+Tableau456575859606162636465666768697071[Qté_Dépôt]</f>
        <v>0</v>
      </c>
      <c r="H10" s="10" t="str">
        <f>IF(Tableau456575859606162636465666768697071[Stock_min]&lt;=Tableau456575859606162636465666768697071[Qté_Totale],"En stock","A commander")</f>
        <v>En stock</v>
      </c>
    </row>
    <row r="11" spans="1:130" x14ac:dyDescent="0.25">
      <c r="A11" s="10">
        <v>945579</v>
      </c>
      <c r="B11" s="10" t="s">
        <v>432</v>
      </c>
      <c r="C11" s="10" t="s">
        <v>423</v>
      </c>
      <c r="F11" s="10">
        <f>Tableau456575859606162636465666768697071[Qté_Mag]+Tableau456575859606162636465666768697071[Qté_Dépôt]</f>
        <v>0</v>
      </c>
      <c r="H11" s="10" t="str">
        <f>IF(Tableau456575859606162636465666768697071[Stock_min]&lt;=Tableau456575859606162636465666768697071[Qté_Totale],"En stock","A commander")</f>
        <v>En stock</v>
      </c>
    </row>
    <row r="12" spans="1:130" x14ac:dyDescent="0.25">
      <c r="A12" s="10">
        <v>945580</v>
      </c>
      <c r="B12" s="10" t="s">
        <v>433</v>
      </c>
      <c r="C12" s="10" t="s">
        <v>423</v>
      </c>
      <c r="F12" s="10">
        <f>Tableau456575859606162636465666768697071[Qté_Mag]+Tableau456575859606162636465666768697071[Qté_Dépôt]</f>
        <v>0</v>
      </c>
      <c r="H12" s="10" t="str">
        <f>IF(Tableau456575859606162636465666768697071[Stock_min]&lt;=Tableau456575859606162636465666768697071[Qté_Totale],"En stock","A commander")</f>
        <v>En stock</v>
      </c>
    </row>
    <row r="13" spans="1:130" x14ac:dyDescent="0.25">
      <c r="A13" s="10">
        <v>945584</v>
      </c>
      <c r="B13" s="10" t="s">
        <v>434</v>
      </c>
      <c r="C13" s="10" t="s">
        <v>423</v>
      </c>
      <c r="F13" s="10">
        <f>Tableau456575859606162636465666768697071[Qté_Mag]+Tableau456575859606162636465666768697071[Qté_Dépôt]</f>
        <v>0</v>
      </c>
      <c r="H13" s="10" t="str">
        <f>IF(Tableau456575859606162636465666768697071[Stock_min]&lt;=Tableau456575859606162636465666768697071[Qté_Totale],"En stock","A commander")</f>
        <v>En stock</v>
      </c>
    </row>
    <row r="14" spans="1:130" x14ac:dyDescent="0.25">
      <c r="A14" s="10">
        <v>945632</v>
      </c>
      <c r="B14" s="10" t="s">
        <v>435</v>
      </c>
      <c r="C14" s="10" t="s">
        <v>423</v>
      </c>
      <c r="F14" s="10">
        <f>Tableau456575859606162636465666768697071[Qté_Mag]+Tableau456575859606162636465666768697071[Qté_Dépôt]</f>
        <v>0</v>
      </c>
      <c r="H14" s="10" t="str">
        <f>IF(Tableau456575859606162636465666768697071[Stock_min]&lt;=Tableau456575859606162636465666768697071[Qté_Totale],"En stock","A commander")</f>
        <v>En stock</v>
      </c>
    </row>
    <row r="15" spans="1:130" x14ac:dyDescent="0.25">
      <c r="A15" s="10">
        <v>945633</v>
      </c>
      <c r="B15" s="10" t="s">
        <v>436</v>
      </c>
      <c r="C15" s="10" t="s">
        <v>423</v>
      </c>
      <c r="F15" s="10">
        <f>Tableau456575859606162636465666768697071[Qté_Mag]+Tableau456575859606162636465666768697071[Qté_Dépôt]</f>
        <v>0</v>
      </c>
      <c r="H15" s="10" t="str">
        <f>IF(Tableau456575859606162636465666768697071[Stock_min]&lt;=Tableau456575859606162636465666768697071[Qté_Totale],"En stock","A commander")</f>
        <v>En stock</v>
      </c>
    </row>
    <row r="16" spans="1:130" x14ac:dyDescent="0.25">
      <c r="A16" s="10">
        <v>945634</v>
      </c>
      <c r="B16" s="10" t="s">
        <v>437</v>
      </c>
      <c r="C16" s="10" t="s">
        <v>423</v>
      </c>
      <c r="F16" s="10">
        <f>Tableau456575859606162636465666768697071[Qté_Mag]+Tableau456575859606162636465666768697071[Qté_Dépôt]</f>
        <v>0</v>
      </c>
      <c r="H16" s="10" t="str">
        <f>IF(Tableau456575859606162636465666768697071[Stock_min]&lt;=Tableau456575859606162636465666768697071[Qté_Totale],"En stock","A commander")</f>
        <v>En stock</v>
      </c>
    </row>
    <row r="17" spans="1:8" x14ac:dyDescent="0.25">
      <c r="A17" s="10">
        <v>945636</v>
      </c>
      <c r="B17" s="10" t="s">
        <v>438</v>
      </c>
      <c r="C17" s="10" t="s">
        <v>423</v>
      </c>
      <c r="F17" s="10">
        <f>Tableau456575859606162636465666768697071[Qté_Mag]+Tableau456575859606162636465666768697071[Qté_Dépôt]</f>
        <v>0</v>
      </c>
      <c r="H17" s="10" t="str">
        <f>IF(Tableau456575859606162636465666768697071[Stock_min]&lt;=Tableau456575859606162636465666768697071[Qté_Totale],"En stock","A commander")</f>
        <v>En stock</v>
      </c>
    </row>
    <row r="18" spans="1:8" x14ac:dyDescent="0.25">
      <c r="A18" s="10">
        <v>945638</v>
      </c>
      <c r="B18" s="10" t="s">
        <v>439</v>
      </c>
      <c r="C18" s="10" t="s">
        <v>423</v>
      </c>
      <c r="F18" s="10">
        <f>Tableau456575859606162636465666768697071[Qté_Mag]+Tableau456575859606162636465666768697071[Qté_Dépôt]</f>
        <v>0</v>
      </c>
      <c r="H18" s="10" t="str">
        <f>IF(Tableau456575859606162636465666768697071[Stock_min]&lt;=Tableau456575859606162636465666768697071[Qté_Totale],"En stock","A commander")</f>
        <v>En stock</v>
      </c>
    </row>
    <row r="19" spans="1:8" x14ac:dyDescent="0.25">
      <c r="A19" s="10">
        <v>945640</v>
      </c>
      <c r="B19" s="10" t="s">
        <v>440</v>
      </c>
      <c r="C19" s="10" t="s">
        <v>423</v>
      </c>
      <c r="F19" s="10">
        <f>Tableau456575859606162636465666768697071[Qté_Mag]+Tableau456575859606162636465666768697071[Qté_Dépôt]</f>
        <v>0</v>
      </c>
      <c r="H19" s="10" t="str">
        <f>IF(Tableau456575859606162636465666768697071[Stock_min]&lt;=Tableau456575859606162636465666768697071[Qté_Totale],"En stock","A commander")</f>
        <v>En stock</v>
      </c>
    </row>
    <row r="20" spans="1:8" x14ac:dyDescent="0.25">
      <c r="A20" s="10">
        <v>945641</v>
      </c>
      <c r="B20" s="10" t="s">
        <v>441</v>
      </c>
      <c r="C20" s="10" t="s">
        <v>423</v>
      </c>
      <c r="F20" s="10">
        <f>Tableau456575859606162636465666768697071[Qté_Mag]+Tableau456575859606162636465666768697071[Qté_Dépôt]</f>
        <v>0</v>
      </c>
      <c r="H20" s="10" t="str">
        <f>IF(Tableau456575859606162636465666768697071[Stock_min]&lt;=Tableau456575859606162636465666768697071[Qté_Totale],"En stock","A commander")</f>
        <v>En stock</v>
      </c>
    </row>
    <row r="21" spans="1:8" x14ac:dyDescent="0.25">
      <c r="A21" s="10">
        <v>945642</v>
      </c>
      <c r="B21" s="10" t="s">
        <v>442</v>
      </c>
      <c r="C21" s="10" t="s">
        <v>423</v>
      </c>
      <c r="F21" s="10">
        <f>Tableau456575859606162636465666768697071[Qté_Mag]+Tableau456575859606162636465666768697071[Qté_Dépôt]</f>
        <v>0</v>
      </c>
      <c r="H21" s="10" t="str">
        <f>IF(Tableau456575859606162636465666768697071[Stock_min]&lt;=Tableau456575859606162636465666768697071[Qté_Totale],"En stock","A commander")</f>
        <v>En stock</v>
      </c>
    </row>
    <row r="22" spans="1:8" x14ac:dyDescent="0.25">
      <c r="A22" s="10">
        <v>945657</v>
      </c>
      <c r="B22" s="10" t="s">
        <v>443</v>
      </c>
      <c r="C22" s="10" t="s">
        <v>423</v>
      </c>
      <c r="F22" s="10">
        <f>Tableau456575859606162636465666768697071[Qté_Mag]+Tableau456575859606162636465666768697071[Qté_Dépôt]</f>
        <v>0</v>
      </c>
      <c r="H22" s="10" t="str">
        <f>IF(Tableau456575859606162636465666768697071[Stock_min]&lt;=Tableau456575859606162636465666768697071[Qté_Totale],"En stock","A commander")</f>
        <v>En stock</v>
      </c>
    </row>
    <row r="23" spans="1:8" x14ac:dyDescent="0.25">
      <c r="A23" s="10">
        <v>945655</v>
      </c>
      <c r="B23" s="10" t="s">
        <v>444</v>
      </c>
      <c r="C23" s="10" t="s">
        <v>423</v>
      </c>
      <c r="F23" s="10">
        <f>Tableau456575859606162636465666768697071[Qté_Mag]+Tableau456575859606162636465666768697071[Qté_Dépôt]</f>
        <v>0</v>
      </c>
      <c r="H23" s="10" t="str">
        <f>IF(Tableau456575859606162636465666768697071[Stock_min]&lt;=Tableau456575859606162636465666768697071[Qté_Totale],"En stock","A commander")</f>
        <v>En stock</v>
      </c>
    </row>
    <row r="24" spans="1:8" x14ac:dyDescent="0.25">
      <c r="A24" s="10">
        <v>945495</v>
      </c>
      <c r="B24" s="10" t="s">
        <v>445</v>
      </c>
      <c r="C24" s="10" t="s">
        <v>423</v>
      </c>
      <c r="F24" s="10">
        <f>Tableau456575859606162636465666768697071[Qté_Mag]+Tableau456575859606162636465666768697071[Qté_Dépôt]</f>
        <v>0</v>
      </c>
      <c r="H24" s="10" t="str">
        <f>IF(Tableau456575859606162636465666768697071[Stock_min]&lt;=Tableau456575859606162636465666768697071[Qté_Totale],"En stock","A commander")</f>
        <v>En stock</v>
      </c>
    </row>
    <row r="25" spans="1:8" x14ac:dyDescent="0.25">
      <c r="A25" s="10">
        <v>945575</v>
      </c>
      <c r="B25" s="10" t="s">
        <v>446</v>
      </c>
      <c r="C25" s="10" t="s">
        <v>423</v>
      </c>
      <c r="F25" s="10">
        <f>Tableau456575859606162636465666768697071[Qté_Mag]+Tableau456575859606162636465666768697071[Qté_Dépôt]</f>
        <v>0</v>
      </c>
      <c r="H25" s="10" t="str">
        <f>IF(Tableau456575859606162636465666768697071[Stock_min]&lt;=Tableau456575859606162636465666768697071[Qté_Totale],"En stock","A commander")</f>
        <v>En stock</v>
      </c>
    </row>
    <row r="26" spans="1:8" x14ac:dyDescent="0.25">
      <c r="A26" s="10">
        <v>945656</v>
      </c>
      <c r="B26" s="10" t="s">
        <v>447</v>
      </c>
      <c r="C26" s="10" t="s">
        <v>423</v>
      </c>
      <c r="F26" s="10">
        <f>Tableau456575859606162636465666768697071[Qté_Mag]+Tableau456575859606162636465666768697071[Qté_Dépôt]</f>
        <v>0</v>
      </c>
      <c r="H26" s="10" t="str">
        <f>IF(Tableau456575859606162636465666768697071[Stock_min]&lt;=Tableau456575859606162636465666768697071[Qté_Totale],"En stock","A commander")</f>
        <v>En stock</v>
      </c>
    </row>
    <row r="27" spans="1:8" x14ac:dyDescent="0.25">
      <c r="A27" s="10">
        <v>100059</v>
      </c>
      <c r="B27" s="10" t="s">
        <v>448</v>
      </c>
      <c r="C27" s="10" t="s">
        <v>423</v>
      </c>
      <c r="F27" s="10">
        <f>Tableau456575859606162636465666768697071[Qté_Mag]+Tableau456575859606162636465666768697071[Qté_Dépôt]</f>
        <v>0</v>
      </c>
      <c r="H27" s="10" t="str">
        <f>IF(Tableau456575859606162636465666768697071[Stock_min]&lt;=Tableau456575859606162636465666768697071[Qté_Totale],"En stock","A commander")</f>
        <v>En stock</v>
      </c>
    </row>
    <row r="28" spans="1:8" x14ac:dyDescent="0.25">
      <c r="A28" s="10">
        <v>945650</v>
      </c>
      <c r="B28" s="10" t="s">
        <v>775</v>
      </c>
      <c r="C28" s="10" t="s">
        <v>423</v>
      </c>
      <c r="F28" s="10">
        <f>Tableau456575859606162636465666768697071[Qté_Mag]+Tableau456575859606162636465666768697071[Qté_Dépôt]</f>
        <v>0</v>
      </c>
      <c r="H28" s="10" t="str">
        <f>IF(Tableau456575859606162636465666768697071[Stock_min]&lt;=Tableau456575859606162636465666768697071[Qté_Totale],"En stock","A commander")</f>
        <v>En stock</v>
      </c>
    </row>
    <row r="29" spans="1:8" x14ac:dyDescent="0.25">
      <c r="A29" s="10">
        <v>945649</v>
      </c>
      <c r="B29" s="10" t="s">
        <v>776</v>
      </c>
      <c r="C29" s="10" t="s">
        <v>423</v>
      </c>
      <c r="F29" s="10">
        <f>Tableau456575859606162636465666768697071[Qté_Mag]+Tableau456575859606162636465666768697071[Qté_Dépôt]</f>
        <v>0</v>
      </c>
      <c r="H29" s="10" t="str">
        <f>IF(Tableau456575859606162636465666768697071[Stock_min]&lt;=Tableau456575859606162636465666768697071[Qté_Totale],"En stock","A commander")</f>
        <v>En stock</v>
      </c>
    </row>
    <row r="30" spans="1:8" x14ac:dyDescent="0.25">
      <c r="A30" s="10">
        <v>945651</v>
      </c>
      <c r="B30" s="10" t="s">
        <v>777</v>
      </c>
      <c r="C30" s="10" t="s">
        <v>423</v>
      </c>
      <c r="F30" s="10">
        <f>Tableau456575859606162636465666768697071[Qté_Mag]+Tableau456575859606162636465666768697071[Qté_Dépôt]</f>
        <v>0</v>
      </c>
      <c r="H30" s="10" t="str">
        <f>IF(Tableau456575859606162636465666768697071[Stock_min]&lt;=Tableau456575859606162636465666768697071[Qté_Totale],"En stock","A commander")</f>
        <v>En stock</v>
      </c>
    </row>
    <row r="31" spans="1:8" x14ac:dyDescent="0.25">
      <c r="A31" s="10">
        <v>945652</v>
      </c>
      <c r="B31" s="10" t="s">
        <v>778</v>
      </c>
      <c r="C31" s="10" t="s">
        <v>423</v>
      </c>
      <c r="F31" s="10">
        <f>Tableau456575859606162636465666768697071[Qté_Mag]+Tableau456575859606162636465666768697071[Qté_Dépôt]</f>
        <v>0</v>
      </c>
      <c r="H31" s="10" t="str">
        <f>IF(Tableau456575859606162636465666768697071[Stock_min]&lt;=Tableau456575859606162636465666768697071[Qté_Totale],"En stock","A commander")</f>
        <v>En stock</v>
      </c>
    </row>
    <row r="32" spans="1:8" x14ac:dyDescent="0.25">
      <c r="A32" s="10">
        <v>945654</v>
      </c>
      <c r="B32" s="10" t="s">
        <v>779</v>
      </c>
      <c r="C32" s="10" t="s">
        <v>423</v>
      </c>
      <c r="F32" s="10">
        <f>Tableau456575859606162636465666768697071[Qté_Mag]+Tableau456575859606162636465666768697071[Qté_Dépôt]</f>
        <v>0</v>
      </c>
      <c r="H32" s="10" t="str">
        <f>IF(Tableau456575859606162636465666768697071[Stock_min]&lt;=Tableau456575859606162636465666768697071[Qté_Totale],"En stock","A commander")</f>
        <v>En stock</v>
      </c>
    </row>
    <row r="33" spans="1:8" x14ac:dyDescent="0.25">
      <c r="A33" s="10">
        <v>903717</v>
      </c>
      <c r="B33" s="10" t="s">
        <v>780</v>
      </c>
      <c r="C33" s="10" t="s">
        <v>423</v>
      </c>
      <c r="F33" s="10">
        <f>Tableau456575859606162636465666768697071[Qté_Mag]+Tableau456575859606162636465666768697071[Qté_Dépôt]</f>
        <v>0</v>
      </c>
      <c r="H33" s="10" t="str">
        <f>IF(Tableau456575859606162636465666768697071[Stock_min]&lt;=Tableau456575859606162636465666768697071[Qté_Totale],"En stock","A commander")</f>
        <v>En stock</v>
      </c>
    </row>
    <row r="34" spans="1:8" x14ac:dyDescent="0.25">
      <c r="A34" s="10">
        <v>954054</v>
      </c>
      <c r="B34" s="10" t="s">
        <v>958</v>
      </c>
      <c r="C34" s="10" t="s">
        <v>423</v>
      </c>
      <c r="F34" s="10">
        <f>Tableau456575859606162636465666768697071[Qté_Mag]+Tableau456575859606162636465666768697071[Qté_Dépôt]</f>
        <v>0</v>
      </c>
      <c r="H34" s="10" t="str">
        <f>IF(Tableau456575859606162636465666768697071[Stock_min]&lt;=Tableau456575859606162636465666768697071[Qté_Totale],"En stock","A commander")</f>
        <v>En stock</v>
      </c>
    </row>
  </sheetData>
  <conditionalFormatting sqref="H2:H34">
    <cfRule type="containsText" dxfId="31" priority="1" operator="containsText" text="A commander">
      <formula>NOT(ISERROR(SEARCH("A commander",H2)))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/>
  <dimension ref="A1:DZ14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96315</v>
      </c>
      <c r="B2" s="10" t="s">
        <v>49</v>
      </c>
      <c r="C2" s="10" t="s">
        <v>50</v>
      </c>
      <c r="F2" s="10">
        <f>Tableau45657585960616263646566676869707172[Qté_Mag]+Tableau45657585960616263646566676869707172[Qté_Dépôt]</f>
        <v>0</v>
      </c>
      <c r="G2" s="10">
        <v>0</v>
      </c>
      <c r="H2" s="10" t="str">
        <f>IF(Tableau45657585960616263646566676869707172[Stock_min]&lt;=Tableau45657585960616263646566676869707172[Qté_Totale],"En stock","A commander")</f>
        <v>En stock</v>
      </c>
    </row>
    <row r="3" spans="1:130" x14ac:dyDescent="0.25">
      <c r="A3" s="10">
        <v>63778</v>
      </c>
      <c r="B3" s="10" t="s">
        <v>325</v>
      </c>
      <c r="C3" s="10" t="s">
        <v>50</v>
      </c>
      <c r="F3" s="10">
        <f>Tableau45657585960616263646566676869707172[Qté_Mag]+Tableau45657585960616263646566676869707172[Qté_Dépôt]</f>
        <v>0</v>
      </c>
      <c r="H3" s="10" t="str">
        <f>IF(Tableau45657585960616263646566676869707172[Stock_min]&lt;=Tableau45657585960616263646566676869707172[Qté_Totale],"En stock","A commander")</f>
        <v>En stock</v>
      </c>
    </row>
    <row r="4" spans="1:130" x14ac:dyDescent="0.25">
      <c r="A4" s="10">
        <v>1602</v>
      </c>
      <c r="B4" s="10" t="s">
        <v>326</v>
      </c>
      <c r="C4" s="10" t="s">
        <v>50</v>
      </c>
      <c r="F4" s="10">
        <f>Tableau45657585960616263646566676869707172[Qté_Mag]+Tableau45657585960616263646566676869707172[Qté_Dépôt]</f>
        <v>0</v>
      </c>
      <c r="H4" s="10" t="str">
        <f>IF(Tableau45657585960616263646566676869707172[Stock_min]&lt;=Tableau45657585960616263646566676869707172[Qté_Totale],"En stock","A commander")</f>
        <v>En stock</v>
      </c>
    </row>
    <row r="5" spans="1:130" x14ac:dyDescent="0.25">
      <c r="A5" s="10">
        <v>847</v>
      </c>
      <c r="B5" s="10" t="s">
        <v>345</v>
      </c>
      <c r="C5" s="10" t="s">
        <v>50</v>
      </c>
      <c r="F5" s="10">
        <f>Tableau45657585960616263646566676869707172[Qté_Mag]+Tableau45657585960616263646566676869707172[Qté_Dépôt]</f>
        <v>0</v>
      </c>
      <c r="H5" s="10" t="str">
        <f>IF(Tableau45657585960616263646566676869707172[Stock_min]&lt;=Tableau45657585960616263646566676869707172[Qté_Totale],"En stock","A commander")</f>
        <v>En stock</v>
      </c>
    </row>
    <row r="6" spans="1:130" x14ac:dyDescent="0.25">
      <c r="A6" s="10">
        <v>845</v>
      </c>
      <c r="B6" s="10" t="s">
        <v>479</v>
      </c>
      <c r="C6" s="10" t="s">
        <v>50</v>
      </c>
      <c r="F6" s="10">
        <f>Tableau45657585960616263646566676869707172[Qté_Mag]+Tableau45657585960616263646566676869707172[Qté_Dépôt]</f>
        <v>0</v>
      </c>
      <c r="H6" s="10" t="str">
        <f>IF(Tableau45657585960616263646566676869707172[Stock_min]&lt;=Tableau45657585960616263646566676869707172[Qté_Totale],"En stock","A commander")</f>
        <v>En stock</v>
      </c>
    </row>
    <row r="7" spans="1:130" x14ac:dyDescent="0.25">
      <c r="A7" s="10">
        <v>96310</v>
      </c>
      <c r="B7" s="10" t="s">
        <v>714</v>
      </c>
      <c r="C7" s="10" t="s">
        <v>50</v>
      </c>
      <c r="F7" s="10">
        <f>Tableau45657585960616263646566676869707172[Qté_Mag]+Tableau45657585960616263646566676869707172[Qté_Dépôt]</f>
        <v>0</v>
      </c>
      <c r="H7" s="10" t="str">
        <f>IF(Tableau45657585960616263646566676869707172[Stock_min]&lt;=Tableau45657585960616263646566676869707172[Qté_Totale],"En stock","A commander")</f>
        <v>En stock</v>
      </c>
      <c r="AZ7" s="11"/>
      <c r="BM7" s="11"/>
      <c r="DZ7" s="11"/>
    </row>
    <row r="8" spans="1:130" x14ac:dyDescent="0.25">
      <c r="A8" s="10">
        <v>679</v>
      </c>
      <c r="B8" s="10" t="s">
        <v>716</v>
      </c>
      <c r="C8" s="10" t="s">
        <v>50</v>
      </c>
      <c r="F8" s="10">
        <f>Tableau45657585960616263646566676869707172[Qté_Mag]+Tableau45657585960616263646566676869707172[Qté_Dépôt]</f>
        <v>0</v>
      </c>
      <c r="H8" s="10" t="str">
        <f>IF(Tableau45657585960616263646566676869707172[Stock_min]&lt;=Tableau45657585960616263646566676869707172[Qté_Totale],"En stock","A commander")</f>
        <v>En stock</v>
      </c>
    </row>
    <row r="9" spans="1:130" x14ac:dyDescent="0.25">
      <c r="A9" s="10">
        <v>9641</v>
      </c>
      <c r="B9" s="10" t="s">
        <v>717</v>
      </c>
      <c r="C9" s="10" t="s">
        <v>50</v>
      </c>
      <c r="F9" s="10">
        <f>Tableau45657585960616263646566676869707172[Qté_Mag]+Tableau45657585960616263646566676869707172[Qté_Dépôt]</f>
        <v>0</v>
      </c>
      <c r="H9" s="10" t="str">
        <f>IF(Tableau45657585960616263646566676869707172[Stock_min]&lt;=Tableau45657585960616263646566676869707172[Qté_Totale],"En stock","A commander")</f>
        <v>En stock</v>
      </c>
    </row>
    <row r="10" spans="1:130" x14ac:dyDescent="0.25">
      <c r="A10" s="10">
        <v>672</v>
      </c>
      <c r="B10" s="10" t="s">
        <v>718</v>
      </c>
      <c r="C10" s="10" t="s">
        <v>50</v>
      </c>
      <c r="F10" s="10">
        <f>Tableau45657585960616263646566676869707172[Qté_Mag]+Tableau45657585960616263646566676869707172[Qté_Dépôt]</f>
        <v>0</v>
      </c>
      <c r="H10" s="10" t="str">
        <f>IF(Tableau45657585960616263646566676869707172[Stock_min]&lt;=Tableau45657585960616263646566676869707172[Qté_Totale],"En stock","A commander")</f>
        <v>En stock</v>
      </c>
    </row>
    <row r="11" spans="1:130" x14ac:dyDescent="0.25">
      <c r="A11" s="10">
        <v>36713</v>
      </c>
      <c r="B11" s="10" t="s">
        <v>719</v>
      </c>
      <c r="C11" s="10" t="s">
        <v>50</v>
      </c>
      <c r="F11" s="10">
        <f>Tableau45657585960616263646566676869707172[Qté_Mag]+Tableau45657585960616263646566676869707172[Qté_Dépôt]</f>
        <v>0</v>
      </c>
      <c r="H11" s="10" t="str">
        <f>IF(Tableau45657585960616263646566676869707172[Stock_min]&lt;=Tableau45657585960616263646566676869707172[Qté_Totale],"En stock","A commander")</f>
        <v>En stock</v>
      </c>
    </row>
    <row r="12" spans="1:130" x14ac:dyDescent="0.25">
      <c r="A12" s="10" t="s">
        <v>720</v>
      </c>
      <c r="B12" s="10" t="s">
        <v>721</v>
      </c>
      <c r="C12" s="10" t="s">
        <v>50</v>
      </c>
      <c r="F12" s="10">
        <f>Tableau45657585960616263646566676869707172[Qté_Mag]+Tableau45657585960616263646566676869707172[Qté_Dépôt]</f>
        <v>0</v>
      </c>
      <c r="H12" s="10" t="str">
        <f>IF(Tableau45657585960616263646566676869707172[Stock_min]&lt;=Tableau45657585960616263646566676869707172[Qté_Totale],"En stock","A commander")</f>
        <v>En stock</v>
      </c>
    </row>
    <row r="13" spans="1:130" x14ac:dyDescent="0.25">
      <c r="A13" s="10" t="s">
        <v>722</v>
      </c>
      <c r="B13" s="10" t="s">
        <v>723</v>
      </c>
      <c r="C13" s="10" t="s">
        <v>50</v>
      </c>
      <c r="F13" s="10">
        <f>Tableau45657585960616263646566676869707172[Qté_Mag]+Tableau45657585960616263646566676869707172[Qté_Dépôt]</f>
        <v>0</v>
      </c>
      <c r="H13" s="10" t="str">
        <f>IF(Tableau45657585960616263646566676869707172[Stock_min]&lt;=Tableau45657585960616263646566676869707172[Qté_Totale],"En stock","A commander")</f>
        <v>En stock</v>
      </c>
    </row>
    <row r="14" spans="1:130" x14ac:dyDescent="0.25">
      <c r="A14" s="10">
        <v>445</v>
      </c>
      <c r="B14" s="10" t="s">
        <v>959</v>
      </c>
      <c r="C14" s="10" t="s">
        <v>50</v>
      </c>
      <c r="F14" s="10">
        <f>Tableau45657585960616263646566676869707172[Qté_Mag]+Tableau45657585960616263646566676869707172[Qté_Dépôt]</f>
        <v>0</v>
      </c>
      <c r="H14" s="10" t="str">
        <f>IF(Tableau45657585960616263646566676869707172[Stock_min]&lt;=Tableau45657585960616263646566676869707172[Qté_Totale],"En stock","A commander")</f>
        <v>En stock</v>
      </c>
    </row>
  </sheetData>
  <conditionalFormatting sqref="H1:H1048576">
    <cfRule type="containsText" dxfId="30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/>
  <dimension ref="A1:DZ155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442107</v>
      </c>
      <c r="B2" s="10" t="s">
        <v>15</v>
      </c>
      <c r="C2" s="10" t="s">
        <v>16</v>
      </c>
      <c r="F2" s="10">
        <f>Tableau4565758596061626364656667686970717273[Qté_Mag]+Tableau4565758596061626364656667686970717273[Qté_Dépôt]</f>
        <v>0</v>
      </c>
      <c r="G2" s="10">
        <v>2</v>
      </c>
      <c r="H2" s="10" t="str">
        <f>IF(Tableau4565758596061626364656667686970717273[Stock_min]&lt;=Tableau4565758596061626364656667686970717273[Qté_Totale],"En stock","A commander")</f>
        <v>A commander</v>
      </c>
    </row>
    <row r="3" spans="1:130" x14ac:dyDescent="0.25">
      <c r="A3" s="10" t="s">
        <v>3</v>
      </c>
      <c r="B3" s="10" t="s">
        <v>34</v>
      </c>
      <c r="C3" s="10" t="s">
        <v>16</v>
      </c>
      <c r="F3" s="10">
        <f>Tableau4565758596061626364656667686970717273[Qté_Mag]+Tableau4565758596061626364656667686970717273[Qté_Dépôt]</f>
        <v>0</v>
      </c>
      <c r="H3" s="10" t="str">
        <f>IF(Tableau4565758596061626364656667686970717273[Stock_min]&lt;=Tableau4565758596061626364656667686970717273[Qté_Totale],"En stock","A commander")</f>
        <v>En stock</v>
      </c>
    </row>
    <row r="4" spans="1:130" x14ac:dyDescent="0.25">
      <c r="A4" s="10">
        <v>496160</v>
      </c>
      <c r="B4" s="10" t="s">
        <v>85</v>
      </c>
      <c r="C4" s="10" t="s">
        <v>16</v>
      </c>
      <c r="F4" s="10">
        <f>Tableau4565758596061626364656667686970717273[Qté_Mag]+Tableau4565758596061626364656667686970717273[Qté_Dépôt]</f>
        <v>0</v>
      </c>
      <c r="H4" s="10" t="str">
        <f>IF(Tableau4565758596061626364656667686970717273[Stock_min]&lt;=Tableau4565758596061626364656667686970717273[Qté_Totale],"En stock","A commander")</f>
        <v>En stock</v>
      </c>
    </row>
    <row r="5" spans="1:130" x14ac:dyDescent="0.25">
      <c r="A5" s="10">
        <v>496334</v>
      </c>
      <c r="B5" s="10" t="s">
        <v>91</v>
      </c>
      <c r="C5" s="10" t="s">
        <v>16</v>
      </c>
      <c r="F5" s="10">
        <f>Tableau4565758596061626364656667686970717273[Qté_Mag]+Tableau4565758596061626364656667686970717273[Qté_Dépôt]</f>
        <v>0</v>
      </c>
      <c r="H5" s="10" t="str">
        <f>IF(Tableau4565758596061626364656667686970717273[Stock_min]&lt;=Tableau4565758596061626364656667686970717273[Qté_Totale],"En stock","A commander")</f>
        <v>En stock</v>
      </c>
    </row>
    <row r="6" spans="1:130" x14ac:dyDescent="0.25">
      <c r="A6" s="10">
        <v>5741600160</v>
      </c>
      <c r="B6" s="10" t="s">
        <v>191</v>
      </c>
      <c r="C6" s="10" t="s">
        <v>16</v>
      </c>
      <c r="F6" s="10">
        <f>Tableau4565758596061626364656667686970717273[Qté_Mag]+Tableau4565758596061626364656667686970717273[Qté_Dépôt]</f>
        <v>0</v>
      </c>
      <c r="H6" s="10" t="str">
        <f>IF(Tableau4565758596061626364656667686970717273[Stock_min]&lt;=Tableau4565758596061626364656667686970717273[Qté_Totale],"En stock","A commander")</f>
        <v>En stock</v>
      </c>
    </row>
    <row r="7" spans="1:130" x14ac:dyDescent="0.25">
      <c r="A7" s="10">
        <v>490714</v>
      </c>
      <c r="B7" s="10" t="s">
        <v>212</v>
      </c>
      <c r="C7" s="10" t="s">
        <v>16</v>
      </c>
      <c r="F7" s="10">
        <f>Tableau4565758596061626364656667686970717273[Qté_Mag]+Tableau4565758596061626364656667686970717273[Qté_Dépôt]</f>
        <v>0</v>
      </c>
      <c r="H7" s="10" t="str">
        <f>IF(Tableau4565758596061626364656667686970717273[Stock_min]&lt;=Tableau4565758596061626364656667686970717273[Qté_Totale],"En stock","A commander")</f>
        <v>En stock</v>
      </c>
      <c r="AZ7" s="11"/>
      <c r="BM7" s="11"/>
      <c r="DZ7" s="11"/>
    </row>
    <row r="8" spans="1:130" x14ac:dyDescent="0.25">
      <c r="A8" s="10">
        <v>489632</v>
      </c>
      <c r="B8" s="10" t="s">
        <v>212</v>
      </c>
      <c r="C8" s="10" t="s">
        <v>16</v>
      </c>
      <c r="F8" s="10">
        <f>Tableau4565758596061626364656667686970717273[Qté_Mag]+Tableau4565758596061626364656667686970717273[Qté_Dépôt]</f>
        <v>0</v>
      </c>
      <c r="H8" s="10" t="str">
        <f>IF(Tableau4565758596061626364656667686970717273[Stock_min]&lt;=Tableau4565758596061626364656667686970717273[Qté_Totale],"En stock","A commander")</f>
        <v>En stock</v>
      </c>
    </row>
    <row r="9" spans="1:130" x14ac:dyDescent="0.25">
      <c r="A9" s="10">
        <v>769138</v>
      </c>
      <c r="B9" s="10" t="s">
        <v>213</v>
      </c>
      <c r="C9" s="10" t="s">
        <v>16</v>
      </c>
      <c r="F9" s="10">
        <f>Tableau4565758596061626364656667686970717273[Qté_Mag]+Tableau4565758596061626364656667686970717273[Qté_Dépôt]</f>
        <v>0</v>
      </c>
      <c r="H9" s="10" t="str">
        <f>IF(Tableau4565758596061626364656667686970717273[Stock_min]&lt;=Tableau4565758596061626364656667686970717273[Qté_Totale],"En stock","A commander")</f>
        <v>En stock</v>
      </c>
    </row>
    <row r="10" spans="1:130" x14ac:dyDescent="0.25">
      <c r="A10" s="10">
        <v>49280</v>
      </c>
      <c r="B10" s="10" t="s">
        <v>214</v>
      </c>
      <c r="C10" s="10" t="s">
        <v>16</v>
      </c>
      <c r="F10" s="10">
        <f>Tableau4565758596061626364656667686970717273[Qté_Mag]+Tableau4565758596061626364656667686970717273[Qté_Dépôt]</f>
        <v>0</v>
      </c>
      <c r="H10" s="10" t="str">
        <f>IF(Tableau4565758596061626364656667686970717273[Stock_min]&lt;=Tableau4565758596061626364656667686970717273[Qté_Totale],"En stock","A commander")</f>
        <v>En stock</v>
      </c>
    </row>
    <row r="11" spans="1:130" x14ac:dyDescent="0.25">
      <c r="A11" s="10">
        <v>498974</v>
      </c>
      <c r="B11" s="10" t="s">
        <v>215</v>
      </c>
      <c r="C11" s="10" t="s">
        <v>16</v>
      </c>
      <c r="F11" s="10">
        <f>Tableau4565758596061626364656667686970717273[Qté_Mag]+Tableau4565758596061626364656667686970717273[Qté_Dépôt]</f>
        <v>0</v>
      </c>
      <c r="H11" s="10" t="str">
        <f>IF(Tableau4565758596061626364656667686970717273[Stock_min]&lt;=Tableau4565758596061626364656667686970717273[Qté_Totale],"En stock","A commander")</f>
        <v>En stock</v>
      </c>
    </row>
    <row r="12" spans="1:130" x14ac:dyDescent="0.25">
      <c r="A12" s="10">
        <v>485724</v>
      </c>
      <c r="B12" s="10" t="s">
        <v>216</v>
      </c>
      <c r="C12" s="10" t="s">
        <v>16</v>
      </c>
      <c r="F12" s="10">
        <f>Tableau4565758596061626364656667686970717273[Qté_Mag]+Tableau4565758596061626364656667686970717273[Qté_Dépôt]</f>
        <v>0</v>
      </c>
      <c r="H12" s="10" t="str">
        <f>IF(Tableau4565758596061626364656667686970717273[Stock_min]&lt;=Tableau4565758596061626364656667686970717273[Qté_Totale],"En stock","A commander")</f>
        <v>En stock</v>
      </c>
    </row>
    <row r="13" spans="1:130" x14ac:dyDescent="0.25">
      <c r="A13" s="10">
        <v>769114</v>
      </c>
      <c r="B13" s="10" t="s">
        <v>217</v>
      </c>
      <c r="C13" s="10" t="s">
        <v>16</v>
      </c>
      <c r="F13" s="10">
        <f>Tableau4565758596061626364656667686970717273[Qté_Mag]+Tableau4565758596061626364656667686970717273[Qté_Dépôt]</f>
        <v>0</v>
      </c>
      <c r="H13" s="10" t="str">
        <f>IF(Tableau4565758596061626364656667686970717273[Stock_min]&lt;=Tableau4565758596061626364656667686970717273[Qté_Totale],"En stock","A commander")</f>
        <v>En stock</v>
      </c>
    </row>
    <row r="14" spans="1:130" x14ac:dyDescent="0.25">
      <c r="A14" s="10">
        <v>769113</v>
      </c>
      <c r="B14" s="10" t="s">
        <v>218</v>
      </c>
      <c r="C14" s="10" t="s">
        <v>16</v>
      </c>
      <c r="F14" s="10">
        <f>Tableau4565758596061626364656667686970717273[Qté_Mag]+Tableau4565758596061626364656667686970717273[Qté_Dépôt]</f>
        <v>0</v>
      </c>
      <c r="H14" s="10" t="str">
        <f>IF(Tableau4565758596061626364656667686970717273[Stock_min]&lt;=Tableau4565758596061626364656667686970717273[Qté_Totale],"En stock","A commander")</f>
        <v>En stock</v>
      </c>
    </row>
    <row r="15" spans="1:130" x14ac:dyDescent="0.25">
      <c r="A15" s="10">
        <v>769112</v>
      </c>
      <c r="B15" s="10" t="s">
        <v>219</v>
      </c>
      <c r="C15" s="10" t="s">
        <v>16</v>
      </c>
      <c r="F15" s="10">
        <f>Tableau4565758596061626364656667686970717273[Qté_Mag]+Tableau4565758596061626364656667686970717273[Qté_Dépôt]</f>
        <v>0</v>
      </c>
      <c r="H15" s="10" t="str">
        <f>IF(Tableau4565758596061626364656667686970717273[Stock_min]&lt;=Tableau4565758596061626364656667686970717273[Qté_Totale],"En stock","A commander")</f>
        <v>En stock</v>
      </c>
    </row>
    <row r="16" spans="1:130" x14ac:dyDescent="0.25">
      <c r="A16" s="10">
        <v>499851</v>
      </c>
      <c r="B16" s="10" t="s">
        <v>220</v>
      </c>
      <c r="C16" s="10" t="s">
        <v>16</v>
      </c>
      <c r="F16" s="10">
        <f>Tableau4565758596061626364656667686970717273[Qté_Mag]+Tableau4565758596061626364656667686970717273[Qté_Dépôt]</f>
        <v>0</v>
      </c>
      <c r="H16" s="10" t="str">
        <f>IF(Tableau4565758596061626364656667686970717273[Stock_min]&lt;=Tableau4565758596061626364656667686970717273[Qté_Totale],"En stock","A commander")</f>
        <v>En stock</v>
      </c>
    </row>
    <row r="17" spans="1:8" x14ac:dyDescent="0.25">
      <c r="A17" s="10">
        <v>489661</v>
      </c>
      <c r="B17" s="10" t="s">
        <v>231</v>
      </c>
      <c r="C17" s="10" t="s">
        <v>16</v>
      </c>
      <c r="F17" s="10">
        <f>Tableau4565758596061626364656667686970717273[Qté_Mag]+Tableau4565758596061626364656667686970717273[Qté_Dépôt]</f>
        <v>0</v>
      </c>
      <c r="H17" s="10" t="str">
        <f>IF(Tableau4565758596061626364656667686970717273[Stock_min]&lt;=Tableau4565758596061626364656667686970717273[Qté_Totale],"En stock","A commander")</f>
        <v>En stock</v>
      </c>
    </row>
    <row r="18" spans="1:8" x14ac:dyDescent="0.25">
      <c r="A18" s="10">
        <v>489663</v>
      </c>
      <c r="B18" s="10" t="s">
        <v>234</v>
      </c>
      <c r="C18" s="10" t="s">
        <v>16</v>
      </c>
      <c r="F18" s="10">
        <f>Tableau4565758596061626364656667686970717273[Qté_Mag]+Tableau4565758596061626364656667686970717273[Qté_Dépôt]</f>
        <v>0</v>
      </c>
      <c r="H18" s="10" t="str">
        <f>IF(Tableau4565758596061626364656667686970717273[Stock_min]&lt;=Tableau4565758596061626364656667686970717273[Qté_Totale],"En stock","A commander")</f>
        <v>En stock</v>
      </c>
    </row>
    <row r="19" spans="1:8" x14ac:dyDescent="0.25">
      <c r="A19" s="10">
        <v>498987</v>
      </c>
      <c r="B19" s="10" t="s">
        <v>240</v>
      </c>
      <c r="C19" s="10" t="s">
        <v>16</v>
      </c>
      <c r="F19" s="10">
        <f>Tableau4565758596061626364656667686970717273[Qté_Mag]+Tableau4565758596061626364656667686970717273[Qté_Dépôt]</f>
        <v>0</v>
      </c>
      <c r="H19" s="10" t="str">
        <f>IF(Tableau4565758596061626364656667686970717273[Stock_min]&lt;=Tableau4565758596061626364656667686970717273[Qté_Totale],"En stock","A commander")</f>
        <v>En stock</v>
      </c>
    </row>
    <row r="20" spans="1:8" x14ac:dyDescent="0.25">
      <c r="A20" s="10">
        <v>500483</v>
      </c>
      <c r="B20" s="10" t="s">
        <v>241</v>
      </c>
      <c r="C20" s="10" t="s">
        <v>16</v>
      </c>
      <c r="F20" s="10">
        <f>Tableau4565758596061626364656667686970717273[Qté_Mag]+Tableau4565758596061626364656667686970717273[Qté_Dépôt]</f>
        <v>0</v>
      </c>
      <c r="H20" s="10" t="str">
        <f>IF(Tableau4565758596061626364656667686970717273[Stock_min]&lt;=Tableau4565758596061626364656667686970717273[Qté_Totale],"En stock","A commander")</f>
        <v>En stock</v>
      </c>
    </row>
    <row r="21" spans="1:8" x14ac:dyDescent="0.25">
      <c r="A21" s="10">
        <v>768113</v>
      </c>
      <c r="B21" s="10" t="s">
        <v>242</v>
      </c>
      <c r="C21" s="10" t="s">
        <v>16</v>
      </c>
      <c r="F21" s="10">
        <f>Tableau4565758596061626364656667686970717273[Qté_Mag]+Tableau4565758596061626364656667686970717273[Qté_Dépôt]</f>
        <v>0</v>
      </c>
      <c r="H21" s="10" t="str">
        <f>IF(Tableau4565758596061626364656667686970717273[Stock_min]&lt;=Tableau4565758596061626364656667686970717273[Qté_Totale],"En stock","A commander")</f>
        <v>En stock</v>
      </c>
    </row>
    <row r="22" spans="1:8" x14ac:dyDescent="0.25">
      <c r="A22" s="10">
        <v>769193</v>
      </c>
      <c r="B22" s="10" t="s">
        <v>243</v>
      </c>
      <c r="C22" s="10" t="s">
        <v>16</v>
      </c>
      <c r="F22" s="10">
        <f>Tableau4565758596061626364656667686970717273[Qté_Mag]+Tableau4565758596061626364656667686970717273[Qté_Dépôt]</f>
        <v>0</v>
      </c>
      <c r="H22" s="10" t="str">
        <f>IF(Tableau4565758596061626364656667686970717273[Stock_min]&lt;=Tableau4565758596061626364656667686970717273[Qté_Totale],"En stock","A commander")</f>
        <v>En stock</v>
      </c>
    </row>
    <row r="23" spans="1:8" x14ac:dyDescent="0.25">
      <c r="A23" s="10">
        <v>768927</v>
      </c>
      <c r="B23" s="10" t="s">
        <v>244</v>
      </c>
      <c r="C23" s="10" t="s">
        <v>16</v>
      </c>
      <c r="F23" s="10">
        <f>Tableau4565758596061626364656667686970717273[Qté_Mag]+Tableau4565758596061626364656667686970717273[Qté_Dépôt]</f>
        <v>0</v>
      </c>
      <c r="H23" s="10" t="str">
        <f>IF(Tableau4565758596061626364656667686970717273[Stock_min]&lt;=Tableau4565758596061626364656667686970717273[Qté_Totale],"En stock","A commander")</f>
        <v>En stock</v>
      </c>
    </row>
    <row r="24" spans="1:8" x14ac:dyDescent="0.25">
      <c r="A24" s="10">
        <v>571805</v>
      </c>
      <c r="B24" s="10" t="s">
        <v>247</v>
      </c>
      <c r="C24" s="10" t="s">
        <v>16</v>
      </c>
      <c r="F24" s="10">
        <f>Tableau4565758596061626364656667686970717273[Qté_Mag]+Tableau4565758596061626364656667686970717273[Qté_Dépôt]</f>
        <v>0</v>
      </c>
      <c r="H24" s="10" t="str">
        <f>IF(Tableau4565758596061626364656667686970717273[Stock_min]&lt;=Tableau4565758596061626364656667686970717273[Qté_Totale],"En stock","A commander")</f>
        <v>En stock</v>
      </c>
    </row>
    <row r="25" spans="1:8" x14ac:dyDescent="0.25">
      <c r="A25" s="10">
        <v>574557</v>
      </c>
      <c r="B25" s="10" t="s">
        <v>248</v>
      </c>
      <c r="C25" s="10" t="s">
        <v>16</v>
      </c>
      <c r="F25" s="10">
        <f>Tableau4565758596061626364656667686970717273[Qté_Mag]+Tableau4565758596061626364656667686970717273[Qté_Dépôt]</f>
        <v>0</v>
      </c>
      <c r="H25" s="10" t="str">
        <f>IF(Tableau4565758596061626364656667686970717273[Stock_min]&lt;=Tableau4565758596061626364656667686970717273[Qté_Totale],"En stock","A commander")</f>
        <v>En stock</v>
      </c>
    </row>
    <row r="26" spans="1:8" x14ac:dyDescent="0.25">
      <c r="A26" s="10">
        <v>767991</v>
      </c>
      <c r="B26" s="10" t="s">
        <v>249</v>
      </c>
      <c r="C26" s="10" t="s">
        <v>16</v>
      </c>
      <c r="F26" s="10">
        <f>Tableau4565758596061626364656667686970717273[Qté_Mag]+Tableau4565758596061626364656667686970717273[Qté_Dépôt]</f>
        <v>0</v>
      </c>
      <c r="H26" s="10" t="str">
        <f>IF(Tableau4565758596061626364656667686970717273[Stock_min]&lt;=Tableau4565758596061626364656667686970717273[Qté_Totale],"En stock","A commander")</f>
        <v>En stock</v>
      </c>
    </row>
    <row r="27" spans="1:8" x14ac:dyDescent="0.25">
      <c r="A27" s="10">
        <v>767995</v>
      </c>
      <c r="B27" s="10" t="s">
        <v>250</v>
      </c>
      <c r="C27" s="10" t="s">
        <v>16</v>
      </c>
      <c r="F27" s="10">
        <f>Tableau4565758596061626364656667686970717273[Qté_Mag]+Tableau4565758596061626364656667686970717273[Qté_Dépôt]</f>
        <v>0</v>
      </c>
      <c r="H27" s="10" t="str">
        <f>IF(Tableau4565758596061626364656667686970717273[Stock_min]&lt;=Tableau4565758596061626364656667686970717273[Qté_Totale],"En stock","A commander")</f>
        <v>En stock</v>
      </c>
    </row>
    <row r="28" spans="1:8" x14ac:dyDescent="0.25">
      <c r="A28" s="10">
        <v>767992</v>
      </c>
      <c r="B28" s="10" t="s">
        <v>251</v>
      </c>
      <c r="C28" s="10" t="s">
        <v>16</v>
      </c>
      <c r="F28" s="10">
        <f>Tableau4565758596061626364656667686970717273[Qté_Mag]+Tableau4565758596061626364656667686970717273[Qté_Dépôt]</f>
        <v>0</v>
      </c>
      <c r="H28" s="10" t="str">
        <f>IF(Tableau4565758596061626364656667686970717273[Stock_min]&lt;=Tableau4565758596061626364656667686970717273[Qté_Totale],"En stock","A commander")</f>
        <v>En stock</v>
      </c>
    </row>
    <row r="29" spans="1:8" x14ac:dyDescent="0.25">
      <c r="A29" s="10">
        <v>767985</v>
      </c>
      <c r="B29" s="10" t="s">
        <v>252</v>
      </c>
      <c r="C29" s="10" t="s">
        <v>16</v>
      </c>
      <c r="F29" s="10">
        <f>Tableau4565758596061626364656667686970717273[Qté_Mag]+Tableau4565758596061626364656667686970717273[Qté_Dépôt]</f>
        <v>0</v>
      </c>
      <c r="H29" s="10" t="str">
        <f>IF(Tableau4565758596061626364656667686970717273[Stock_min]&lt;=Tableau4565758596061626364656667686970717273[Qté_Totale],"En stock","A commander")</f>
        <v>En stock</v>
      </c>
    </row>
    <row r="30" spans="1:8" x14ac:dyDescent="0.25">
      <c r="A30" s="10">
        <v>496186</v>
      </c>
      <c r="B30" s="10" t="s">
        <v>253</v>
      </c>
      <c r="C30" s="10" t="s">
        <v>16</v>
      </c>
      <c r="F30" s="10">
        <f>Tableau4565758596061626364656667686970717273[Qté_Mag]+Tableau4565758596061626364656667686970717273[Qté_Dépôt]</f>
        <v>0</v>
      </c>
      <c r="H30" s="10" t="str">
        <f>IF(Tableau4565758596061626364656667686970717273[Stock_min]&lt;=Tableau4565758596061626364656667686970717273[Qté_Totale],"En stock","A commander")</f>
        <v>En stock</v>
      </c>
    </row>
    <row r="31" spans="1:8" x14ac:dyDescent="0.25">
      <c r="A31" s="10">
        <v>769136</v>
      </c>
      <c r="B31" s="10" t="s">
        <v>254</v>
      </c>
      <c r="C31" s="10" t="s">
        <v>16</v>
      </c>
      <c r="F31" s="10">
        <f>Tableau4565758596061626364656667686970717273[Qté_Mag]+Tableau4565758596061626364656667686970717273[Qté_Dépôt]</f>
        <v>0</v>
      </c>
      <c r="H31" s="10" t="str">
        <f>IF(Tableau4565758596061626364656667686970717273[Stock_min]&lt;=Tableau4565758596061626364656667686970717273[Qté_Totale],"En stock","A commander")</f>
        <v>En stock</v>
      </c>
    </row>
    <row r="32" spans="1:8" x14ac:dyDescent="0.25">
      <c r="A32" s="10">
        <v>488755</v>
      </c>
      <c r="B32" s="10" t="s">
        <v>271</v>
      </c>
      <c r="C32" s="10" t="s">
        <v>16</v>
      </c>
      <c r="F32" s="10">
        <f>Tableau4565758596061626364656667686970717273[Qté_Mag]+Tableau4565758596061626364656667686970717273[Qté_Dépôt]</f>
        <v>0</v>
      </c>
      <c r="H32" s="10" t="str">
        <f>IF(Tableau4565758596061626364656667686970717273[Stock_min]&lt;=Tableau4565758596061626364656667686970717273[Qté_Totale],"En stock","A commander")</f>
        <v>En stock</v>
      </c>
    </row>
    <row r="33" spans="1:8" x14ac:dyDescent="0.25">
      <c r="A33" s="10">
        <v>477.70519999999999</v>
      </c>
      <c r="B33" s="10" t="s">
        <v>281</v>
      </c>
      <c r="C33" s="10" t="s">
        <v>16</v>
      </c>
      <c r="F33" s="10">
        <f>Tableau4565758596061626364656667686970717273[Qté_Mag]+Tableau4565758596061626364656667686970717273[Qté_Dépôt]</f>
        <v>0</v>
      </c>
      <c r="H33" s="10" t="str">
        <f>IF(Tableau4565758596061626364656667686970717273[Stock_min]&lt;=Tableau4565758596061626364656667686970717273[Qté_Totale],"En stock","A commander")</f>
        <v>En stock</v>
      </c>
    </row>
    <row r="34" spans="1:8" x14ac:dyDescent="0.25">
      <c r="A34" s="10">
        <v>489685</v>
      </c>
      <c r="B34" s="10" t="s">
        <v>282</v>
      </c>
      <c r="C34" s="10" t="s">
        <v>16</v>
      </c>
      <c r="F34" s="10">
        <f>Tableau4565758596061626364656667686970717273[Qté_Mag]+Tableau4565758596061626364656667686970717273[Qté_Dépôt]</f>
        <v>0</v>
      </c>
      <c r="H34" s="10" t="str">
        <f>IF(Tableau4565758596061626364656667686970717273[Stock_min]&lt;=Tableau4565758596061626364656667686970717273[Qté_Totale],"En stock","A commander")</f>
        <v>En stock</v>
      </c>
    </row>
    <row r="35" spans="1:8" x14ac:dyDescent="0.25">
      <c r="A35" s="10">
        <v>494062</v>
      </c>
      <c r="B35" s="10" t="s">
        <v>283</v>
      </c>
      <c r="C35" s="10" t="s">
        <v>16</v>
      </c>
      <c r="F35" s="10">
        <f>Tableau4565758596061626364656667686970717273[Qté_Mag]+Tableau4565758596061626364656667686970717273[Qté_Dépôt]</f>
        <v>0</v>
      </c>
      <c r="H35" s="10" t="str">
        <f>IF(Tableau4565758596061626364656667686970717273[Stock_min]&lt;=Tableau4565758596061626364656667686970717273[Qté_Totale],"En stock","A commander")</f>
        <v>En stock</v>
      </c>
    </row>
    <row r="36" spans="1:8" x14ac:dyDescent="0.25">
      <c r="A36" s="10">
        <v>445738</v>
      </c>
      <c r="B36" s="10" t="s">
        <v>284</v>
      </c>
      <c r="C36" s="10" t="s">
        <v>16</v>
      </c>
      <c r="F36" s="10">
        <f>Tableau4565758596061626364656667686970717273[Qté_Mag]+Tableau4565758596061626364656667686970717273[Qté_Dépôt]</f>
        <v>0</v>
      </c>
      <c r="H36" s="10" t="str">
        <f>IF(Tableau4565758596061626364656667686970717273[Stock_min]&lt;=Tableau4565758596061626364656667686970717273[Qté_Totale],"En stock","A commander")</f>
        <v>En stock</v>
      </c>
    </row>
    <row r="37" spans="1:8" x14ac:dyDescent="0.25">
      <c r="A37" s="10">
        <v>479703</v>
      </c>
      <c r="B37" s="10" t="s">
        <v>285</v>
      </c>
      <c r="C37" s="10" t="s">
        <v>16</v>
      </c>
      <c r="F37" s="10">
        <f>Tableau4565758596061626364656667686970717273[Qté_Mag]+Tableau4565758596061626364656667686970717273[Qté_Dépôt]</f>
        <v>0</v>
      </c>
      <c r="H37" s="10" t="str">
        <f>IF(Tableau4565758596061626364656667686970717273[Stock_min]&lt;=Tableau4565758596061626364656667686970717273[Qté_Totale],"En stock","A commander")</f>
        <v>En stock</v>
      </c>
    </row>
    <row r="38" spans="1:8" x14ac:dyDescent="0.25">
      <c r="A38" s="10">
        <v>492540</v>
      </c>
      <c r="B38" s="10" t="s">
        <v>316</v>
      </c>
      <c r="C38" s="10" t="s">
        <v>16</v>
      </c>
      <c r="F38" s="10">
        <f>Tableau4565758596061626364656667686970717273[Qté_Mag]+Tableau4565758596061626364656667686970717273[Qté_Dépôt]</f>
        <v>0</v>
      </c>
      <c r="H38" s="10" t="str">
        <f>IF(Tableau4565758596061626364656667686970717273[Stock_min]&lt;=Tableau4565758596061626364656667686970717273[Qté_Totale],"En stock","A commander")</f>
        <v>En stock</v>
      </c>
    </row>
    <row r="39" spans="1:8" x14ac:dyDescent="0.25">
      <c r="A39" s="10">
        <v>491594</v>
      </c>
      <c r="B39" s="10" t="s">
        <v>317</v>
      </c>
      <c r="C39" s="10" t="s">
        <v>16</v>
      </c>
      <c r="F39" s="10">
        <f>Tableau4565758596061626364656667686970717273[Qté_Mag]+Tableau4565758596061626364656667686970717273[Qté_Dépôt]</f>
        <v>0</v>
      </c>
      <c r="H39" s="10" t="str">
        <f>IF(Tableau4565758596061626364656667686970717273[Stock_min]&lt;=Tableau4565758596061626364656667686970717273[Qté_Totale],"En stock","A commander")</f>
        <v>En stock</v>
      </c>
    </row>
    <row r="40" spans="1:8" x14ac:dyDescent="0.25">
      <c r="A40" s="10">
        <v>494462</v>
      </c>
      <c r="B40" s="10" t="s">
        <v>319</v>
      </c>
      <c r="C40" s="10" t="s">
        <v>16</v>
      </c>
      <c r="F40" s="10">
        <f>Tableau4565758596061626364656667686970717273[Qté_Mag]+Tableau4565758596061626364656667686970717273[Qté_Dépôt]</f>
        <v>0</v>
      </c>
      <c r="H40" s="10" t="str">
        <f>IF(Tableau4565758596061626364656667686970717273[Stock_min]&lt;=Tableau4565758596061626364656667686970717273[Qté_Totale],"En stock","A commander")</f>
        <v>En stock</v>
      </c>
    </row>
    <row r="41" spans="1:8" x14ac:dyDescent="0.25">
      <c r="A41" s="10">
        <v>769941</v>
      </c>
      <c r="B41" s="10" t="s">
        <v>367</v>
      </c>
      <c r="C41" s="10" t="s">
        <v>16</v>
      </c>
      <c r="F41" s="10">
        <f>Tableau4565758596061626364656667686970717273[Qté_Mag]+Tableau4565758596061626364656667686970717273[Qté_Dépôt]</f>
        <v>0</v>
      </c>
      <c r="H41" s="10" t="str">
        <f>IF(Tableau4565758596061626364656667686970717273[Stock_min]&lt;=Tableau4565758596061626364656667686970717273[Qté_Totale],"En stock","A commander")</f>
        <v>En stock</v>
      </c>
    </row>
    <row r="42" spans="1:8" x14ac:dyDescent="0.25">
      <c r="A42" s="10">
        <v>499117</v>
      </c>
      <c r="B42" s="10" t="s">
        <v>992</v>
      </c>
      <c r="C42" s="10" t="s">
        <v>16</v>
      </c>
      <c r="F42" s="10">
        <f>Tableau4565758596061626364656667686970717273[Qté_Mag]+Tableau4565758596061626364656667686970717273[Qté_Dépôt]</f>
        <v>0</v>
      </c>
      <c r="H42" s="10" t="str">
        <f>IF(Tableau4565758596061626364656667686970717273[Stock_min]&lt;=Tableau4565758596061626364656667686970717273[Qté_Totale],"En stock","A commander")</f>
        <v>En stock</v>
      </c>
    </row>
    <row r="43" spans="1:8" x14ac:dyDescent="0.25">
      <c r="A43" s="10">
        <v>499119</v>
      </c>
      <c r="B43" s="10" t="s">
        <v>993</v>
      </c>
      <c r="C43" s="10" t="s">
        <v>16</v>
      </c>
      <c r="F43" s="10">
        <f>Tableau4565758596061626364656667686970717273[Qté_Mag]+Tableau4565758596061626364656667686970717273[Qté_Dépôt]</f>
        <v>0</v>
      </c>
      <c r="H43" s="10" t="str">
        <f>IF(Tableau4565758596061626364656667686970717273[Stock_min]&lt;=Tableau4565758596061626364656667686970717273[Qté_Totale],"En stock","A commander")</f>
        <v>En stock</v>
      </c>
    </row>
    <row r="44" spans="1:8" x14ac:dyDescent="0.25">
      <c r="A44" s="10">
        <v>499121</v>
      </c>
      <c r="B44" s="10" t="s">
        <v>994</v>
      </c>
      <c r="C44" s="10" t="s">
        <v>16</v>
      </c>
      <c r="F44" s="10">
        <f>Tableau4565758596061626364656667686970717273[Qté_Mag]+Tableau4565758596061626364656667686970717273[Qté_Dépôt]</f>
        <v>0</v>
      </c>
      <c r="H44" s="10" t="str">
        <f>IF(Tableau4565758596061626364656667686970717273[Stock_min]&lt;=Tableau4565758596061626364656667686970717273[Qté_Totale],"En stock","A commander")</f>
        <v>En stock</v>
      </c>
    </row>
    <row r="45" spans="1:8" x14ac:dyDescent="0.25">
      <c r="A45" s="10">
        <v>496120</v>
      </c>
      <c r="B45" s="10" t="s">
        <v>449</v>
      </c>
      <c r="C45" s="10" t="s">
        <v>16</v>
      </c>
      <c r="F45" s="10">
        <f>Tableau4565758596061626364656667686970717273[Qté_Mag]+Tableau4565758596061626364656667686970717273[Qté_Dépôt]</f>
        <v>0</v>
      </c>
      <c r="H45" s="10" t="str">
        <f>IF(Tableau4565758596061626364656667686970717273[Stock_min]&lt;=Tableau4565758596061626364656667686970717273[Qté_Totale],"En stock","A commander")</f>
        <v>En stock</v>
      </c>
    </row>
    <row r="46" spans="1:8" x14ac:dyDescent="0.25">
      <c r="A46" s="10">
        <v>499335</v>
      </c>
      <c r="B46" s="10" t="s">
        <v>450</v>
      </c>
      <c r="C46" s="10" t="s">
        <v>16</v>
      </c>
      <c r="F46" s="10">
        <f>Tableau4565758596061626364656667686970717273[Qté_Mag]+Tableau4565758596061626364656667686970717273[Qté_Dépôt]</f>
        <v>0</v>
      </c>
      <c r="H46" s="10" t="str">
        <f>IF(Tableau4565758596061626364656667686970717273[Stock_min]&lt;=Tableau4565758596061626364656667686970717273[Qté_Totale],"En stock","A commander")</f>
        <v>En stock</v>
      </c>
    </row>
    <row r="47" spans="1:8" x14ac:dyDescent="0.25">
      <c r="A47" s="10">
        <v>500435</v>
      </c>
      <c r="B47" s="10" t="s">
        <v>451</v>
      </c>
      <c r="C47" s="10" t="s">
        <v>16</v>
      </c>
      <c r="F47" s="10">
        <f>Tableau4565758596061626364656667686970717273[Qté_Mag]+Tableau4565758596061626364656667686970717273[Qté_Dépôt]</f>
        <v>0</v>
      </c>
      <c r="H47" s="10" t="str">
        <f>IF(Tableau4565758596061626364656667686970717273[Stock_min]&lt;=Tableau4565758596061626364656667686970717273[Qté_Totale],"En stock","A commander")</f>
        <v>En stock</v>
      </c>
    </row>
    <row r="48" spans="1:8" x14ac:dyDescent="0.25">
      <c r="A48" s="10">
        <v>499257</v>
      </c>
      <c r="B48" s="10" t="s">
        <v>452</v>
      </c>
      <c r="C48" s="10" t="s">
        <v>16</v>
      </c>
      <c r="F48" s="10">
        <f>Tableau4565758596061626364656667686970717273[Qté_Mag]+Tableau4565758596061626364656667686970717273[Qté_Dépôt]</f>
        <v>0</v>
      </c>
      <c r="H48" s="10" t="str">
        <f>IF(Tableau4565758596061626364656667686970717273[Stock_min]&lt;=Tableau4565758596061626364656667686970717273[Qté_Totale],"En stock","A commander")</f>
        <v>En stock</v>
      </c>
    </row>
    <row r="49" spans="1:8" x14ac:dyDescent="0.25">
      <c r="A49" s="10">
        <v>496005</v>
      </c>
      <c r="B49" s="10" t="s">
        <v>995</v>
      </c>
      <c r="C49" s="10" t="s">
        <v>16</v>
      </c>
      <c r="F49" s="10">
        <f>Tableau4565758596061626364656667686970717273[Qté_Mag]+Tableau4565758596061626364656667686970717273[Qté_Dépôt]</f>
        <v>0</v>
      </c>
      <c r="H49" s="10" t="str">
        <f>IF(Tableau4565758596061626364656667686970717273[Stock_min]&lt;=Tableau4565758596061626364656667686970717273[Qté_Totale],"En stock","A commander")</f>
        <v>En stock</v>
      </c>
    </row>
    <row r="50" spans="1:8" x14ac:dyDescent="0.25">
      <c r="A50" s="10">
        <v>496003</v>
      </c>
      <c r="B50" s="10" t="s">
        <v>996</v>
      </c>
      <c r="C50" s="10" t="s">
        <v>16</v>
      </c>
      <c r="F50" s="10">
        <f>Tableau4565758596061626364656667686970717273[Qté_Mag]+Tableau4565758596061626364656667686970717273[Qté_Dépôt]</f>
        <v>0</v>
      </c>
      <c r="H50" s="10" t="str">
        <f>IF(Tableau4565758596061626364656667686970717273[Stock_min]&lt;=Tableau4565758596061626364656667686970717273[Qté_Totale],"En stock","A commander")</f>
        <v>En stock</v>
      </c>
    </row>
    <row r="51" spans="1:8" x14ac:dyDescent="0.25">
      <c r="A51" s="10">
        <v>496002</v>
      </c>
      <c r="B51" s="10" t="s">
        <v>997</v>
      </c>
      <c r="C51" s="10" t="s">
        <v>16</v>
      </c>
      <c r="F51" s="10">
        <f>Tableau4565758596061626364656667686970717273[Qté_Mag]+Tableau4565758596061626364656667686970717273[Qté_Dépôt]</f>
        <v>0</v>
      </c>
      <c r="H51" s="10" t="str">
        <f>IF(Tableau4565758596061626364656667686970717273[Stock_min]&lt;=Tableau4565758596061626364656667686970717273[Qté_Totale],"En stock","A commander")</f>
        <v>En stock</v>
      </c>
    </row>
    <row r="52" spans="1:8" x14ac:dyDescent="0.25">
      <c r="A52" s="10">
        <v>496584</v>
      </c>
      <c r="B52" s="10" t="s">
        <v>998</v>
      </c>
      <c r="F52" s="10">
        <f>Tableau4565758596061626364656667686970717273[Qté_Mag]+Tableau4565758596061626364656667686970717273[Qté_Dépôt]</f>
        <v>0</v>
      </c>
      <c r="H52" s="10" t="str">
        <f>IF(Tableau4565758596061626364656667686970717273[Stock_min]&lt;=Tableau4565758596061626364656667686970717273[Qté_Totale],"En stock","A commander")</f>
        <v>En stock</v>
      </c>
    </row>
    <row r="53" spans="1:8" x14ac:dyDescent="0.25">
      <c r="A53" s="10">
        <v>496981</v>
      </c>
      <c r="B53" s="10" t="s">
        <v>999</v>
      </c>
      <c r="C53" s="10" t="s">
        <v>16</v>
      </c>
      <c r="F53" s="10">
        <f>Tableau4565758596061626364656667686970717273[Qté_Mag]+Tableau4565758596061626364656667686970717273[Qté_Dépôt]</f>
        <v>0</v>
      </c>
      <c r="H53" s="10" t="str">
        <f>IF(Tableau4565758596061626364656667686970717273[Stock_min]&lt;=Tableau4565758596061626364656667686970717273[Qté_Totale],"En stock","A commander")</f>
        <v>En stock</v>
      </c>
    </row>
    <row r="54" spans="1:8" x14ac:dyDescent="0.25">
      <c r="A54" s="10">
        <v>500312</v>
      </c>
      <c r="B54" s="10" t="s">
        <v>461</v>
      </c>
      <c r="C54" s="10" t="s">
        <v>16</v>
      </c>
      <c r="F54" s="10">
        <f>Tableau4565758596061626364656667686970717273[Qté_Mag]+Tableau4565758596061626364656667686970717273[Qté_Dépôt]</f>
        <v>0</v>
      </c>
      <c r="H54" s="10" t="str">
        <f>IF(Tableau4565758596061626364656667686970717273[Stock_min]&lt;=Tableau4565758596061626364656667686970717273[Qté_Totale],"En stock","A commander")</f>
        <v>En stock</v>
      </c>
    </row>
    <row r="55" spans="1:8" x14ac:dyDescent="0.25">
      <c r="A55" s="10">
        <v>499815</v>
      </c>
      <c r="B55" s="10" t="s">
        <v>462</v>
      </c>
      <c r="C55" s="10" t="s">
        <v>16</v>
      </c>
      <c r="F55" s="10">
        <f>Tableau4565758596061626364656667686970717273[Qté_Mag]+Tableau4565758596061626364656667686970717273[Qté_Dépôt]</f>
        <v>0</v>
      </c>
      <c r="H55" s="10" t="str">
        <f>IF(Tableau4565758596061626364656667686970717273[Stock_min]&lt;=Tableau4565758596061626364656667686970717273[Qté_Totale],"En stock","A commander")</f>
        <v>En stock</v>
      </c>
    </row>
    <row r="56" spans="1:8" x14ac:dyDescent="0.25">
      <c r="A56" s="10">
        <v>564636</v>
      </c>
      <c r="B56" s="10" t="s">
        <v>463</v>
      </c>
      <c r="C56" s="10" t="s">
        <v>16</v>
      </c>
      <c r="F56" s="10">
        <f>Tableau4565758596061626364656667686970717273[Qté_Mag]+Tableau4565758596061626364656667686970717273[Qté_Dépôt]</f>
        <v>0</v>
      </c>
      <c r="H56" s="10" t="str">
        <f>IF(Tableau4565758596061626364656667686970717273[Stock_min]&lt;=Tableau4565758596061626364656667686970717273[Qté_Totale],"En stock","A commander")</f>
        <v>En stock</v>
      </c>
    </row>
    <row r="57" spans="1:8" x14ac:dyDescent="0.25">
      <c r="A57" s="10">
        <v>500781</v>
      </c>
      <c r="B57" s="10" t="s">
        <v>464</v>
      </c>
      <c r="C57" s="10" t="s">
        <v>16</v>
      </c>
      <c r="F57" s="10">
        <f>Tableau4565758596061626364656667686970717273[Qté_Mag]+Tableau4565758596061626364656667686970717273[Qté_Dépôt]</f>
        <v>0</v>
      </c>
      <c r="H57" s="10" t="str">
        <f>IF(Tableau4565758596061626364656667686970717273[Stock_min]&lt;=Tableau4565758596061626364656667686970717273[Qté_Totale],"En stock","A commander")</f>
        <v>En stock</v>
      </c>
    </row>
    <row r="58" spans="1:8" x14ac:dyDescent="0.25">
      <c r="A58" s="10">
        <v>564604</v>
      </c>
      <c r="B58" s="10" t="s">
        <v>465</v>
      </c>
      <c r="C58" s="10" t="s">
        <v>16</v>
      </c>
      <c r="F58" s="10">
        <f>Tableau4565758596061626364656667686970717273[Qté_Mag]+Tableau4565758596061626364656667686970717273[Qté_Dépôt]</f>
        <v>0</v>
      </c>
      <c r="H58" s="10" t="str">
        <f>IF(Tableau4565758596061626364656667686970717273[Stock_min]&lt;=Tableau4565758596061626364656667686970717273[Qté_Totale],"En stock","A commander")</f>
        <v>En stock</v>
      </c>
    </row>
    <row r="59" spans="1:8" x14ac:dyDescent="0.25">
      <c r="A59" s="10">
        <v>571871</v>
      </c>
      <c r="B59" s="10" t="s">
        <v>466</v>
      </c>
      <c r="C59" s="10" t="s">
        <v>16</v>
      </c>
      <c r="F59" s="10">
        <f>Tableau4565758596061626364656667686970717273[Qté_Mag]+Tableau4565758596061626364656667686970717273[Qté_Dépôt]</f>
        <v>0</v>
      </c>
      <c r="H59" s="10" t="str">
        <f>IF(Tableau4565758596061626364656667686970717273[Stock_min]&lt;=Tableau4565758596061626364656667686970717273[Qté_Totale],"En stock","A commander")</f>
        <v>En stock</v>
      </c>
    </row>
    <row r="60" spans="1:8" x14ac:dyDescent="0.25">
      <c r="A60" s="10">
        <v>564606</v>
      </c>
      <c r="B60" s="10" t="s">
        <v>467</v>
      </c>
      <c r="C60" s="10" t="s">
        <v>16</v>
      </c>
      <c r="F60" s="10">
        <f>Tableau4565758596061626364656667686970717273[Qté_Mag]+Tableau4565758596061626364656667686970717273[Qté_Dépôt]</f>
        <v>0</v>
      </c>
      <c r="H60" s="10" t="str">
        <f>IF(Tableau4565758596061626364656667686970717273[Stock_min]&lt;=Tableau4565758596061626364656667686970717273[Qté_Totale],"En stock","A commander")</f>
        <v>En stock</v>
      </c>
    </row>
    <row r="61" spans="1:8" x14ac:dyDescent="0.25">
      <c r="A61" s="10">
        <v>561445</v>
      </c>
      <c r="B61" s="10" t="s">
        <v>468</v>
      </c>
      <c r="C61" s="10" t="s">
        <v>16</v>
      </c>
      <c r="F61" s="10">
        <f>Tableau4565758596061626364656667686970717273[Qté_Mag]+Tableau4565758596061626364656667686970717273[Qté_Dépôt]</f>
        <v>0</v>
      </c>
      <c r="H61" s="10" t="str">
        <f>IF(Tableau4565758596061626364656667686970717273[Stock_min]&lt;=Tableau4565758596061626364656667686970717273[Qté_Totale],"En stock","A commander")</f>
        <v>En stock</v>
      </c>
    </row>
    <row r="62" spans="1:8" x14ac:dyDescent="0.25">
      <c r="A62" s="10">
        <v>584173</v>
      </c>
      <c r="B62" s="10" t="s">
        <v>469</v>
      </c>
      <c r="C62" s="10" t="s">
        <v>16</v>
      </c>
      <c r="F62" s="10">
        <f>Tableau4565758596061626364656667686970717273[Qté_Mag]+Tableau4565758596061626364656667686970717273[Qté_Dépôt]</f>
        <v>0</v>
      </c>
      <c r="H62" s="10" t="str">
        <f>IF(Tableau4565758596061626364656667686970717273[Stock_min]&lt;=Tableau4565758596061626364656667686970717273[Qté_Totale],"En stock","A commander")</f>
        <v>En stock</v>
      </c>
    </row>
    <row r="63" spans="1:8" x14ac:dyDescent="0.25">
      <c r="A63" s="10">
        <v>584173</v>
      </c>
      <c r="B63" s="10" t="s">
        <v>469</v>
      </c>
      <c r="C63" s="10" t="s">
        <v>16</v>
      </c>
      <c r="F63" s="10">
        <f>Tableau4565758596061626364656667686970717273[Qté_Mag]+Tableau4565758596061626364656667686970717273[Qté_Dépôt]</f>
        <v>0</v>
      </c>
      <c r="H63" s="10" t="str">
        <f>IF(Tableau4565758596061626364656667686970717273[Stock_min]&lt;=Tableau4565758596061626364656667686970717273[Qté_Totale],"En stock","A commander")</f>
        <v>En stock</v>
      </c>
    </row>
    <row r="64" spans="1:8" x14ac:dyDescent="0.25">
      <c r="A64" s="10">
        <v>500269</v>
      </c>
      <c r="B64" s="10" t="s">
        <v>470</v>
      </c>
      <c r="C64" s="10" t="s">
        <v>16</v>
      </c>
      <c r="F64" s="10">
        <f>Tableau4565758596061626364656667686970717273[Qté_Mag]+Tableau4565758596061626364656667686970717273[Qté_Dépôt]</f>
        <v>0</v>
      </c>
      <c r="H64" s="10" t="str">
        <f>IF(Tableau4565758596061626364656667686970717273[Stock_min]&lt;=Tableau4565758596061626364656667686970717273[Qté_Totale],"En stock","A commander")</f>
        <v>En stock</v>
      </c>
    </row>
    <row r="65" spans="1:8" x14ac:dyDescent="0.25">
      <c r="A65" s="10">
        <v>500642</v>
      </c>
      <c r="B65" s="10" t="s">
        <v>475</v>
      </c>
      <c r="C65" s="10" t="s">
        <v>16</v>
      </c>
      <c r="F65" s="10">
        <f>Tableau4565758596061626364656667686970717273[Qté_Mag]+Tableau4565758596061626364656667686970717273[Qté_Dépôt]</f>
        <v>0</v>
      </c>
      <c r="H65" s="10" t="str">
        <f>IF(Tableau4565758596061626364656667686970717273[Stock_min]&lt;=Tableau4565758596061626364656667686970717273[Qté_Totale],"En stock","A commander")</f>
        <v>En stock</v>
      </c>
    </row>
    <row r="66" spans="1:8" x14ac:dyDescent="0.25">
      <c r="A66" s="10">
        <v>50438</v>
      </c>
      <c r="B66" s="10" t="s">
        <v>476</v>
      </c>
      <c r="C66" s="10" t="s">
        <v>16</v>
      </c>
      <c r="F66" s="10">
        <f>Tableau4565758596061626364656667686970717273[Qté_Mag]+Tableau4565758596061626364656667686970717273[Qté_Dépôt]</f>
        <v>0</v>
      </c>
      <c r="H66" s="10" t="str">
        <f>IF(Tableau4565758596061626364656667686970717273[Stock_min]&lt;=Tableau4565758596061626364656667686970717273[Qté_Totale],"En stock","A commander")</f>
        <v>En stock</v>
      </c>
    </row>
    <row r="67" spans="1:8" x14ac:dyDescent="0.25">
      <c r="A67" s="10">
        <v>563001</v>
      </c>
      <c r="B67" s="10" t="s">
        <v>491</v>
      </c>
      <c r="C67" s="10" t="s">
        <v>16</v>
      </c>
      <c r="F67" s="10">
        <f>Tableau4565758596061626364656667686970717273[Qté_Mag]+Tableau4565758596061626364656667686970717273[Qté_Dépôt]</f>
        <v>0</v>
      </c>
      <c r="H67" s="10" t="str">
        <f>IF(Tableau4565758596061626364656667686970717273[Stock_min]&lt;=Tableau4565758596061626364656667686970717273[Qté_Totale],"En stock","A commander")</f>
        <v>En stock</v>
      </c>
    </row>
    <row r="68" spans="1:8" x14ac:dyDescent="0.25">
      <c r="A68" s="10">
        <v>500782</v>
      </c>
      <c r="B68" s="10" t="s">
        <v>492</v>
      </c>
      <c r="C68" s="10" t="s">
        <v>16</v>
      </c>
      <c r="F68" s="10">
        <f>Tableau4565758596061626364656667686970717273[Qté_Mag]+Tableau4565758596061626364656667686970717273[Qté_Dépôt]</f>
        <v>0</v>
      </c>
      <c r="H68" s="10" t="str">
        <f>IF(Tableau4565758596061626364656667686970717273[Stock_min]&lt;=Tableau4565758596061626364656667686970717273[Qté_Totale],"En stock","A commander")</f>
        <v>En stock</v>
      </c>
    </row>
    <row r="69" spans="1:8" x14ac:dyDescent="0.25">
      <c r="A69" s="10">
        <v>500464</v>
      </c>
      <c r="B69" s="10" t="s">
        <v>493</v>
      </c>
      <c r="C69" s="10" t="s">
        <v>16</v>
      </c>
      <c r="F69" s="10">
        <f>Tableau4565758596061626364656667686970717273[Qté_Mag]+Tableau4565758596061626364656667686970717273[Qté_Dépôt]</f>
        <v>0</v>
      </c>
      <c r="H69" s="10" t="str">
        <f>IF(Tableau4565758596061626364656667686970717273[Stock_min]&lt;=Tableau4565758596061626364656667686970717273[Qté_Totale],"En stock","A commander")</f>
        <v>En stock</v>
      </c>
    </row>
    <row r="70" spans="1:8" x14ac:dyDescent="0.25">
      <c r="A70" s="10">
        <v>769942</v>
      </c>
      <c r="B70" s="10" t="s">
        <v>511</v>
      </c>
      <c r="C70" s="10" t="s">
        <v>16</v>
      </c>
      <c r="F70" s="10">
        <f>Tableau4565758596061626364656667686970717273[Qté_Mag]+Tableau4565758596061626364656667686970717273[Qté_Dépôt]</f>
        <v>0</v>
      </c>
      <c r="H70" s="10" t="str">
        <f>IF(Tableau4565758596061626364656667686970717273[Stock_min]&lt;=Tableau4565758596061626364656667686970717273[Qté_Totale],"En stock","A commander")</f>
        <v>En stock</v>
      </c>
    </row>
    <row r="71" spans="1:8" x14ac:dyDescent="0.25">
      <c r="A71" s="10">
        <v>769941</v>
      </c>
      <c r="B71" s="10" t="s">
        <v>512</v>
      </c>
      <c r="C71" s="10" t="s">
        <v>16</v>
      </c>
      <c r="F71" s="10">
        <f>Tableau4565758596061626364656667686970717273[Qté_Mag]+Tableau4565758596061626364656667686970717273[Qté_Dépôt]</f>
        <v>0</v>
      </c>
      <c r="H71" s="10" t="str">
        <f>IF(Tableau4565758596061626364656667686970717273[Stock_min]&lt;=Tableau4565758596061626364656667686970717273[Qté_Totale],"En stock","A commander")</f>
        <v>En stock</v>
      </c>
    </row>
    <row r="72" spans="1:8" x14ac:dyDescent="0.25">
      <c r="A72" s="10">
        <v>769943</v>
      </c>
      <c r="B72" s="10" t="s">
        <v>513</v>
      </c>
      <c r="C72" s="10" t="s">
        <v>16</v>
      </c>
      <c r="F72" s="10">
        <f>Tableau4565758596061626364656667686970717273[Qté_Mag]+Tableau4565758596061626364656667686970717273[Qté_Dépôt]</f>
        <v>0</v>
      </c>
      <c r="H72" s="10" t="str">
        <f>IF(Tableau4565758596061626364656667686970717273[Stock_min]&lt;=Tableau4565758596061626364656667686970717273[Qté_Totale],"En stock","A commander")</f>
        <v>En stock</v>
      </c>
    </row>
    <row r="73" spans="1:8" x14ac:dyDescent="0.25">
      <c r="A73" s="10">
        <v>491427</v>
      </c>
      <c r="B73" s="10" t="s">
        <v>572</v>
      </c>
      <c r="C73" s="10" t="s">
        <v>16</v>
      </c>
      <c r="F73" s="10">
        <f>Tableau4565758596061626364656667686970717273[Qté_Mag]+Tableau4565758596061626364656667686970717273[Qté_Dépôt]</f>
        <v>0</v>
      </c>
      <c r="H73" s="10" t="str">
        <f>IF(Tableau4565758596061626364656667686970717273[Stock_min]&lt;=Tableau4565758596061626364656667686970717273[Qté_Totale],"En stock","A commander")</f>
        <v>En stock</v>
      </c>
    </row>
    <row r="74" spans="1:8" x14ac:dyDescent="0.25">
      <c r="A74" s="10">
        <v>452876</v>
      </c>
      <c r="B74" s="10" t="s">
        <v>581</v>
      </c>
      <c r="C74" s="10" t="s">
        <v>16</v>
      </c>
      <c r="F74" s="10">
        <f>Tableau4565758596061626364656667686970717273[Qté_Mag]+Tableau4565758596061626364656667686970717273[Qté_Dépôt]</f>
        <v>0</v>
      </c>
      <c r="H74" s="10" t="str">
        <f>IF(Tableau4565758596061626364656667686970717273[Stock_min]&lt;=Tableau4565758596061626364656667686970717273[Qté_Totale],"En stock","A commander")</f>
        <v>En stock</v>
      </c>
    </row>
    <row r="75" spans="1:8" x14ac:dyDescent="0.25">
      <c r="A75" s="10">
        <v>488579</v>
      </c>
      <c r="B75" s="10" t="s">
        <v>581</v>
      </c>
      <c r="C75" s="10" t="s">
        <v>16</v>
      </c>
      <c r="F75" s="10">
        <f>Tableau4565758596061626364656667686970717273[Qté_Mag]+Tableau4565758596061626364656667686970717273[Qté_Dépôt]</f>
        <v>0</v>
      </c>
      <c r="H75" s="10" t="str">
        <f>IF(Tableau4565758596061626364656667686970717273[Stock_min]&lt;=Tableau4565758596061626364656667686970717273[Qté_Totale],"En stock","A commander")</f>
        <v>En stock</v>
      </c>
    </row>
    <row r="76" spans="1:8" x14ac:dyDescent="0.25">
      <c r="A76" s="10">
        <v>491704</v>
      </c>
      <c r="B76" s="10" t="s">
        <v>581</v>
      </c>
      <c r="C76" s="10" t="s">
        <v>16</v>
      </c>
      <c r="F76" s="10">
        <f>Tableau4565758596061626364656667686970717273[Qté_Mag]+Tableau4565758596061626364656667686970717273[Qté_Dépôt]</f>
        <v>0</v>
      </c>
      <c r="H76" s="10" t="str">
        <f>IF(Tableau4565758596061626364656667686970717273[Stock_min]&lt;=Tableau4565758596061626364656667686970717273[Qté_Totale],"En stock","A commander")</f>
        <v>En stock</v>
      </c>
    </row>
    <row r="77" spans="1:8" x14ac:dyDescent="0.25">
      <c r="A77" s="10">
        <v>494785</v>
      </c>
      <c r="B77" s="10" t="s">
        <v>581</v>
      </c>
      <c r="C77" s="10" t="s">
        <v>16</v>
      </c>
      <c r="F77" s="10">
        <f>Tableau4565758596061626364656667686970717273[Qté_Mag]+Tableau4565758596061626364656667686970717273[Qté_Dépôt]</f>
        <v>0</v>
      </c>
      <c r="H77" s="10" t="str">
        <f>IF(Tableau4565758596061626364656667686970717273[Stock_min]&lt;=Tableau4565758596061626364656667686970717273[Qté_Totale],"En stock","A commander")</f>
        <v>En stock</v>
      </c>
    </row>
    <row r="78" spans="1:8" x14ac:dyDescent="0.25">
      <c r="A78" s="10">
        <v>492629</v>
      </c>
      <c r="B78" s="10" t="s">
        <v>581</v>
      </c>
      <c r="C78" s="10" t="s">
        <v>16</v>
      </c>
      <c r="F78" s="10">
        <f>Tableau4565758596061626364656667686970717273[Qté_Mag]+Tableau4565758596061626364656667686970717273[Qté_Dépôt]</f>
        <v>0</v>
      </c>
      <c r="H78" s="10" t="str">
        <f>IF(Tableau4565758596061626364656667686970717273[Stock_min]&lt;=Tableau4565758596061626364656667686970717273[Qté_Totale],"En stock","A commander")</f>
        <v>En stock</v>
      </c>
    </row>
    <row r="79" spans="1:8" x14ac:dyDescent="0.25">
      <c r="A79" s="10">
        <v>490219</v>
      </c>
      <c r="B79" s="10" t="s">
        <v>581</v>
      </c>
      <c r="C79" s="10" t="s">
        <v>16</v>
      </c>
      <c r="F79" s="10">
        <f>Tableau4565758596061626364656667686970717273[Qté_Mag]+Tableau4565758596061626364656667686970717273[Qté_Dépôt]</f>
        <v>0</v>
      </c>
      <c r="H79" s="10" t="str">
        <f>IF(Tableau4565758596061626364656667686970717273[Stock_min]&lt;=Tableau4565758596061626364656667686970717273[Qté_Totale],"En stock","A commander")</f>
        <v>En stock</v>
      </c>
    </row>
    <row r="80" spans="1:8" x14ac:dyDescent="0.25">
      <c r="A80" s="10">
        <v>490223</v>
      </c>
      <c r="B80" s="10" t="s">
        <v>581</v>
      </c>
      <c r="C80" s="10" t="s">
        <v>16</v>
      </c>
      <c r="F80" s="10">
        <f>Tableau4565758596061626364656667686970717273[Qté_Mag]+Tableau4565758596061626364656667686970717273[Qté_Dépôt]</f>
        <v>0</v>
      </c>
      <c r="H80" s="10" t="str">
        <f>IF(Tableau4565758596061626364656667686970717273[Stock_min]&lt;=Tableau4565758596061626364656667686970717273[Qté_Totale],"En stock","A commander")</f>
        <v>En stock</v>
      </c>
    </row>
    <row r="81" spans="1:8" x14ac:dyDescent="0.25">
      <c r="A81" s="10">
        <v>489459</v>
      </c>
      <c r="B81" s="10" t="s">
        <v>643</v>
      </c>
      <c r="C81" s="10" t="s">
        <v>16</v>
      </c>
      <c r="F81" s="10">
        <f>Tableau4565758596061626364656667686970717273[Qté_Mag]+Tableau4565758596061626364656667686970717273[Qté_Dépôt]</f>
        <v>0</v>
      </c>
      <c r="H81" s="10" t="str">
        <f>IF(Tableau4565758596061626364656667686970717273[Stock_min]&lt;=Tableau4565758596061626364656667686970717273[Qté_Totale],"En stock","A commander")</f>
        <v>En stock</v>
      </c>
    </row>
    <row r="82" spans="1:8" x14ac:dyDescent="0.25">
      <c r="A82" s="10">
        <v>492048</v>
      </c>
      <c r="B82" s="10" t="s">
        <v>648</v>
      </c>
      <c r="C82" s="10" t="s">
        <v>16</v>
      </c>
      <c r="F82" s="10">
        <f>Tableau4565758596061626364656667686970717273[Qté_Mag]+Tableau4565758596061626364656667686970717273[Qté_Dépôt]</f>
        <v>0</v>
      </c>
      <c r="H82" s="10" t="str">
        <f>IF(Tableau4565758596061626364656667686970717273[Stock_min]&lt;=Tableau4565758596061626364656667686970717273[Qté_Totale],"En stock","A commander")</f>
        <v>En stock</v>
      </c>
    </row>
    <row r="83" spans="1:8" x14ac:dyDescent="0.25">
      <c r="A83" s="10">
        <v>500459</v>
      </c>
      <c r="B83" s="10" t="s">
        <v>650</v>
      </c>
      <c r="C83" s="10" t="s">
        <v>16</v>
      </c>
      <c r="F83" s="10">
        <f>Tableau4565758596061626364656667686970717273[Qté_Mag]+Tableau4565758596061626364656667686970717273[Qté_Dépôt]</f>
        <v>0</v>
      </c>
      <c r="H83" s="10" t="str">
        <f>IF(Tableau4565758596061626364656667686970717273[Stock_min]&lt;=Tableau4565758596061626364656667686970717273[Qté_Totale],"En stock","A commander")</f>
        <v>En stock</v>
      </c>
    </row>
    <row r="84" spans="1:8" x14ac:dyDescent="0.25">
      <c r="A84" s="10">
        <v>499477</v>
      </c>
      <c r="B84" s="10" t="s">
        <v>661</v>
      </c>
      <c r="C84" s="10" t="s">
        <v>16</v>
      </c>
      <c r="F84" s="10">
        <f>Tableau4565758596061626364656667686970717273[Qté_Mag]+Tableau4565758596061626364656667686970717273[Qté_Dépôt]</f>
        <v>0</v>
      </c>
      <c r="H84" s="10" t="str">
        <f>IF(Tableau4565758596061626364656667686970717273[Stock_min]&lt;=Tableau4565758596061626364656667686970717273[Qté_Totale],"En stock","A commander")</f>
        <v>En stock</v>
      </c>
    </row>
    <row r="85" spans="1:8" x14ac:dyDescent="0.25">
      <c r="A85" s="10">
        <v>486548</v>
      </c>
      <c r="B85" s="10" t="s">
        <v>662</v>
      </c>
      <c r="C85" s="10" t="s">
        <v>16</v>
      </c>
      <c r="F85" s="10">
        <f>Tableau4565758596061626364656667686970717273[Qté_Mag]+Tableau4565758596061626364656667686970717273[Qté_Dépôt]</f>
        <v>0</v>
      </c>
      <c r="H85" s="10" t="str">
        <f>IF(Tableau4565758596061626364656667686970717273[Stock_min]&lt;=Tableau4565758596061626364656667686970717273[Qté_Totale],"En stock","A commander")</f>
        <v>En stock</v>
      </c>
    </row>
    <row r="86" spans="1:8" x14ac:dyDescent="0.25">
      <c r="A86" s="10">
        <v>486546</v>
      </c>
      <c r="B86" s="10" t="s">
        <v>663</v>
      </c>
      <c r="C86" s="10" t="s">
        <v>16</v>
      </c>
      <c r="F86" s="10">
        <f>Tableau4565758596061626364656667686970717273[Qté_Mag]+Tableau4565758596061626364656667686970717273[Qté_Dépôt]</f>
        <v>0</v>
      </c>
      <c r="H86" s="10" t="str">
        <f>IF(Tableau4565758596061626364656667686970717273[Stock_min]&lt;=Tableau4565758596061626364656667686970717273[Qté_Totale],"En stock","A commander")</f>
        <v>En stock</v>
      </c>
    </row>
    <row r="87" spans="1:8" x14ac:dyDescent="0.25">
      <c r="A87" s="10">
        <v>486559</v>
      </c>
      <c r="B87" s="10" t="s">
        <v>664</v>
      </c>
      <c r="C87" s="10" t="s">
        <v>16</v>
      </c>
      <c r="F87" s="10">
        <f>Tableau4565758596061626364656667686970717273[Qté_Mag]+Tableau4565758596061626364656667686970717273[Qté_Dépôt]</f>
        <v>0</v>
      </c>
      <c r="H87" s="10" t="str">
        <f>IF(Tableau4565758596061626364656667686970717273[Stock_min]&lt;=Tableau4565758596061626364656667686970717273[Qté_Totale],"En stock","A commander")</f>
        <v>En stock</v>
      </c>
    </row>
    <row r="88" spans="1:8" x14ac:dyDescent="0.25">
      <c r="A88" s="10">
        <v>499478</v>
      </c>
      <c r="B88" s="10" t="s">
        <v>665</v>
      </c>
      <c r="C88" s="10" t="s">
        <v>16</v>
      </c>
      <c r="F88" s="10">
        <f>Tableau4565758596061626364656667686970717273[Qté_Mag]+Tableau4565758596061626364656667686970717273[Qté_Dépôt]</f>
        <v>0</v>
      </c>
      <c r="H88" s="10" t="str">
        <f>IF(Tableau4565758596061626364656667686970717273[Stock_min]&lt;=Tableau4565758596061626364656667686970717273[Qté_Totale],"En stock","A commander")</f>
        <v>En stock</v>
      </c>
    </row>
    <row r="89" spans="1:8" x14ac:dyDescent="0.25">
      <c r="A89" s="10">
        <v>486564</v>
      </c>
      <c r="B89" s="10" t="s">
        <v>666</v>
      </c>
      <c r="C89" s="10" t="s">
        <v>16</v>
      </c>
      <c r="F89" s="10">
        <f>Tableau4565758596061626364656667686970717273[Qté_Mag]+Tableau4565758596061626364656667686970717273[Qté_Dépôt]</f>
        <v>0</v>
      </c>
      <c r="H89" s="10" t="str">
        <f>IF(Tableau4565758596061626364656667686970717273[Stock_min]&lt;=Tableau4565758596061626364656667686970717273[Qté_Totale],"En stock","A commander")</f>
        <v>En stock</v>
      </c>
    </row>
    <row r="90" spans="1:8" x14ac:dyDescent="0.25">
      <c r="A90" s="10">
        <v>490178</v>
      </c>
      <c r="B90" s="10" t="s">
        <v>662</v>
      </c>
      <c r="C90" s="10" t="s">
        <v>16</v>
      </c>
      <c r="F90" s="10">
        <f>Tableau4565758596061626364656667686970717273[Qté_Mag]+Tableau4565758596061626364656667686970717273[Qté_Dépôt]</f>
        <v>0</v>
      </c>
      <c r="H90" s="10" t="str">
        <f>IF(Tableau4565758596061626364656667686970717273[Stock_min]&lt;=Tableau4565758596061626364656667686970717273[Qté_Totale],"En stock","A commander")</f>
        <v>En stock</v>
      </c>
    </row>
    <row r="91" spans="1:8" x14ac:dyDescent="0.25">
      <c r="A91" s="10">
        <v>493838</v>
      </c>
      <c r="B91" s="10" t="s">
        <v>667</v>
      </c>
      <c r="C91" s="10" t="s">
        <v>16</v>
      </c>
      <c r="F91" s="10">
        <f>Tableau4565758596061626364656667686970717273[Qté_Mag]+Tableau4565758596061626364656667686970717273[Qté_Dépôt]</f>
        <v>0</v>
      </c>
      <c r="H91" s="10" t="str">
        <f>IF(Tableau4565758596061626364656667686970717273[Stock_min]&lt;=Tableau4565758596061626364656667686970717273[Qté_Totale],"En stock","A commander")</f>
        <v>En stock</v>
      </c>
    </row>
    <row r="92" spans="1:8" x14ac:dyDescent="0.25">
      <c r="A92" s="10">
        <v>496151</v>
      </c>
      <c r="B92" s="10" t="s">
        <v>1000</v>
      </c>
      <c r="C92" s="10" t="s">
        <v>16</v>
      </c>
      <c r="F92" s="10">
        <f>Tableau4565758596061626364656667686970717273[Qté_Mag]+Tableau4565758596061626364656667686970717273[Qté_Dépôt]</f>
        <v>0</v>
      </c>
      <c r="H92" s="10" t="str">
        <f>IF(Tableau4565758596061626364656667686970717273[Stock_min]&lt;=Tableau4565758596061626364656667686970717273[Qté_Totale],"En stock","A commander")</f>
        <v>En stock</v>
      </c>
    </row>
    <row r="93" spans="1:8" x14ac:dyDescent="0.25">
      <c r="A93" s="10">
        <v>492286</v>
      </c>
      <c r="B93" s="10" t="s">
        <v>1001</v>
      </c>
      <c r="C93" s="10" t="s">
        <v>16</v>
      </c>
      <c r="F93" s="10">
        <f>Tableau4565758596061626364656667686970717273[Qté_Mag]+Tableau4565758596061626364656667686970717273[Qté_Dépôt]</f>
        <v>0</v>
      </c>
      <c r="H93" s="10" t="str">
        <f>IF(Tableau4565758596061626364656667686970717273[Stock_min]&lt;=Tableau4565758596061626364656667686970717273[Qté_Totale],"En stock","A commander")</f>
        <v>En stock</v>
      </c>
    </row>
    <row r="94" spans="1:8" x14ac:dyDescent="0.25">
      <c r="A94" s="10">
        <v>492280</v>
      </c>
      <c r="B94" s="10" t="s">
        <v>1002</v>
      </c>
      <c r="C94" s="10" t="s">
        <v>16</v>
      </c>
      <c r="F94" s="10">
        <f>Tableau4565758596061626364656667686970717273[Qté_Mag]+Tableau4565758596061626364656667686970717273[Qté_Dépôt]</f>
        <v>0</v>
      </c>
      <c r="H94" s="10" t="str">
        <f>IF(Tableau4565758596061626364656667686970717273[Stock_min]&lt;=Tableau4565758596061626364656667686970717273[Qté_Totale],"En stock","A commander")</f>
        <v>En stock</v>
      </c>
    </row>
    <row r="95" spans="1:8" x14ac:dyDescent="0.25">
      <c r="A95" s="10">
        <v>499814</v>
      </c>
      <c r="B95" s="10" t="s">
        <v>669</v>
      </c>
      <c r="C95" s="10" t="s">
        <v>16</v>
      </c>
      <c r="F95" s="10">
        <f>Tableau4565758596061626364656667686970717273[Qté_Mag]+Tableau4565758596061626364656667686970717273[Qté_Dépôt]</f>
        <v>0</v>
      </c>
      <c r="H95" s="10" t="str">
        <f>IF(Tableau4565758596061626364656667686970717273[Stock_min]&lt;=Tableau4565758596061626364656667686970717273[Qté_Totale],"En stock","A commander")</f>
        <v>En stock</v>
      </c>
    </row>
    <row r="96" spans="1:8" x14ac:dyDescent="0.25">
      <c r="A96" s="10">
        <v>494966</v>
      </c>
      <c r="B96" s="10" t="s">
        <v>670</v>
      </c>
      <c r="C96" s="10" t="s">
        <v>16</v>
      </c>
      <c r="F96" s="10">
        <f>Tableau4565758596061626364656667686970717273[Qté_Mag]+Tableau4565758596061626364656667686970717273[Qté_Dépôt]</f>
        <v>0</v>
      </c>
      <c r="H96" s="10" t="str">
        <f>IF(Tableau4565758596061626364656667686970717273[Stock_min]&lt;=Tableau4565758596061626364656667686970717273[Qté_Totale],"En stock","A commander")</f>
        <v>En stock</v>
      </c>
    </row>
    <row r="97" spans="1:8" x14ac:dyDescent="0.25">
      <c r="A97" s="10">
        <v>488760</v>
      </c>
      <c r="B97" s="10" t="s">
        <v>1003</v>
      </c>
      <c r="C97" s="10" t="s">
        <v>16</v>
      </c>
      <c r="F97" s="10">
        <f>Tableau4565758596061626364656667686970717273[Qté_Mag]+Tableau4565758596061626364656667686970717273[Qté_Dépôt]</f>
        <v>0</v>
      </c>
      <c r="H97" s="10" t="str">
        <f>IF(Tableau4565758596061626364656667686970717273[Stock_min]&lt;=Tableau4565758596061626364656667686970717273[Qté_Totale],"En stock","A commander")</f>
        <v>En stock</v>
      </c>
    </row>
    <row r="98" spans="1:8" x14ac:dyDescent="0.25">
      <c r="A98" s="10">
        <v>490934</v>
      </c>
      <c r="B98" s="10" t="s">
        <v>671</v>
      </c>
      <c r="C98" s="10" t="s">
        <v>16</v>
      </c>
      <c r="F98" s="10">
        <f>Tableau4565758596061626364656667686970717273[Qté_Mag]+Tableau4565758596061626364656667686970717273[Qté_Dépôt]</f>
        <v>0</v>
      </c>
      <c r="H98" s="10" t="str">
        <f>IF(Tableau4565758596061626364656667686970717273[Stock_min]&lt;=Tableau4565758596061626364656667686970717273[Qté_Totale],"En stock","A commander")</f>
        <v>En stock</v>
      </c>
    </row>
    <row r="99" spans="1:8" x14ac:dyDescent="0.25">
      <c r="A99" s="10">
        <v>769240</v>
      </c>
      <c r="B99" s="10" t="s">
        <v>672</v>
      </c>
      <c r="C99" s="10" t="s">
        <v>16</v>
      </c>
      <c r="F99" s="10">
        <f>Tableau4565758596061626364656667686970717273[Qté_Mag]+Tableau4565758596061626364656667686970717273[Qté_Dépôt]</f>
        <v>0</v>
      </c>
      <c r="H99" s="10" t="str">
        <f>IF(Tableau4565758596061626364656667686970717273[Stock_min]&lt;=Tableau4565758596061626364656667686970717273[Qté_Totale],"En stock","A commander")</f>
        <v>En stock</v>
      </c>
    </row>
    <row r="100" spans="1:8" x14ac:dyDescent="0.25">
      <c r="A100" s="10">
        <v>769067</v>
      </c>
      <c r="B100" s="10" t="s">
        <v>673</v>
      </c>
      <c r="C100" s="10" t="s">
        <v>16</v>
      </c>
      <c r="F100" s="10">
        <f>Tableau4565758596061626364656667686970717273[Qté_Mag]+Tableau4565758596061626364656667686970717273[Qté_Dépôt]</f>
        <v>0</v>
      </c>
      <c r="H100" s="10" t="str">
        <f>IF(Tableau4565758596061626364656667686970717273[Stock_min]&lt;=Tableau4565758596061626364656667686970717273[Qté_Totale],"En stock","A commander")</f>
        <v>En stock</v>
      </c>
    </row>
    <row r="101" spans="1:8" x14ac:dyDescent="0.25">
      <c r="A101" s="10">
        <v>498886</v>
      </c>
      <c r="B101" s="10" t="s">
        <v>674</v>
      </c>
      <c r="C101" s="10" t="s">
        <v>16</v>
      </c>
      <c r="F101" s="10">
        <f>Tableau4565758596061626364656667686970717273[Qté_Mag]+Tableau4565758596061626364656667686970717273[Qté_Dépôt]</f>
        <v>0</v>
      </c>
      <c r="H101" s="10" t="str">
        <f>IF(Tableau4565758596061626364656667686970717273[Stock_min]&lt;=Tableau4565758596061626364656667686970717273[Qté_Totale],"En stock","A commander")</f>
        <v>En stock</v>
      </c>
    </row>
    <row r="102" spans="1:8" x14ac:dyDescent="0.25">
      <c r="A102" s="10">
        <v>497951</v>
      </c>
      <c r="B102" s="10" t="s">
        <v>675</v>
      </c>
      <c r="C102" s="10" t="s">
        <v>16</v>
      </c>
      <c r="F102" s="10">
        <f>Tableau4565758596061626364656667686970717273[Qté_Mag]+Tableau4565758596061626364656667686970717273[Qté_Dépôt]</f>
        <v>0</v>
      </c>
      <c r="H102" s="10" t="str">
        <f>IF(Tableau4565758596061626364656667686970717273[Stock_min]&lt;=Tableau4565758596061626364656667686970717273[Qté_Totale],"En stock","A commander")</f>
        <v>En stock</v>
      </c>
    </row>
    <row r="103" spans="1:8" x14ac:dyDescent="0.25">
      <c r="A103" s="10">
        <v>493539</v>
      </c>
      <c r="B103" s="10" t="s">
        <v>676</v>
      </c>
      <c r="C103" s="10" t="s">
        <v>16</v>
      </c>
      <c r="F103" s="10">
        <f>Tableau4565758596061626364656667686970717273[Qté_Mag]+Tableau4565758596061626364656667686970717273[Qté_Dépôt]</f>
        <v>0</v>
      </c>
      <c r="H103" s="10" t="str">
        <f>IF(Tableau4565758596061626364656667686970717273[Stock_min]&lt;=Tableau4565758596061626364656667686970717273[Qté_Totale],"En stock","A commander")</f>
        <v>En stock</v>
      </c>
    </row>
    <row r="104" spans="1:8" x14ac:dyDescent="0.25">
      <c r="A104" s="10">
        <v>482107</v>
      </c>
      <c r="B104" s="10" t="s">
        <v>677</v>
      </c>
      <c r="C104" s="10" t="s">
        <v>16</v>
      </c>
      <c r="F104" s="10">
        <f>Tableau4565758596061626364656667686970717273[Qté_Mag]+Tableau4565758596061626364656667686970717273[Qté_Dépôt]</f>
        <v>0</v>
      </c>
      <c r="H104" s="10" t="str">
        <f>IF(Tableau4565758596061626364656667686970717273[Stock_min]&lt;=Tableau4565758596061626364656667686970717273[Qté_Totale],"En stock","A commander")</f>
        <v>En stock</v>
      </c>
    </row>
    <row r="105" spans="1:8" x14ac:dyDescent="0.25">
      <c r="A105" s="10">
        <v>489570</v>
      </c>
      <c r="B105" s="10" t="s">
        <v>678</v>
      </c>
      <c r="C105" s="10" t="s">
        <v>16</v>
      </c>
      <c r="F105" s="10">
        <f>Tableau4565758596061626364656667686970717273[Qté_Mag]+Tableau4565758596061626364656667686970717273[Qté_Dépôt]</f>
        <v>0</v>
      </c>
      <c r="H105" s="10" t="str">
        <f>IF(Tableau4565758596061626364656667686970717273[Stock_min]&lt;=Tableau4565758596061626364656667686970717273[Qté_Totale],"En stock","A commander")</f>
        <v>En stock</v>
      </c>
    </row>
    <row r="106" spans="1:8" x14ac:dyDescent="0.25">
      <c r="A106" s="10">
        <v>440404</v>
      </c>
      <c r="B106" s="10" t="s">
        <v>679</v>
      </c>
      <c r="C106" s="10" t="s">
        <v>16</v>
      </c>
      <c r="F106" s="10">
        <f>Tableau4565758596061626364656667686970717273[Qté_Mag]+Tableau4565758596061626364656667686970717273[Qté_Dépôt]</f>
        <v>0</v>
      </c>
      <c r="H106" s="10" t="str">
        <f>IF(Tableau4565758596061626364656667686970717273[Stock_min]&lt;=Tableau4565758596061626364656667686970717273[Qté_Totale],"En stock","A commander")</f>
        <v>En stock</v>
      </c>
    </row>
    <row r="107" spans="1:8" x14ac:dyDescent="0.25">
      <c r="A107" s="10">
        <v>701156</v>
      </c>
      <c r="B107" s="10" t="s">
        <v>680</v>
      </c>
      <c r="C107" s="10" t="s">
        <v>16</v>
      </c>
      <c r="F107" s="10">
        <f>Tableau4565758596061626364656667686970717273[Qté_Mag]+Tableau4565758596061626364656667686970717273[Qté_Dépôt]</f>
        <v>0</v>
      </c>
      <c r="H107" s="10" t="str">
        <f>IF(Tableau4565758596061626364656667686970717273[Stock_min]&lt;=Tableau4565758596061626364656667686970717273[Qté_Totale],"En stock","A commander")</f>
        <v>En stock</v>
      </c>
    </row>
    <row r="108" spans="1:8" x14ac:dyDescent="0.25">
      <c r="A108" s="10">
        <v>633836</v>
      </c>
      <c r="B108" s="10" t="s">
        <v>681</v>
      </c>
      <c r="C108" s="10" t="s">
        <v>16</v>
      </c>
      <c r="F108" s="10">
        <f>Tableau4565758596061626364656667686970717273[Qté_Mag]+Tableau4565758596061626364656667686970717273[Qté_Dépôt]</f>
        <v>0</v>
      </c>
      <c r="H108" s="10" t="str">
        <f>IF(Tableau4565758596061626364656667686970717273[Stock_min]&lt;=Tableau4565758596061626364656667686970717273[Qté_Totale],"En stock","A commander")</f>
        <v>En stock</v>
      </c>
    </row>
    <row r="109" spans="1:8" x14ac:dyDescent="0.25">
      <c r="A109" s="10">
        <v>489571</v>
      </c>
      <c r="B109" s="10" t="s">
        <v>682</v>
      </c>
      <c r="C109" s="10" t="s">
        <v>16</v>
      </c>
      <c r="F109" s="10">
        <f>Tableau4565758596061626364656667686970717273[Qté_Mag]+Tableau4565758596061626364656667686970717273[Qté_Dépôt]</f>
        <v>0</v>
      </c>
      <c r="H109" s="10" t="str">
        <f>IF(Tableau4565758596061626364656667686970717273[Stock_min]&lt;=Tableau4565758596061626364656667686970717273[Qté_Totale],"En stock","A commander")</f>
        <v>En stock</v>
      </c>
    </row>
    <row r="110" spans="1:8" x14ac:dyDescent="0.25">
      <c r="A110" s="10">
        <v>493262</v>
      </c>
      <c r="B110" s="10" t="s">
        <v>698</v>
      </c>
      <c r="C110" s="10" t="s">
        <v>16</v>
      </c>
      <c r="F110" s="10">
        <f>Tableau4565758596061626364656667686970717273[Qté_Mag]+Tableau4565758596061626364656667686970717273[Qté_Dépôt]</f>
        <v>0</v>
      </c>
      <c r="H110" s="10" t="str">
        <f>IF(Tableau4565758596061626364656667686970717273[Stock_min]&lt;=Tableau4565758596061626364656667686970717273[Qté_Totale],"En stock","A commander")</f>
        <v>En stock</v>
      </c>
    </row>
    <row r="111" spans="1:8" x14ac:dyDescent="0.25">
      <c r="A111" s="10">
        <v>769068</v>
      </c>
      <c r="B111" s="10" t="s">
        <v>699</v>
      </c>
      <c r="C111" s="10" t="s">
        <v>16</v>
      </c>
      <c r="F111" s="10">
        <f>Tableau4565758596061626364656667686970717273[Qté_Mag]+Tableau4565758596061626364656667686970717273[Qté_Dépôt]</f>
        <v>0</v>
      </c>
      <c r="H111" s="10" t="str">
        <f>IF(Tableau4565758596061626364656667686970717273[Stock_min]&lt;=Tableau4565758596061626364656667686970717273[Qté_Totale],"En stock","A commander")</f>
        <v>En stock</v>
      </c>
    </row>
    <row r="112" spans="1:8" x14ac:dyDescent="0.25">
      <c r="A112" s="10">
        <v>500438</v>
      </c>
      <c r="B112" s="10" t="s">
        <v>816</v>
      </c>
      <c r="C112" s="10" t="s">
        <v>16</v>
      </c>
      <c r="F112" s="10">
        <f>Tableau4565758596061626364656667686970717273[Qté_Mag]+Tableau4565758596061626364656667686970717273[Qté_Dépôt]</f>
        <v>0</v>
      </c>
      <c r="H112" s="10" t="str">
        <f>IF(Tableau4565758596061626364656667686970717273[Stock_min]&lt;=Tableau4565758596061626364656667686970717273[Qté_Totale],"En stock","A commander")</f>
        <v>En stock</v>
      </c>
    </row>
    <row r="113" spans="1:8" x14ac:dyDescent="0.25">
      <c r="A113" s="10">
        <v>492051</v>
      </c>
      <c r="B113" s="10" t="s">
        <v>830</v>
      </c>
      <c r="C113" s="10" t="s">
        <v>16</v>
      </c>
      <c r="F113" s="10">
        <f>Tableau4565758596061626364656667686970717273[Qté_Mag]+Tableau4565758596061626364656667686970717273[Qté_Dépôt]</f>
        <v>0</v>
      </c>
      <c r="H113" s="10" t="str">
        <f>IF(Tableau4565758596061626364656667686970717273[Stock_min]&lt;=Tableau4565758596061626364656667686970717273[Qté_Totale],"En stock","A commander")</f>
        <v>En stock</v>
      </c>
    </row>
    <row r="114" spans="1:8" x14ac:dyDescent="0.25">
      <c r="A114" s="10">
        <v>494064</v>
      </c>
      <c r="B114" s="10" t="s">
        <v>1004</v>
      </c>
      <c r="C114" s="10" t="s">
        <v>16</v>
      </c>
      <c r="F114" s="10">
        <f>Tableau4565758596061626364656667686970717273[Qté_Mag]+Tableau4565758596061626364656667686970717273[Qté_Dépôt]</f>
        <v>0</v>
      </c>
      <c r="H114" s="10" t="str">
        <f>IF(Tableau4565758596061626364656667686970717273[Stock_min]&lt;=Tableau4565758596061626364656667686970717273[Qté_Totale],"En stock","A commander")</f>
        <v>En stock</v>
      </c>
    </row>
    <row r="115" spans="1:8" x14ac:dyDescent="0.25">
      <c r="A115" s="10">
        <v>500464</v>
      </c>
      <c r="B115" s="10" t="s">
        <v>493</v>
      </c>
      <c r="C115" s="10" t="s">
        <v>16</v>
      </c>
      <c r="F115" s="10">
        <f>Tableau4565758596061626364656667686970717273[Qté_Mag]+Tableau4565758596061626364656667686970717273[Qté_Dépôt]</f>
        <v>0</v>
      </c>
      <c r="H115" s="10" t="str">
        <f>IF(Tableau4565758596061626364656667686970717273[Stock_min]&lt;=Tableau4565758596061626364656667686970717273[Qté_Totale],"En stock","A commander")</f>
        <v>En stock</v>
      </c>
    </row>
    <row r="116" spans="1:8" x14ac:dyDescent="0.25">
      <c r="A116" s="10">
        <v>494938</v>
      </c>
      <c r="B116" s="10" t="s">
        <v>831</v>
      </c>
      <c r="C116" s="10" t="s">
        <v>16</v>
      </c>
      <c r="F116" s="10">
        <f>Tableau4565758596061626364656667686970717273[Qté_Mag]+Tableau4565758596061626364656667686970717273[Qté_Dépôt]</f>
        <v>0</v>
      </c>
      <c r="H116" s="10" t="str">
        <f>IF(Tableau4565758596061626364656667686970717273[Stock_min]&lt;=Tableau4565758596061626364656667686970717273[Qté_Totale],"En stock","A commander")</f>
        <v>En stock</v>
      </c>
    </row>
    <row r="117" spans="1:8" x14ac:dyDescent="0.25">
      <c r="A117" s="10">
        <v>494940</v>
      </c>
      <c r="B117" s="10" t="s">
        <v>832</v>
      </c>
      <c r="C117" s="10" t="s">
        <v>16</v>
      </c>
      <c r="F117" s="10">
        <f>Tableau4565758596061626364656667686970717273[Qté_Mag]+Tableau4565758596061626364656667686970717273[Qté_Dépôt]</f>
        <v>0</v>
      </c>
      <c r="H117" s="10" t="str">
        <f>IF(Tableau4565758596061626364656667686970717273[Stock_min]&lt;=Tableau4565758596061626364656667686970717273[Qté_Totale],"En stock","A commander")</f>
        <v>En stock</v>
      </c>
    </row>
    <row r="118" spans="1:8" x14ac:dyDescent="0.25">
      <c r="A118" s="10">
        <v>494939</v>
      </c>
      <c r="B118" s="10" t="s">
        <v>833</v>
      </c>
      <c r="C118" s="10" t="s">
        <v>16</v>
      </c>
      <c r="F118" s="10">
        <f>Tableau4565758596061626364656667686970717273[Qté_Mag]+Tableau4565758596061626364656667686970717273[Qté_Dépôt]</f>
        <v>0</v>
      </c>
      <c r="H118" s="10" t="str">
        <f>IF(Tableau4565758596061626364656667686970717273[Stock_min]&lt;=Tableau4565758596061626364656667686970717273[Qté_Totale],"En stock","A commander")</f>
        <v>En stock</v>
      </c>
    </row>
    <row r="119" spans="1:8" x14ac:dyDescent="0.25">
      <c r="A119" s="10">
        <v>494941</v>
      </c>
      <c r="B119" s="10" t="s">
        <v>834</v>
      </c>
      <c r="C119" s="10" t="s">
        <v>16</v>
      </c>
      <c r="F119" s="10">
        <f>Tableau4565758596061626364656667686970717273[Qté_Mag]+Tableau4565758596061626364656667686970717273[Qté_Dépôt]</f>
        <v>0</v>
      </c>
      <c r="H119" s="10" t="str">
        <f>IF(Tableau4565758596061626364656667686970717273[Stock_min]&lt;=Tableau4565758596061626364656667686970717273[Qté_Totale],"En stock","A commander")</f>
        <v>En stock</v>
      </c>
    </row>
    <row r="120" spans="1:8" x14ac:dyDescent="0.25">
      <c r="A120" s="10">
        <v>485036</v>
      </c>
      <c r="B120" s="10" t="s">
        <v>835</v>
      </c>
      <c r="C120" s="10" t="s">
        <v>16</v>
      </c>
      <c r="F120" s="10">
        <f>Tableau4565758596061626364656667686970717273[Qté_Mag]+Tableau4565758596061626364656667686970717273[Qté_Dépôt]</f>
        <v>0</v>
      </c>
      <c r="H120" s="10" t="str">
        <f>IF(Tableau4565758596061626364656667686970717273[Stock_min]&lt;=Tableau4565758596061626364656667686970717273[Qté_Totale],"En stock","A commander")</f>
        <v>En stock</v>
      </c>
    </row>
    <row r="121" spans="1:8" x14ac:dyDescent="0.25">
      <c r="A121" s="10">
        <v>485037</v>
      </c>
      <c r="B121" s="10" t="s">
        <v>836</v>
      </c>
      <c r="C121" s="10" t="s">
        <v>16</v>
      </c>
      <c r="F121" s="10">
        <f>Tableau4565758596061626364656667686970717273[Qté_Mag]+Tableau4565758596061626364656667686970717273[Qté_Dépôt]</f>
        <v>0</v>
      </c>
      <c r="H121" s="10" t="str">
        <f>IF(Tableau4565758596061626364656667686970717273[Stock_min]&lt;=Tableau4565758596061626364656667686970717273[Qté_Totale],"En stock","A commander")</f>
        <v>En stock</v>
      </c>
    </row>
    <row r="122" spans="1:8" x14ac:dyDescent="0.25">
      <c r="A122" s="10">
        <v>496586</v>
      </c>
      <c r="B122" s="10" t="s">
        <v>1005</v>
      </c>
      <c r="C122" s="10" t="s">
        <v>16</v>
      </c>
      <c r="F122" s="10">
        <f>Tableau4565758596061626364656667686970717273[Qté_Mag]+Tableau4565758596061626364656667686970717273[Qté_Dépôt]</f>
        <v>0</v>
      </c>
      <c r="H122" s="10" t="str">
        <f>IF(Tableau4565758596061626364656667686970717273[Stock_min]&lt;=Tableau4565758596061626364656667686970717273[Qté_Totale],"En stock","A commander")</f>
        <v>En stock</v>
      </c>
    </row>
    <row r="123" spans="1:8" x14ac:dyDescent="0.25">
      <c r="A123" s="10">
        <v>499099</v>
      </c>
      <c r="B123" s="10" t="s">
        <v>1006</v>
      </c>
      <c r="C123" s="10" t="s">
        <v>16</v>
      </c>
      <c r="F123" s="10">
        <f>Tableau4565758596061626364656667686970717273[Qté_Mag]+Tableau4565758596061626364656667686970717273[Qté_Dépôt]</f>
        <v>0</v>
      </c>
      <c r="H123" s="10" t="str">
        <f>IF(Tableau4565758596061626364656667686970717273[Stock_min]&lt;=Tableau4565758596061626364656667686970717273[Qté_Totale],"En stock","A commander")</f>
        <v>En stock</v>
      </c>
    </row>
    <row r="124" spans="1:8" x14ac:dyDescent="0.25">
      <c r="A124" s="10">
        <v>499134</v>
      </c>
      <c r="B124" s="10" t="s">
        <v>1007</v>
      </c>
      <c r="C124" s="10" t="s">
        <v>16</v>
      </c>
      <c r="F124" s="10">
        <f>Tableau4565758596061626364656667686970717273[Qté_Mag]+Tableau4565758596061626364656667686970717273[Qté_Dépôt]</f>
        <v>0</v>
      </c>
      <c r="H124" s="10" t="str">
        <f>IF(Tableau4565758596061626364656667686970717273[Stock_min]&lt;=Tableau4565758596061626364656667686970717273[Qté_Totale],"En stock","A commander")</f>
        <v>En stock</v>
      </c>
    </row>
    <row r="125" spans="1:8" x14ac:dyDescent="0.25">
      <c r="A125" s="10">
        <v>500647</v>
      </c>
      <c r="B125" s="10" t="s">
        <v>1008</v>
      </c>
      <c r="C125" s="10" t="s">
        <v>16</v>
      </c>
      <c r="F125" s="10">
        <f>Tableau4565758596061626364656667686970717273[Qté_Mag]+Tableau4565758596061626364656667686970717273[Qté_Dépôt]</f>
        <v>0</v>
      </c>
      <c r="H125" s="10" t="str">
        <f>IF(Tableau4565758596061626364656667686970717273[Stock_min]&lt;=Tableau4565758596061626364656667686970717273[Qté_Totale],"En stock","A commander")</f>
        <v>En stock</v>
      </c>
    </row>
    <row r="126" spans="1:8" x14ac:dyDescent="0.25">
      <c r="A126" s="10">
        <v>500646</v>
      </c>
      <c r="B126" s="10" t="s">
        <v>1009</v>
      </c>
      <c r="C126" s="10" t="s">
        <v>16</v>
      </c>
      <c r="F126" s="10">
        <f>Tableau4565758596061626364656667686970717273[Qté_Mag]+Tableau4565758596061626364656667686970717273[Qté_Dépôt]</f>
        <v>0</v>
      </c>
      <c r="H126" s="10" t="str">
        <f>IF(Tableau4565758596061626364656667686970717273[Stock_min]&lt;=Tableau4565758596061626364656667686970717273[Qté_Totale],"En stock","A commander")</f>
        <v>En stock</v>
      </c>
    </row>
    <row r="127" spans="1:8" x14ac:dyDescent="0.25">
      <c r="A127" s="10">
        <v>492601</v>
      </c>
      <c r="B127" s="10" t="s">
        <v>839</v>
      </c>
      <c r="C127" s="10" t="s">
        <v>16</v>
      </c>
      <c r="F127" s="10">
        <f>Tableau4565758596061626364656667686970717273[Qté_Mag]+Tableau4565758596061626364656667686970717273[Qté_Dépôt]</f>
        <v>0</v>
      </c>
      <c r="H127" s="10" t="str">
        <f>IF(Tableau4565758596061626364656667686970717273[Stock_min]&lt;=Tableau4565758596061626364656667686970717273[Qté_Totale],"En stock","A commander")</f>
        <v>En stock</v>
      </c>
    </row>
    <row r="128" spans="1:8" x14ac:dyDescent="0.25">
      <c r="A128" s="10">
        <v>50393</v>
      </c>
      <c r="B128" s="10" t="s">
        <v>840</v>
      </c>
      <c r="C128" s="10" t="s">
        <v>16</v>
      </c>
      <c r="F128" s="10">
        <f>Tableau4565758596061626364656667686970717273[Qté_Mag]+Tableau4565758596061626364656667686970717273[Qté_Dépôt]</f>
        <v>0</v>
      </c>
      <c r="H128" s="10" t="str">
        <f>IF(Tableau4565758596061626364656667686970717273[Stock_min]&lt;=Tableau4565758596061626364656667686970717273[Qté_Totale],"En stock","A commander")</f>
        <v>En stock</v>
      </c>
    </row>
    <row r="129" spans="1:8" x14ac:dyDescent="0.25">
      <c r="A129" s="10">
        <v>50393</v>
      </c>
      <c r="B129" s="10" t="s">
        <v>840</v>
      </c>
      <c r="C129" s="10" t="s">
        <v>16</v>
      </c>
      <c r="F129" s="10">
        <f>Tableau4565758596061626364656667686970717273[Qté_Mag]+Tableau4565758596061626364656667686970717273[Qté_Dépôt]</f>
        <v>0</v>
      </c>
      <c r="H129" s="10" t="str">
        <f>IF(Tableau4565758596061626364656667686970717273[Stock_min]&lt;=Tableau4565758596061626364656667686970717273[Qté_Totale],"En stock","A commander")</f>
        <v>En stock</v>
      </c>
    </row>
    <row r="130" spans="1:8" x14ac:dyDescent="0.25">
      <c r="A130" s="10">
        <v>484515</v>
      </c>
      <c r="B130" s="10" t="s">
        <v>841</v>
      </c>
      <c r="C130" s="10" t="s">
        <v>16</v>
      </c>
      <c r="F130" s="10">
        <f>Tableau4565758596061626364656667686970717273[Qté_Mag]+Tableau4565758596061626364656667686970717273[Qté_Dépôt]</f>
        <v>0</v>
      </c>
      <c r="H130" s="10" t="str">
        <f>IF(Tableau4565758596061626364656667686970717273[Stock_min]&lt;=Tableau4565758596061626364656667686970717273[Qté_Totale],"En stock","A commander")</f>
        <v>En stock</v>
      </c>
    </row>
    <row r="131" spans="1:8" x14ac:dyDescent="0.25">
      <c r="A131" s="10">
        <v>219057</v>
      </c>
      <c r="B131" s="10" t="s">
        <v>842</v>
      </c>
      <c r="C131" s="10" t="s">
        <v>16</v>
      </c>
      <c r="F131" s="10">
        <f>Tableau4565758596061626364656667686970717273[Qté_Mag]+Tableau4565758596061626364656667686970717273[Qté_Dépôt]</f>
        <v>0</v>
      </c>
      <c r="H131" s="10" t="str">
        <f>IF(Tableau4565758596061626364656667686970717273[Stock_min]&lt;=Tableau4565758596061626364656667686970717273[Qté_Totale],"En stock","A commander")</f>
        <v>En stock</v>
      </c>
    </row>
    <row r="132" spans="1:8" x14ac:dyDescent="0.25">
      <c r="A132" s="10">
        <v>500269</v>
      </c>
      <c r="B132" s="10" t="s">
        <v>470</v>
      </c>
      <c r="C132" s="10" t="s">
        <v>16</v>
      </c>
      <c r="F132" s="10">
        <f>Tableau4565758596061626364656667686970717273[Qté_Mag]+Tableau4565758596061626364656667686970717273[Qté_Dépôt]</f>
        <v>0</v>
      </c>
      <c r="H132" s="10" t="str">
        <f>IF(Tableau4565758596061626364656667686970717273[Stock_min]&lt;=Tableau4565758596061626364656667686970717273[Qté_Totale],"En stock","A commander")</f>
        <v>En stock</v>
      </c>
    </row>
    <row r="133" spans="1:8" x14ac:dyDescent="0.25">
      <c r="A133" s="10">
        <v>452882</v>
      </c>
      <c r="B133" s="10" t="s">
        <v>872</v>
      </c>
      <c r="C133" s="10" t="s">
        <v>16</v>
      </c>
      <c r="F133" s="10">
        <f>Tableau4565758596061626364656667686970717273[Qté_Mag]+Tableau4565758596061626364656667686970717273[Qté_Dépôt]</f>
        <v>0</v>
      </c>
      <c r="H133" s="10" t="str">
        <f>IF(Tableau4565758596061626364656667686970717273[Stock_min]&lt;=Tableau4565758596061626364656667686970717273[Qté_Totale],"En stock","A commander")</f>
        <v>En stock</v>
      </c>
    </row>
    <row r="134" spans="1:8" x14ac:dyDescent="0.25">
      <c r="A134" s="10">
        <v>615244</v>
      </c>
      <c r="B134" s="10" t="s">
        <v>881</v>
      </c>
      <c r="C134" s="10" t="s">
        <v>16</v>
      </c>
      <c r="F134" s="10">
        <f>Tableau4565758596061626364656667686970717273[Qté_Mag]+Tableau4565758596061626364656667686970717273[Qté_Dépôt]</f>
        <v>0</v>
      </c>
      <c r="H134" s="10" t="str">
        <f>IF(Tableau4565758596061626364656667686970717273[Stock_min]&lt;=Tableau4565758596061626364656667686970717273[Qté_Totale],"En stock","A commander")</f>
        <v>En stock</v>
      </c>
    </row>
    <row r="135" spans="1:8" x14ac:dyDescent="0.25">
      <c r="A135" s="10">
        <v>493260</v>
      </c>
      <c r="B135" s="10" t="s">
        <v>882</v>
      </c>
      <c r="C135" s="10" t="s">
        <v>16</v>
      </c>
      <c r="F135" s="10">
        <f>Tableau4565758596061626364656667686970717273[Qté_Mag]+Tableau4565758596061626364656667686970717273[Qté_Dépôt]</f>
        <v>0</v>
      </c>
      <c r="H135" s="10" t="str">
        <f>IF(Tableau4565758596061626364656667686970717273[Stock_min]&lt;=Tableau4565758596061626364656667686970717273[Qté_Totale],"En stock","A commander")</f>
        <v>En stock</v>
      </c>
    </row>
    <row r="136" spans="1:8" x14ac:dyDescent="0.25">
      <c r="A136" s="10">
        <v>499476</v>
      </c>
      <c r="B136" s="10" t="s">
        <v>883</v>
      </c>
      <c r="C136" s="10" t="s">
        <v>16</v>
      </c>
      <c r="F136" s="10">
        <f>Tableau4565758596061626364656667686970717273[Qté_Mag]+Tableau4565758596061626364656667686970717273[Qté_Dépôt]</f>
        <v>0</v>
      </c>
      <c r="H136" s="10" t="str">
        <f>IF(Tableau4565758596061626364656667686970717273[Stock_min]&lt;=Tableau4565758596061626364656667686970717273[Qté_Totale],"En stock","A commander")</f>
        <v>En stock</v>
      </c>
    </row>
    <row r="137" spans="1:8" x14ac:dyDescent="0.25">
      <c r="A137" s="10">
        <v>486557</v>
      </c>
      <c r="B137" s="10" t="s">
        <v>884</v>
      </c>
      <c r="C137" s="10" t="s">
        <v>16</v>
      </c>
      <c r="F137" s="10">
        <f>Tableau4565758596061626364656667686970717273[Qté_Mag]+Tableau4565758596061626364656667686970717273[Qté_Dépôt]</f>
        <v>0</v>
      </c>
      <c r="H137" s="10" t="str">
        <f>IF(Tableau4565758596061626364656667686970717273[Stock_min]&lt;=Tableau4565758596061626364656667686970717273[Qté_Totale],"En stock","A commander")</f>
        <v>En stock</v>
      </c>
    </row>
    <row r="138" spans="1:8" x14ac:dyDescent="0.25">
      <c r="A138" s="10">
        <v>574605</v>
      </c>
      <c r="B138" s="10" t="s">
        <v>938</v>
      </c>
      <c r="C138" s="10" t="s">
        <v>16</v>
      </c>
      <c r="F138" s="10">
        <f>Tableau4565758596061626364656667686970717273[Qté_Mag]+Tableau4565758596061626364656667686970717273[Qté_Dépôt]</f>
        <v>0</v>
      </c>
      <c r="H138" s="10" t="str">
        <f>IF(Tableau4565758596061626364656667686970717273[Stock_min]&lt;=Tableau4565758596061626364656667686970717273[Qté_Totale],"En stock","A commander")</f>
        <v>En stock</v>
      </c>
    </row>
    <row r="139" spans="1:8" x14ac:dyDescent="0.25">
      <c r="A139" s="10">
        <v>500177</v>
      </c>
      <c r="B139" s="10" t="s">
        <v>939</v>
      </c>
      <c r="C139" s="10" t="s">
        <v>16</v>
      </c>
      <c r="F139" s="10">
        <f>Tableau4565758596061626364656667686970717273[Qté_Mag]+Tableau4565758596061626364656667686970717273[Qté_Dépôt]</f>
        <v>0</v>
      </c>
      <c r="H139" s="10" t="str">
        <f>IF(Tableau4565758596061626364656667686970717273[Stock_min]&lt;=Tableau4565758596061626364656667686970717273[Qté_Totale],"En stock","A commander")</f>
        <v>En stock</v>
      </c>
    </row>
    <row r="140" spans="1:8" x14ac:dyDescent="0.25">
      <c r="A140" s="10">
        <v>499812</v>
      </c>
      <c r="B140" s="10" t="s">
        <v>940</v>
      </c>
      <c r="C140" s="10" t="s">
        <v>16</v>
      </c>
      <c r="F140" s="10">
        <f>Tableau4565758596061626364656667686970717273[Qté_Mag]+Tableau4565758596061626364656667686970717273[Qté_Dépôt]</f>
        <v>0</v>
      </c>
      <c r="H140" s="10" t="str">
        <f>IF(Tableau4565758596061626364656667686970717273[Stock_min]&lt;=Tableau4565758596061626364656667686970717273[Qté_Totale],"En stock","A commander")</f>
        <v>En stock</v>
      </c>
    </row>
    <row r="141" spans="1:8" x14ac:dyDescent="0.25">
      <c r="A141" s="10">
        <v>200163</v>
      </c>
      <c r="B141" s="10" t="s">
        <v>941</v>
      </c>
      <c r="C141" s="10" t="s">
        <v>16</v>
      </c>
      <c r="F141" s="10">
        <f>Tableau4565758596061626364656667686970717273[Qté_Mag]+Tableau4565758596061626364656667686970717273[Qté_Dépôt]</f>
        <v>0</v>
      </c>
      <c r="H141" s="10" t="str">
        <f>IF(Tableau4565758596061626364656667686970717273[Stock_min]&lt;=Tableau4565758596061626364656667686970717273[Qté_Totale],"En stock","A commander")</f>
        <v>En stock</v>
      </c>
    </row>
    <row r="142" spans="1:8" x14ac:dyDescent="0.25">
      <c r="A142" s="10">
        <v>769962</v>
      </c>
      <c r="B142" s="10" t="s">
        <v>942</v>
      </c>
      <c r="C142" s="10" t="s">
        <v>16</v>
      </c>
      <c r="F142" s="10">
        <f>Tableau4565758596061626364656667686970717273[Qté_Mag]+Tableau4565758596061626364656667686970717273[Qté_Dépôt]</f>
        <v>0</v>
      </c>
      <c r="H142" s="10" t="str">
        <f>IF(Tableau4565758596061626364656667686970717273[Stock_min]&lt;=Tableau4565758596061626364656667686970717273[Qté_Totale],"En stock","A commander")</f>
        <v>En stock</v>
      </c>
    </row>
    <row r="143" spans="1:8" x14ac:dyDescent="0.25">
      <c r="A143" s="10">
        <v>500875</v>
      </c>
      <c r="B143" s="10" t="s">
        <v>943</v>
      </c>
      <c r="C143" s="10" t="s">
        <v>16</v>
      </c>
      <c r="F143" s="10">
        <f>Tableau4565758596061626364656667686970717273[Qté_Mag]+Tableau4565758596061626364656667686970717273[Qté_Dépôt]</f>
        <v>0</v>
      </c>
      <c r="H143" s="10" t="str">
        <f>IF(Tableau4565758596061626364656667686970717273[Stock_min]&lt;=Tableau4565758596061626364656667686970717273[Qté_Totale],"En stock","A commander")</f>
        <v>En stock</v>
      </c>
    </row>
    <row r="144" spans="1:8" x14ac:dyDescent="0.25">
      <c r="A144" s="10">
        <v>499815</v>
      </c>
      <c r="B144" s="10" t="s">
        <v>944</v>
      </c>
      <c r="C144" s="10" t="s">
        <v>16</v>
      </c>
      <c r="F144" s="10">
        <f>Tableau4565758596061626364656667686970717273[Qté_Mag]+Tableau4565758596061626364656667686970717273[Qté_Dépôt]</f>
        <v>0</v>
      </c>
      <c r="H144" s="10" t="str">
        <f>IF(Tableau4565758596061626364656667686970717273[Stock_min]&lt;=Tableau4565758596061626364656667686970717273[Qté_Totale],"En stock","A commander")</f>
        <v>En stock</v>
      </c>
    </row>
    <row r="145" spans="1:8" x14ac:dyDescent="0.25">
      <c r="A145" s="10">
        <v>499815</v>
      </c>
      <c r="B145" s="10" t="s">
        <v>944</v>
      </c>
      <c r="C145" s="10" t="s">
        <v>16</v>
      </c>
      <c r="F145" s="10">
        <f>Tableau4565758596061626364656667686970717273[Qté_Mag]+Tableau4565758596061626364656667686970717273[Qté_Dépôt]</f>
        <v>0</v>
      </c>
      <c r="H145" s="10" t="str">
        <f>IF(Tableau4565758596061626364656667686970717273[Stock_min]&lt;=Tableau4565758596061626364656667686970717273[Qté_Totale],"En stock","A commander")</f>
        <v>En stock</v>
      </c>
    </row>
    <row r="146" spans="1:8" x14ac:dyDescent="0.25">
      <c r="A146" s="10">
        <v>571870</v>
      </c>
      <c r="B146" s="10" t="s">
        <v>945</v>
      </c>
      <c r="C146" s="10" t="s">
        <v>16</v>
      </c>
      <c r="F146" s="10">
        <f>Tableau4565758596061626364656667686970717273[Qté_Mag]+Tableau4565758596061626364656667686970717273[Qté_Dépôt]</f>
        <v>0</v>
      </c>
      <c r="H146" s="10" t="str">
        <f>IF(Tableau4565758596061626364656667686970717273[Stock_min]&lt;=Tableau4565758596061626364656667686970717273[Qté_Totale],"En stock","A commander")</f>
        <v>En stock</v>
      </c>
    </row>
    <row r="147" spans="1:8" x14ac:dyDescent="0.25">
      <c r="A147" s="10">
        <v>574550</v>
      </c>
      <c r="B147" s="10" t="s">
        <v>946</v>
      </c>
      <c r="C147" s="10" t="s">
        <v>16</v>
      </c>
      <c r="F147" s="10">
        <f>Tableau4565758596061626364656667686970717273[Qté_Mag]+Tableau4565758596061626364656667686970717273[Qté_Dépôt]</f>
        <v>0</v>
      </c>
      <c r="H147" s="10" t="str">
        <f>IF(Tableau4565758596061626364656667686970717273[Stock_min]&lt;=Tableau4565758596061626364656667686970717273[Qté_Totale],"En stock","A commander")</f>
        <v>En stock</v>
      </c>
    </row>
    <row r="148" spans="1:8" x14ac:dyDescent="0.25">
      <c r="A148" s="10">
        <v>574349</v>
      </c>
      <c r="B148" s="10" t="s">
        <v>947</v>
      </c>
      <c r="C148" s="10" t="s">
        <v>16</v>
      </c>
      <c r="F148" s="10">
        <f>Tableau4565758596061626364656667686970717273[Qté_Mag]+Tableau4565758596061626364656667686970717273[Qté_Dépôt]</f>
        <v>0</v>
      </c>
      <c r="H148" s="10" t="str">
        <f>IF(Tableau4565758596061626364656667686970717273[Stock_min]&lt;=Tableau4565758596061626364656667686970717273[Qté_Totale],"En stock","A commander")</f>
        <v>En stock</v>
      </c>
    </row>
    <row r="149" spans="1:8" x14ac:dyDescent="0.25">
      <c r="A149" s="10">
        <v>564605</v>
      </c>
      <c r="B149" s="10" t="s">
        <v>948</v>
      </c>
      <c r="C149" s="10" t="s">
        <v>16</v>
      </c>
      <c r="F149" s="10">
        <f>Tableau4565758596061626364656667686970717273[Qté_Mag]+Tableau4565758596061626364656667686970717273[Qté_Dépôt]</f>
        <v>0</v>
      </c>
      <c r="H149" s="10" t="str">
        <f>IF(Tableau4565758596061626364656667686970717273[Stock_min]&lt;=Tableau4565758596061626364656667686970717273[Qté_Totale],"En stock","A commander")</f>
        <v>En stock</v>
      </c>
    </row>
    <row r="150" spans="1:8" x14ac:dyDescent="0.25">
      <c r="A150" s="10">
        <v>561679</v>
      </c>
      <c r="B150" s="10" t="s">
        <v>949</v>
      </c>
      <c r="C150" s="10" t="s">
        <v>16</v>
      </c>
      <c r="F150" s="10">
        <f>Tableau4565758596061626364656667686970717273[Qté_Mag]+Tableau4565758596061626364656667686970717273[Qté_Dépôt]</f>
        <v>0</v>
      </c>
      <c r="H150" s="10" t="str">
        <f>IF(Tableau4565758596061626364656667686970717273[Stock_min]&lt;=Tableau4565758596061626364656667686970717273[Qté_Totale],"En stock","A commander")</f>
        <v>En stock</v>
      </c>
    </row>
    <row r="151" spans="1:8" x14ac:dyDescent="0.25">
      <c r="A151" s="10">
        <v>491922</v>
      </c>
      <c r="B151" s="10" t="s">
        <v>950</v>
      </c>
      <c r="C151" s="10" t="s">
        <v>16</v>
      </c>
      <c r="F151" s="10">
        <f>Tableau4565758596061626364656667686970717273[Qté_Mag]+Tableau4565758596061626364656667686970717273[Qté_Dépôt]</f>
        <v>0</v>
      </c>
      <c r="H151" s="10" t="str">
        <f>IF(Tableau4565758596061626364656667686970717273[Stock_min]&lt;=Tableau4565758596061626364656667686970717273[Qté_Totale],"En stock","A commander")</f>
        <v>En stock</v>
      </c>
    </row>
    <row r="152" spans="1:8" x14ac:dyDescent="0.25">
      <c r="A152" s="10">
        <v>768934</v>
      </c>
      <c r="B152" s="10" t="s">
        <v>951</v>
      </c>
      <c r="C152" s="10" t="s">
        <v>16</v>
      </c>
      <c r="F152" s="10">
        <f>Tableau4565758596061626364656667686970717273[Qté_Mag]+Tableau4565758596061626364656667686970717273[Qté_Dépôt]</f>
        <v>0</v>
      </c>
      <c r="H152" s="10" t="str">
        <f>IF(Tableau4565758596061626364656667686970717273[Stock_min]&lt;=Tableau4565758596061626364656667686970717273[Qté_Totale],"En stock","A commander")</f>
        <v>En stock</v>
      </c>
    </row>
    <row r="153" spans="1:8" x14ac:dyDescent="0.25">
      <c r="A153" s="10">
        <v>561551</v>
      </c>
      <c r="B153" s="10" t="s">
        <v>952</v>
      </c>
      <c r="C153" s="10" t="s">
        <v>16</v>
      </c>
      <c r="F153" s="10">
        <f>Tableau4565758596061626364656667686970717273[Qté_Mag]+Tableau4565758596061626364656667686970717273[Qté_Dépôt]</f>
        <v>0</v>
      </c>
      <c r="H153" s="10" t="str">
        <f>IF(Tableau4565758596061626364656667686970717273[Stock_min]&lt;=Tableau4565758596061626364656667686970717273[Qté_Totale],"En stock","A commander")</f>
        <v>En stock</v>
      </c>
    </row>
    <row r="154" spans="1:8" x14ac:dyDescent="0.25">
      <c r="A154" s="10">
        <v>500076</v>
      </c>
      <c r="B154" s="10" t="s">
        <v>953</v>
      </c>
      <c r="C154" s="10" t="s">
        <v>16</v>
      </c>
      <c r="F154" s="10">
        <f>Tableau4565758596061626364656667686970717273[Qté_Mag]+Tableau4565758596061626364656667686970717273[Qté_Dépôt]</f>
        <v>0</v>
      </c>
      <c r="H154" s="10" t="str">
        <f>IF(Tableau4565758596061626364656667686970717273[Stock_min]&lt;=Tableau4565758596061626364656667686970717273[Qté_Totale],"En stock","A commander")</f>
        <v>En stock</v>
      </c>
    </row>
    <row r="155" spans="1:8" x14ac:dyDescent="0.25">
      <c r="A155" s="10">
        <v>768924</v>
      </c>
      <c r="B155" s="10" t="s">
        <v>245</v>
      </c>
      <c r="C155" s="10" t="s">
        <v>246</v>
      </c>
      <c r="F155" s="10">
        <f>Tableau4565758596061626364656667686970717273[Qté_Mag]+Tableau4565758596061626364656667686970717273[Qté_Dépôt]</f>
        <v>0</v>
      </c>
      <c r="H155" s="10" t="str">
        <f>IF(Tableau4565758596061626364656667686970717273[Stock_min]&lt;=Tableau4565758596061626364656667686970717273[Qté_Totale],"En stock","A commander")</f>
        <v>En stock</v>
      </c>
    </row>
  </sheetData>
  <conditionalFormatting sqref="H1:H1048576">
    <cfRule type="containsText" dxfId="29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/>
  <dimension ref="A1:DZ26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130430</v>
      </c>
      <c r="B2" s="10" t="s">
        <v>24</v>
      </c>
      <c r="C2" s="10" t="s">
        <v>25</v>
      </c>
      <c r="F2" s="10">
        <f>Tableau456575859606162636465666768697071727374[Qté_Mag]+Tableau456575859606162636465666768697071727374[Qté_Dépôt]</f>
        <v>0</v>
      </c>
      <c r="G2" s="10">
        <v>0</v>
      </c>
      <c r="H2" s="10" t="str">
        <f>IF(Tableau456575859606162636465666768697071727374[Stock_min]&lt;=Tableau456575859606162636465666768697071727374[Qté_Totale],"En stock","A commander")</f>
        <v>En stock</v>
      </c>
    </row>
    <row r="3" spans="1:130" x14ac:dyDescent="0.25">
      <c r="A3" s="10">
        <v>70008</v>
      </c>
      <c r="B3" s="10" t="s">
        <v>27</v>
      </c>
      <c r="C3" s="10" t="s">
        <v>25</v>
      </c>
      <c r="F3" s="10">
        <f>Tableau456575859606162636465666768697071727374[Qté_Mag]+Tableau456575859606162636465666768697071727374[Qté_Dépôt]</f>
        <v>0</v>
      </c>
      <c r="H3" s="10" t="str">
        <f>IF(Tableau456575859606162636465666768697071727374[Stock_min]&lt;=Tableau456575859606162636465666768697071727374[Qté_Totale],"En stock","A commander")</f>
        <v>En stock</v>
      </c>
    </row>
    <row r="4" spans="1:130" x14ac:dyDescent="0.25">
      <c r="A4" s="10">
        <v>70034</v>
      </c>
      <c r="B4" s="10" t="s">
        <v>1010</v>
      </c>
      <c r="C4" s="10" t="s">
        <v>25</v>
      </c>
      <c r="F4" s="10">
        <f>Tableau456575859606162636465666768697071727374[Qté_Mag]+Tableau456575859606162636465666768697071727374[Qté_Dépôt]</f>
        <v>0</v>
      </c>
      <c r="H4" s="10" t="str">
        <f>IF(Tableau456575859606162636465666768697071727374[Stock_min]&lt;=Tableau456575859606162636465666768697071727374[Qté_Totale],"En stock","A commander")</f>
        <v>En stock</v>
      </c>
    </row>
    <row r="5" spans="1:130" x14ac:dyDescent="0.25">
      <c r="A5" s="10">
        <v>78335</v>
      </c>
      <c r="B5" s="10" t="s">
        <v>238</v>
      </c>
      <c r="C5" s="10" t="s">
        <v>25</v>
      </c>
      <c r="F5" s="10">
        <f>Tableau456575859606162636465666768697071727374[Qté_Mag]+Tableau456575859606162636465666768697071727374[Qté_Dépôt]</f>
        <v>0</v>
      </c>
      <c r="H5" s="10" t="str">
        <f>IF(Tableau456575859606162636465666768697071727374[Stock_min]&lt;=Tableau456575859606162636465666768697071727374[Qté_Totale],"En stock","A commander")</f>
        <v>En stock</v>
      </c>
    </row>
    <row r="6" spans="1:130" x14ac:dyDescent="0.25">
      <c r="A6" s="10">
        <v>78335</v>
      </c>
      <c r="B6" s="10" t="s">
        <v>239</v>
      </c>
      <c r="C6" s="10" t="s">
        <v>25</v>
      </c>
      <c r="F6" s="10">
        <f>Tableau456575859606162636465666768697071727374[Qté_Mag]+Tableau456575859606162636465666768697071727374[Qté_Dépôt]</f>
        <v>0</v>
      </c>
      <c r="H6" s="10" t="str">
        <f>IF(Tableau456575859606162636465666768697071727374[Stock_min]&lt;=Tableau456575859606162636465666768697071727374[Qté_Totale],"En stock","A commander")</f>
        <v>En stock</v>
      </c>
    </row>
    <row r="7" spans="1:130" x14ac:dyDescent="0.25">
      <c r="A7" s="10">
        <v>83963</v>
      </c>
      <c r="B7" s="10" t="s">
        <v>504</v>
      </c>
      <c r="C7" s="10" t="s">
        <v>25</v>
      </c>
      <c r="F7" s="10">
        <f>Tableau456575859606162636465666768697071727374[Qté_Mag]+Tableau456575859606162636465666768697071727374[Qté_Dépôt]</f>
        <v>0</v>
      </c>
      <c r="H7" s="10" t="str">
        <f>IF(Tableau456575859606162636465666768697071727374[Stock_min]&lt;=Tableau456575859606162636465666768697071727374[Qté_Totale],"En stock","A commander")</f>
        <v>En stock</v>
      </c>
      <c r="AZ7" s="11"/>
      <c r="BM7" s="11"/>
      <c r="DZ7" s="11"/>
    </row>
    <row r="8" spans="1:130" x14ac:dyDescent="0.25">
      <c r="A8" s="10">
        <v>83963</v>
      </c>
      <c r="B8" s="10" t="s">
        <v>856</v>
      </c>
      <c r="C8" s="10" t="s">
        <v>25</v>
      </c>
      <c r="F8" s="10">
        <f>Tableau456575859606162636465666768697071727374[Qté_Mag]+Tableau456575859606162636465666768697071727374[Qté_Dépôt]</f>
        <v>0</v>
      </c>
      <c r="H8" s="10" t="str">
        <f>IF(Tableau456575859606162636465666768697071727374[Stock_min]&lt;=Tableau456575859606162636465666768697071727374[Qté_Totale],"En stock","A commander")</f>
        <v>En stock</v>
      </c>
    </row>
    <row r="9" spans="1:130" x14ac:dyDescent="0.25">
      <c r="A9" s="10">
        <v>91190</v>
      </c>
      <c r="B9" s="10" t="s">
        <v>857</v>
      </c>
      <c r="C9" s="10" t="s">
        <v>25</v>
      </c>
      <c r="F9" s="10">
        <f>Tableau456575859606162636465666768697071727374[Qté_Mag]+Tableau456575859606162636465666768697071727374[Qté_Dépôt]</f>
        <v>0</v>
      </c>
      <c r="H9" s="10" t="str">
        <f>IF(Tableau456575859606162636465666768697071727374[Stock_min]&lt;=Tableau456575859606162636465666768697071727374[Qté_Totale],"En stock","A commander")</f>
        <v>En stock</v>
      </c>
    </row>
    <row r="10" spans="1:130" x14ac:dyDescent="0.25">
      <c r="A10" s="10">
        <v>116321</v>
      </c>
      <c r="B10" s="10" t="s">
        <v>1011</v>
      </c>
      <c r="C10" s="10" t="s">
        <v>25</v>
      </c>
      <c r="F10" s="10">
        <f>Tableau456575859606162636465666768697071727374[Qté_Mag]+Tableau456575859606162636465666768697071727374[Qté_Dépôt]</f>
        <v>0</v>
      </c>
      <c r="H10" s="10" t="str">
        <f>IF(Tableau456575859606162636465666768697071727374[Stock_min]&lt;=Tableau456575859606162636465666768697071727374[Qté_Totale],"En stock","A commander")</f>
        <v>En stock</v>
      </c>
    </row>
    <row r="11" spans="1:130" x14ac:dyDescent="0.25">
      <c r="A11" s="10">
        <v>116321</v>
      </c>
      <c r="B11" s="10" t="s">
        <v>1012</v>
      </c>
      <c r="C11" s="10" t="s">
        <v>25</v>
      </c>
      <c r="F11" s="10">
        <f>Tableau456575859606162636465666768697071727374[Qté_Mag]+Tableau456575859606162636465666768697071727374[Qté_Dépôt]</f>
        <v>0</v>
      </c>
      <c r="H11" s="10" t="str">
        <f>IF(Tableau456575859606162636465666768697071727374[Stock_min]&lt;=Tableau456575859606162636465666768697071727374[Qté_Totale],"En stock","A commander")</f>
        <v>En stock</v>
      </c>
    </row>
    <row r="12" spans="1:130" x14ac:dyDescent="0.25">
      <c r="A12" s="10">
        <v>33344</v>
      </c>
      <c r="B12" s="10" t="s">
        <v>858</v>
      </c>
      <c r="C12" s="10" t="s">
        <v>25</v>
      </c>
      <c r="F12" s="10">
        <f>Tableau456575859606162636465666768697071727374[Qté_Mag]+Tableau456575859606162636465666768697071727374[Qté_Dépôt]</f>
        <v>0</v>
      </c>
      <c r="H12" s="10" t="str">
        <f>IF(Tableau456575859606162636465666768697071727374[Stock_min]&lt;=Tableau456575859606162636465666768697071727374[Qté_Totale],"En stock","A commander")</f>
        <v>En stock</v>
      </c>
    </row>
    <row r="13" spans="1:130" x14ac:dyDescent="0.25">
      <c r="A13" s="10">
        <v>33344</v>
      </c>
      <c r="B13" s="10" t="s">
        <v>859</v>
      </c>
      <c r="C13" s="10" t="s">
        <v>25</v>
      </c>
      <c r="F13" s="10">
        <f>Tableau456575859606162636465666768697071727374[Qté_Mag]+Tableau456575859606162636465666768697071727374[Qté_Dépôt]</f>
        <v>0</v>
      </c>
      <c r="H13" s="10" t="str">
        <f>IF(Tableau456575859606162636465666768697071727374[Stock_min]&lt;=Tableau456575859606162636465666768697071727374[Qté_Totale],"En stock","A commander")</f>
        <v>En stock</v>
      </c>
    </row>
    <row r="14" spans="1:130" x14ac:dyDescent="0.25">
      <c r="A14" s="10">
        <v>77692</v>
      </c>
      <c r="B14" s="10" t="s">
        <v>860</v>
      </c>
      <c r="C14" s="10" t="s">
        <v>25</v>
      </c>
      <c r="F14" s="10">
        <f>Tableau456575859606162636465666768697071727374[Qté_Mag]+Tableau456575859606162636465666768697071727374[Qté_Dépôt]</f>
        <v>0</v>
      </c>
      <c r="H14" s="10" t="str">
        <f>IF(Tableau456575859606162636465666768697071727374[Stock_min]&lt;=Tableau456575859606162636465666768697071727374[Qté_Totale],"En stock","A commander")</f>
        <v>En stock</v>
      </c>
    </row>
    <row r="15" spans="1:130" x14ac:dyDescent="0.25">
      <c r="A15" s="10">
        <v>19029</v>
      </c>
      <c r="B15" s="10" t="s">
        <v>861</v>
      </c>
      <c r="C15" s="10" t="s">
        <v>25</v>
      </c>
      <c r="F15" s="10">
        <f>Tableau456575859606162636465666768697071727374[Qté_Mag]+Tableau456575859606162636465666768697071727374[Qté_Dépôt]</f>
        <v>0</v>
      </c>
      <c r="H15" s="10" t="str">
        <f>IF(Tableau456575859606162636465666768697071727374[Stock_min]&lt;=Tableau456575859606162636465666768697071727374[Qté_Totale],"En stock","A commander")</f>
        <v>En stock</v>
      </c>
    </row>
    <row r="16" spans="1:130" x14ac:dyDescent="0.25">
      <c r="A16" s="10">
        <v>78337</v>
      </c>
      <c r="B16" s="10" t="s">
        <v>862</v>
      </c>
      <c r="C16" s="10" t="s">
        <v>25</v>
      </c>
      <c r="F16" s="10">
        <f>Tableau456575859606162636465666768697071727374[Qté_Mag]+Tableau456575859606162636465666768697071727374[Qté_Dépôt]</f>
        <v>0</v>
      </c>
      <c r="H16" s="10" t="str">
        <f>IF(Tableau456575859606162636465666768697071727374[Stock_min]&lt;=Tableau456575859606162636465666768697071727374[Qté_Totale],"En stock","A commander")</f>
        <v>En stock</v>
      </c>
    </row>
    <row r="17" spans="1:8" x14ac:dyDescent="0.25">
      <c r="A17" s="10">
        <v>78337</v>
      </c>
      <c r="B17" s="10" t="s">
        <v>863</v>
      </c>
      <c r="C17" s="10" t="s">
        <v>25</v>
      </c>
      <c r="F17" s="10">
        <f>Tableau456575859606162636465666768697071727374[Qté_Mag]+Tableau456575859606162636465666768697071727374[Qté_Dépôt]</f>
        <v>0</v>
      </c>
      <c r="H17" s="10" t="str">
        <f>IF(Tableau456575859606162636465666768697071727374[Stock_min]&lt;=Tableau456575859606162636465666768697071727374[Qté_Totale],"En stock","A commander")</f>
        <v>En stock</v>
      </c>
    </row>
    <row r="18" spans="1:8" x14ac:dyDescent="0.25">
      <c r="A18" s="10">
        <v>116321</v>
      </c>
      <c r="B18" s="10" t="s">
        <v>1013</v>
      </c>
      <c r="C18" s="10" t="s">
        <v>25</v>
      </c>
      <c r="F18" s="10">
        <f>Tableau456575859606162636465666768697071727374[Qté_Mag]+Tableau456575859606162636465666768697071727374[Qté_Dépôt]</f>
        <v>0</v>
      </c>
      <c r="H18" s="10" t="str">
        <f>IF(Tableau456575859606162636465666768697071727374[Stock_min]&lt;=Tableau456575859606162636465666768697071727374[Qté_Totale],"En stock","A commander")</f>
        <v>En stock</v>
      </c>
    </row>
    <row r="19" spans="1:8" x14ac:dyDescent="0.25">
      <c r="A19" s="10">
        <v>22659</v>
      </c>
      <c r="B19" s="10" t="s">
        <v>1014</v>
      </c>
      <c r="C19" s="10" t="s">
        <v>25</v>
      </c>
      <c r="F19" s="10">
        <f>Tableau456575859606162636465666768697071727374[Qté_Mag]+Tableau456575859606162636465666768697071727374[Qté_Dépôt]</f>
        <v>0</v>
      </c>
      <c r="H19" s="10" t="str">
        <f>IF(Tableau456575859606162636465666768697071727374[Stock_min]&lt;=Tableau456575859606162636465666768697071727374[Qté_Totale],"En stock","A commander")</f>
        <v>En stock</v>
      </c>
    </row>
    <row r="20" spans="1:8" x14ac:dyDescent="0.25">
      <c r="A20" s="10">
        <v>22659</v>
      </c>
      <c r="B20" s="10" t="s">
        <v>1015</v>
      </c>
      <c r="C20" s="10" t="s">
        <v>25</v>
      </c>
      <c r="F20" s="10">
        <f>Tableau456575859606162636465666768697071727374[Qté_Mag]+Tableau456575859606162636465666768697071727374[Qté_Dépôt]</f>
        <v>0</v>
      </c>
      <c r="H20" s="10" t="str">
        <f>IF(Tableau456575859606162636465666768697071727374[Stock_min]&lt;=Tableau456575859606162636465666768697071727374[Qté_Totale],"En stock","A commander")</f>
        <v>En stock</v>
      </c>
    </row>
    <row r="21" spans="1:8" x14ac:dyDescent="0.25">
      <c r="A21" s="10">
        <v>22659</v>
      </c>
      <c r="B21" s="10" t="s">
        <v>1016</v>
      </c>
      <c r="C21" s="10" t="s">
        <v>25</v>
      </c>
      <c r="F21" s="10">
        <f>Tableau456575859606162636465666768697071727374[Qté_Mag]+Tableau456575859606162636465666768697071727374[Qté_Dépôt]</f>
        <v>0</v>
      </c>
      <c r="H21" s="10" t="str">
        <f>IF(Tableau456575859606162636465666768697071727374[Stock_min]&lt;=Tableau456575859606162636465666768697071727374[Qté_Totale],"En stock","A commander")</f>
        <v>En stock</v>
      </c>
    </row>
    <row r="22" spans="1:8" x14ac:dyDescent="0.25">
      <c r="A22" s="10">
        <v>91585</v>
      </c>
      <c r="B22" s="10" t="s">
        <v>864</v>
      </c>
      <c r="C22" s="10" t="s">
        <v>25</v>
      </c>
      <c r="F22" s="10">
        <f>Tableau456575859606162636465666768697071727374[Qté_Mag]+Tableau456575859606162636465666768697071727374[Qté_Dépôt]</f>
        <v>0</v>
      </c>
      <c r="H22" s="10" t="str">
        <f>IF(Tableau456575859606162636465666768697071727374[Stock_min]&lt;=Tableau456575859606162636465666768697071727374[Qté_Totale],"En stock","A commander")</f>
        <v>En stock</v>
      </c>
    </row>
    <row r="23" spans="1:8" x14ac:dyDescent="0.25">
      <c r="A23" s="10">
        <v>90420</v>
      </c>
      <c r="B23" s="10" t="s">
        <v>865</v>
      </c>
      <c r="C23" s="10" t="s">
        <v>25</v>
      </c>
      <c r="F23" s="10">
        <f>Tableau456575859606162636465666768697071727374[Qté_Mag]+Tableau456575859606162636465666768697071727374[Qté_Dépôt]</f>
        <v>0</v>
      </c>
      <c r="H23" s="10" t="str">
        <f>IF(Tableau456575859606162636465666768697071727374[Stock_min]&lt;=Tableau456575859606162636465666768697071727374[Qté_Totale],"En stock","A commander")</f>
        <v>En stock</v>
      </c>
    </row>
    <row r="24" spans="1:8" x14ac:dyDescent="0.25">
      <c r="A24" s="10">
        <v>10023</v>
      </c>
      <c r="B24" s="10" t="s">
        <v>1017</v>
      </c>
      <c r="C24" s="10" t="s">
        <v>25</v>
      </c>
      <c r="F24" s="10">
        <f>Tableau456575859606162636465666768697071727374[Qté_Mag]+Tableau456575859606162636465666768697071727374[Qté_Dépôt]</f>
        <v>0</v>
      </c>
      <c r="H24" s="10" t="str">
        <f>IF(Tableau456575859606162636465666768697071727374[Stock_min]&lt;=Tableau456575859606162636465666768697071727374[Qté_Totale],"En stock","A commander")</f>
        <v>En stock</v>
      </c>
    </row>
    <row r="25" spans="1:8" x14ac:dyDescent="0.25">
      <c r="A25" s="10">
        <v>70034</v>
      </c>
      <c r="B25" s="10" t="s">
        <v>1018</v>
      </c>
      <c r="C25" s="10" t="s">
        <v>25</v>
      </c>
      <c r="F25" s="10">
        <f>Tableau456575859606162636465666768697071727374[Qté_Mag]+Tableau456575859606162636465666768697071727374[Qté_Dépôt]</f>
        <v>0</v>
      </c>
      <c r="H25" s="10" t="str">
        <f>IF(Tableau456575859606162636465666768697071727374[Stock_min]&lt;=Tableau456575859606162636465666768697071727374[Qté_Totale],"En stock","A commander")</f>
        <v>En stock</v>
      </c>
    </row>
    <row r="26" spans="1:8" x14ac:dyDescent="0.25">
      <c r="A26" s="10">
        <v>22635</v>
      </c>
      <c r="B26" s="10" t="s">
        <v>1019</v>
      </c>
      <c r="C26" s="10" t="s">
        <v>25</v>
      </c>
      <c r="F26" s="10">
        <f>Tableau456575859606162636465666768697071727374[Qté_Mag]+Tableau456575859606162636465666768697071727374[Qté_Dépôt]</f>
        <v>0</v>
      </c>
      <c r="H26" s="10" t="str">
        <f>IF(Tableau456575859606162636465666768697071727374[Stock_min]&lt;=Tableau456575859606162636465666768697071727374[Qté_Totale],"En stock","A commander")</f>
        <v>En stock</v>
      </c>
    </row>
  </sheetData>
  <conditionalFormatting sqref="H1:H1048576">
    <cfRule type="containsText" dxfId="28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A1:DZ23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139081226</v>
      </c>
      <c r="B2" s="10" t="s">
        <v>274</v>
      </c>
      <c r="C2" s="10" t="s">
        <v>275</v>
      </c>
      <c r="F2" s="10">
        <f>Tableau45657585960616263646566676869707172737475[Qté_Mag]+Tableau45657585960616263646566676869707172737475[Qté_Dépôt]</f>
        <v>0</v>
      </c>
      <c r="G2" s="10">
        <v>0</v>
      </c>
      <c r="H2" s="10" t="str">
        <f>IF(Tableau45657585960616263646566676869707172737475[Stock_min]&lt;=Tableau45657585960616263646566676869707172737475[Qté_Totale],"En stock","A commander")</f>
        <v>En stock</v>
      </c>
    </row>
    <row r="3" spans="1:130" x14ac:dyDescent="0.25">
      <c r="A3" s="10">
        <v>8818805001</v>
      </c>
      <c r="B3" s="10" t="s">
        <v>291</v>
      </c>
      <c r="C3" s="10" t="s">
        <v>275</v>
      </c>
      <c r="F3" s="10">
        <f>Tableau45657585960616263646566676869707172737475[Qté_Mag]+Tableau45657585960616263646566676869707172737475[Qté_Dépôt]</f>
        <v>0</v>
      </c>
      <c r="H3" s="10" t="str">
        <f>IF(Tableau45657585960616263646566676869707172737475[Stock_min]&lt;=Tableau45657585960616263646566676869707172737475[Qté_Totale],"En stock","A commander")</f>
        <v>En stock</v>
      </c>
    </row>
    <row r="4" spans="1:130" x14ac:dyDescent="0.25">
      <c r="A4" s="10" t="s">
        <v>3</v>
      </c>
      <c r="B4" s="10" t="s">
        <v>292</v>
      </c>
      <c r="C4" s="10" t="s">
        <v>275</v>
      </c>
      <c r="F4" s="10">
        <f>Tableau45657585960616263646566676869707172737475[Qté_Mag]+Tableau45657585960616263646566676869707172737475[Qté_Dépôt]</f>
        <v>0</v>
      </c>
      <c r="H4" s="10" t="str">
        <f>IF(Tableau45657585960616263646566676869707172737475[Stock_min]&lt;=Tableau45657585960616263646566676869707172737475[Qté_Totale],"En stock","A commander")</f>
        <v>En stock</v>
      </c>
    </row>
    <row r="5" spans="1:130" x14ac:dyDescent="0.25">
      <c r="A5" s="10" t="s">
        <v>293</v>
      </c>
      <c r="B5" s="10" t="s">
        <v>294</v>
      </c>
      <c r="C5" s="10" t="s">
        <v>275</v>
      </c>
      <c r="F5" s="10">
        <f>Tableau45657585960616263646566676869707172737475[Qté_Mag]+Tableau45657585960616263646566676869707172737475[Qté_Dépôt]</f>
        <v>0</v>
      </c>
      <c r="H5" s="10" t="str">
        <f>IF(Tableau45657585960616263646566676869707172737475[Stock_min]&lt;=Tableau45657585960616263646566676869707172737475[Qté_Totale],"En stock","A commander")</f>
        <v>En stock</v>
      </c>
    </row>
    <row r="6" spans="1:130" x14ac:dyDescent="0.25">
      <c r="A6" s="10" t="s">
        <v>295</v>
      </c>
      <c r="B6" s="10" t="s">
        <v>296</v>
      </c>
      <c r="C6" s="10" t="s">
        <v>275</v>
      </c>
      <c r="F6" s="10">
        <f>Tableau45657585960616263646566676869707172737475[Qté_Mag]+Tableau45657585960616263646566676869707172737475[Qté_Dépôt]</f>
        <v>0</v>
      </c>
      <c r="H6" s="10" t="str">
        <f>IF(Tableau45657585960616263646566676869707172737475[Stock_min]&lt;=Tableau45657585960616263646566676869707172737475[Qté_Totale],"En stock","A commander")</f>
        <v>En stock</v>
      </c>
    </row>
    <row r="7" spans="1:130" x14ac:dyDescent="0.25">
      <c r="A7" s="10">
        <v>881130400</v>
      </c>
      <c r="B7" s="10" t="s">
        <v>297</v>
      </c>
      <c r="C7" s="10" t="s">
        <v>275</v>
      </c>
      <c r="F7" s="10">
        <f>Tableau45657585960616263646566676869707172737475[Qté_Mag]+Tableau45657585960616263646566676869707172737475[Qté_Dépôt]</f>
        <v>0</v>
      </c>
      <c r="H7" s="10" t="str">
        <f>IF(Tableau45657585960616263646566676869707172737475[Stock_min]&lt;=Tableau45657585960616263646566676869707172737475[Qté_Totale],"En stock","A commander")</f>
        <v>En stock</v>
      </c>
      <c r="AZ7" s="11"/>
      <c r="BM7" s="11"/>
      <c r="DZ7" s="11"/>
    </row>
    <row r="8" spans="1:130" x14ac:dyDescent="0.25">
      <c r="A8" s="10" t="s">
        <v>306</v>
      </c>
      <c r="B8" s="10" t="s">
        <v>307</v>
      </c>
      <c r="C8" s="10" t="s">
        <v>275</v>
      </c>
      <c r="F8" s="10">
        <f>Tableau45657585960616263646566676869707172737475[Qté_Mag]+Tableau45657585960616263646566676869707172737475[Qté_Dépôt]</f>
        <v>0</v>
      </c>
      <c r="H8" s="10" t="str">
        <f>IF(Tableau45657585960616263646566676869707172737475[Stock_min]&lt;=Tableau45657585960616263646566676869707172737475[Qté_Totale],"En stock","A commander")</f>
        <v>En stock</v>
      </c>
    </row>
    <row r="9" spans="1:130" x14ac:dyDescent="0.25">
      <c r="A9" s="10" t="s">
        <v>329</v>
      </c>
      <c r="B9" s="10" t="s">
        <v>330</v>
      </c>
      <c r="C9" s="10" t="s">
        <v>275</v>
      </c>
      <c r="F9" s="10">
        <f>Tableau45657585960616263646566676869707172737475[Qté_Mag]+Tableau45657585960616263646566676869707172737475[Qté_Dépôt]</f>
        <v>0</v>
      </c>
      <c r="H9" s="10" t="str">
        <f>IF(Tableau45657585960616263646566676869707172737475[Stock_min]&lt;=Tableau45657585960616263646566676869707172737475[Qté_Totale],"En stock","A commander")</f>
        <v>En stock</v>
      </c>
    </row>
    <row r="10" spans="1:130" x14ac:dyDescent="0.25">
      <c r="A10" s="10" t="s">
        <v>341</v>
      </c>
      <c r="B10" s="10" t="s">
        <v>342</v>
      </c>
      <c r="C10" s="10" t="s">
        <v>275</v>
      </c>
      <c r="F10" s="10">
        <f>Tableau45657585960616263646566676869707172737475[Qté_Mag]+Tableau45657585960616263646566676869707172737475[Qté_Dépôt]</f>
        <v>0</v>
      </c>
      <c r="H10" s="10" t="str">
        <f>IF(Tableau45657585960616263646566676869707172737475[Stock_min]&lt;=Tableau45657585960616263646566676869707172737475[Qté_Totale],"En stock","A commander")</f>
        <v>En stock</v>
      </c>
    </row>
    <row r="11" spans="1:130" x14ac:dyDescent="0.25">
      <c r="A11" s="10" t="s">
        <v>341</v>
      </c>
      <c r="B11" s="10" t="s">
        <v>1020</v>
      </c>
      <c r="C11" s="10" t="s">
        <v>275</v>
      </c>
      <c r="F11" s="10">
        <f>Tableau45657585960616263646566676869707172737475[Qté_Mag]+Tableau45657585960616263646566676869707172737475[Qté_Dépôt]</f>
        <v>0</v>
      </c>
      <c r="H11" s="10" t="str">
        <f>IF(Tableau45657585960616263646566676869707172737475[Stock_min]&lt;=Tableau45657585960616263646566676869707172737475[Qté_Totale],"En stock","A commander")</f>
        <v>En stock</v>
      </c>
    </row>
    <row r="12" spans="1:130" x14ac:dyDescent="0.25">
      <c r="A12" s="10" t="s">
        <v>519</v>
      </c>
      <c r="B12" s="10" t="s">
        <v>520</v>
      </c>
      <c r="C12" s="10" t="s">
        <v>275</v>
      </c>
      <c r="F12" s="10">
        <f>Tableau45657585960616263646566676869707172737475[Qté_Mag]+Tableau45657585960616263646566676869707172737475[Qté_Dépôt]</f>
        <v>0</v>
      </c>
      <c r="H12" s="10" t="str">
        <f>IF(Tableau45657585960616263646566676869707172737475[Stock_min]&lt;=Tableau45657585960616263646566676869707172737475[Qté_Totale],"En stock","A commander")</f>
        <v>En stock</v>
      </c>
    </row>
    <row r="13" spans="1:130" x14ac:dyDescent="0.25">
      <c r="A13" s="10" t="s">
        <v>521</v>
      </c>
      <c r="B13" s="10" t="s">
        <v>522</v>
      </c>
      <c r="C13" s="10" t="s">
        <v>275</v>
      </c>
      <c r="F13" s="10">
        <f>Tableau45657585960616263646566676869707172737475[Qté_Mag]+Tableau45657585960616263646566676869707172737475[Qté_Dépôt]</f>
        <v>0</v>
      </c>
      <c r="H13" s="10" t="str">
        <f>IF(Tableau45657585960616263646566676869707172737475[Stock_min]&lt;=Tableau45657585960616263646566676869707172737475[Qté_Totale],"En stock","A commander")</f>
        <v>En stock</v>
      </c>
    </row>
    <row r="14" spans="1:130" x14ac:dyDescent="0.25">
      <c r="A14" s="10" t="s">
        <v>523</v>
      </c>
      <c r="B14" s="10" t="s">
        <v>1021</v>
      </c>
      <c r="C14" s="10" t="s">
        <v>275</v>
      </c>
      <c r="F14" s="10">
        <f>Tableau45657585960616263646566676869707172737475[Qté_Mag]+Tableau45657585960616263646566676869707172737475[Qté_Dépôt]</f>
        <v>0</v>
      </c>
      <c r="H14" s="10" t="str">
        <f>IF(Tableau45657585960616263646566676869707172737475[Stock_min]&lt;=Tableau45657585960616263646566676869707172737475[Qté_Totale],"En stock","A commander")</f>
        <v>En stock</v>
      </c>
    </row>
    <row r="15" spans="1:130" x14ac:dyDescent="0.25">
      <c r="A15" s="10">
        <v>881130500</v>
      </c>
      <c r="B15" s="10" t="s">
        <v>1022</v>
      </c>
      <c r="C15" s="10" t="s">
        <v>275</v>
      </c>
      <c r="F15" s="10">
        <f>Tableau45657585960616263646566676869707172737475[Qté_Mag]+Tableau45657585960616263646566676869707172737475[Qté_Dépôt]</f>
        <v>0</v>
      </c>
      <c r="H15" s="10" t="str">
        <f>IF(Tableau45657585960616263646566676869707172737475[Stock_min]&lt;=Tableau45657585960616263646566676869707172737475[Qté_Totale],"En stock","A commander")</f>
        <v>En stock</v>
      </c>
    </row>
    <row r="16" spans="1:130" x14ac:dyDescent="0.25">
      <c r="A16" s="10">
        <v>881130400</v>
      </c>
      <c r="B16" s="10" t="s">
        <v>1023</v>
      </c>
      <c r="C16" s="10" t="s">
        <v>275</v>
      </c>
      <c r="F16" s="10">
        <f>Tableau45657585960616263646566676869707172737475[Qté_Mag]+Tableau45657585960616263646566676869707172737475[Qté_Dépôt]</f>
        <v>0</v>
      </c>
      <c r="H16" s="10" t="str">
        <f>IF(Tableau45657585960616263646566676869707172737475[Stock_min]&lt;=Tableau45657585960616263646566676869707172737475[Qté_Totale],"En stock","A commander")</f>
        <v>En stock</v>
      </c>
    </row>
    <row r="17" spans="1:8" x14ac:dyDescent="0.25">
      <c r="A17" s="10" t="s">
        <v>656</v>
      </c>
      <c r="B17" s="10" t="s">
        <v>1024</v>
      </c>
      <c r="C17" s="10" t="s">
        <v>275</v>
      </c>
      <c r="F17" s="10">
        <f>Tableau45657585960616263646566676869707172737475[Qté_Mag]+Tableau45657585960616263646566676869707172737475[Qté_Dépôt]</f>
        <v>0</v>
      </c>
      <c r="H17" s="10" t="str">
        <f>IF(Tableau45657585960616263646566676869707172737475[Stock_min]&lt;=Tableau45657585960616263646566676869707172737475[Qté_Totale],"En stock","A commander")</f>
        <v>En stock</v>
      </c>
    </row>
    <row r="18" spans="1:8" x14ac:dyDescent="0.25">
      <c r="A18" s="10" t="s">
        <v>657</v>
      </c>
      <c r="B18" s="10" t="s">
        <v>1025</v>
      </c>
      <c r="C18" s="10" t="s">
        <v>275</v>
      </c>
      <c r="F18" s="10">
        <f>Tableau45657585960616263646566676869707172737475[Qté_Mag]+Tableau45657585960616263646566676869707172737475[Qté_Dépôt]</f>
        <v>0</v>
      </c>
      <c r="H18" s="10" t="str">
        <f>IF(Tableau45657585960616263646566676869707172737475[Stock_min]&lt;=Tableau45657585960616263646566676869707172737475[Qté_Totale],"En stock","A commander")</f>
        <v>En stock</v>
      </c>
    </row>
    <row r="19" spans="1:8" x14ac:dyDescent="0.25">
      <c r="A19" s="10" t="s">
        <v>658</v>
      </c>
      <c r="B19" s="10" t="s">
        <v>1026</v>
      </c>
      <c r="C19" s="10" t="s">
        <v>275</v>
      </c>
      <c r="F19" s="10">
        <f>Tableau45657585960616263646566676869707172737475[Qté_Mag]+Tableau45657585960616263646566676869707172737475[Qté_Dépôt]</f>
        <v>0</v>
      </c>
      <c r="H19" s="10" t="str">
        <f>IF(Tableau45657585960616263646566676869707172737475[Stock_min]&lt;=Tableau45657585960616263646566676869707172737475[Qté_Totale],"En stock","A commander")</f>
        <v>En stock</v>
      </c>
    </row>
    <row r="20" spans="1:8" x14ac:dyDescent="0.25">
      <c r="A20" s="10" t="s">
        <v>223</v>
      </c>
      <c r="B20" s="10" t="s">
        <v>224</v>
      </c>
      <c r="C20" s="10" t="s">
        <v>225</v>
      </c>
      <c r="F20" s="10">
        <f>Tableau45657585960616263646566676869707172737475[Qté_Mag]+Tableau45657585960616263646566676869707172737475[Qté_Dépôt]</f>
        <v>0</v>
      </c>
      <c r="H20" s="10" t="str">
        <f>IF(Tableau45657585960616263646566676869707172737475[Stock_min]&lt;=Tableau45657585960616263646566676869707172737475[Qté_Totale],"En stock","A commander")</f>
        <v>En stock</v>
      </c>
    </row>
    <row r="21" spans="1:8" x14ac:dyDescent="0.25">
      <c r="A21" s="10">
        <v>63920401200</v>
      </c>
      <c r="B21" s="10" t="s">
        <v>226</v>
      </c>
      <c r="C21" s="10" t="s">
        <v>225</v>
      </c>
      <c r="F21" s="10">
        <f>Tableau45657585960616263646566676869707172737475[Qté_Mag]+Tableau45657585960616263646566676869707172737475[Qté_Dépôt]</f>
        <v>0</v>
      </c>
      <c r="H21" s="10" t="str">
        <f>IF(Tableau45657585960616263646566676869707172737475[Stock_min]&lt;=Tableau45657585960616263646566676869707172737475[Qté_Totale],"En stock","A commander")</f>
        <v>En stock</v>
      </c>
    </row>
    <row r="22" spans="1:8" x14ac:dyDescent="0.25">
      <c r="A22" s="10" t="s">
        <v>369</v>
      </c>
      <c r="B22" s="10" t="s">
        <v>370</v>
      </c>
      <c r="C22" s="10" t="s">
        <v>371</v>
      </c>
      <c r="F22" s="10">
        <f>Tableau45657585960616263646566676869707172737475[Qté_Mag]+Tableau45657585960616263646566676869707172737475[Qté_Dépôt]</f>
        <v>0</v>
      </c>
      <c r="H22" s="10" t="str">
        <f>IF(Tableau45657585960616263646566676869707172737475[Stock_min]&lt;=Tableau45657585960616263646566676869707172737475[Qté_Totale],"En stock","A commander")</f>
        <v>En stock</v>
      </c>
    </row>
    <row r="23" spans="1:8" x14ac:dyDescent="0.25">
      <c r="A23" s="10" t="s">
        <v>372</v>
      </c>
      <c r="B23" s="10" t="s">
        <v>370</v>
      </c>
      <c r="C23" s="10" t="s">
        <v>371</v>
      </c>
      <c r="F23" s="10">
        <f>Tableau45657585960616263646566676869707172737475[Qté_Mag]+Tableau45657585960616263646566676869707172737475[Qté_Dépôt]</f>
        <v>0</v>
      </c>
      <c r="H23" s="10" t="str">
        <f>IF(Tableau45657585960616263646566676869707172737475[Stock_min]&lt;=Tableau45657585960616263646566676869707172737475[Qté_Totale],"En stock","A commander")</f>
        <v>En stock</v>
      </c>
    </row>
  </sheetData>
  <conditionalFormatting sqref="H1:H1048576">
    <cfRule type="containsText" dxfId="27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265</v>
      </c>
      <c r="B2" s="10" t="s">
        <v>266</v>
      </c>
      <c r="C2" s="10" t="s">
        <v>267</v>
      </c>
      <c r="F2" s="10">
        <f>Tableau4565758596061626364656667686970717273747576[Qté_Mag]+Tableau4565758596061626364656667686970717273747576[Qté_Dépôt]</f>
        <v>0</v>
      </c>
      <c r="G2" s="10">
        <v>0</v>
      </c>
      <c r="H2" s="10" t="str">
        <f>IF(Tableau4565758596061626364656667686970717273747576[Stock_min]&lt;=Tableau4565758596061626364656667686970717273747576[Qté_Totale],"En stock","A commander")</f>
        <v>En stock</v>
      </c>
    </row>
    <row r="3" spans="1:130" x14ac:dyDescent="0.25">
      <c r="A3" s="10" t="s">
        <v>268</v>
      </c>
      <c r="B3" s="10" t="s">
        <v>269</v>
      </c>
      <c r="C3" s="10" t="s">
        <v>267</v>
      </c>
      <c r="F3" s="10">
        <f>Tableau4565758596061626364656667686970717273747576[Qté_Mag]+Tableau4565758596061626364656667686970717273747576[Qté_Dépôt]</f>
        <v>0</v>
      </c>
      <c r="H3" s="10" t="str">
        <f>IF(Tableau4565758596061626364656667686970717273747576[Stock_min]&lt;=Tableau4565758596061626364656667686970717273747576[Qté_Totale],"En stock","A commander")</f>
        <v>En stock</v>
      </c>
    </row>
    <row r="4" spans="1:130" x14ac:dyDescent="0.25">
      <c r="A4" s="10">
        <v>291500</v>
      </c>
      <c r="B4" s="10" t="s">
        <v>263</v>
      </c>
      <c r="C4" s="10" t="s">
        <v>264</v>
      </c>
      <c r="F4" s="10">
        <f>Tableau4565758596061626364656667686970717273747576[Qté_Mag]+Tableau4565758596061626364656667686970717273747576[Qté_Dépôt]</f>
        <v>0</v>
      </c>
      <c r="H4" s="10" t="str">
        <f>IF(Tableau4565758596061626364656667686970717273747576[Stock_min]&lt;=Tableau4565758596061626364656667686970717273747576[Qté_Totale],"En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26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806</v>
      </c>
      <c r="B2" s="10" t="s">
        <v>1027</v>
      </c>
      <c r="C2" s="10" t="s">
        <v>807</v>
      </c>
      <c r="F2" s="10">
        <f>Tableau456575859606162636465666768697071727374757677[Qté_Mag]+Tableau456575859606162636465666768697071727374757677[Qté_Dépôt]</f>
        <v>0</v>
      </c>
      <c r="G2" s="10">
        <v>0</v>
      </c>
      <c r="H2" s="10" t="str">
        <f>IF(Tableau456575859606162636465666768697071727374757677[Stock_min]&lt;=Tableau456575859606162636465666768697071727374757677[Qté_Totale],"En stock","A commander")</f>
        <v>En stock</v>
      </c>
    </row>
    <row r="3" spans="1:130" x14ac:dyDescent="0.25">
      <c r="A3" s="10" t="s">
        <v>808</v>
      </c>
      <c r="B3" s="10" t="s">
        <v>1028</v>
      </c>
      <c r="C3" s="10" t="s">
        <v>807</v>
      </c>
      <c r="F3" s="10">
        <f>Tableau456575859606162636465666768697071727374757677[Qté_Mag]+Tableau456575859606162636465666768697071727374757677[Qté_Dépôt]</f>
        <v>0</v>
      </c>
      <c r="H3" s="10" t="str">
        <f>IF(Tableau456575859606162636465666768697071727374757677[Stock_min]&lt;=Tableau456575859606162636465666768697071727374757677[Qté_Totale],"En stock","A commander")</f>
        <v>En stock</v>
      </c>
    </row>
    <row r="4" spans="1:130" x14ac:dyDescent="0.25">
      <c r="A4" s="10" t="s">
        <v>809</v>
      </c>
      <c r="B4" s="10" t="s">
        <v>1029</v>
      </c>
      <c r="C4" s="10" t="s">
        <v>807</v>
      </c>
      <c r="F4" s="10">
        <f>Tableau456575859606162636465666768697071727374757677[Qté_Mag]+Tableau456575859606162636465666768697071727374757677[Qté_Dépôt]</f>
        <v>0</v>
      </c>
      <c r="H4" s="10" t="str">
        <f>IF(Tableau456575859606162636465666768697071727374757677[Stock_min]&lt;=Tableau456575859606162636465666768697071727374757677[Qté_Totale],"En stock","A commander")</f>
        <v>En stock</v>
      </c>
    </row>
    <row r="5" spans="1:130" x14ac:dyDescent="0.25">
      <c r="A5" s="10" t="s">
        <v>810</v>
      </c>
      <c r="B5" s="10" t="s">
        <v>1030</v>
      </c>
      <c r="C5" s="10" t="s">
        <v>807</v>
      </c>
      <c r="F5" s="10">
        <f>Tableau456575859606162636465666768697071727374757677[Qté_Mag]+Tableau456575859606162636465666768697071727374757677[Qté_Dépôt]</f>
        <v>0</v>
      </c>
      <c r="H5" s="10" t="str">
        <f>IF(Tableau456575859606162636465666768697071727374757677[Stock_min]&lt;=Tableau456575859606162636465666768697071727374757677[Qté_Totale],"En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25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355</v>
      </c>
      <c r="B2" s="10" t="s">
        <v>356</v>
      </c>
      <c r="C2" s="10" t="s">
        <v>357</v>
      </c>
      <c r="F2" s="10">
        <f>Tableau45657585960616263646566676869707172737475767778[Qté_Mag]+Tableau45657585960616263646566676869707172737475767778[Qté_Dépôt]</f>
        <v>0</v>
      </c>
      <c r="G2" s="10">
        <v>0</v>
      </c>
      <c r="H2" s="10" t="str">
        <f>IF(Tableau45657585960616263646566676869707172737475767778[Stock_min]&lt;=Tableau45657585960616263646566676869707172737475767778[Qté_Totale],"En stock","A commander")</f>
        <v>En stock</v>
      </c>
    </row>
    <row r="3" spans="1:130" x14ac:dyDescent="0.25">
      <c r="A3" s="10" t="s">
        <v>358</v>
      </c>
      <c r="B3" s="10" t="s">
        <v>359</v>
      </c>
      <c r="C3" s="10" t="s">
        <v>357</v>
      </c>
      <c r="F3" s="10">
        <f>Tableau45657585960616263646566676869707172737475767778[Qté_Mag]+Tableau45657585960616263646566676869707172737475767778[Qté_Dépôt]</f>
        <v>0</v>
      </c>
      <c r="H3" s="10" t="str">
        <f>IF(Tableau45657585960616263646566676869707172737475767778[Stock_min]&lt;=Tableau45657585960616263646566676869707172737475767778[Qté_Totale],"En stock","A commander")</f>
        <v>En stock</v>
      </c>
    </row>
    <row r="4" spans="1:130" x14ac:dyDescent="0.25">
      <c r="A4" s="10" t="s">
        <v>525</v>
      </c>
      <c r="B4" s="10" t="s">
        <v>526</v>
      </c>
      <c r="C4" s="10" t="s">
        <v>357</v>
      </c>
      <c r="F4" s="10">
        <f>Tableau45657585960616263646566676869707172737475767778[Qté_Mag]+Tableau45657585960616263646566676869707172737475767778[Qté_Dépôt]</f>
        <v>0</v>
      </c>
      <c r="H4" s="10" t="str">
        <f>IF(Tableau45657585960616263646566676869707172737475767778[Stock_min]&lt;=Tableau45657585960616263646566676869707172737475767778[Qté_Totale],"En stock","A commander")</f>
        <v>En stock</v>
      </c>
    </row>
    <row r="5" spans="1:130" x14ac:dyDescent="0.25">
      <c r="A5" s="10" t="s">
        <v>866</v>
      </c>
      <c r="B5" s="10" t="s">
        <v>867</v>
      </c>
      <c r="C5" s="10" t="s">
        <v>357</v>
      </c>
      <c r="F5" s="10">
        <f>Tableau45657585960616263646566676869707172737475767778[Qté_Mag]+Tableau45657585960616263646566676869707172737475767778[Qté_Dépôt]</f>
        <v>0</v>
      </c>
      <c r="H5" s="10" t="str">
        <f>IF(Tableau45657585960616263646566676869707172737475767778[Stock_min]&lt;=Tableau45657585960616263646566676869707172737475767778[Qté_Totale],"En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24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A1:DZ15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3</v>
      </c>
      <c r="B2" s="10" t="s">
        <v>4</v>
      </c>
      <c r="C2" s="10" t="s">
        <v>5</v>
      </c>
      <c r="F2" s="10">
        <f>Tableau4565758596061626364656667686970717273747576777879[Qté_Mag]+Tableau4565758596061626364656667686970717273747576777879[Qté_Dépôt]</f>
        <v>0</v>
      </c>
      <c r="G2" s="10">
        <v>0</v>
      </c>
      <c r="H2" s="10" t="str">
        <f>IF(Tableau4565758596061626364656667686970717273747576777879[Stock_min]&lt;=Tableau4565758596061626364656667686970717273747576777879[Qté_Totale],"En stock","A commander")</f>
        <v>En stock</v>
      </c>
    </row>
    <row r="3" spans="1:130" x14ac:dyDescent="0.25">
      <c r="A3" s="10" t="s">
        <v>3</v>
      </c>
      <c r="B3" s="10" t="s">
        <v>6</v>
      </c>
      <c r="C3" s="10" t="s">
        <v>5</v>
      </c>
      <c r="F3" s="10">
        <f>Tableau4565758596061626364656667686970717273747576777879[Qté_Mag]+Tableau4565758596061626364656667686970717273747576777879[Qté_Dépôt]</f>
        <v>0</v>
      </c>
      <c r="G3" s="10">
        <v>2</v>
      </c>
      <c r="H3" s="10" t="str">
        <f>IF(Tableau4565758596061626364656667686970717273747576777879[Stock_min]&lt;=Tableau4565758596061626364656667686970717273747576777879[Qté_Totale],"En stock","A commander")</f>
        <v>A commander</v>
      </c>
    </row>
    <row r="4" spans="1:130" x14ac:dyDescent="0.25">
      <c r="A4" s="10" t="s">
        <v>637</v>
      </c>
      <c r="B4" s="10" t="s">
        <v>638</v>
      </c>
      <c r="C4" s="10" t="s">
        <v>5</v>
      </c>
      <c r="F4" s="10">
        <f>Tableau4565758596061626364656667686970717273747576777879[Qté_Mag]+Tableau4565758596061626364656667686970717273747576777879[Qté_Dépôt]</f>
        <v>0</v>
      </c>
      <c r="H4" s="10" t="str">
        <f>IF(Tableau4565758596061626364656667686970717273747576777879[Stock_min]&lt;=Tableau4565758596061626364656667686970717273747576777879[Qté_Totale],"En stock","A commander")</f>
        <v>En stock</v>
      </c>
    </row>
    <row r="5" spans="1:130" x14ac:dyDescent="0.25">
      <c r="A5" s="10" t="s">
        <v>785</v>
      </c>
      <c r="B5" s="10" t="s">
        <v>1031</v>
      </c>
      <c r="C5" s="10" t="s">
        <v>5</v>
      </c>
      <c r="F5" s="10">
        <f>Tableau4565758596061626364656667686970717273747576777879[Qté_Mag]+Tableau4565758596061626364656667686970717273747576777879[Qté_Dépôt]</f>
        <v>0</v>
      </c>
      <c r="H5" s="10" t="str">
        <f>IF(Tableau4565758596061626364656667686970717273747576777879[Stock_min]&lt;=Tableau4565758596061626364656667686970717273747576777879[Qté_Totale],"En stock","A commander")</f>
        <v>En stock</v>
      </c>
    </row>
    <row r="6" spans="1:130" x14ac:dyDescent="0.25">
      <c r="A6" s="10" t="s">
        <v>786</v>
      </c>
      <c r="B6" s="10" t="s">
        <v>1032</v>
      </c>
      <c r="C6" s="10" t="s">
        <v>5</v>
      </c>
      <c r="F6" s="10">
        <f>Tableau4565758596061626364656667686970717273747576777879[Qté_Mag]+Tableau4565758596061626364656667686970717273747576777879[Qté_Dépôt]</f>
        <v>0</v>
      </c>
      <c r="H6" s="10" t="str">
        <f>IF(Tableau4565758596061626364656667686970717273747576777879[Stock_min]&lt;=Tableau4565758596061626364656667686970717273747576777879[Qté_Totale],"En stock","A commander")</f>
        <v>En stock</v>
      </c>
    </row>
    <row r="7" spans="1:130" x14ac:dyDescent="0.25">
      <c r="A7" s="10" t="s">
        <v>787</v>
      </c>
      <c r="B7" s="10" t="s">
        <v>788</v>
      </c>
      <c r="C7" s="10" t="s">
        <v>5</v>
      </c>
      <c r="F7" s="10">
        <f>Tableau4565758596061626364656667686970717273747576777879[Qté_Mag]+Tableau4565758596061626364656667686970717273747576777879[Qté_Dépôt]</f>
        <v>0</v>
      </c>
      <c r="H7" s="10" t="str">
        <f>IF(Tableau4565758596061626364656667686970717273747576777879[Stock_min]&lt;=Tableau4565758596061626364656667686970717273747576777879[Qté_Totale],"En stock","A commander")</f>
        <v>En stock</v>
      </c>
      <c r="AZ7" s="11"/>
      <c r="BM7" s="11"/>
      <c r="DZ7" s="11"/>
    </row>
    <row r="8" spans="1:130" x14ac:dyDescent="0.25">
      <c r="A8" s="10" t="s">
        <v>789</v>
      </c>
      <c r="B8" s="10" t="s">
        <v>790</v>
      </c>
      <c r="C8" s="10" t="s">
        <v>5</v>
      </c>
      <c r="F8" s="10">
        <f>Tableau4565758596061626364656667686970717273747576777879[Qté_Mag]+Tableau4565758596061626364656667686970717273747576777879[Qté_Dépôt]</f>
        <v>0</v>
      </c>
      <c r="H8" s="10" t="str">
        <f>IF(Tableau4565758596061626364656667686970717273747576777879[Stock_min]&lt;=Tableau4565758596061626364656667686970717273747576777879[Qté_Totale],"En stock","A commander")</f>
        <v>En stock</v>
      </c>
    </row>
    <row r="9" spans="1:130" x14ac:dyDescent="0.25">
      <c r="A9" s="10" t="s">
        <v>791</v>
      </c>
      <c r="B9" s="10" t="s">
        <v>792</v>
      </c>
      <c r="C9" s="10" t="s">
        <v>5</v>
      </c>
      <c r="F9" s="10">
        <f>Tableau4565758596061626364656667686970717273747576777879[Qté_Mag]+Tableau4565758596061626364656667686970717273747576777879[Qté_Dépôt]</f>
        <v>0</v>
      </c>
      <c r="H9" s="10" t="str">
        <f>IF(Tableau4565758596061626364656667686970717273747576777879[Stock_min]&lt;=Tableau4565758596061626364656667686970717273747576777879[Qté_Totale],"En stock","A commander")</f>
        <v>En stock</v>
      </c>
    </row>
    <row r="10" spans="1:130" x14ac:dyDescent="0.25">
      <c r="A10" s="10" t="s">
        <v>3</v>
      </c>
      <c r="B10" s="10" t="s">
        <v>817</v>
      </c>
      <c r="C10" s="10" t="s">
        <v>5</v>
      </c>
      <c r="F10" s="10">
        <f>Tableau4565758596061626364656667686970717273747576777879[Qté_Mag]+Tableau4565758596061626364656667686970717273747576777879[Qté_Dépôt]</f>
        <v>0</v>
      </c>
      <c r="H10" s="10" t="str">
        <f>IF(Tableau4565758596061626364656667686970717273747576777879[Stock_min]&lt;=Tableau4565758596061626364656667686970717273747576777879[Qté_Totale],"En stock","A commander")</f>
        <v>En stock</v>
      </c>
    </row>
    <row r="11" spans="1:130" x14ac:dyDescent="0.25">
      <c r="A11" s="10" t="s">
        <v>818</v>
      </c>
      <c r="B11" s="10" t="s">
        <v>1033</v>
      </c>
      <c r="C11" s="10" t="s">
        <v>5</v>
      </c>
      <c r="F11" s="10">
        <f>Tableau4565758596061626364656667686970717273747576777879[Qté_Mag]+Tableau4565758596061626364656667686970717273747576777879[Qté_Dépôt]</f>
        <v>0</v>
      </c>
      <c r="H11" s="10" t="str">
        <f>IF(Tableau4565758596061626364656667686970717273747576777879[Stock_min]&lt;=Tableau4565758596061626364656667686970717273747576777879[Qté_Totale],"En stock","A commander")</f>
        <v>En stock</v>
      </c>
    </row>
    <row r="12" spans="1:130" x14ac:dyDescent="0.25">
      <c r="A12" s="10" t="s">
        <v>3</v>
      </c>
      <c r="B12" s="10" t="s">
        <v>828</v>
      </c>
      <c r="C12" s="10" t="s">
        <v>5</v>
      </c>
      <c r="F12" s="10">
        <f>Tableau4565758596061626364656667686970717273747576777879[Qté_Mag]+Tableau4565758596061626364656667686970717273747576777879[Qté_Dépôt]</f>
        <v>0</v>
      </c>
      <c r="H12" s="10" t="str">
        <f>IF(Tableau4565758596061626364656667686970717273747576777879[Stock_min]&lt;=Tableau4565758596061626364656667686970717273747576777879[Qté_Totale],"En stock","A commander")</f>
        <v>En stock</v>
      </c>
    </row>
    <row r="13" spans="1:130" x14ac:dyDescent="0.25">
      <c r="A13" s="10" t="s">
        <v>69</v>
      </c>
      <c r="B13" s="10" t="s">
        <v>70</v>
      </c>
      <c r="C13" s="10" t="s">
        <v>5</v>
      </c>
      <c r="F13" s="10">
        <f>Tableau4565758596061626364656667686970717273747576777879[Qté_Mag]+Tableau4565758596061626364656667686970717273747576777879[Qté_Dépôt]</f>
        <v>0</v>
      </c>
      <c r="H13" s="10" t="str">
        <f>IF(Tableau4565758596061626364656667686970717273747576777879[Stock_min]&lt;=Tableau4565758596061626364656667686970717273747576777879[Qté_Totale],"En stock","A commander")</f>
        <v>En stock</v>
      </c>
    </row>
    <row r="14" spans="1:130" x14ac:dyDescent="0.25">
      <c r="A14" s="10" t="s">
        <v>71</v>
      </c>
      <c r="B14" s="10" t="s">
        <v>72</v>
      </c>
      <c r="C14" s="10" t="s">
        <v>5</v>
      </c>
      <c r="F14" s="10">
        <f>Tableau4565758596061626364656667686970717273747576777879[Qté_Mag]+Tableau4565758596061626364656667686970717273747576777879[Qté_Dépôt]</f>
        <v>0</v>
      </c>
      <c r="H14" s="10" t="str">
        <f>IF(Tableau4565758596061626364656667686970717273747576777879[Stock_min]&lt;=Tableau4565758596061626364656667686970717273747576777879[Qté_Totale],"En stock","A commander")</f>
        <v>En stock</v>
      </c>
    </row>
    <row r="15" spans="1:130" x14ac:dyDescent="0.25">
      <c r="A15" s="10" t="s">
        <v>171</v>
      </c>
      <c r="B15" s="10" t="s">
        <v>172</v>
      </c>
      <c r="C15" s="10" t="s">
        <v>5</v>
      </c>
      <c r="F15" s="10">
        <f>Tableau4565758596061626364656667686970717273747576777879[Qté_Mag]+Tableau4565758596061626364656667686970717273747576777879[Qté_Dépôt]</f>
        <v>0</v>
      </c>
      <c r="H15" s="10" t="str">
        <f>IF(Tableau4565758596061626364656667686970717273747576777879[Stock_min]&lt;=Tableau4565758596061626364656667686970717273747576777879[Qté_Totale],"En stock","A commander")</f>
        <v>En stock</v>
      </c>
    </row>
  </sheetData>
  <conditionalFormatting sqref="H2:H15">
    <cfRule type="containsText" dxfId="23" priority="1" operator="containsText" text="A commander">
      <formula>NOT(ISERROR(SEARCH("A commander",H2)))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3"/>
  <dimension ref="A1:DZ24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3</v>
      </c>
      <c r="B2" s="10" t="s">
        <v>322</v>
      </c>
      <c r="C2" s="10" t="s">
        <v>323</v>
      </c>
      <c r="F2" s="10">
        <f>Tableau456575859606162636465666768697071727374757677787980[Qté_Mag]+Tableau456575859606162636465666768697071727374757677787980[Qté_Dépôt]</f>
        <v>0</v>
      </c>
      <c r="G2" s="10">
        <v>0</v>
      </c>
      <c r="H2" s="10" t="str">
        <f>IF(Tableau456575859606162636465666768697071727374757677787980[Stock_min]&lt;=Tableau456575859606162636465666768697071727374757677787980[Qté_Totale],"En stock","A commander")</f>
        <v>En stock</v>
      </c>
    </row>
    <row r="3" spans="1:130" x14ac:dyDescent="0.25">
      <c r="A3" s="10">
        <v>125344</v>
      </c>
      <c r="B3" s="10" t="s">
        <v>480</v>
      </c>
      <c r="C3" s="10" t="s">
        <v>481</v>
      </c>
      <c r="F3" s="10">
        <f>Tableau456575859606162636465666768697071727374757677787980[Qté_Mag]+Tableau456575859606162636465666768697071727374757677787980[Qté_Dépôt]</f>
        <v>0</v>
      </c>
      <c r="H3" s="10" t="str">
        <f>IF(Tableau456575859606162636465666768697071727374757677787980[Stock_min]&lt;=Tableau456575859606162636465666768697071727374757677787980[Qté_Totale],"En stock","A commander")</f>
        <v>En stock</v>
      </c>
    </row>
    <row r="4" spans="1:130" x14ac:dyDescent="0.25">
      <c r="A4" s="10">
        <v>251993</v>
      </c>
      <c r="B4" s="10" t="s">
        <v>482</v>
      </c>
      <c r="C4" s="10" t="s">
        <v>481</v>
      </c>
      <c r="F4" s="10">
        <f>Tableau456575859606162636465666768697071727374757677787980[Qté_Mag]+Tableau456575859606162636465666768697071727374757677787980[Qté_Dépôt]</f>
        <v>0</v>
      </c>
      <c r="H4" s="10" t="str">
        <f>IF(Tableau456575859606162636465666768697071727374757677787980[Stock_min]&lt;=Tableau456575859606162636465666768697071727374757677787980[Qté_Totale],"En stock","A commander")</f>
        <v>En stock</v>
      </c>
    </row>
    <row r="5" spans="1:130" x14ac:dyDescent="0.25">
      <c r="A5" s="10">
        <v>6012201</v>
      </c>
      <c r="B5" s="10" t="s">
        <v>483</v>
      </c>
      <c r="C5" s="10" t="s">
        <v>481</v>
      </c>
      <c r="F5" s="10">
        <f>Tableau456575859606162636465666768697071727374757677787980[Qté_Mag]+Tableau456575859606162636465666768697071727374757677787980[Qté_Dépôt]</f>
        <v>0</v>
      </c>
      <c r="H5" s="10" t="str">
        <f>IF(Tableau456575859606162636465666768697071727374757677787980[Stock_min]&lt;=Tableau456575859606162636465666768697071727374757677787980[Qté_Totale],"En stock","A commander")</f>
        <v>En stock</v>
      </c>
    </row>
    <row r="6" spans="1:130" x14ac:dyDescent="0.25">
      <c r="A6" s="10">
        <v>145346</v>
      </c>
      <c r="B6" s="10" t="s">
        <v>484</v>
      </c>
      <c r="C6" s="10" t="s">
        <v>481</v>
      </c>
      <c r="F6" s="10">
        <f>Tableau456575859606162636465666768697071727374757677787980[Qté_Mag]+Tableau456575859606162636465666768697071727374757677787980[Qté_Dépôt]</f>
        <v>0</v>
      </c>
      <c r="H6" s="10" t="str">
        <f>IF(Tableau456575859606162636465666768697071727374757677787980[Stock_min]&lt;=Tableau456575859606162636465666768697071727374757677787980[Qté_Totale],"En stock","A commander")</f>
        <v>En stock</v>
      </c>
    </row>
    <row r="7" spans="1:130" x14ac:dyDescent="0.25">
      <c r="A7" s="10">
        <v>145425</v>
      </c>
      <c r="B7" s="10" t="s">
        <v>485</v>
      </c>
      <c r="C7" s="10" t="s">
        <v>481</v>
      </c>
      <c r="F7" s="10">
        <f>Tableau456575859606162636465666768697071727374757677787980[Qté_Mag]+Tableau456575859606162636465666768697071727374757677787980[Qté_Dépôt]</f>
        <v>0</v>
      </c>
      <c r="H7" s="10" t="str">
        <f>IF(Tableau456575859606162636465666768697071727374757677787980[Stock_min]&lt;=Tableau456575859606162636465666768697071727374757677787980[Qté_Totale],"En stock","A commander")</f>
        <v>En stock</v>
      </c>
      <c r="AZ7" s="11"/>
      <c r="BM7" s="11"/>
      <c r="DZ7" s="11"/>
    </row>
    <row r="8" spans="1:130" x14ac:dyDescent="0.25">
      <c r="A8" s="10">
        <v>145560</v>
      </c>
      <c r="B8" s="10" t="s">
        <v>486</v>
      </c>
      <c r="C8" s="10" t="s">
        <v>481</v>
      </c>
      <c r="F8" s="10">
        <f>Tableau456575859606162636465666768697071727374757677787980[Qté_Mag]+Tableau456575859606162636465666768697071727374757677787980[Qté_Dépôt]</f>
        <v>0</v>
      </c>
      <c r="H8" s="10" t="str">
        <f>IF(Tableau456575859606162636465666768697071727374757677787980[Stock_min]&lt;=Tableau456575859606162636465666768697071727374757677787980[Qté_Totale],"En stock","A commander")</f>
        <v>En stock</v>
      </c>
    </row>
    <row r="9" spans="1:130" x14ac:dyDescent="0.25">
      <c r="A9" s="10">
        <v>145370</v>
      </c>
      <c r="B9" s="10" t="s">
        <v>487</v>
      </c>
      <c r="C9" s="10" t="s">
        <v>481</v>
      </c>
      <c r="F9" s="10">
        <f>Tableau456575859606162636465666768697071727374757677787980[Qté_Mag]+Tableau456575859606162636465666768697071727374757677787980[Qté_Dépôt]</f>
        <v>0</v>
      </c>
      <c r="H9" s="10" t="str">
        <f>IF(Tableau456575859606162636465666768697071727374757677787980[Stock_min]&lt;=Tableau456575859606162636465666768697071727374757677787980[Qté_Totale],"En stock","A commander")</f>
        <v>En stock</v>
      </c>
    </row>
    <row r="10" spans="1:130" x14ac:dyDescent="0.25">
      <c r="A10" s="10">
        <v>145415</v>
      </c>
      <c r="B10" s="10" t="s">
        <v>488</v>
      </c>
      <c r="C10" s="10" t="s">
        <v>481</v>
      </c>
      <c r="F10" s="10">
        <f>Tableau456575859606162636465666768697071727374757677787980[Qté_Mag]+Tableau456575859606162636465666768697071727374757677787980[Qté_Dépôt]</f>
        <v>0</v>
      </c>
      <c r="H10" s="10" t="str">
        <f>IF(Tableau456575859606162636465666768697071727374757677787980[Stock_min]&lt;=Tableau456575859606162636465666768697071727374757677787980[Qté_Totale],"En stock","A commander")</f>
        <v>En stock</v>
      </c>
    </row>
    <row r="11" spans="1:130" x14ac:dyDescent="0.25">
      <c r="A11" s="10">
        <v>145334</v>
      </c>
      <c r="B11" s="10" t="s">
        <v>489</v>
      </c>
      <c r="C11" s="10" t="s">
        <v>481</v>
      </c>
      <c r="F11" s="10">
        <f>Tableau456575859606162636465666768697071727374757677787980[Qté_Mag]+Tableau456575859606162636465666768697071727374757677787980[Qté_Dépôt]</f>
        <v>0</v>
      </c>
      <c r="H11" s="10" t="str">
        <f>IF(Tableau456575859606162636465666768697071727374757677787980[Stock_min]&lt;=Tableau456575859606162636465666768697071727374757677787980[Qté_Totale],"En stock","A commander")</f>
        <v>En stock</v>
      </c>
    </row>
    <row r="12" spans="1:130" x14ac:dyDescent="0.25">
      <c r="A12" s="10">
        <v>144020</v>
      </c>
      <c r="B12" s="10" t="s">
        <v>490</v>
      </c>
      <c r="C12" s="10" t="s">
        <v>481</v>
      </c>
      <c r="F12" s="10">
        <f>Tableau456575859606162636465666768697071727374757677787980[Qté_Mag]+Tableau456575859606162636465666768697071727374757677787980[Qté_Dépôt]</f>
        <v>0</v>
      </c>
      <c r="H12" s="10" t="str">
        <f>IF(Tableau456575859606162636465666768697071727374757677787980[Stock_min]&lt;=Tableau456575859606162636465666768697071727374757677787980[Qté_Totale],"En stock","A commander")</f>
        <v>En stock</v>
      </c>
    </row>
    <row r="13" spans="1:130" x14ac:dyDescent="0.25">
      <c r="A13" s="10">
        <v>145551</v>
      </c>
      <c r="B13" s="10" t="s">
        <v>507</v>
      </c>
      <c r="C13" s="10" t="s">
        <v>481</v>
      </c>
      <c r="F13" s="10">
        <f>Tableau456575859606162636465666768697071727374757677787980[Qté_Mag]+Tableau456575859606162636465666768697071727374757677787980[Qté_Dépôt]</f>
        <v>0</v>
      </c>
      <c r="H13" s="10" t="str">
        <f>IF(Tableau456575859606162636465666768697071727374757677787980[Stock_min]&lt;=Tableau456575859606162636465666768697071727374757677787980[Qté_Totale],"En stock","A commander")</f>
        <v>En stock</v>
      </c>
    </row>
    <row r="14" spans="1:130" x14ac:dyDescent="0.25">
      <c r="A14" s="10">
        <v>258110005</v>
      </c>
      <c r="B14" s="10" t="s">
        <v>1034</v>
      </c>
      <c r="C14" s="10" t="s">
        <v>481</v>
      </c>
      <c r="F14" s="10">
        <f>Tableau456575859606162636465666768697071727374757677787980[Qté_Mag]+Tableau456575859606162636465666768697071727374757677787980[Qté_Dépôt]</f>
        <v>0</v>
      </c>
      <c r="H14" s="10" t="str">
        <f>IF(Tableau456575859606162636465666768697071727374757677787980[Stock_min]&lt;=Tableau456575859606162636465666768697071727374757677787980[Qté_Totale],"En stock","A commander")</f>
        <v>En stock</v>
      </c>
    </row>
    <row r="15" spans="1:130" x14ac:dyDescent="0.25">
      <c r="A15" s="10">
        <v>258110134</v>
      </c>
      <c r="B15" s="10" t="s">
        <v>567</v>
      </c>
      <c r="C15" s="10" t="s">
        <v>481</v>
      </c>
      <c r="F15" s="10">
        <f>Tableau456575859606162636465666768697071727374757677787980[Qté_Mag]+Tableau456575859606162636465666768697071727374757677787980[Qté_Dépôt]</f>
        <v>0</v>
      </c>
      <c r="H15" s="10" t="str">
        <f>IF(Tableau456575859606162636465666768697071727374757677787980[Stock_min]&lt;=Tableau456575859606162636465666768697071727374757677787980[Qté_Totale],"En stock","A commander")</f>
        <v>En stock</v>
      </c>
    </row>
    <row r="16" spans="1:130" x14ac:dyDescent="0.25">
      <c r="A16" s="10">
        <v>132141</v>
      </c>
      <c r="B16" s="10" t="s">
        <v>715</v>
      </c>
      <c r="C16" s="10" t="s">
        <v>481</v>
      </c>
      <c r="F16" s="10">
        <f>Tableau456575859606162636465666768697071727374757677787980[Qté_Mag]+Tableau456575859606162636465666768697071727374757677787980[Qté_Dépôt]</f>
        <v>0</v>
      </c>
      <c r="H16" s="10" t="str">
        <f>IF(Tableau456575859606162636465666768697071727374757677787980[Stock_min]&lt;=Tableau456575859606162636465666768697071727374757677787980[Qté_Totale],"En stock","A commander")</f>
        <v>En stock</v>
      </c>
    </row>
    <row r="17" spans="1:8" x14ac:dyDescent="0.25">
      <c r="A17" s="10">
        <v>145550</v>
      </c>
      <c r="B17" s="10" t="s">
        <v>821</v>
      </c>
      <c r="C17" s="10" t="s">
        <v>481</v>
      </c>
      <c r="F17" s="10">
        <f>Tableau456575859606162636465666768697071727374757677787980[Qté_Mag]+Tableau456575859606162636465666768697071727374757677787980[Qté_Dépôt]</f>
        <v>0</v>
      </c>
      <c r="H17" s="10" t="str">
        <f>IF(Tableau456575859606162636465666768697071727374757677787980[Stock_min]&lt;=Tableau456575859606162636465666768697071727374757677787980[Qté_Totale],"En stock","A commander")</f>
        <v>En stock</v>
      </c>
    </row>
    <row r="18" spans="1:8" x14ac:dyDescent="0.25">
      <c r="A18" s="10">
        <v>145337</v>
      </c>
      <c r="B18" s="10" t="s">
        <v>822</v>
      </c>
      <c r="C18" s="10" t="s">
        <v>481</v>
      </c>
      <c r="F18" s="10">
        <f>Tableau456575859606162636465666768697071727374757677787980[Qté_Mag]+Tableau456575859606162636465666768697071727374757677787980[Qté_Dépôt]</f>
        <v>0</v>
      </c>
      <c r="H18" s="10" t="str">
        <f>IF(Tableau456575859606162636465666768697071727374757677787980[Stock_min]&lt;=Tableau456575859606162636465666768697071727374757677787980[Qté_Totale],"En stock","A commander")</f>
        <v>En stock</v>
      </c>
    </row>
    <row r="19" spans="1:8" x14ac:dyDescent="0.25">
      <c r="A19" s="10" t="s">
        <v>823</v>
      </c>
      <c r="B19" s="10" t="s">
        <v>824</v>
      </c>
      <c r="C19" s="10" t="s">
        <v>481</v>
      </c>
      <c r="F19" s="10">
        <f>Tableau456575859606162636465666768697071727374757677787980[Qté_Mag]+Tableau456575859606162636465666768697071727374757677787980[Qté_Dépôt]</f>
        <v>0</v>
      </c>
      <c r="H19" s="10" t="str">
        <f>IF(Tableau456575859606162636465666768697071727374757677787980[Stock_min]&lt;=Tableau456575859606162636465666768697071727374757677787980[Qté_Totale],"En stock","A commander")</f>
        <v>En stock</v>
      </c>
    </row>
    <row r="20" spans="1:8" x14ac:dyDescent="0.25">
      <c r="A20" s="10">
        <v>145302</v>
      </c>
      <c r="B20" s="10" t="s">
        <v>825</v>
      </c>
      <c r="C20" s="10" t="s">
        <v>481</v>
      </c>
      <c r="F20" s="10">
        <f>Tableau456575859606162636465666768697071727374757677787980[Qté_Mag]+Tableau456575859606162636465666768697071727374757677787980[Qté_Dépôt]</f>
        <v>0</v>
      </c>
      <c r="H20" s="10" t="str">
        <f>IF(Tableau456575859606162636465666768697071727374757677787980[Stock_min]&lt;=Tableau456575859606162636465666768697071727374757677787980[Qté_Totale],"En stock","A commander")</f>
        <v>En stock</v>
      </c>
    </row>
    <row r="21" spans="1:8" x14ac:dyDescent="0.25">
      <c r="A21" s="10">
        <v>258110134</v>
      </c>
      <c r="B21" s="10" t="s">
        <v>567</v>
      </c>
      <c r="C21" s="10" t="s">
        <v>481</v>
      </c>
      <c r="F21" s="10">
        <f>Tableau456575859606162636465666768697071727374757677787980[Qté_Mag]+Tableau456575859606162636465666768697071727374757677787980[Qté_Dépôt]</f>
        <v>0</v>
      </c>
      <c r="H21" s="10" t="str">
        <f>IF(Tableau456575859606162636465666768697071727374757677787980[Stock_min]&lt;=Tableau456575859606162636465666768697071727374757677787980[Qté_Totale],"En stock","A commander")</f>
        <v>En stock</v>
      </c>
    </row>
    <row r="22" spans="1:8" x14ac:dyDescent="0.25">
      <c r="A22" s="10">
        <v>258110178</v>
      </c>
      <c r="B22" s="10" t="s">
        <v>827</v>
      </c>
      <c r="C22" s="10" t="s">
        <v>481</v>
      </c>
      <c r="F22" s="10">
        <f>Tableau456575859606162636465666768697071727374757677787980[Qté_Mag]+Tableau456575859606162636465666768697071727374757677787980[Qté_Dépôt]</f>
        <v>0</v>
      </c>
      <c r="H22" s="10" t="str">
        <f>IF(Tableau456575859606162636465666768697071727374757677787980[Stock_min]&lt;=Tableau456575859606162636465666768697071727374757677787980[Qté_Totale],"En stock","A commander")</f>
        <v>En stock</v>
      </c>
    </row>
    <row r="23" spans="1:8" x14ac:dyDescent="0.25">
      <c r="A23" s="10">
        <v>132323</v>
      </c>
      <c r="B23" s="10" t="s">
        <v>956</v>
      </c>
      <c r="C23" s="10" t="s">
        <v>481</v>
      </c>
      <c r="F23" s="10">
        <f>Tableau456575859606162636465666768697071727374757677787980[Qté_Mag]+Tableau456575859606162636465666768697071727374757677787980[Qté_Dépôt]</f>
        <v>0</v>
      </c>
      <c r="H23" s="10" t="str">
        <f>IF(Tableau456575859606162636465666768697071727374757677787980[Stock_min]&lt;=Tableau456575859606162636465666768697071727374757677787980[Qté_Totale],"En stock","A commander")</f>
        <v>En stock</v>
      </c>
    </row>
    <row r="24" spans="1:8" x14ac:dyDescent="0.25">
      <c r="A24" s="10">
        <v>257530</v>
      </c>
      <c r="B24" s="10" t="s">
        <v>957</v>
      </c>
      <c r="C24" s="10" t="s">
        <v>481</v>
      </c>
      <c r="F24" s="10">
        <f>Tableau456575859606162636465666768697071727374757677787980[Qté_Mag]+Tableau456575859606162636465666768697071727374757677787980[Qté_Dépôt]</f>
        <v>0</v>
      </c>
      <c r="H24" s="10" t="str">
        <f>IF(Tableau456575859606162636465666768697071727374757677787980[Stock_min]&lt;=Tableau456575859606162636465666768697071727374757677787980[Qté_Totale],"En stock","A commander")</f>
        <v>En stock</v>
      </c>
    </row>
  </sheetData>
  <conditionalFormatting sqref="H1:H1048576">
    <cfRule type="containsText" dxfId="22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4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3</v>
      </c>
      <c r="B2" s="10" t="s">
        <v>501</v>
      </c>
      <c r="C2" s="10" t="s">
        <v>502</v>
      </c>
      <c r="F2" s="10">
        <f>Tableau45657585960616263646566676869707172737475767778798081[Qté_Mag]+Tableau45657585960616263646566676869707172737475767778798081[Qté_Dépôt]</f>
        <v>0</v>
      </c>
      <c r="G2" s="10">
        <v>0</v>
      </c>
      <c r="H2" s="10" t="str">
        <f>IF(Tableau45657585960616263646566676869707172737475767778798081[Stock_min]&lt;=Tableau45657585960616263646566676869707172737475767778798081[Qté_Totale],"En stock","A commander")</f>
        <v>En stock</v>
      </c>
    </row>
    <row r="3" spans="1:130" x14ac:dyDescent="0.25">
      <c r="A3" s="10" t="s">
        <v>3</v>
      </c>
      <c r="B3" s="10" t="s">
        <v>503</v>
      </c>
      <c r="C3" s="10" t="s">
        <v>502</v>
      </c>
      <c r="F3" s="10">
        <f>Tableau45657585960616263646566676869707172737475767778798081[Qté_Mag]+Tableau45657585960616263646566676869707172737475767778798081[Qté_Dépôt]</f>
        <v>0</v>
      </c>
      <c r="H3" s="10" t="str">
        <f>IF(Tableau45657585960616263646566676869707172737475767778798081[Stock_min]&lt;=Tableau45657585960616263646566676869707172737475767778798081[Qté_Totale],"En stock","A commander")</f>
        <v>En stock</v>
      </c>
    </row>
    <row r="4" spans="1:130" x14ac:dyDescent="0.25">
      <c r="A4" s="10">
        <v>99500</v>
      </c>
      <c r="B4" s="10" t="s">
        <v>1035</v>
      </c>
      <c r="C4" s="10" t="s">
        <v>502</v>
      </c>
      <c r="F4" s="10">
        <f>Tableau45657585960616263646566676869707172737475767778798081[Qté_Mag]+Tableau45657585960616263646566676869707172737475767778798081[Qté_Dépôt]</f>
        <v>0</v>
      </c>
      <c r="H4" s="10" t="str">
        <f>IF(Tableau45657585960616263646566676869707172737475767778798081[Stock_min]&lt;=Tableau45657585960616263646566676869707172737475767778798081[Qté_Totale],"En stock","A commander")</f>
        <v>En stock</v>
      </c>
    </row>
    <row r="5" spans="1:130" x14ac:dyDescent="0.25">
      <c r="A5" s="10">
        <v>99500</v>
      </c>
      <c r="B5" s="10" t="s">
        <v>1036</v>
      </c>
      <c r="C5" s="10" t="s">
        <v>502</v>
      </c>
      <c r="F5" s="10">
        <f>Tableau45657585960616263646566676869707172737475767778798081[Qté_Mag]+Tableau45657585960616263646566676869707172737475767778798081[Qté_Dépôt]</f>
        <v>0</v>
      </c>
      <c r="H5" s="10" t="str">
        <f>IF(Tableau45657585960616263646566676869707172737475767778798081[Stock_min]&lt;=Tableau45657585960616263646566676869707172737475767778798081[Qté_Totale],"En stock","A commander")</f>
        <v>En stock</v>
      </c>
    </row>
    <row r="6" spans="1:130" x14ac:dyDescent="0.25">
      <c r="A6" s="10">
        <v>17500</v>
      </c>
      <c r="B6" s="10" t="s">
        <v>1037</v>
      </c>
      <c r="C6" s="10" t="s">
        <v>502</v>
      </c>
      <c r="F6" s="10">
        <f>Tableau45657585960616263646566676869707172737475767778798081[Qté_Mag]+Tableau45657585960616263646566676869707172737475767778798081[Qté_Dépôt]</f>
        <v>0</v>
      </c>
      <c r="H6" s="10" t="str">
        <f>IF(Tableau45657585960616263646566676869707172737475767778798081[Stock_min]&lt;=Tableau45657585960616263646566676869707172737475767778798081[Qté_Totale],"En stock","A commander")</f>
        <v>En stock</v>
      </c>
    </row>
    <row r="7" spans="1:130" x14ac:dyDescent="0.25">
      <c r="A7" s="10">
        <v>17500</v>
      </c>
      <c r="B7" s="10" t="s">
        <v>1038</v>
      </c>
      <c r="C7" s="10" t="s">
        <v>502</v>
      </c>
      <c r="F7" s="10">
        <f>Tableau45657585960616263646566676869707172737475767778798081[Qté_Mag]+Tableau45657585960616263646566676869707172737475767778798081[Qté_Dépôt]</f>
        <v>0</v>
      </c>
      <c r="H7" s="10" t="str">
        <f>IF(Tableau45657585960616263646566676869707172737475767778798081[Stock_min]&lt;=Tableau45657585960616263646566676869707172737475767778798081[Qté_Totale],"En stock","A commander")</f>
        <v>En stock</v>
      </c>
      <c r="AZ7" s="11"/>
      <c r="BM7" s="11"/>
      <c r="DZ7" s="11"/>
    </row>
  </sheetData>
  <conditionalFormatting sqref="H1:H1048576">
    <cfRule type="containsText" dxfId="21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5"/>
  <dimension ref="A1:DZ8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4708.76</v>
      </c>
      <c r="B2" s="10" t="s">
        <v>67</v>
      </c>
      <c r="C2" s="10" t="s">
        <v>68</v>
      </c>
      <c r="F2" s="10">
        <f>Tableau4565758596061626364656667686970717273747576777879808182[Qté_Mag]+Tableau4565758596061626364656667686970717273747576777879808182[Qté_Dépôt]</f>
        <v>0</v>
      </c>
      <c r="G2" s="10">
        <v>0</v>
      </c>
      <c r="H2" s="10" t="str">
        <f>IF(Tableau4565758596061626364656667686970717273747576777879808182[Stock_min]&lt;=Tableau4565758596061626364656667686970717273747576777879808182[Qté_Totale],"En stock","A commander")</f>
        <v>En stock</v>
      </c>
    </row>
    <row r="3" spans="1:130" x14ac:dyDescent="0.25">
      <c r="A3" s="10" t="s">
        <v>173</v>
      </c>
      <c r="B3" s="10" t="s">
        <v>174</v>
      </c>
      <c r="C3" s="10" t="s">
        <v>68</v>
      </c>
      <c r="F3" s="10">
        <f>Tableau4565758596061626364656667686970717273747576777879808182[Qté_Mag]+Tableau4565758596061626364656667686970717273747576777879808182[Qté_Dépôt]</f>
        <v>0</v>
      </c>
      <c r="H3" s="10" t="str">
        <f>IF(Tableau4565758596061626364656667686970717273747576777879808182[Stock_min]&lt;=Tableau4565758596061626364656667686970717273747576777879808182[Qté_Totale],"En stock","A commander")</f>
        <v>En stock</v>
      </c>
    </row>
    <row r="4" spans="1:130" x14ac:dyDescent="0.25">
      <c r="A4" s="10" t="s">
        <v>175</v>
      </c>
      <c r="B4" s="10" t="s">
        <v>176</v>
      </c>
      <c r="C4" s="10" t="s">
        <v>68</v>
      </c>
      <c r="F4" s="10">
        <f>Tableau4565758596061626364656667686970717273747576777879808182[Qté_Mag]+Tableau4565758596061626364656667686970717273747576777879808182[Qté_Dépôt]</f>
        <v>0</v>
      </c>
      <c r="H4" s="10" t="str">
        <f>IF(Tableau4565758596061626364656667686970717273747576777879808182[Stock_min]&lt;=Tableau4565758596061626364656667686970717273747576777879808182[Qté_Totale],"En stock","A commander")</f>
        <v>En stock</v>
      </c>
    </row>
    <row r="5" spans="1:130" x14ac:dyDescent="0.25">
      <c r="A5" s="10" t="s">
        <v>3</v>
      </c>
      <c r="B5" s="10" t="s">
        <v>199</v>
      </c>
      <c r="C5" s="10" t="s">
        <v>68</v>
      </c>
      <c r="F5" s="10">
        <f>Tableau4565758596061626364656667686970717273747576777879808182[Qté_Mag]+Tableau4565758596061626364656667686970717273747576777879808182[Qté_Dépôt]</f>
        <v>0</v>
      </c>
      <c r="H5" s="10" t="str">
        <f>IF(Tableau4565758596061626364656667686970717273747576777879808182[Stock_min]&lt;=Tableau4565758596061626364656667686970717273747576777879808182[Qté_Totale],"En stock","A commander")</f>
        <v>En stock</v>
      </c>
    </row>
    <row r="6" spans="1:130" x14ac:dyDescent="0.25">
      <c r="A6" s="10">
        <v>9641652024</v>
      </c>
      <c r="B6" s="10" t="s">
        <v>222</v>
      </c>
      <c r="C6" s="10" t="s">
        <v>68</v>
      </c>
      <c r="F6" s="10">
        <f>Tableau4565758596061626364656667686970717273747576777879808182[Qté_Mag]+Tableau4565758596061626364656667686970717273747576777879808182[Qté_Dépôt]</f>
        <v>0</v>
      </c>
      <c r="H6" s="10" t="str">
        <f>IF(Tableau4565758596061626364656667686970717273747576777879808182[Stock_min]&lt;=Tableau4565758596061626364656667686970717273747576777879808182[Qté_Totale],"En stock","A commander")</f>
        <v>En stock</v>
      </c>
    </row>
    <row r="7" spans="1:130" x14ac:dyDescent="0.25">
      <c r="A7" s="10" t="s">
        <v>353</v>
      </c>
      <c r="B7" s="10" t="s">
        <v>354</v>
      </c>
      <c r="C7" s="10" t="s">
        <v>68</v>
      </c>
      <c r="F7" s="10">
        <f>Tableau4565758596061626364656667686970717273747576777879808182[Qté_Mag]+Tableau4565758596061626364656667686970717273747576777879808182[Qté_Dépôt]</f>
        <v>0</v>
      </c>
      <c r="H7" s="10" t="str">
        <f>IF(Tableau4565758596061626364656667686970717273747576777879808182[Stock_min]&lt;=Tableau4565758596061626364656667686970717273747576777879808182[Qté_Totale],"En stock","A commander")</f>
        <v>En stock</v>
      </c>
      <c r="AZ7" s="11"/>
      <c r="BM7" s="11"/>
      <c r="DZ7" s="11"/>
    </row>
    <row r="8" spans="1:130" x14ac:dyDescent="0.25">
      <c r="A8" s="10">
        <v>90001</v>
      </c>
      <c r="B8" s="10" t="s">
        <v>1039</v>
      </c>
      <c r="C8" s="10" t="s">
        <v>68</v>
      </c>
      <c r="F8" s="10">
        <f>Tableau4565758596061626364656667686970717273747576777879808182[Qté_Mag]+Tableau4565758596061626364656667686970717273747576777879808182[Qté_Dépôt]</f>
        <v>0</v>
      </c>
      <c r="H8" s="10" t="str">
        <f>IF(Tableau4565758596061626364656667686970717273747576777879808182[Stock_min]&lt;=Tableau4565758596061626364656667686970717273747576777879808182[Qté_Totale],"En stock","A commander")</f>
        <v>En stock</v>
      </c>
    </row>
  </sheetData>
  <conditionalFormatting sqref="H1:H1048576">
    <cfRule type="containsText" dxfId="20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6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4333101</v>
      </c>
      <c r="B2" s="10" t="s">
        <v>568</v>
      </c>
      <c r="C2" s="10" t="s">
        <v>569</v>
      </c>
      <c r="F2" s="10">
        <f>Tableau456575859606162636465666768697071727374757677787980818283[Qté_Mag]+Tableau456575859606162636465666768697071727374757677787980818283[Qté_Dépôt]</f>
        <v>0</v>
      </c>
      <c r="G2" s="10">
        <v>0</v>
      </c>
      <c r="H2" s="10" t="str">
        <f>IF(Tableau456575859606162636465666768697071727374757677787980818283[Stock_min]&lt;=Tableau456575859606162636465666768697071727374757677787980818283[Qté_Totale],"En stock","A commander")</f>
        <v>En stock</v>
      </c>
    </row>
    <row r="3" spans="1:130" x14ac:dyDescent="0.25">
      <c r="A3" s="10">
        <v>4313101</v>
      </c>
      <c r="B3" s="10" t="s">
        <v>845</v>
      </c>
      <c r="C3" s="10" t="s">
        <v>569</v>
      </c>
      <c r="F3" s="10">
        <f>Tableau456575859606162636465666768697071727374757677787980818283[Qté_Mag]+Tableau456575859606162636465666768697071727374757677787980818283[Qté_Dépôt]</f>
        <v>0</v>
      </c>
      <c r="H3" s="10" t="str">
        <f>IF(Tableau456575859606162636465666768697071727374757677787980818283[Stock_min]&lt;=Tableau456575859606162636465666768697071727374757677787980818283[Qté_Totale],"En stock","A commander")</f>
        <v>En stock</v>
      </c>
    </row>
    <row r="4" spans="1:130" x14ac:dyDescent="0.25">
      <c r="A4" s="10">
        <v>4870017</v>
      </c>
      <c r="B4" s="10" t="s">
        <v>846</v>
      </c>
      <c r="C4" s="10" t="s">
        <v>569</v>
      </c>
      <c r="F4" s="10">
        <f>Tableau456575859606162636465666768697071727374757677787980818283[Qté_Mag]+Tableau456575859606162636465666768697071727374757677787980818283[Qté_Dépôt]</f>
        <v>0</v>
      </c>
      <c r="H4" s="10" t="str">
        <f>IF(Tableau456575859606162636465666768697071727374757677787980818283[Stock_min]&lt;=Tableau456575859606162636465666768697071727374757677787980818283[Qté_Totale],"En stock","A commander")</f>
        <v>En stock</v>
      </c>
    </row>
    <row r="5" spans="1:130" x14ac:dyDescent="0.25">
      <c r="A5" s="10">
        <v>487067</v>
      </c>
      <c r="B5" s="10" t="s">
        <v>847</v>
      </c>
      <c r="C5" s="10" t="s">
        <v>569</v>
      </c>
      <c r="F5" s="10">
        <f>Tableau456575859606162636465666768697071727374757677787980818283[Qté_Mag]+Tableau456575859606162636465666768697071727374757677787980818283[Qté_Dépôt]</f>
        <v>0</v>
      </c>
      <c r="H5" s="10" t="str">
        <f>IF(Tableau456575859606162636465666768697071727374757677787980818283[Stock_min]&lt;=Tableau456575859606162636465666768697071727374757677787980818283[Qté_Totale],"En stock","A commander")</f>
        <v>En stock</v>
      </c>
    </row>
    <row r="6" spans="1:130" x14ac:dyDescent="0.25">
      <c r="A6" s="10">
        <v>4333103</v>
      </c>
      <c r="B6" s="10" t="s">
        <v>954</v>
      </c>
      <c r="C6" s="10" t="s">
        <v>569</v>
      </c>
      <c r="F6" s="10">
        <f>Tableau456575859606162636465666768697071727374757677787980818283[Qté_Mag]+Tableau456575859606162636465666768697071727374757677787980818283[Qté_Dépôt]</f>
        <v>0</v>
      </c>
      <c r="H6" s="10" t="str">
        <f>IF(Tableau456575859606162636465666768697071727374757677787980818283[Stock_min]&lt;=Tableau456575859606162636465666768697071727374757677787980818283[Qté_Totale],"En stock","A commander")</f>
        <v>En stock</v>
      </c>
    </row>
    <row r="7" spans="1:130" x14ac:dyDescent="0.25">
      <c r="A7" s="10">
        <v>4342103</v>
      </c>
      <c r="B7" s="10" t="s">
        <v>955</v>
      </c>
      <c r="C7" s="10" t="s">
        <v>569</v>
      </c>
      <c r="F7" s="10">
        <f>Tableau456575859606162636465666768697071727374757677787980818283[Qté_Mag]+Tableau456575859606162636465666768697071727374757677787980818283[Qté_Dépôt]</f>
        <v>0</v>
      </c>
      <c r="H7" s="10" t="str">
        <f>IF(Tableau456575859606162636465666768697071727374757677787980818283[Stock_min]&lt;=Tableau456575859606162636465666768697071727374757677787980818283[Qté_Totale],"En stock","A commander")</f>
        <v>En stock</v>
      </c>
      <c r="AZ7" s="11"/>
      <c r="BM7" s="11"/>
      <c r="DZ7" s="11"/>
    </row>
  </sheetData>
  <conditionalFormatting sqref="H1:H1048576">
    <cfRule type="containsText" dxfId="19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/>
  <dimension ref="A1:DZ106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3</v>
      </c>
      <c r="B2" s="10" t="s">
        <v>13</v>
      </c>
      <c r="C2" s="10" t="s">
        <v>14</v>
      </c>
      <c r="F2" s="10">
        <f>Tableau45657585960616263646566676869707172737475767778798081828384[Qté_Mag]+Tableau45657585960616263646566676869707172737475767778798081828384[Qté_Dépôt]</f>
        <v>0</v>
      </c>
      <c r="G2" s="10">
        <v>0</v>
      </c>
      <c r="H2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3" spans="1:130" x14ac:dyDescent="0.25">
      <c r="A3" s="10">
        <v>204363</v>
      </c>
      <c r="B3" s="10" t="s">
        <v>54</v>
      </c>
      <c r="C3" s="10" t="s">
        <v>14</v>
      </c>
      <c r="F3" s="10">
        <f>Tableau45657585960616263646566676869707172737475767778798081828384[Qté_Mag]+Tableau45657585960616263646566676869707172737475767778798081828384[Qté_Dépôt]</f>
        <v>0</v>
      </c>
      <c r="H3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4" spans="1:130" x14ac:dyDescent="0.25">
      <c r="A4" s="10">
        <v>92533</v>
      </c>
      <c r="B4" s="10" t="s">
        <v>75</v>
      </c>
      <c r="C4" s="10" t="s">
        <v>14</v>
      </c>
      <c r="F4" s="10">
        <f>Tableau45657585960616263646566676869707172737475767778798081828384[Qté_Mag]+Tableau45657585960616263646566676869707172737475767778798081828384[Qté_Dépôt]</f>
        <v>0</v>
      </c>
      <c r="H4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5" spans="1:130" x14ac:dyDescent="0.25">
      <c r="A5" s="10">
        <v>92552</v>
      </c>
      <c r="B5" s="10" t="s">
        <v>76</v>
      </c>
      <c r="C5" s="10" t="s">
        <v>14</v>
      </c>
      <c r="F5" s="10">
        <f>Tableau45657585960616263646566676869707172737475767778798081828384[Qté_Mag]+Tableau45657585960616263646566676869707172737475767778798081828384[Qté_Dépôt]</f>
        <v>0</v>
      </c>
      <c r="H5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6" spans="1:130" x14ac:dyDescent="0.25">
      <c r="A6" s="10">
        <v>92501</v>
      </c>
      <c r="B6" s="10" t="s">
        <v>77</v>
      </c>
      <c r="C6" s="10" t="s">
        <v>14</v>
      </c>
      <c r="F6" s="10">
        <f>Tableau45657585960616263646566676869707172737475767778798081828384[Qté_Mag]+Tableau45657585960616263646566676869707172737475767778798081828384[Qté_Dépôt]</f>
        <v>0</v>
      </c>
      <c r="H6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7" spans="1:130" x14ac:dyDescent="0.25">
      <c r="A7" s="10">
        <v>92591</v>
      </c>
      <c r="B7" s="10" t="s">
        <v>78</v>
      </c>
      <c r="C7" s="10" t="s">
        <v>14</v>
      </c>
      <c r="F7" s="10">
        <f>Tableau45657585960616263646566676869707172737475767778798081828384[Qté_Mag]+Tableau45657585960616263646566676869707172737475767778798081828384[Qté_Dépôt]</f>
        <v>0</v>
      </c>
      <c r="H7" s="10" t="str">
        <f>IF(Tableau45657585960616263646566676869707172737475767778798081828384[Stock_min]&lt;=Tableau45657585960616263646566676869707172737475767778798081828384[Qté_Totale],"En stock","A commander")</f>
        <v>En stock</v>
      </c>
      <c r="AZ7" s="11"/>
      <c r="BM7" s="11"/>
      <c r="DZ7" s="11"/>
    </row>
    <row r="8" spans="1:130" x14ac:dyDescent="0.25">
      <c r="A8" s="10">
        <v>205446</v>
      </c>
      <c r="B8" s="10" t="s">
        <v>79</v>
      </c>
      <c r="C8" s="10" t="s">
        <v>14</v>
      </c>
      <c r="F8" s="10">
        <f>Tableau45657585960616263646566676869707172737475767778798081828384[Qté_Mag]+Tableau45657585960616263646566676869707172737475767778798081828384[Qté_Dépôt]</f>
        <v>0</v>
      </c>
      <c r="H8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9" spans="1:130" x14ac:dyDescent="0.25">
      <c r="A9" s="10">
        <v>205357</v>
      </c>
      <c r="B9" s="10" t="s">
        <v>80</v>
      </c>
      <c r="C9" s="10" t="s">
        <v>14</v>
      </c>
      <c r="F9" s="10">
        <f>Tableau45657585960616263646566676869707172737475767778798081828384[Qté_Mag]+Tableau45657585960616263646566676869707172737475767778798081828384[Qté_Dépôt]</f>
        <v>0</v>
      </c>
      <c r="H9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0" spans="1:130" x14ac:dyDescent="0.25">
      <c r="A10" s="10">
        <v>206072</v>
      </c>
      <c r="B10" s="10" t="s">
        <v>93</v>
      </c>
      <c r="C10" s="10" t="s">
        <v>14</v>
      </c>
      <c r="F10" s="10">
        <f>Tableau45657585960616263646566676869707172737475767778798081828384[Qté_Mag]+Tableau45657585960616263646566676869707172737475767778798081828384[Qté_Dépôt]</f>
        <v>0</v>
      </c>
      <c r="H10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1" spans="1:130" x14ac:dyDescent="0.25">
      <c r="A11" s="10" t="s">
        <v>3</v>
      </c>
      <c r="B11" s="10" t="s">
        <v>188</v>
      </c>
      <c r="C11" s="10" t="s">
        <v>14</v>
      </c>
      <c r="F11" s="10">
        <f>Tableau45657585960616263646566676869707172737475767778798081828384[Qté_Mag]+Tableau45657585960616263646566676869707172737475767778798081828384[Qté_Dépôt]</f>
        <v>0</v>
      </c>
      <c r="H11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2" spans="1:130" x14ac:dyDescent="0.25">
      <c r="A12" s="10">
        <v>917602</v>
      </c>
      <c r="B12" s="10" t="s">
        <v>255</v>
      </c>
      <c r="C12" s="10" t="s">
        <v>14</v>
      </c>
      <c r="F12" s="10">
        <f>Tableau45657585960616263646566676869707172737475767778798081828384[Qté_Mag]+Tableau45657585960616263646566676869707172737475767778798081828384[Qté_Dépôt]</f>
        <v>0</v>
      </c>
      <c r="H12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3" spans="1:130" x14ac:dyDescent="0.25">
      <c r="A13" s="10">
        <v>917103</v>
      </c>
      <c r="B13" s="10" t="s">
        <v>256</v>
      </c>
      <c r="C13" s="10" t="s">
        <v>14</v>
      </c>
      <c r="F13" s="10">
        <f>Tableau45657585960616263646566676869707172737475767778798081828384[Qté_Mag]+Tableau45657585960616263646566676869707172737475767778798081828384[Qté_Dépôt]</f>
        <v>0</v>
      </c>
      <c r="H13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4" spans="1:130" x14ac:dyDescent="0.25">
      <c r="A14" s="10">
        <v>918501</v>
      </c>
      <c r="B14" s="10" t="s">
        <v>257</v>
      </c>
      <c r="C14" s="10" t="s">
        <v>14</v>
      </c>
      <c r="F14" s="10">
        <f>Tableau45657585960616263646566676869707172737475767778798081828384[Qté_Mag]+Tableau45657585960616263646566676869707172737475767778798081828384[Qté_Dépôt]</f>
        <v>0</v>
      </c>
      <c r="H14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5" spans="1:130" x14ac:dyDescent="0.25">
      <c r="A15" s="10">
        <v>918301</v>
      </c>
      <c r="B15" s="10" t="s">
        <v>258</v>
      </c>
      <c r="C15" s="10" t="s">
        <v>14</v>
      </c>
      <c r="F15" s="10">
        <f>Tableau45657585960616263646566676869707172737475767778798081828384[Qté_Mag]+Tableau45657585960616263646566676869707172737475767778798081828384[Qté_Dépôt]</f>
        <v>0</v>
      </c>
      <c r="H15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6" spans="1:130" x14ac:dyDescent="0.25">
      <c r="A16" s="10">
        <v>917804</v>
      </c>
      <c r="B16" s="10" t="s">
        <v>259</v>
      </c>
      <c r="C16" s="10" t="s">
        <v>14</v>
      </c>
      <c r="F16" s="10">
        <f>Tableau45657585960616263646566676869707172737475767778798081828384[Qté_Mag]+Tableau45657585960616263646566676869707172737475767778798081828384[Qté_Dépôt]</f>
        <v>0</v>
      </c>
      <c r="H16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7" spans="1:8" x14ac:dyDescent="0.25">
      <c r="A17" s="10">
        <v>915910</v>
      </c>
      <c r="B17" s="10" t="s">
        <v>260</v>
      </c>
      <c r="C17" s="10" t="s">
        <v>14</v>
      </c>
      <c r="F17" s="10">
        <f>Tableau45657585960616263646566676869707172737475767778798081828384[Qté_Mag]+Tableau45657585960616263646566676869707172737475767778798081828384[Qté_Dépôt]</f>
        <v>0</v>
      </c>
      <c r="H17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8" spans="1:8" x14ac:dyDescent="0.25">
      <c r="A18" s="10">
        <v>206073</v>
      </c>
      <c r="B18" s="10" t="s">
        <v>261</v>
      </c>
      <c r="C18" s="10" t="s">
        <v>14</v>
      </c>
      <c r="F18" s="10">
        <f>Tableau45657585960616263646566676869707172737475767778798081828384[Qté_Mag]+Tableau45657585960616263646566676869707172737475767778798081828384[Qté_Dépôt]</f>
        <v>0</v>
      </c>
      <c r="H18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9" spans="1:8" x14ac:dyDescent="0.25">
      <c r="A19" s="10">
        <v>205166</v>
      </c>
      <c r="B19" s="10" t="s">
        <v>262</v>
      </c>
      <c r="C19" s="10" t="s">
        <v>14</v>
      </c>
      <c r="F19" s="10">
        <f>Tableau45657585960616263646566676869707172737475767778798081828384[Qté_Mag]+Tableau45657585960616263646566676869707172737475767778798081828384[Qté_Dépôt]</f>
        <v>0</v>
      </c>
      <c r="H19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20" spans="1:8" x14ac:dyDescent="0.25">
      <c r="A20" s="10">
        <v>93707</v>
      </c>
      <c r="B20" s="10" t="s">
        <v>320</v>
      </c>
      <c r="C20" s="10" t="s">
        <v>14</v>
      </c>
      <c r="F20" s="10">
        <f>Tableau45657585960616263646566676869707172737475767778798081828384[Qté_Mag]+Tableau45657585960616263646566676869707172737475767778798081828384[Qté_Dépôt]</f>
        <v>0</v>
      </c>
      <c r="H20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21" spans="1:8" x14ac:dyDescent="0.25">
      <c r="A21" s="10">
        <v>205400</v>
      </c>
      <c r="B21" s="10" t="s">
        <v>321</v>
      </c>
      <c r="C21" s="10" t="s">
        <v>14</v>
      </c>
      <c r="F21" s="10">
        <f>Tableau45657585960616263646566676869707172737475767778798081828384[Qté_Mag]+Tableau45657585960616263646566676869707172737475767778798081828384[Qté_Dépôt]</f>
        <v>0</v>
      </c>
      <c r="H21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22" spans="1:8" x14ac:dyDescent="0.25">
      <c r="A22" s="10" t="s">
        <v>508</v>
      </c>
      <c r="B22" s="10" t="s">
        <v>509</v>
      </c>
      <c r="C22" s="10" t="s">
        <v>14</v>
      </c>
      <c r="F22" s="10">
        <f>Tableau45657585960616263646566676869707172737475767778798081828384[Qté_Mag]+Tableau45657585960616263646566676869707172737475767778798081828384[Qté_Dépôt]</f>
        <v>0</v>
      </c>
      <c r="H22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23" spans="1:8" x14ac:dyDescent="0.25">
      <c r="A23" s="10">
        <v>204381</v>
      </c>
      <c r="B23" s="10" t="s">
        <v>514</v>
      </c>
      <c r="C23" s="10" t="s">
        <v>14</v>
      </c>
      <c r="F23" s="10">
        <f>Tableau45657585960616263646566676869707172737475767778798081828384[Qté_Mag]+Tableau45657585960616263646566676869707172737475767778798081828384[Qté_Dépôt]</f>
        <v>0</v>
      </c>
      <c r="H23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24" spans="1:8" x14ac:dyDescent="0.25">
      <c r="A24" s="10">
        <v>919101</v>
      </c>
      <c r="B24" s="10" t="s">
        <v>580</v>
      </c>
      <c r="C24" s="10" t="s">
        <v>14</v>
      </c>
      <c r="F24" s="10">
        <f>Tableau45657585960616263646566676869707172737475767778798081828384[Qté_Mag]+Tableau45657585960616263646566676869707172737475767778798081828384[Qté_Dépôt]</f>
        <v>0</v>
      </c>
      <c r="H24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25" spans="1:8" x14ac:dyDescent="0.25">
      <c r="A25" s="10" t="s">
        <v>597</v>
      </c>
      <c r="B25" s="10" t="s">
        <v>598</v>
      </c>
      <c r="C25" s="10" t="s">
        <v>14</v>
      </c>
      <c r="F25" s="10">
        <f>Tableau45657585960616263646566676869707172737475767778798081828384[Qté_Mag]+Tableau45657585960616263646566676869707172737475767778798081828384[Qté_Dépôt]</f>
        <v>0</v>
      </c>
      <c r="H25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26" spans="1:8" x14ac:dyDescent="0.25">
      <c r="A26" s="10" t="s">
        <v>599</v>
      </c>
      <c r="B26" s="10" t="s">
        <v>600</v>
      </c>
      <c r="C26" s="10" t="s">
        <v>14</v>
      </c>
      <c r="F26" s="10">
        <f>Tableau45657585960616263646566676869707172737475767778798081828384[Qté_Mag]+Tableau45657585960616263646566676869707172737475767778798081828384[Qté_Dépôt]</f>
        <v>0</v>
      </c>
      <c r="H26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27" spans="1:8" x14ac:dyDescent="0.25">
      <c r="A27" s="10">
        <v>205399</v>
      </c>
      <c r="B27" s="10" t="s">
        <v>610</v>
      </c>
      <c r="C27" s="10" t="s">
        <v>14</v>
      </c>
      <c r="F27" s="10">
        <f>Tableau45657585960616263646566676869707172737475767778798081828384[Qté_Mag]+Tableau45657585960616263646566676869707172737475767778798081828384[Qté_Dépôt]</f>
        <v>0</v>
      </c>
      <c r="H27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28" spans="1:8" x14ac:dyDescent="0.25">
      <c r="A28" s="10">
        <v>91685</v>
      </c>
      <c r="B28" s="10" t="s">
        <v>611</v>
      </c>
      <c r="C28" s="10" t="s">
        <v>14</v>
      </c>
      <c r="F28" s="10">
        <f>Tableau45657585960616263646566676869707172737475767778798081828384[Qté_Mag]+Tableau45657585960616263646566676869707172737475767778798081828384[Qté_Dépôt]</f>
        <v>0</v>
      </c>
      <c r="H28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29" spans="1:8" x14ac:dyDescent="0.25">
      <c r="A29" s="10">
        <v>38294</v>
      </c>
      <c r="B29" s="10" t="s">
        <v>612</v>
      </c>
      <c r="C29" s="10" t="s">
        <v>14</v>
      </c>
      <c r="F29" s="10">
        <f>Tableau45657585960616263646566676869707172737475767778798081828384[Qté_Mag]+Tableau45657585960616263646566676869707172737475767778798081828384[Qté_Dépôt]</f>
        <v>0</v>
      </c>
      <c r="H29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30" spans="1:8" x14ac:dyDescent="0.25">
      <c r="A30" s="10">
        <v>204014</v>
      </c>
      <c r="B30" s="10" t="s">
        <v>613</v>
      </c>
      <c r="C30" s="10" t="s">
        <v>14</v>
      </c>
      <c r="F30" s="10">
        <f>Tableau45657585960616263646566676869707172737475767778798081828384[Qté_Mag]+Tableau45657585960616263646566676869707172737475767778798081828384[Qté_Dépôt]</f>
        <v>0</v>
      </c>
      <c r="H30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31" spans="1:8" x14ac:dyDescent="0.25">
      <c r="A31" s="10">
        <v>203999</v>
      </c>
      <c r="B31" s="10" t="s">
        <v>618</v>
      </c>
      <c r="C31" s="10" t="s">
        <v>14</v>
      </c>
      <c r="F31" s="10">
        <f>Tableau45657585960616263646566676869707172737475767778798081828384[Qté_Mag]+Tableau45657585960616263646566676869707172737475767778798081828384[Qté_Dépôt]</f>
        <v>0</v>
      </c>
      <c r="H31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32" spans="1:8" x14ac:dyDescent="0.25">
      <c r="A32" s="10">
        <v>201442</v>
      </c>
      <c r="B32" s="10" t="s">
        <v>619</v>
      </c>
      <c r="C32" s="10" t="s">
        <v>14</v>
      </c>
      <c r="F32" s="10">
        <f>Tableau45657585960616263646566676869707172737475767778798081828384[Qté_Mag]+Tableau45657585960616263646566676869707172737475767778798081828384[Qté_Dépôt]</f>
        <v>0</v>
      </c>
      <c r="H32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33" spans="1:8" x14ac:dyDescent="0.25">
      <c r="A33" s="10">
        <v>61013</v>
      </c>
      <c r="B33" s="10" t="s">
        <v>620</v>
      </c>
      <c r="C33" s="10" t="s">
        <v>14</v>
      </c>
      <c r="F33" s="10">
        <f>Tableau45657585960616263646566676869707172737475767778798081828384[Qté_Mag]+Tableau45657585960616263646566676869707172737475767778798081828384[Qté_Dépôt]</f>
        <v>0</v>
      </c>
      <c r="H33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34" spans="1:8" x14ac:dyDescent="0.25">
      <c r="A34" s="10">
        <v>55041</v>
      </c>
      <c r="B34" s="10" t="s">
        <v>621</v>
      </c>
      <c r="C34" s="10" t="s">
        <v>14</v>
      </c>
      <c r="F34" s="10">
        <f>Tableau45657585960616263646566676869707172737475767778798081828384[Qté_Mag]+Tableau45657585960616263646566676869707172737475767778798081828384[Qté_Dépôt]</f>
        <v>0</v>
      </c>
      <c r="H34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35" spans="1:8" x14ac:dyDescent="0.25">
      <c r="A35" s="10">
        <v>203992</v>
      </c>
      <c r="B35" s="10" t="s">
        <v>622</v>
      </c>
      <c r="C35" s="10" t="s">
        <v>14</v>
      </c>
      <c r="F35" s="10">
        <f>Tableau45657585960616263646566676869707172737475767778798081828384[Qté_Mag]+Tableau45657585960616263646566676869707172737475767778798081828384[Qté_Dépôt]</f>
        <v>0</v>
      </c>
      <c r="H35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36" spans="1:8" x14ac:dyDescent="0.25">
      <c r="A36" s="10">
        <v>58153</v>
      </c>
      <c r="B36" s="10" t="s">
        <v>623</v>
      </c>
      <c r="C36" s="10" t="s">
        <v>14</v>
      </c>
      <c r="F36" s="10">
        <f>Tableau45657585960616263646566676869707172737475767778798081828384[Qté_Mag]+Tableau45657585960616263646566676869707172737475767778798081828384[Qté_Dépôt]</f>
        <v>0</v>
      </c>
      <c r="H36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37" spans="1:8" x14ac:dyDescent="0.25">
      <c r="A37" s="10">
        <v>200078</v>
      </c>
      <c r="B37" s="10" t="s">
        <v>624</v>
      </c>
      <c r="C37" s="10" t="s">
        <v>14</v>
      </c>
      <c r="F37" s="10">
        <f>Tableau45657585960616263646566676869707172737475767778798081828384[Qté_Mag]+Tableau45657585960616263646566676869707172737475767778798081828384[Qté_Dépôt]</f>
        <v>0</v>
      </c>
      <c r="H37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38" spans="1:8" x14ac:dyDescent="0.25">
      <c r="A38" s="10" t="s">
        <v>625</v>
      </c>
      <c r="B38" s="10" t="s">
        <v>626</v>
      </c>
      <c r="C38" s="10" t="s">
        <v>14</v>
      </c>
      <c r="F38" s="10">
        <f>Tableau45657585960616263646566676869707172737475767778798081828384[Qté_Mag]+Tableau45657585960616263646566676869707172737475767778798081828384[Qté_Dépôt]</f>
        <v>0</v>
      </c>
      <c r="H38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39" spans="1:8" x14ac:dyDescent="0.25">
      <c r="A39" s="10">
        <v>55055</v>
      </c>
      <c r="B39" s="10" t="s">
        <v>627</v>
      </c>
      <c r="C39" s="10" t="s">
        <v>14</v>
      </c>
      <c r="F39" s="10">
        <f>Tableau45657585960616263646566676869707172737475767778798081828384[Qté_Mag]+Tableau45657585960616263646566676869707172737475767778798081828384[Qté_Dépôt]</f>
        <v>0</v>
      </c>
      <c r="H39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40" spans="1:8" x14ac:dyDescent="0.25">
      <c r="A40" s="10">
        <v>200048</v>
      </c>
      <c r="B40" s="10" t="s">
        <v>628</v>
      </c>
      <c r="C40" s="10" t="s">
        <v>14</v>
      </c>
      <c r="F40" s="10">
        <f>Tableau45657585960616263646566676869707172737475767778798081828384[Qté_Mag]+Tableau45657585960616263646566676869707172737475767778798081828384[Qté_Dépôt]</f>
        <v>0</v>
      </c>
      <c r="H40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41" spans="1:8" x14ac:dyDescent="0.25">
      <c r="A41" s="10">
        <v>204027</v>
      </c>
      <c r="B41" s="10" t="s">
        <v>629</v>
      </c>
      <c r="C41" s="10" t="s">
        <v>14</v>
      </c>
      <c r="F41" s="10">
        <f>Tableau45657585960616263646566676869707172737475767778798081828384[Qté_Mag]+Tableau45657585960616263646566676869707172737475767778798081828384[Qté_Dépôt]</f>
        <v>0</v>
      </c>
      <c r="H41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42" spans="1:8" x14ac:dyDescent="0.25">
      <c r="A42" s="10">
        <v>50096</v>
      </c>
      <c r="B42" s="10" t="s">
        <v>630</v>
      </c>
      <c r="C42" s="10" t="s">
        <v>14</v>
      </c>
      <c r="F42" s="10">
        <f>Tableau45657585960616263646566676869707172737475767778798081828384[Qté_Mag]+Tableau45657585960616263646566676869707172737475767778798081828384[Qté_Dépôt]</f>
        <v>0</v>
      </c>
      <c r="H42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43" spans="1:8" x14ac:dyDescent="0.25">
      <c r="A43" s="10">
        <v>201433</v>
      </c>
      <c r="B43" s="10" t="s">
        <v>631</v>
      </c>
      <c r="C43" s="10" t="s">
        <v>14</v>
      </c>
      <c r="F43" s="10">
        <f>Tableau45657585960616263646566676869707172737475767778798081828384[Qté_Mag]+Tableau45657585960616263646566676869707172737475767778798081828384[Qté_Dépôt]</f>
        <v>0</v>
      </c>
      <c r="H43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44" spans="1:8" x14ac:dyDescent="0.25">
      <c r="A44" s="10">
        <v>202345</v>
      </c>
      <c r="B44" s="10" t="s">
        <v>632</v>
      </c>
      <c r="C44" s="10" t="s">
        <v>14</v>
      </c>
      <c r="F44" s="10">
        <f>Tableau45657585960616263646566676869707172737475767778798081828384[Qté_Mag]+Tableau45657585960616263646566676869707172737475767778798081828384[Qté_Dépôt]</f>
        <v>0</v>
      </c>
      <c r="H44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45" spans="1:8" x14ac:dyDescent="0.25">
      <c r="A45" s="10">
        <v>202433</v>
      </c>
      <c r="B45" s="10" t="s">
        <v>633</v>
      </c>
      <c r="C45" s="10" t="s">
        <v>14</v>
      </c>
      <c r="F45" s="10">
        <f>Tableau45657585960616263646566676869707172737475767778798081828384[Qté_Mag]+Tableau45657585960616263646566676869707172737475767778798081828384[Qté_Dépôt]</f>
        <v>0</v>
      </c>
      <c r="H45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46" spans="1:8" x14ac:dyDescent="0.25">
      <c r="A46" s="10">
        <v>92590</v>
      </c>
      <c r="B46" s="10" t="s">
        <v>1040</v>
      </c>
      <c r="C46" s="10" t="s">
        <v>14</v>
      </c>
      <c r="F46" s="10">
        <f>Tableau45657585960616263646566676869707172737475767778798081828384[Qté_Mag]+Tableau45657585960616263646566676869707172737475767778798081828384[Qté_Dépôt]</f>
        <v>0</v>
      </c>
      <c r="H46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47" spans="1:8" x14ac:dyDescent="0.25">
      <c r="A47" s="10">
        <v>92584</v>
      </c>
      <c r="B47" s="10" t="s">
        <v>644</v>
      </c>
      <c r="C47" s="10" t="s">
        <v>14</v>
      </c>
      <c r="F47" s="10">
        <f>Tableau45657585960616263646566676869707172737475767778798081828384[Qté_Mag]+Tableau45657585960616263646566676869707172737475767778798081828384[Qté_Dépôt]</f>
        <v>0</v>
      </c>
      <c r="H47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48" spans="1:8" x14ac:dyDescent="0.25">
      <c r="A48" s="10">
        <v>92565</v>
      </c>
      <c r="B48" s="10" t="s">
        <v>645</v>
      </c>
      <c r="C48" s="10" t="s">
        <v>14</v>
      </c>
      <c r="F48" s="10">
        <f>Tableau45657585960616263646566676869707172737475767778798081828384[Qté_Mag]+Tableau45657585960616263646566676869707172737475767778798081828384[Qté_Dépôt]</f>
        <v>0</v>
      </c>
      <c r="H48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49" spans="1:8" x14ac:dyDescent="0.25">
      <c r="A49" s="10">
        <v>92569</v>
      </c>
      <c r="B49" s="10" t="s">
        <v>646</v>
      </c>
      <c r="C49" s="10" t="s">
        <v>14</v>
      </c>
      <c r="F49" s="10">
        <f>Tableau45657585960616263646566676869707172737475767778798081828384[Qté_Mag]+Tableau45657585960616263646566676869707172737475767778798081828384[Qté_Dépôt]</f>
        <v>0</v>
      </c>
      <c r="H49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50" spans="1:8" x14ac:dyDescent="0.25">
      <c r="A50" s="10">
        <v>92487</v>
      </c>
      <c r="B50" s="10" t="s">
        <v>647</v>
      </c>
      <c r="C50" s="10" t="s">
        <v>14</v>
      </c>
      <c r="F50" s="10">
        <f>Tableau45657585960616263646566676869707172737475767778798081828384[Qté_Mag]+Tableau45657585960616263646566676869707172737475767778798081828384[Qté_Dépôt]</f>
        <v>0</v>
      </c>
      <c r="H50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51" spans="1:8" x14ac:dyDescent="0.25">
      <c r="A51" s="10">
        <v>92559</v>
      </c>
      <c r="B51" s="10" t="s">
        <v>649</v>
      </c>
      <c r="C51" s="10" t="s">
        <v>14</v>
      </c>
      <c r="F51" s="10">
        <f>Tableau45657585960616263646566676869707172737475767778798081828384[Qté_Mag]+Tableau45657585960616263646566676869707172737475767778798081828384[Qté_Dépôt]</f>
        <v>0</v>
      </c>
      <c r="H51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52" spans="1:8" x14ac:dyDescent="0.25">
      <c r="A52" s="10">
        <v>92474</v>
      </c>
      <c r="B52" s="10" t="s">
        <v>654</v>
      </c>
      <c r="F52" s="10">
        <f>Tableau45657585960616263646566676869707172737475767778798081828384[Qté_Mag]+Tableau45657585960616263646566676869707172737475767778798081828384[Qté_Dépôt]</f>
        <v>0</v>
      </c>
      <c r="H52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53" spans="1:8" x14ac:dyDescent="0.25">
      <c r="A53" s="10">
        <v>92467</v>
      </c>
      <c r="B53" s="10" t="s">
        <v>1041</v>
      </c>
      <c r="C53" s="10" t="s">
        <v>14</v>
      </c>
      <c r="F53" s="10">
        <f>Tableau45657585960616263646566676869707172737475767778798081828384[Qté_Mag]+Tableau45657585960616263646566676869707172737475767778798081828384[Qté_Dépôt]</f>
        <v>0</v>
      </c>
      <c r="H53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54" spans="1:8" x14ac:dyDescent="0.25">
      <c r="A54" s="10" t="s">
        <v>659</v>
      </c>
      <c r="B54" s="10" t="s">
        <v>660</v>
      </c>
      <c r="C54" s="10" t="s">
        <v>14</v>
      </c>
      <c r="F54" s="10">
        <f>Tableau45657585960616263646566676869707172737475767778798081828384[Qté_Mag]+Tableau45657585960616263646566676869707172737475767778798081828384[Qté_Dépôt]</f>
        <v>0</v>
      </c>
      <c r="H54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55" spans="1:8" x14ac:dyDescent="0.25">
      <c r="A55" s="10">
        <v>201075</v>
      </c>
      <c r="B55" s="10" t="s">
        <v>811</v>
      </c>
      <c r="C55" s="10" t="s">
        <v>14</v>
      </c>
      <c r="F55" s="10">
        <f>Tableau45657585960616263646566676869707172737475767778798081828384[Qté_Mag]+Tableau45657585960616263646566676869707172737475767778798081828384[Qté_Dépôt]</f>
        <v>0</v>
      </c>
      <c r="H55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56" spans="1:8" x14ac:dyDescent="0.25">
      <c r="A56" s="10" t="s">
        <v>812</v>
      </c>
      <c r="B56" s="10" t="s">
        <v>813</v>
      </c>
      <c r="C56" s="10" t="s">
        <v>14</v>
      </c>
      <c r="F56" s="10">
        <f>Tableau45657585960616263646566676869707172737475767778798081828384[Qté_Mag]+Tableau45657585960616263646566676869707172737475767778798081828384[Qté_Dépôt]</f>
        <v>0</v>
      </c>
      <c r="H56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57" spans="1:8" x14ac:dyDescent="0.25">
      <c r="A57" s="10" t="s">
        <v>814</v>
      </c>
      <c r="B57" s="10" t="s">
        <v>815</v>
      </c>
      <c r="C57" s="10" t="s">
        <v>14</v>
      </c>
      <c r="F57" s="10">
        <f>Tableau45657585960616263646566676869707172737475767778798081828384[Qté_Mag]+Tableau45657585960616263646566676869707172737475767778798081828384[Qté_Dépôt]</f>
        <v>0</v>
      </c>
      <c r="H57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58" spans="1:8" x14ac:dyDescent="0.25">
      <c r="A58" s="10">
        <v>919101</v>
      </c>
      <c r="B58" s="10" t="s">
        <v>580</v>
      </c>
      <c r="C58" s="10" t="s">
        <v>14</v>
      </c>
      <c r="F58" s="10">
        <f>Tableau45657585960616263646566676869707172737475767778798081828384[Qté_Mag]+Tableau45657585960616263646566676869707172737475767778798081828384[Qté_Dépôt]</f>
        <v>0</v>
      </c>
      <c r="H58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59" spans="1:8" x14ac:dyDescent="0.25">
      <c r="A59" s="10" t="s">
        <v>885</v>
      </c>
      <c r="B59" s="10" t="s">
        <v>886</v>
      </c>
      <c r="C59" s="10" t="s">
        <v>14</v>
      </c>
      <c r="F59" s="10">
        <f>Tableau45657585960616263646566676869707172737475767778798081828384[Qté_Mag]+Tableau45657585960616263646566676869707172737475767778798081828384[Qté_Dépôt]</f>
        <v>0</v>
      </c>
      <c r="H59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60" spans="1:8" x14ac:dyDescent="0.25">
      <c r="A60" s="10" t="s">
        <v>887</v>
      </c>
      <c r="B60" s="10" t="s">
        <v>888</v>
      </c>
      <c r="C60" s="10" t="s">
        <v>14</v>
      </c>
      <c r="F60" s="10">
        <f>Tableau45657585960616263646566676869707172737475767778798081828384[Qté_Mag]+Tableau45657585960616263646566676869707172737475767778798081828384[Qté_Dépôt]</f>
        <v>0</v>
      </c>
      <c r="H60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61" spans="1:8" x14ac:dyDescent="0.25">
      <c r="A61" s="10">
        <v>203959</v>
      </c>
      <c r="B61" s="10" t="s">
        <v>889</v>
      </c>
      <c r="C61" s="10" t="s">
        <v>14</v>
      </c>
      <c r="F61" s="10">
        <f>Tableau45657585960616263646566676869707172737475767778798081828384[Qté_Mag]+Tableau45657585960616263646566676869707172737475767778798081828384[Qté_Dépôt]</f>
        <v>0</v>
      </c>
      <c r="H61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62" spans="1:8" x14ac:dyDescent="0.25">
      <c r="A62" s="10">
        <v>87828</v>
      </c>
      <c r="B62" s="10" t="s">
        <v>890</v>
      </c>
      <c r="C62" s="10" t="s">
        <v>14</v>
      </c>
      <c r="F62" s="10">
        <f>Tableau45657585960616263646566676869707172737475767778798081828384[Qté_Mag]+Tableau45657585960616263646566676869707172737475767778798081828384[Qté_Dépôt]</f>
        <v>0</v>
      </c>
      <c r="H62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63" spans="1:8" x14ac:dyDescent="0.25">
      <c r="A63" s="10">
        <v>206076</v>
      </c>
      <c r="B63" s="10" t="s">
        <v>891</v>
      </c>
      <c r="C63" s="10" t="s">
        <v>14</v>
      </c>
      <c r="F63" s="10">
        <f>Tableau45657585960616263646566676869707172737475767778798081828384[Qté_Mag]+Tableau45657585960616263646566676869707172737475767778798081828384[Qté_Dépôt]</f>
        <v>0</v>
      </c>
      <c r="H63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64" spans="1:8" x14ac:dyDescent="0.25">
      <c r="A64" s="10">
        <v>93256</v>
      </c>
      <c r="B64" s="10" t="s">
        <v>1042</v>
      </c>
      <c r="C64" s="10" t="s">
        <v>14</v>
      </c>
      <c r="F64" s="10">
        <f>Tableau45657585960616263646566676869707172737475767778798081828384[Qté_Mag]+Tableau45657585960616263646566676869707172737475767778798081828384[Qté_Dépôt]</f>
        <v>0</v>
      </c>
      <c r="H64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65" spans="1:8" x14ac:dyDescent="0.25">
      <c r="A65" s="10">
        <v>93254</v>
      </c>
      <c r="B65" s="10" t="s">
        <v>1043</v>
      </c>
      <c r="C65" s="10" t="s">
        <v>14</v>
      </c>
      <c r="F65" s="10">
        <f>Tableau45657585960616263646566676869707172737475767778798081828384[Qté_Mag]+Tableau45657585960616263646566676869707172737475767778798081828384[Qté_Dépôt]</f>
        <v>0</v>
      </c>
      <c r="H65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66" spans="1:8" x14ac:dyDescent="0.25">
      <c r="A66" s="10">
        <v>93703</v>
      </c>
      <c r="B66" s="10" t="s">
        <v>893</v>
      </c>
      <c r="C66" s="10" t="s">
        <v>14</v>
      </c>
      <c r="F66" s="10">
        <f>Tableau45657585960616263646566676869707172737475767778798081828384[Qté_Mag]+Tableau45657585960616263646566676869707172737475767778798081828384[Qté_Dépôt]</f>
        <v>0</v>
      </c>
      <c r="H66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67" spans="1:8" x14ac:dyDescent="0.25">
      <c r="A67" s="10">
        <v>93707</v>
      </c>
      <c r="B67" s="10" t="s">
        <v>894</v>
      </c>
      <c r="C67" s="10" t="s">
        <v>14</v>
      </c>
      <c r="F67" s="10">
        <f>Tableau45657585960616263646566676869707172737475767778798081828384[Qté_Mag]+Tableau45657585960616263646566676869707172737475767778798081828384[Qté_Dépôt]</f>
        <v>0</v>
      </c>
      <c r="H67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68" spans="1:8" x14ac:dyDescent="0.25">
      <c r="A68" s="10">
        <v>93702</v>
      </c>
      <c r="B68" s="10" t="s">
        <v>895</v>
      </c>
      <c r="C68" s="10" t="s">
        <v>14</v>
      </c>
      <c r="F68" s="10">
        <f>Tableau45657585960616263646566676869707172737475767778798081828384[Qté_Mag]+Tableau45657585960616263646566676869707172737475767778798081828384[Qté_Dépôt]</f>
        <v>0</v>
      </c>
      <c r="H68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69" spans="1:8" x14ac:dyDescent="0.25">
      <c r="A69" s="10">
        <v>201575</v>
      </c>
      <c r="B69" s="10" t="s">
        <v>896</v>
      </c>
      <c r="C69" s="10" t="s">
        <v>14</v>
      </c>
      <c r="F69" s="10">
        <f>Tableau45657585960616263646566676869707172737475767778798081828384[Qté_Mag]+Tableau45657585960616263646566676869707172737475767778798081828384[Qté_Dépôt]</f>
        <v>0</v>
      </c>
      <c r="H69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70" spans="1:8" x14ac:dyDescent="0.25">
      <c r="A70" s="10">
        <v>77002</v>
      </c>
      <c r="B70" s="10" t="s">
        <v>897</v>
      </c>
      <c r="C70" s="10" t="s">
        <v>14</v>
      </c>
      <c r="F70" s="10">
        <f>Tableau45657585960616263646566676869707172737475767778798081828384[Qté_Mag]+Tableau45657585960616263646566676869707172737475767778798081828384[Qté_Dépôt]</f>
        <v>0</v>
      </c>
      <c r="H70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71" spans="1:8" x14ac:dyDescent="0.25">
      <c r="A71" s="10">
        <v>203535</v>
      </c>
      <c r="B71" s="10" t="s">
        <v>898</v>
      </c>
      <c r="C71" s="10" t="s">
        <v>14</v>
      </c>
      <c r="F71" s="10">
        <f>Tableau45657585960616263646566676869707172737475767778798081828384[Qté_Mag]+Tableau45657585960616263646566676869707172737475767778798081828384[Qté_Dépôt]</f>
        <v>0</v>
      </c>
      <c r="H71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72" spans="1:8" x14ac:dyDescent="0.25">
      <c r="A72" s="10">
        <v>203539</v>
      </c>
      <c r="B72" s="10" t="s">
        <v>899</v>
      </c>
      <c r="C72" s="10" t="s">
        <v>14</v>
      </c>
      <c r="F72" s="10">
        <f>Tableau45657585960616263646566676869707172737475767778798081828384[Qté_Mag]+Tableau45657585960616263646566676869707172737475767778798081828384[Qté_Dépôt]</f>
        <v>0</v>
      </c>
      <c r="H72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73" spans="1:8" x14ac:dyDescent="0.25">
      <c r="A73" s="10">
        <v>62092</v>
      </c>
      <c r="B73" s="10" t="s">
        <v>900</v>
      </c>
      <c r="C73" s="10" t="s">
        <v>14</v>
      </c>
      <c r="F73" s="10">
        <f>Tableau45657585960616263646566676869707172737475767778798081828384[Qté_Mag]+Tableau45657585960616263646566676869707172737475767778798081828384[Qté_Dépôt]</f>
        <v>0</v>
      </c>
      <c r="H73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74" spans="1:8" x14ac:dyDescent="0.25">
      <c r="A74" s="10">
        <v>6131</v>
      </c>
      <c r="B74" s="10" t="s">
        <v>901</v>
      </c>
      <c r="C74" s="10" t="s">
        <v>14</v>
      </c>
      <c r="F74" s="10">
        <f>Tableau45657585960616263646566676869707172737475767778798081828384[Qté_Mag]+Tableau45657585960616263646566676869707172737475767778798081828384[Qté_Dépôt]</f>
        <v>0</v>
      </c>
      <c r="H74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75" spans="1:8" x14ac:dyDescent="0.25">
      <c r="A75" s="10">
        <v>58202</v>
      </c>
      <c r="B75" s="10" t="s">
        <v>902</v>
      </c>
      <c r="C75" s="10" t="s">
        <v>14</v>
      </c>
      <c r="F75" s="10">
        <f>Tableau45657585960616263646566676869707172737475767778798081828384[Qté_Mag]+Tableau45657585960616263646566676869707172737475767778798081828384[Qté_Dépôt]</f>
        <v>0</v>
      </c>
      <c r="H75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76" spans="1:8" x14ac:dyDescent="0.25">
      <c r="A76" s="10">
        <v>6641</v>
      </c>
      <c r="B76" s="10" t="s">
        <v>903</v>
      </c>
      <c r="C76" s="10" t="s">
        <v>14</v>
      </c>
      <c r="F76" s="10">
        <f>Tableau45657585960616263646566676869707172737475767778798081828384[Qté_Mag]+Tableau45657585960616263646566676869707172737475767778798081828384[Qté_Dépôt]</f>
        <v>0</v>
      </c>
      <c r="H76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77" spans="1:8" x14ac:dyDescent="0.25">
      <c r="A77" s="10">
        <v>203995</v>
      </c>
      <c r="B77" s="10" t="s">
        <v>904</v>
      </c>
      <c r="C77" s="10" t="s">
        <v>14</v>
      </c>
      <c r="F77" s="10">
        <f>Tableau45657585960616263646566676869707172737475767778798081828384[Qté_Mag]+Tableau45657585960616263646566676869707172737475767778798081828384[Qté_Dépôt]</f>
        <v>0</v>
      </c>
      <c r="H77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78" spans="1:8" x14ac:dyDescent="0.25">
      <c r="A78" s="10">
        <v>203277</v>
      </c>
      <c r="B78" s="10" t="s">
        <v>905</v>
      </c>
      <c r="C78" s="10" t="s">
        <v>14</v>
      </c>
      <c r="F78" s="10">
        <f>Tableau45657585960616263646566676869707172737475767778798081828384[Qté_Mag]+Tableau45657585960616263646566676869707172737475767778798081828384[Qté_Dépôt]</f>
        <v>0</v>
      </c>
      <c r="H78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79" spans="1:8" x14ac:dyDescent="0.25">
      <c r="A79" s="10">
        <v>61013</v>
      </c>
      <c r="B79" s="10" t="s">
        <v>906</v>
      </c>
      <c r="C79" s="10" t="s">
        <v>14</v>
      </c>
      <c r="F79" s="10">
        <f>Tableau45657585960616263646566676869707172737475767778798081828384[Qté_Mag]+Tableau45657585960616263646566676869707172737475767778798081828384[Qté_Dépôt]</f>
        <v>0</v>
      </c>
      <c r="H79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80" spans="1:8" x14ac:dyDescent="0.25">
      <c r="A80" s="10">
        <v>6690</v>
      </c>
      <c r="B80" s="10" t="s">
        <v>907</v>
      </c>
      <c r="C80" s="10" t="s">
        <v>14</v>
      </c>
      <c r="F80" s="10">
        <f>Tableau45657585960616263646566676869707172737475767778798081828384[Qté_Mag]+Tableau45657585960616263646566676869707172737475767778798081828384[Qté_Dépôt]</f>
        <v>0</v>
      </c>
      <c r="H80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81" spans="1:8" x14ac:dyDescent="0.25">
      <c r="A81" s="10">
        <v>61015</v>
      </c>
      <c r="B81" s="10" t="s">
        <v>906</v>
      </c>
      <c r="C81" s="10" t="s">
        <v>14</v>
      </c>
      <c r="F81" s="10">
        <f>Tableau45657585960616263646566676869707172737475767778798081828384[Qté_Mag]+Tableau45657585960616263646566676869707172737475767778798081828384[Qté_Dépôt]</f>
        <v>0</v>
      </c>
      <c r="H81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82" spans="1:8" x14ac:dyDescent="0.25">
      <c r="A82" s="10">
        <v>55233</v>
      </c>
      <c r="B82" s="10" t="s">
        <v>627</v>
      </c>
      <c r="C82" s="10" t="s">
        <v>14</v>
      </c>
      <c r="F82" s="10">
        <f>Tableau45657585960616263646566676869707172737475767778798081828384[Qté_Mag]+Tableau45657585960616263646566676869707172737475767778798081828384[Qté_Dépôt]</f>
        <v>0</v>
      </c>
      <c r="H82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83" spans="1:8" x14ac:dyDescent="0.25">
      <c r="A83" s="10">
        <v>63148</v>
      </c>
      <c r="B83" s="10" t="s">
        <v>908</v>
      </c>
      <c r="C83" s="10" t="s">
        <v>14</v>
      </c>
      <c r="F83" s="10">
        <f>Tableau45657585960616263646566676869707172737475767778798081828384[Qté_Mag]+Tableau45657585960616263646566676869707172737475767778798081828384[Qté_Dépôt]</f>
        <v>0</v>
      </c>
      <c r="H83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84" spans="1:8" x14ac:dyDescent="0.25">
      <c r="A84" s="10">
        <v>6101</v>
      </c>
      <c r="B84" s="10" t="s">
        <v>906</v>
      </c>
      <c r="C84" s="10" t="s">
        <v>14</v>
      </c>
      <c r="F84" s="10">
        <f>Tableau45657585960616263646566676869707172737475767778798081828384[Qté_Mag]+Tableau45657585960616263646566676869707172737475767778798081828384[Qté_Dépôt]</f>
        <v>0</v>
      </c>
      <c r="H84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85" spans="1:8" x14ac:dyDescent="0.25">
      <c r="A85" s="10">
        <v>61167</v>
      </c>
      <c r="B85" s="10" t="s">
        <v>909</v>
      </c>
      <c r="C85" s="10" t="s">
        <v>14</v>
      </c>
      <c r="F85" s="10">
        <f>Tableau45657585960616263646566676869707172737475767778798081828384[Qté_Mag]+Tableau45657585960616263646566676869707172737475767778798081828384[Qté_Dépôt]</f>
        <v>0</v>
      </c>
      <c r="H85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86" spans="1:8" x14ac:dyDescent="0.25">
      <c r="A86" s="10">
        <v>203996</v>
      </c>
      <c r="B86" s="10" t="s">
        <v>910</v>
      </c>
      <c r="C86" s="10" t="s">
        <v>14</v>
      </c>
      <c r="F86" s="10">
        <f>Tableau45657585960616263646566676869707172737475767778798081828384[Qté_Mag]+Tableau45657585960616263646566676869707172737475767778798081828384[Qté_Dépôt]</f>
        <v>0</v>
      </c>
      <c r="H86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87" spans="1:8" x14ac:dyDescent="0.25">
      <c r="A87" s="10">
        <v>204012</v>
      </c>
      <c r="B87" s="10" t="s">
        <v>911</v>
      </c>
      <c r="C87" s="10" t="s">
        <v>14</v>
      </c>
      <c r="F87" s="10">
        <f>Tableau45657585960616263646566676869707172737475767778798081828384[Qté_Mag]+Tableau45657585960616263646566676869707172737475767778798081828384[Qté_Dépôt]</f>
        <v>0</v>
      </c>
      <c r="H87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88" spans="1:8" x14ac:dyDescent="0.25">
      <c r="A88" s="10">
        <v>61138</v>
      </c>
      <c r="B88" s="10" t="s">
        <v>912</v>
      </c>
      <c r="C88" s="10" t="s">
        <v>14</v>
      </c>
      <c r="F88" s="10">
        <f>Tableau45657585960616263646566676869707172737475767778798081828384[Qté_Mag]+Tableau45657585960616263646566676869707172737475767778798081828384[Qté_Dépôt]</f>
        <v>0</v>
      </c>
      <c r="H88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89" spans="1:8" x14ac:dyDescent="0.25">
      <c r="A89" s="10">
        <v>205442</v>
      </c>
      <c r="B89" s="10" t="s">
        <v>913</v>
      </c>
      <c r="C89" s="10" t="s">
        <v>14</v>
      </c>
      <c r="F89" s="10">
        <f>Tableau45657585960616263646566676869707172737475767778798081828384[Qté_Mag]+Tableau45657585960616263646566676869707172737475767778798081828384[Qté_Dépôt]</f>
        <v>0</v>
      </c>
      <c r="H89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90" spans="1:8" x14ac:dyDescent="0.25">
      <c r="A90" s="10">
        <v>65042</v>
      </c>
      <c r="B90" s="10" t="s">
        <v>914</v>
      </c>
      <c r="C90" s="10" t="s">
        <v>14</v>
      </c>
      <c r="F90" s="10">
        <f>Tableau45657585960616263646566676869707172737475767778798081828384[Qté_Mag]+Tableau45657585960616263646566676869707172737475767778798081828384[Qté_Dépôt]</f>
        <v>0</v>
      </c>
      <c r="H90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91" spans="1:8" x14ac:dyDescent="0.25">
      <c r="A91" s="10">
        <v>61172</v>
      </c>
      <c r="B91" s="10" t="s">
        <v>620</v>
      </c>
      <c r="C91" s="10" t="s">
        <v>14</v>
      </c>
      <c r="F91" s="10">
        <f>Tableau45657585960616263646566676869707172737475767778798081828384[Qté_Mag]+Tableau45657585960616263646566676869707172737475767778798081828384[Qté_Dépôt]</f>
        <v>0</v>
      </c>
      <c r="H91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92" spans="1:8" x14ac:dyDescent="0.25">
      <c r="A92" s="10">
        <v>5915</v>
      </c>
      <c r="B92" s="10" t="s">
        <v>915</v>
      </c>
      <c r="C92" s="10" t="s">
        <v>14</v>
      </c>
      <c r="F92" s="10">
        <f>Tableau45657585960616263646566676869707172737475767778798081828384[Qté_Mag]+Tableau45657585960616263646566676869707172737475767778798081828384[Qté_Dépôt]</f>
        <v>0</v>
      </c>
      <c r="H92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93" spans="1:8" x14ac:dyDescent="0.25">
      <c r="A93" s="10">
        <v>79078</v>
      </c>
      <c r="B93" s="10" t="s">
        <v>916</v>
      </c>
      <c r="C93" s="10" t="s">
        <v>14</v>
      </c>
      <c r="F93" s="10">
        <f>Tableau45657585960616263646566676869707172737475767778798081828384[Qté_Mag]+Tableau45657585960616263646566676869707172737475767778798081828384[Qté_Dépôt]</f>
        <v>0</v>
      </c>
      <c r="H93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94" spans="1:8" x14ac:dyDescent="0.25">
      <c r="A94" s="10">
        <v>66093</v>
      </c>
      <c r="B94" s="10" t="s">
        <v>620</v>
      </c>
      <c r="C94" s="10" t="s">
        <v>14</v>
      </c>
      <c r="F94" s="10">
        <f>Tableau45657585960616263646566676869707172737475767778798081828384[Qté_Mag]+Tableau45657585960616263646566676869707172737475767778798081828384[Qté_Dépôt]</f>
        <v>0</v>
      </c>
      <c r="H94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95" spans="1:8" x14ac:dyDescent="0.25">
      <c r="A95" s="10">
        <v>5718</v>
      </c>
      <c r="B95" s="10" t="s">
        <v>917</v>
      </c>
      <c r="C95" s="10" t="s">
        <v>14</v>
      </c>
      <c r="F95" s="10">
        <f>Tableau45657585960616263646566676869707172737475767778798081828384[Qté_Mag]+Tableau45657585960616263646566676869707172737475767778798081828384[Qté_Dépôt]</f>
        <v>0</v>
      </c>
      <c r="H95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96" spans="1:8" x14ac:dyDescent="0.25">
      <c r="A96" s="10">
        <v>61013</v>
      </c>
      <c r="B96" s="10" t="s">
        <v>620</v>
      </c>
      <c r="C96" s="10" t="s">
        <v>14</v>
      </c>
      <c r="F96" s="10">
        <f>Tableau45657585960616263646566676869707172737475767778798081828384[Qté_Mag]+Tableau45657585960616263646566676869707172737475767778798081828384[Qté_Dépôt]</f>
        <v>0</v>
      </c>
      <c r="H96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97" spans="1:8" x14ac:dyDescent="0.25">
      <c r="A97" s="10">
        <v>61069</v>
      </c>
      <c r="B97" s="10" t="s">
        <v>918</v>
      </c>
      <c r="C97" s="10" t="s">
        <v>14</v>
      </c>
      <c r="F97" s="10">
        <f>Tableau45657585960616263646566676869707172737475767778798081828384[Qté_Mag]+Tableau45657585960616263646566676869707172737475767778798081828384[Qté_Dépôt]</f>
        <v>0</v>
      </c>
      <c r="H97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98" spans="1:8" x14ac:dyDescent="0.25">
      <c r="A98" s="10">
        <v>204015</v>
      </c>
      <c r="B98" s="10" t="s">
        <v>919</v>
      </c>
      <c r="C98" s="10" t="s">
        <v>14</v>
      </c>
      <c r="F98" s="10">
        <f>Tableau45657585960616263646566676869707172737475767778798081828384[Qté_Mag]+Tableau45657585960616263646566676869707172737475767778798081828384[Qté_Dépôt]</f>
        <v>0</v>
      </c>
      <c r="H98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99" spans="1:8" x14ac:dyDescent="0.25">
      <c r="A99" s="10">
        <v>924206</v>
      </c>
      <c r="B99" s="10" t="s">
        <v>920</v>
      </c>
      <c r="C99" s="10" t="s">
        <v>14</v>
      </c>
      <c r="F99" s="10">
        <f>Tableau45657585960616263646566676869707172737475767778798081828384[Qté_Mag]+Tableau45657585960616263646566676869707172737475767778798081828384[Qté_Dépôt]</f>
        <v>0</v>
      </c>
      <c r="H99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00" spans="1:8" x14ac:dyDescent="0.25">
      <c r="A100" s="10">
        <v>918202</v>
      </c>
      <c r="B100" s="10" t="s">
        <v>921</v>
      </c>
      <c r="C100" s="10" t="s">
        <v>14</v>
      </c>
      <c r="F100" s="10">
        <f>Tableau45657585960616263646566676869707172737475767778798081828384[Qté_Mag]+Tableau45657585960616263646566676869707172737475767778798081828384[Qté_Dépôt]</f>
        <v>0</v>
      </c>
      <c r="H100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01" spans="1:8" x14ac:dyDescent="0.25">
      <c r="A101" s="10">
        <v>915001</v>
      </c>
      <c r="B101" s="10" t="s">
        <v>922</v>
      </c>
      <c r="C101" s="10" t="s">
        <v>14</v>
      </c>
      <c r="F101" s="10">
        <f>Tableau45657585960616263646566676869707172737475767778798081828384[Qté_Mag]+Tableau45657585960616263646566676869707172737475767778798081828384[Qté_Dépôt]</f>
        <v>0</v>
      </c>
      <c r="H101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02" spans="1:8" x14ac:dyDescent="0.25">
      <c r="A102" s="10">
        <v>916501</v>
      </c>
      <c r="B102" s="10" t="s">
        <v>28</v>
      </c>
      <c r="C102" s="10" t="s">
        <v>14</v>
      </c>
      <c r="F102" s="10">
        <f>Tableau45657585960616263646566676869707172737475767778798081828384[Qté_Mag]+Tableau45657585960616263646566676869707172737475767778798081828384[Qté_Dépôt]</f>
        <v>0</v>
      </c>
      <c r="H102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03" spans="1:8" x14ac:dyDescent="0.25">
      <c r="A103" s="10">
        <v>916501</v>
      </c>
      <c r="B103" s="10" t="s">
        <v>923</v>
      </c>
      <c r="C103" s="10" t="s">
        <v>14</v>
      </c>
      <c r="F103" s="10">
        <f>Tableau45657585960616263646566676869707172737475767778798081828384[Qté_Mag]+Tableau45657585960616263646566676869707172737475767778798081828384[Qté_Dépôt]</f>
        <v>0</v>
      </c>
      <c r="H103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04" spans="1:8" x14ac:dyDescent="0.25">
      <c r="A104" s="10">
        <v>205323</v>
      </c>
      <c r="B104" s="10" t="s">
        <v>924</v>
      </c>
      <c r="C104" s="10" t="s">
        <v>14</v>
      </c>
      <c r="F104" s="10">
        <f>Tableau45657585960616263646566676869707172737475767778798081828384[Qté_Mag]+Tableau45657585960616263646566676869707172737475767778798081828384[Qté_Dépôt]</f>
        <v>0</v>
      </c>
      <c r="H104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05" spans="1:8" x14ac:dyDescent="0.25">
      <c r="A105" s="10">
        <v>917103</v>
      </c>
      <c r="B105" s="10" t="s">
        <v>256</v>
      </c>
      <c r="C105" s="10" t="s">
        <v>14</v>
      </c>
      <c r="F105" s="10">
        <f>Tableau45657585960616263646566676869707172737475767778798081828384[Qté_Mag]+Tableau45657585960616263646566676869707172737475767778798081828384[Qté_Dépôt]</f>
        <v>0</v>
      </c>
      <c r="H105" s="10" t="str">
        <f>IF(Tableau45657585960616263646566676869707172737475767778798081828384[Stock_min]&lt;=Tableau45657585960616263646566676869707172737475767778798081828384[Qté_Totale],"En stock","A commander")</f>
        <v>En stock</v>
      </c>
    </row>
    <row r="106" spans="1:8" x14ac:dyDescent="0.25">
      <c r="A106" s="10">
        <v>917710</v>
      </c>
      <c r="B106" s="10" t="s">
        <v>925</v>
      </c>
      <c r="C106" s="10" t="s">
        <v>14</v>
      </c>
      <c r="F106" s="10">
        <f>Tableau45657585960616263646566676869707172737475767778798081828384[Qté_Mag]+Tableau45657585960616263646566676869707172737475767778798081828384[Qté_Dépôt]</f>
        <v>0</v>
      </c>
      <c r="H106" s="10" t="str">
        <f>IF(Tableau45657585960616263646566676869707172737475767778798081828384[Stock_min]&lt;=Tableau45657585960616263646566676869707172737475767778798081828384[Qté_Totale],"En stock","A commander")</f>
        <v>En stock</v>
      </c>
    </row>
  </sheetData>
  <conditionalFormatting sqref="H1:H1048576">
    <cfRule type="containsText" dxfId="18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/>
  <dimension ref="A1:DZ31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31</v>
      </c>
      <c r="B2" s="10" t="s">
        <v>32</v>
      </c>
      <c r="C2" s="10" t="s">
        <v>33</v>
      </c>
      <c r="F2" s="10">
        <f>Tableau4565758596061626364656667686970717273747576777879808182838485[Qté_Mag]+Tableau4565758596061626364656667686970717273747576777879808182838485[Qté_Dépôt]</f>
        <v>0</v>
      </c>
      <c r="G2" s="10">
        <v>0</v>
      </c>
      <c r="H2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3" spans="1:130" x14ac:dyDescent="0.25">
      <c r="A3" s="10" t="s">
        <v>35</v>
      </c>
      <c r="B3" s="10" t="s">
        <v>36</v>
      </c>
      <c r="C3" s="10" t="s">
        <v>33</v>
      </c>
      <c r="F3" s="10">
        <f>Tableau4565758596061626364656667686970717273747576777879808182838485[Qté_Mag]+Tableau4565758596061626364656667686970717273747576777879808182838485[Qté_Dépôt]</f>
        <v>0</v>
      </c>
      <c r="H3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4" spans="1:130" x14ac:dyDescent="0.25">
      <c r="A4" s="10" t="s">
        <v>44</v>
      </c>
      <c r="B4" s="10" t="s">
        <v>45</v>
      </c>
      <c r="C4" s="10" t="s">
        <v>33</v>
      </c>
      <c r="F4" s="10">
        <f>Tableau4565758596061626364656667686970717273747576777879808182838485[Qté_Mag]+Tableau4565758596061626364656667686970717273747576777879808182838485[Qté_Dépôt]</f>
        <v>0</v>
      </c>
      <c r="H4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5" spans="1:130" x14ac:dyDescent="0.25">
      <c r="A5" s="10" t="s">
        <v>73</v>
      </c>
      <c r="B5" s="10" t="s">
        <v>74</v>
      </c>
      <c r="C5" s="10" t="s">
        <v>33</v>
      </c>
      <c r="F5" s="10">
        <f>Tableau4565758596061626364656667686970717273747576777879808182838485[Qté_Mag]+Tableau4565758596061626364656667686970717273747576777879808182838485[Qté_Dépôt]</f>
        <v>0</v>
      </c>
      <c r="H5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6" spans="1:130" x14ac:dyDescent="0.25">
      <c r="A6" s="10" t="s">
        <v>375</v>
      </c>
      <c r="B6" s="10" t="s">
        <v>376</v>
      </c>
      <c r="C6" s="10" t="s">
        <v>33</v>
      </c>
      <c r="F6" s="10">
        <f>Tableau4565758596061626364656667686970717273747576777879808182838485[Qté_Mag]+Tableau4565758596061626364656667686970717273747576777879808182838485[Qté_Dépôt]</f>
        <v>0</v>
      </c>
      <c r="H6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7" spans="1:130" x14ac:dyDescent="0.25">
      <c r="A7" s="10" t="s">
        <v>471</v>
      </c>
      <c r="B7" s="10" t="s">
        <v>472</v>
      </c>
      <c r="C7" s="10" t="s">
        <v>33</v>
      </c>
      <c r="F7" s="10">
        <f>Tableau4565758596061626364656667686970717273747576777879808182838485[Qté_Mag]+Tableau4565758596061626364656667686970717273747576777879808182838485[Qté_Dépôt]</f>
        <v>0</v>
      </c>
      <c r="H7" s="10" t="str">
        <f>IF(Tableau4565758596061626364656667686970717273747576777879808182838485[Stock_min]&lt;=Tableau4565758596061626364656667686970717273747576777879808182838485[Qté_Totale],"En stock","A commander")</f>
        <v>En stock</v>
      </c>
      <c r="AZ7" s="11"/>
      <c r="BM7" s="11"/>
      <c r="DZ7" s="11"/>
    </row>
    <row r="8" spans="1:130" x14ac:dyDescent="0.25">
      <c r="A8" s="10" t="s">
        <v>494</v>
      </c>
      <c r="B8" s="10" t="s">
        <v>495</v>
      </c>
      <c r="C8" s="10" t="s">
        <v>33</v>
      </c>
      <c r="F8" s="10">
        <f>Tableau4565758596061626364656667686970717273747576777879808182838485[Qté_Mag]+Tableau4565758596061626364656667686970717273747576777879808182838485[Qté_Dépôt]</f>
        <v>0</v>
      </c>
      <c r="H8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9" spans="1:130" x14ac:dyDescent="0.25">
      <c r="A9" s="10" t="s">
        <v>531</v>
      </c>
      <c r="B9" s="10" t="s">
        <v>532</v>
      </c>
      <c r="C9" s="10" t="s">
        <v>33</v>
      </c>
      <c r="F9" s="10">
        <f>Tableau4565758596061626364656667686970717273747576777879808182838485[Qté_Mag]+Tableau4565758596061626364656667686970717273747576777879808182838485[Qté_Dépôt]</f>
        <v>0</v>
      </c>
      <c r="H9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10" spans="1:130" x14ac:dyDescent="0.25">
      <c r="A10" s="10" t="s">
        <v>563</v>
      </c>
      <c r="B10" s="10" t="s">
        <v>564</v>
      </c>
      <c r="C10" s="10" t="s">
        <v>33</v>
      </c>
      <c r="F10" s="10">
        <f>Tableau4565758596061626364656667686970717273747576777879808182838485[Qté_Mag]+Tableau4565758596061626364656667686970717273747576777879808182838485[Qté_Dépôt]</f>
        <v>0</v>
      </c>
      <c r="H10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11" spans="1:130" x14ac:dyDescent="0.25">
      <c r="A11" s="10" t="s">
        <v>573</v>
      </c>
      <c r="B11" s="10" t="s">
        <v>574</v>
      </c>
      <c r="C11" s="10" t="s">
        <v>33</v>
      </c>
      <c r="F11" s="10">
        <f>Tableau4565758596061626364656667686970717273747576777879808182838485[Qté_Mag]+Tableau4565758596061626364656667686970717273747576777879808182838485[Qté_Dépôt]</f>
        <v>0</v>
      </c>
      <c r="H11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12" spans="1:130" x14ac:dyDescent="0.25">
      <c r="A12" s="10" t="s">
        <v>582</v>
      </c>
      <c r="B12" s="10" t="s">
        <v>583</v>
      </c>
      <c r="C12" s="10" t="s">
        <v>33</v>
      </c>
      <c r="F12" s="10">
        <f>Tableau4565758596061626364656667686970717273747576777879808182838485[Qté_Mag]+Tableau4565758596061626364656667686970717273747576777879808182838485[Qté_Dépôt]</f>
        <v>0</v>
      </c>
      <c r="H12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13" spans="1:130" x14ac:dyDescent="0.25">
      <c r="A13" s="10" t="s">
        <v>584</v>
      </c>
      <c r="B13" s="10" t="s">
        <v>581</v>
      </c>
      <c r="C13" s="10" t="s">
        <v>33</v>
      </c>
      <c r="F13" s="10">
        <f>Tableau4565758596061626364656667686970717273747576777879808182838485[Qté_Mag]+Tableau4565758596061626364656667686970717273747576777879808182838485[Qté_Dépôt]</f>
        <v>0</v>
      </c>
      <c r="H13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14" spans="1:130" x14ac:dyDescent="0.25">
      <c r="A14" s="10" t="s">
        <v>585</v>
      </c>
      <c r="B14" s="10" t="s">
        <v>581</v>
      </c>
      <c r="C14" s="10" t="s">
        <v>33</v>
      </c>
      <c r="F14" s="10">
        <f>Tableau4565758596061626364656667686970717273747576777879808182838485[Qté_Mag]+Tableau4565758596061626364656667686970717273747576777879808182838485[Qté_Dépôt]</f>
        <v>0</v>
      </c>
      <c r="H14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15" spans="1:130" x14ac:dyDescent="0.25">
      <c r="A15" s="10" t="s">
        <v>586</v>
      </c>
      <c r="B15" s="10" t="s">
        <v>581</v>
      </c>
      <c r="C15" s="10" t="s">
        <v>33</v>
      </c>
      <c r="F15" s="10">
        <f>Tableau4565758596061626364656667686970717273747576777879808182838485[Qté_Mag]+Tableau4565758596061626364656667686970717273747576777879808182838485[Qté_Dépôt]</f>
        <v>0</v>
      </c>
      <c r="H15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16" spans="1:130" x14ac:dyDescent="0.25">
      <c r="A16" s="10" t="s">
        <v>587</v>
      </c>
      <c r="B16" s="10" t="s">
        <v>581</v>
      </c>
      <c r="C16" s="10" t="s">
        <v>33</v>
      </c>
      <c r="F16" s="10">
        <f>Tableau4565758596061626364656667686970717273747576777879808182838485[Qté_Mag]+Tableau4565758596061626364656667686970717273747576777879808182838485[Qté_Dépôt]</f>
        <v>0</v>
      </c>
      <c r="H16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17" spans="1:8" x14ac:dyDescent="0.25">
      <c r="A17" s="10" t="s">
        <v>588</v>
      </c>
      <c r="B17" s="10" t="s">
        <v>581</v>
      </c>
      <c r="C17" s="10" t="s">
        <v>33</v>
      </c>
      <c r="F17" s="10">
        <f>Tableau4565758596061626364656667686970717273747576777879808182838485[Qté_Mag]+Tableau4565758596061626364656667686970717273747576777879808182838485[Qté_Dépôt]</f>
        <v>0</v>
      </c>
      <c r="H17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18" spans="1:8" x14ac:dyDescent="0.25">
      <c r="A18" s="10" t="s">
        <v>589</v>
      </c>
      <c r="B18" s="10" t="s">
        <v>581</v>
      </c>
      <c r="C18" s="10" t="s">
        <v>33</v>
      </c>
      <c r="F18" s="10">
        <f>Tableau4565758596061626364656667686970717273747576777879808182838485[Qté_Mag]+Tableau4565758596061626364656667686970717273747576777879808182838485[Qté_Dépôt]</f>
        <v>0</v>
      </c>
      <c r="H18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19" spans="1:8" x14ac:dyDescent="0.25">
      <c r="A19" s="10" t="s">
        <v>590</v>
      </c>
      <c r="B19" s="10" t="s">
        <v>581</v>
      </c>
      <c r="C19" s="10" t="s">
        <v>33</v>
      </c>
      <c r="F19" s="10">
        <f>Tableau4565758596061626364656667686970717273747576777879808182838485[Qté_Mag]+Tableau4565758596061626364656667686970717273747576777879808182838485[Qté_Dépôt]</f>
        <v>0</v>
      </c>
      <c r="H19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20" spans="1:8" x14ac:dyDescent="0.25">
      <c r="A20" s="10">
        <v>226271010</v>
      </c>
      <c r="B20" s="10" t="s">
        <v>594</v>
      </c>
      <c r="C20" s="10" t="s">
        <v>33</v>
      </c>
      <c r="F20" s="10">
        <f>Tableau4565758596061626364656667686970717273747576777879808182838485[Qté_Mag]+Tableau4565758596061626364656667686970717273747576777879808182838485[Qté_Dépôt]</f>
        <v>0</v>
      </c>
      <c r="H20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21" spans="1:8" x14ac:dyDescent="0.25">
      <c r="A21" s="10" t="s">
        <v>595</v>
      </c>
      <c r="B21" s="10" t="s">
        <v>596</v>
      </c>
      <c r="C21" s="10" t="s">
        <v>33</v>
      </c>
      <c r="F21" s="10">
        <f>Tableau4565758596061626364656667686970717273747576777879808182838485[Qté_Mag]+Tableau4565758596061626364656667686970717273747576777879808182838485[Qté_Dépôt]</f>
        <v>0</v>
      </c>
      <c r="H21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22" spans="1:8" x14ac:dyDescent="0.25">
      <c r="A22" s="10" t="s">
        <v>601</v>
      </c>
      <c r="B22" s="10" t="s">
        <v>602</v>
      </c>
      <c r="C22" s="10" t="s">
        <v>33</v>
      </c>
      <c r="F22" s="10">
        <f>Tableau4565758596061626364656667686970717273747576777879808182838485[Qté_Mag]+Tableau4565758596061626364656667686970717273747576777879808182838485[Qté_Dépôt]</f>
        <v>0</v>
      </c>
      <c r="H22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23" spans="1:8" x14ac:dyDescent="0.25">
      <c r="A23" s="10" t="s">
        <v>614</v>
      </c>
      <c r="B23" s="10" t="s">
        <v>615</v>
      </c>
      <c r="C23" s="10" t="s">
        <v>33</v>
      </c>
      <c r="F23" s="10">
        <f>Tableau4565758596061626364656667686970717273747576777879808182838485[Qté_Mag]+Tableau4565758596061626364656667686970717273747576777879808182838485[Qté_Dépôt]</f>
        <v>0</v>
      </c>
      <c r="H23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24" spans="1:8" x14ac:dyDescent="0.25">
      <c r="A24" s="10" t="s">
        <v>616</v>
      </c>
      <c r="B24" s="10" t="s">
        <v>617</v>
      </c>
      <c r="C24" s="10" t="s">
        <v>33</v>
      </c>
      <c r="F24" s="10">
        <f>Tableau4565758596061626364656667686970717273747576777879808182838485[Qté_Mag]+Tableau4565758596061626364656667686970717273747576777879808182838485[Qté_Dépôt]</f>
        <v>0</v>
      </c>
      <c r="H24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25" spans="1:8" x14ac:dyDescent="0.25">
      <c r="A25" s="10" t="s">
        <v>639</v>
      </c>
      <c r="B25" s="10" t="s">
        <v>640</v>
      </c>
      <c r="C25" s="10" t="s">
        <v>33</v>
      </c>
      <c r="F25" s="10">
        <f>Tableau4565758596061626364656667686970717273747576777879808182838485[Qté_Mag]+Tableau4565758596061626364656667686970717273747576777879808182838485[Qté_Dépôt]</f>
        <v>0</v>
      </c>
      <c r="H25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26" spans="1:8" x14ac:dyDescent="0.25">
      <c r="A26" s="10" t="s">
        <v>641</v>
      </c>
      <c r="B26" s="10" t="s">
        <v>642</v>
      </c>
      <c r="C26" s="10" t="s">
        <v>33</v>
      </c>
      <c r="F26" s="10">
        <f>Tableau4565758596061626364656667686970717273747576777879808182838485[Qté_Mag]+Tableau4565758596061626364656667686970717273747576777879808182838485[Qté_Dépôt]</f>
        <v>0</v>
      </c>
      <c r="H26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27" spans="1:8" x14ac:dyDescent="0.25">
      <c r="A27" s="10" t="s">
        <v>668</v>
      </c>
      <c r="B27" s="10" t="s">
        <v>662</v>
      </c>
      <c r="C27" s="10" t="s">
        <v>33</v>
      </c>
      <c r="F27" s="10">
        <f>Tableau4565758596061626364656667686970717273747576777879808182838485[Qté_Mag]+Tableau4565758596061626364656667686970717273747576777879808182838485[Qté_Dépôt]</f>
        <v>0</v>
      </c>
      <c r="H27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28" spans="1:8" x14ac:dyDescent="0.25">
      <c r="A28" s="10" t="s">
        <v>573</v>
      </c>
      <c r="B28" s="10" t="s">
        <v>574</v>
      </c>
      <c r="C28" s="10" t="s">
        <v>33</v>
      </c>
      <c r="F28" s="10">
        <f>Tableau4565758596061626364656667686970717273747576777879808182838485[Qté_Mag]+Tableau4565758596061626364656667686970717273747576777879808182838485[Qté_Dépôt]</f>
        <v>0</v>
      </c>
      <c r="H28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29" spans="1:8" x14ac:dyDescent="0.25">
      <c r="A29" s="10" t="s">
        <v>843</v>
      </c>
      <c r="B29" s="10" t="s">
        <v>844</v>
      </c>
      <c r="C29" s="10" t="s">
        <v>33</v>
      </c>
      <c r="F29" s="10">
        <f>Tableau4565758596061626364656667686970717273747576777879808182838485[Qté_Mag]+Tableau4565758596061626364656667686970717273747576777879808182838485[Qté_Dépôt]</f>
        <v>0</v>
      </c>
      <c r="H29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30" spans="1:8" x14ac:dyDescent="0.25">
      <c r="A30" s="10">
        <v>1225629</v>
      </c>
      <c r="B30" s="10" t="s">
        <v>892</v>
      </c>
      <c r="C30" s="10" t="s">
        <v>33</v>
      </c>
      <c r="F30" s="10">
        <f>Tableau4565758596061626364656667686970717273747576777879808182838485[Qté_Mag]+Tableau4565758596061626364656667686970717273747576777879808182838485[Qté_Dépôt]</f>
        <v>0</v>
      </c>
      <c r="H30" s="10" t="str">
        <f>IF(Tableau4565758596061626364656667686970717273747576777879808182838485[Stock_min]&lt;=Tableau4565758596061626364656667686970717273747576777879808182838485[Qté_Totale],"En stock","A commander")</f>
        <v>En stock</v>
      </c>
    </row>
    <row r="31" spans="1:8" x14ac:dyDescent="0.25">
      <c r="A31" s="10" t="s">
        <v>926</v>
      </c>
      <c r="B31" s="10" t="s">
        <v>927</v>
      </c>
      <c r="C31" s="10" t="s">
        <v>33</v>
      </c>
      <c r="F31" s="10">
        <f>Tableau4565758596061626364656667686970717273747576777879808182838485[Qté_Mag]+Tableau4565758596061626364656667686970717273747576777879808182838485[Qté_Dépôt]</f>
        <v>0</v>
      </c>
      <c r="H31" s="10" t="str">
        <f>IF(Tableau4565758596061626364656667686970717273747576777879808182838485[Stock_min]&lt;=Tableau4565758596061626364656667686970717273747576777879808182838485[Qté_Totale],"En stock","A commander")</f>
        <v>En stock</v>
      </c>
    </row>
  </sheetData>
  <conditionalFormatting sqref="H1:H1048576">
    <cfRule type="containsText" dxfId="17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600040489</v>
      </c>
      <c r="B2" s="10" t="s">
        <v>183</v>
      </c>
      <c r="C2" s="10" t="s">
        <v>184</v>
      </c>
      <c r="F2" s="10">
        <f>Tableau456575859606162636465666768697071727374757677787980818283848586[Qté_Mag]+Tableau456575859606162636465666768697071727374757677787980818283848586[Qté_Dépôt]</f>
        <v>0</v>
      </c>
      <c r="G2" s="10">
        <v>0</v>
      </c>
      <c r="H2" s="10" t="str">
        <f>IF(Tableau456575859606162636465666768697071727374757677787980818283848586[Stock_min]&lt;=Tableau456575859606162636465666768697071727374757677787980818283848586[Qté_Totale],"En stock","A commander")</f>
        <v>En stock</v>
      </c>
    </row>
    <row r="3" spans="1:130" x14ac:dyDescent="0.25">
      <c r="A3" s="10">
        <v>685051</v>
      </c>
      <c r="B3" s="10" t="s">
        <v>186</v>
      </c>
      <c r="C3" s="10" t="s">
        <v>184</v>
      </c>
      <c r="F3" s="10">
        <f>Tableau456575859606162636465666768697071727374757677787980818283848586[Qté_Mag]+Tableau456575859606162636465666768697071727374757677787980818283848586[Qté_Dépôt]</f>
        <v>0</v>
      </c>
      <c r="H3" s="10" t="str">
        <f>IF(Tableau456575859606162636465666768697071727374757677787980818283848586[Stock_min]&lt;=Tableau456575859606162636465666768697071727374757677787980818283848586[Qté_Totale],"En stock","A commander")</f>
        <v>En stock</v>
      </c>
    </row>
    <row r="4" spans="1:130" x14ac:dyDescent="0.25">
      <c r="A4" s="10">
        <v>61618300</v>
      </c>
      <c r="B4" s="10" t="s">
        <v>187</v>
      </c>
      <c r="C4" s="10" t="s">
        <v>184</v>
      </c>
      <c r="F4" s="10">
        <f>Tableau456575859606162636465666768697071727374757677787980818283848586[Qté_Mag]+Tableau456575859606162636465666768697071727374757677787980818283848586[Qté_Dépôt]</f>
        <v>0</v>
      </c>
      <c r="H4" s="10" t="str">
        <f>IF(Tableau456575859606162636465666768697071727374757677787980818283848586[Stock_min]&lt;=Tableau456575859606162636465666768697071727374757677787980818283848586[Qté_Totale],"En stock","A commander")</f>
        <v>En stock</v>
      </c>
    </row>
    <row r="5" spans="1:130" x14ac:dyDescent="0.25">
      <c r="A5" s="10">
        <v>102160200</v>
      </c>
      <c r="B5" s="10" t="s">
        <v>202</v>
      </c>
      <c r="C5" s="10" t="s">
        <v>184</v>
      </c>
      <c r="F5" s="10">
        <f>Tableau456575859606162636465666768697071727374757677787980818283848586[Qté_Mag]+Tableau456575859606162636465666768697071727374757677787980818283848586[Qté_Dépôt]</f>
        <v>0</v>
      </c>
      <c r="H5" s="10" t="str">
        <f>IF(Tableau456575859606162636465666768697071727374757677787980818283848586[Stock_min]&lt;=Tableau456575859606162636465666768697071727374757677787980818283848586[Qté_Totale],"En stock","A commander")</f>
        <v>En stock</v>
      </c>
    </row>
    <row r="6" spans="1:130" x14ac:dyDescent="0.25">
      <c r="A6" s="10">
        <v>61010736150</v>
      </c>
      <c r="B6" s="10" t="s">
        <v>829</v>
      </c>
      <c r="C6" s="10" t="s">
        <v>184</v>
      </c>
      <c r="F6" s="10">
        <f>Tableau456575859606162636465666768697071727374757677787980818283848586[Qté_Mag]+Tableau456575859606162636465666768697071727374757677787980818283848586[Qté_Dépôt]</f>
        <v>0</v>
      </c>
      <c r="H6" s="10" t="str">
        <f>IF(Tableau456575859606162636465666768697071727374757677787980818283848586[Stock_min]&lt;=Tableau456575859606162636465666768697071727374757677787980818283848586[Qté_Totale],"En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16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/>
  <dimension ref="A1:DZ38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8295292111</v>
      </c>
      <c r="B2" s="10" t="s">
        <v>81</v>
      </c>
      <c r="C2" s="10" t="s">
        <v>82</v>
      </c>
      <c r="F2" s="10">
        <f>Tableau45657585960616263646566676869707172737475767778798081828384858687[Qté_Mag]+Tableau45657585960616263646566676869707172737475767778798081828384858687[Qté_Dépôt]</f>
        <v>0</v>
      </c>
      <c r="G2" s="10">
        <v>0</v>
      </c>
      <c r="H2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3" spans="1:130" x14ac:dyDescent="0.25">
      <c r="A3" s="10">
        <v>8295692111</v>
      </c>
      <c r="B3" s="10" t="s">
        <v>94</v>
      </c>
      <c r="C3" s="10" t="s">
        <v>82</v>
      </c>
      <c r="F3" s="10">
        <f>Tableau45657585960616263646566676869707172737475767778798081828384858687[Qté_Mag]+Tableau45657585960616263646566676869707172737475767778798081828384858687[Qté_Dépôt]</f>
        <v>0</v>
      </c>
      <c r="H3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4" spans="1:130" x14ac:dyDescent="0.25">
      <c r="A4" s="10">
        <v>5741600180</v>
      </c>
      <c r="B4" s="10" t="s">
        <v>189</v>
      </c>
      <c r="C4" s="10" t="s">
        <v>82</v>
      </c>
      <c r="F4" s="10">
        <f>Tableau45657585960616263646566676869707172737475767778798081828384858687[Qté_Mag]+Tableau45657585960616263646566676869707172737475767778798081828384858687[Qté_Dépôt]</f>
        <v>0</v>
      </c>
      <c r="H4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5" spans="1:130" x14ac:dyDescent="0.25">
      <c r="A5" s="10">
        <v>5741600110</v>
      </c>
      <c r="B5" s="10" t="s">
        <v>190</v>
      </c>
      <c r="C5" s="10" t="s">
        <v>82</v>
      </c>
      <c r="F5" s="10">
        <f>Tableau45657585960616263646566676869707172737475767778798081828384858687[Qté_Mag]+Tableau45657585960616263646566676869707172737475767778798081828384858687[Qté_Dépôt]</f>
        <v>0</v>
      </c>
      <c r="H5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6" spans="1:130" x14ac:dyDescent="0.25">
      <c r="A6" s="10">
        <v>8295611111</v>
      </c>
      <c r="B6" s="10" t="s">
        <v>210</v>
      </c>
      <c r="C6" s="10" t="s">
        <v>82</v>
      </c>
      <c r="F6" s="10">
        <f>Tableau45657585960616263646566676869707172737475767778798081828384858687[Qté_Mag]+Tableau45657585960616263646566676869707172737475767778798081828384858687[Qté_Dépôt]</f>
        <v>0</v>
      </c>
      <c r="H6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7" spans="1:130" x14ac:dyDescent="0.25">
      <c r="A7" s="10">
        <v>8295610111</v>
      </c>
      <c r="B7" s="10" t="s">
        <v>211</v>
      </c>
      <c r="C7" s="10" t="s">
        <v>82</v>
      </c>
      <c r="F7" s="10">
        <f>Tableau45657585960616263646566676869707172737475767778798081828384858687[Qté_Mag]+Tableau45657585960616263646566676869707172737475767778798081828384858687[Qté_Dépôt]</f>
        <v>0</v>
      </c>
      <c r="H7" s="10" t="str">
        <f>IF(Tableau45657585960616263646566676869707172737475767778798081828384858687[Stock_min]&lt;=Tableau45657585960616263646566676869707172737475767778798081828384858687[Qté_Totale],"En stock","A commander")</f>
        <v>En stock</v>
      </c>
      <c r="AZ7" s="11"/>
      <c r="BM7" s="11"/>
      <c r="DZ7" s="11"/>
    </row>
    <row r="8" spans="1:130" x14ac:dyDescent="0.25">
      <c r="A8" s="10">
        <v>8295511011</v>
      </c>
      <c r="B8" s="10" t="s">
        <v>1044</v>
      </c>
      <c r="C8" s="10" t="s">
        <v>82</v>
      </c>
      <c r="F8" s="10">
        <f>Tableau45657585960616263646566676869707172737475767778798081828384858687[Qté_Mag]+Tableau45657585960616263646566676869707172737475767778798081828384858687[Qté_Dépôt]</f>
        <v>0</v>
      </c>
      <c r="H8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9" spans="1:130" x14ac:dyDescent="0.25">
      <c r="A9" s="10">
        <v>2362609918</v>
      </c>
      <c r="B9" s="10" t="s">
        <v>1045</v>
      </c>
      <c r="C9" s="10" t="s">
        <v>82</v>
      </c>
      <c r="F9" s="10">
        <f>Tableau45657585960616263646566676869707172737475767778798081828384858687[Qté_Mag]+Tableau45657585960616263646566676869707172737475767778798081828384858687[Qté_Dépôt]</f>
        <v>0</v>
      </c>
      <c r="H9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10" spans="1:130" x14ac:dyDescent="0.25">
      <c r="A10" s="10" t="s">
        <v>453</v>
      </c>
      <c r="B10" s="10" t="s">
        <v>454</v>
      </c>
      <c r="C10" s="10" t="s">
        <v>82</v>
      </c>
      <c r="F10" s="10">
        <f>Tableau45657585960616263646566676869707172737475767778798081828384858687[Qté_Mag]+Tableau45657585960616263646566676869707172737475767778798081828384858687[Qté_Dépôt]</f>
        <v>0</v>
      </c>
      <c r="H10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11" spans="1:130" x14ac:dyDescent="0.25">
      <c r="A11" s="10" t="s">
        <v>455</v>
      </c>
      <c r="B11" s="10" t="s">
        <v>456</v>
      </c>
      <c r="C11" s="10" t="s">
        <v>82</v>
      </c>
      <c r="F11" s="10">
        <f>Tableau45657585960616263646566676869707172737475767778798081828384858687[Qté_Mag]+Tableau45657585960616263646566676869707172737475767778798081828384858687[Qté_Dépôt]</f>
        <v>0</v>
      </c>
      <c r="H11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12" spans="1:130" x14ac:dyDescent="0.25">
      <c r="A12" s="10" t="s">
        <v>457</v>
      </c>
      <c r="B12" s="10" t="s">
        <v>458</v>
      </c>
      <c r="C12" s="10" t="s">
        <v>82</v>
      </c>
      <c r="F12" s="10">
        <f>Tableau45657585960616263646566676869707172737475767778798081828384858687[Qté_Mag]+Tableau45657585960616263646566676869707172737475767778798081828384858687[Qté_Dépôt]</f>
        <v>0</v>
      </c>
      <c r="H12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13" spans="1:130" x14ac:dyDescent="0.25">
      <c r="A13" s="10">
        <v>5424105115</v>
      </c>
      <c r="B13" s="10" t="s">
        <v>459</v>
      </c>
      <c r="C13" s="10" t="s">
        <v>82</v>
      </c>
      <c r="F13" s="10">
        <f>Tableau45657585960616263646566676869707172737475767778798081828384858687[Qté_Mag]+Tableau45657585960616263646566676869707172737475767778798081828384858687[Qté_Dépôt]</f>
        <v>0</v>
      </c>
      <c r="H13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14" spans="1:130" x14ac:dyDescent="0.25">
      <c r="A14" s="10">
        <v>5423205080</v>
      </c>
      <c r="B14" s="10" t="s">
        <v>460</v>
      </c>
      <c r="C14" s="10" t="s">
        <v>82</v>
      </c>
      <c r="F14" s="10">
        <f>Tableau45657585960616263646566676869707172737475767778798081828384858687[Qté_Mag]+Tableau45657585960616263646566676869707172737475767778798081828384858687[Qté_Dépôt]</f>
        <v>0</v>
      </c>
      <c r="H14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15" spans="1:130" x14ac:dyDescent="0.25">
      <c r="A15" s="10" t="s">
        <v>592</v>
      </c>
      <c r="B15" s="10" t="s">
        <v>593</v>
      </c>
      <c r="C15" s="10" t="s">
        <v>82</v>
      </c>
      <c r="F15" s="10">
        <f>Tableau45657585960616263646566676869707172737475767778798081828384858687[Qté_Mag]+Tableau45657585960616263646566676869707172737475767778798081828384858687[Qté_Dépôt]</f>
        <v>0</v>
      </c>
      <c r="H15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16" spans="1:130" x14ac:dyDescent="0.25">
      <c r="A16" s="10">
        <v>8999700211</v>
      </c>
      <c r="B16" s="10" t="s">
        <v>793</v>
      </c>
      <c r="C16" s="10" t="s">
        <v>82</v>
      </c>
      <c r="F16" s="10">
        <f>Tableau45657585960616263646566676869707172737475767778798081828384858687[Qté_Mag]+Tableau45657585960616263646566676869707172737475767778798081828384858687[Qté_Dépôt]</f>
        <v>0</v>
      </c>
      <c r="H16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17" spans="1:8" x14ac:dyDescent="0.25">
      <c r="A17" s="10">
        <v>2911707018</v>
      </c>
      <c r="B17" s="10" t="s">
        <v>794</v>
      </c>
      <c r="C17" s="10" t="s">
        <v>82</v>
      </c>
      <c r="F17" s="10">
        <f>Tableau45657585960616263646566676869707172737475767778798081828384858687[Qté_Mag]+Tableau45657585960616263646566676869707172737475767778798081828384858687[Qté_Dépôt]</f>
        <v>0</v>
      </c>
      <c r="H17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18" spans="1:8" x14ac:dyDescent="0.25">
      <c r="A18" s="10" t="s">
        <v>795</v>
      </c>
      <c r="B18" s="10" t="s">
        <v>1046</v>
      </c>
      <c r="C18" s="10" t="s">
        <v>82</v>
      </c>
      <c r="F18" s="10">
        <f>Tableau45657585960616263646566676869707172737475767778798081828384858687[Qté_Mag]+Tableau45657585960616263646566676869707172737475767778798081828384858687[Qté_Dépôt]</f>
        <v>0</v>
      </c>
      <c r="H18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19" spans="1:8" x14ac:dyDescent="0.25">
      <c r="A19" s="10" t="s">
        <v>796</v>
      </c>
      <c r="B19" s="10" t="s">
        <v>1047</v>
      </c>
      <c r="C19" s="10" t="s">
        <v>82</v>
      </c>
      <c r="F19" s="10">
        <f>Tableau45657585960616263646566676869707172737475767778798081828384858687[Qté_Mag]+Tableau45657585960616263646566676869707172737475767778798081828384858687[Qté_Dépôt]</f>
        <v>0</v>
      </c>
      <c r="H19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20" spans="1:8" x14ac:dyDescent="0.25">
      <c r="A20" s="10">
        <v>5424105012</v>
      </c>
      <c r="B20" s="10" t="s">
        <v>1048</v>
      </c>
      <c r="C20" s="10" t="s">
        <v>82</v>
      </c>
      <c r="F20" s="10">
        <f>Tableau45657585960616263646566676869707172737475767778798081828384858687[Qté_Mag]+Tableau45657585960616263646566676869707172737475767778798081828384858687[Qté_Dépôt]</f>
        <v>0</v>
      </c>
      <c r="H20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21" spans="1:8" x14ac:dyDescent="0.25">
      <c r="A21" s="10">
        <v>2361105040</v>
      </c>
      <c r="B21" s="10" t="s">
        <v>1049</v>
      </c>
      <c r="C21" s="10" t="s">
        <v>82</v>
      </c>
      <c r="F21" s="10">
        <f>Tableau45657585960616263646566676869707172737475767778798081828384858687[Qté_Mag]+Tableau45657585960616263646566676869707172737475767778798081828384858687[Qté_Dépôt]</f>
        <v>0</v>
      </c>
      <c r="H21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22" spans="1:8" x14ac:dyDescent="0.25">
      <c r="A22" s="10">
        <v>2361109980</v>
      </c>
      <c r="B22" s="10" t="s">
        <v>1050</v>
      </c>
      <c r="C22" s="10" t="s">
        <v>82</v>
      </c>
      <c r="F22" s="10">
        <f>Tableau45657585960616263646566676869707172737475767778798081828384858687[Qté_Mag]+Tableau45657585960616263646566676869707172737475767778798081828384858687[Qté_Dépôt]</f>
        <v>0</v>
      </c>
      <c r="H22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23" spans="1:8" x14ac:dyDescent="0.25">
      <c r="A23" s="10">
        <v>2361105060</v>
      </c>
      <c r="B23" s="10" t="s">
        <v>1051</v>
      </c>
      <c r="C23" s="10" t="s">
        <v>82</v>
      </c>
      <c r="F23" s="10">
        <f>Tableau45657585960616263646566676869707172737475767778798081828384858687[Qté_Mag]+Tableau45657585960616263646566676869707172737475767778798081828384858687[Qté_Dépôt]</f>
        <v>0</v>
      </c>
      <c r="H23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24" spans="1:8" x14ac:dyDescent="0.25">
      <c r="A24" s="10">
        <v>2361109910</v>
      </c>
      <c r="B24" s="10" t="s">
        <v>1052</v>
      </c>
      <c r="C24" s="10" t="s">
        <v>82</v>
      </c>
      <c r="F24" s="10">
        <f>Tableau45657585960616263646566676869707172737475767778798081828384858687[Qté_Mag]+Tableau45657585960616263646566676869707172737475767778798081828384858687[Qté_Dépôt]</f>
        <v>0</v>
      </c>
      <c r="H24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25" spans="1:8" x14ac:dyDescent="0.25">
      <c r="A25" s="10">
        <v>2361109912</v>
      </c>
      <c r="B25" s="10" t="s">
        <v>1053</v>
      </c>
      <c r="C25" s="10" t="s">
        <v>82</v>
      </c>
      <c r="F25" s="10">
        <f>Tableau45657585960616263646566676869707172737475767778798081828384858687[Qté_Mag]+Tableau45657585960616263646566676869707172737475767778798081828384858687[Qté_Dépôt]</f>
        <v>0</v>
      </c>
      <c r="H25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26" spans="1:8" x14ac:dyDescent="0.25">
      <c r="A26" s="10">
        <v>2361109918</v>
      </c>
      <c r="B26" s="10" t="s">
        <v>1054</v>
      </c>
      <c r="C26" s="10" t="s">
        <v>82</v>
      </c>
      <c r="F26" s="10">
        <f>Tableau45657585960616263646566676869707172737475767778798081828384858687[Qté_Mag]+Tableau45657585960616263646566676869707172737475767778798081828384858687[Qté_Dépôt]</f>
        <v>0</v>
      </c>
      <c r="H26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27" spans="1:8" x14ac:dyDescent="0.25">
      <c r="A27" s="10">
        <v>2361109925</v>
      </c>
      <c r="B27" s="10" t="s">
        <v>1055</v>
      </c>
      <c r="C27" s="10" t="s">
        <v>82</v>
      </c>
      <c r="F27" s="10">
        <f>Tableau45657585960616263646566676869707172737475767778798081828384858687[Qté_Mag]+Tableau45657585960616263646566676869707172737475767778798081828384858687[Qté_Dépôt]</f>
        <v>0</v>
      </c>
      <c r="H27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28" spans="1:8" x14ac:dyDescent="0.25">
      <c r="A28" s="10">
        <v>2361109932</v>
      </c>
      <c r="B28" s="10" t="s">
        <v>1056</v>
      </c>
      <c r="C28" s="10" t="s">
        <v>82</v>
      </c>
      <c r="F28" s="10">
        <f>Tableau45657585960616263646566676869707172737475767778798081828384858687[Qté_Mag]+Tableau45657585960616263646566676869707172737475767778798081828384858687[Qté_Dépôt]</f>
        <v>0</v>
      </c>
      <c r="H28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29" spans="1:8" x14ac:dyDescent="0.25">
      <c r="A29" s="10" t="s">
        <v>797</v>
      </c>
      <c r="B29" s="10" t="s">
        <v>798</v>
      </c>
      <c r="C29" s="10" t="s">
        <v>82</v>
      </c>
      <c r="F29" s="10">
        <f>Tableau45657585960616263646566676869707172737475767778798081828384858687[Qté_Mag]+Tableau45657585960616263646566676869707172737475767778798081828384858687[Qté_Dépôt]</f>
        <v>0</v>
      </c>
      <c r="H29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30" spans="1:8" x14ac:dyDescent="0.25">
      <c r="A30" s="10" t="s">
        <v>797</v>
      </c>
      <c r="B30" s="10" t="s">
        <v>799</v>
      </c>
      <c r="C30" s="10" t="s">
        <v>82</v>
      </c>
      <c r="F30" s="10">
        <f>Tableau45657585960616263646566676869707172737475767778798081828384858687[Qté_Mag]+Tableau45657585960616263646566676869707172737475767778798081828384858687[Qté_Dépôt]</f>
        <v>0</v>
      </c>
      <c r="H30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31" spans="1:8" x14ac:dyDescent="0.25">
      <c r="A31" s="10" t="s">
        <v>800</v>
      </c>
      <c r="B31" s="10" t="s">
        <v>801</v>
      </c>
      <c r="C31" s="10" t="s">
        <v>82</v>
      </c>
      <c r="F31" s="10">
        <f>Tableau45657585960616263646566676869707172737475767778798081828384858687[Qté_Mag]+Tableau45657585960616263646566676869707172737475767778798081828384858687[Qté_Dépôt]</f>
        <v>0</v>
      </c>
      <c r="H31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32" spans="1:8" x14ac:dyDescent="0.25">
      <c r="A32" s="10" t="s">
        <v>802</v>
      </c>
      <c r="B32" s="10" t="s">
        <v>803</v>
      </c>
      <c r="C32" s="10" t="s">
        <v>82</v>
      </c>
      <c r="F32" s="10">
        <f>Tableau45657585960616263646566676869707172737475767778798081828384858687[Qté_Mag]+Tableau45657585960616263646566676869707172737475767778798081828384858687[Qté_Dépôt]</f>
        <v>0</v>
      </c>
      <c r="H32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33" spans="1:8" x14ac:dyDescent="0.25">
      <c r="A33" s="10">
        <v>2361809915</v>
      </c>
      <c r="B33" s="10" t="s">
        <v>1057</v>
      </c>
      <c r="C33" s="10" t="s">
        <v>82</v>
      </c>
      <c r="F33" s="10">
        <f>Tableau45657585960616263646566676869707172737475767778798081828384858687[Qté_Mag]+Tableau45657585960616263646566676869707172737475767778798081828384858687[Qté_Dépôt]</f>
        <v>0</v>
      </c>
      <c r="H33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34" spans="1:8" x14ac:dyDescent="0.25">
      <c r="A34" s="10">
        <v>2361809918</v>
      </c>
      <c r="B34" s="10" t="s">
        <v>1058</v>
      </c>
      <c r="C34" s="10" t="s">
        <v>82</v>
      </c>
      <c r="F34" s="10">
        <f>Tableau45657585960616263646566676869707172737475767778798081828384858687[Qté_Mag]+Tableau45657585960616263646566676869707172737475767778798081828384858687[Qté_Dépôt]</f>
        <v>0</v>
      </c>
      <c r="H34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35" spans="1:8" x14ac:dyDescent="0.25">
      <c r="A35" s="10">
        <v>5423205010</v>
      </c>
      <c r="B35" s="10" t="s">
        <v>804</v>
      </c>
      <c r="C35" s="10" t="s">
        <v>82</v>
      </c>
      <c r="F35" s="10">
        <f>Tableau45657585960616263646566676869707172737475767778798081828384858687[Qté_Mag]+Tableau45657585960616263646566676869707172737475767778798081828384858687[Qté_Dépôt]</f>
        <v>0</v>
      </c>
      <c r="H35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36" spans="1:8" x14ac:dyDescent="0.25">
      <c r="A36" s="10">
        <v>5423205012</v>
      </c>
      <c r="B36" s="10" t="s">
        <v>805</v>
      </c>
      <c r="C36" s="10" t="s">
        <v>82</v>
      </c>
      <c r="F36" s="10">
        <f>Tableau45657585960616263646566676869707172737475767778798081828384858687[Qté_Mag]+Tableau45657585960616263646566676869707172737475767778798081828384858687[Qté_Dépôt]</f>
        <v>0</v>
      </c>
      <c r="H36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37" spans="1:8" x14ac:dyDescent="0.25">
      <c r="A37" s="10" t="s">
        <v>819</v>
      </c>
      <c r="B37" s="10" t="s">
        <v>820</v>
      </c>
      <c r="C37" s="10" t="s">
        <v>82</v>
      </c>
      <c r="F37" s="10">
        <f>Tableau45657585960616263646566676869707172737475767778798081828384858687[Qté_Mag]+Tableau45657585960616263646566676869707172737475767778798081828384858687[Qté_Dépôt]</f>
        <v>0</v>
      </c>
      <c r="H37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  <row r="38" spans="1:8" x14ac:dyDescent="0.25">
      <c r="A38" s="10">
        <v>8295592111</v>
      </c>
      <c r="B38" s="10" t="s">
        <v>83</v>
      </c>
      <c r="C38" s="10" t="s">
        <v>84</v>
      </c>
      <c r="F38" s="10">
        <f>Tableau45657585960616263646566676869707172737475767778798081828384858687[Qté_Mag]+Tableau45657585960616263646566676869707172737475767778798081828384858687[Qté_Dépôt]</f>
        <v>0</v>
      </c>
      <c r="H38" s="10" t="str">
        <f>IF(Tableau45657585960616263646566676869707172737475767778798081828384858687[Stock_min]&lt;=Tableau45657585960616263646566676869707172737475767778798081828384858687[Qté_Totale],"En stock","A commander")</f>
        <v>En stock</v>
      </c>
    </row>
  </sheetData>
  <conditionalFormatting sqref="H1:H1048576">
    <cfRule type="containsText" dxfId="15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192</v>
      </c>
      <c r="B2" s="10" t="s">
        <v>193</v>
      </c>
      <c r="C2" s="10" t="s">
        <v>310</v>
      </c>
      <c r="F2" s="10">
        <f>Tableau4565758596061626364656667686970717273747576777879808182838485868788[Qté_Mag]+Tableau4565758596061626364656667686970717273747576777879808182838485868788[Qté_Dépôt]</f>
        <v>0</v>
      </c>
      <c r="G2" s="10">
        <v>0</v>
      </c>
      <c r="H2" s="10" t="str">
        <f>IF(Tableau4565758596061626364656667686970717273747576777879808182838485868788[Stock_min]&lt;=Tableau4565758596061626364656667686970717273747576777879808182838485868788[Qté_Totale],"En stock","A commander")</f>
        <v>En stock</v>
      </c>
    </row>
    <row r="3" spans="1:130" x14ac:dyDescent="0.25">
      <c r="A3" s="10" t="s">
        <v>308</v>
      </c>
      <c r="B3" s="10" t="s">
        <v>309</v>
      </c>
      <c r="C3" s="10" t="s">
        <v>310</v>
      </c>
      <c r="F3" s="10">
        <f>Tableau4565758596061626364656667686970717273747576777879808182838485868788[Qté_Mag]+Tableau4565758596061626364656667686970717273747576777879808182838485868788[Qté_Dépôt]</f>
        <v>0</v>
      </c>
      <c r="H3" s="10" t="str">
        <f>IF(Tableau4565758596061626364656667686970717273747576777879808182838485868788[Stock_min]&lt;=Tableau4565758596061626364656667686970717273747576777879808182838485868788[Qté_Totale],"En stock","A commander")</f>
        <v>En stock</v>
      </c>
    </row>
    <row r="4" spans="1:130" x14ac:dyDescent="0.25">
      <c r="A4" s="10" t="s">
        <v>351</v>
      </c>
      <c r="B4" s="10" t="s">
        <v>352</v>
      </c>
      <c r="C4" s="10" t="s">
        <v>310</v>
      </c>
      <c r="F4" s="10">
        <f>Tableau4565758596061626364656667686970717273747576777879808182838485868788[Qté_Mag]+Tableau4565758596061626364656667686970717273747576777879808182838485868788[Qté_Dépôt]</f>
        <v>0</v>
      </c>
      <c r="H4" s="10" t="str">
        <f>IF(Tableau4565758596061626364656667686970717273747576777879808182838485868788[Stock_min]&lt;=Tableau4565758596061626364656667686970717273747576777879808182838485868788[Qté_Totale],"En stock","A commander")</f>
        <v>En stock</v>
      </c>
    </row>
    <row r="5" spans="1:130" x14ac:dyDescent="0.25">
      <c r="A5" s="10" t="s">
        <v>837</v>
      </c>
      <c r="B5" s="10" t="s">
        <v>838</v>
      </c>
      <c r="C5" s="10" t="s">
        <v>310</v>
      </c>
      <c r="F5" s="10">
        <f>Tableau4565758596061626364656667686970717273747576777879808182838485868788[Qté_Mag]+Tableau4565758596061626364656667686970717273747576777879808182838485868788[Qté_Dépôt]</f>
        <v>0</v>
      </c>
      <c r="H5" s="10" t="str">
        <f>IF(Tableau4565758596061626364656667686970717273747576777879808182838485868788[Stock_min]&lt;=Tableau4565758596061626364656667686970717273747576777879808182838485868788[Qté_Totale],"En stock","A commander")</f>
        <v>En stock</v>
      </c>
    </row>
    <row r="6" spans="1:130" x14ac:dyDescent="0.25">
      <c r="A6" s="10" t="s">
        <v>869</v>
      </c>
      <c r="B6" s="10" t="s">
        <v>870</v>
      </c>
      <c r="C6" s="10" t="s">
        <v>310</v>
      </c>
      <c r="F6" s="10">
        <f>Tableau4565758596061626364656667686970717273747576777879808182838485868788[Qté_Mag]+Tableau4565758596061626364656667686970717273747576777879808182838485868788[Qté_Dépôt]</f>
        <v>0</v>
      </c>
      <c r="H6" s="10" t="str">
        <f>IF(Tableau4565758596061626364656667686970717273747576777879808182838485868788[Stock_min]&lt;=Tableau4565758596061626364656667686970717273747576777879808182838485868788[Qté_Totale],"En stock","A commander")</f>
        <v>En stock</v>
      </c>
    </row>
    <row r="7" spans="1:130" x14ac:dyDescent="0.25">
      <c r="A7" s="10" t="s">
        <v>871</v>
      </c>
      <c r="B7" s="10" t="s">
        <v>870</v>
      </c>
      <c r="C7" s="10" t="s">
        <v>310</v>
      </c>
      <c r="F7" s="10">
        <f>Tableau4565758596061626364656667686970717273747576777879808182838485868788[Qté_Mag]+Tableau4565758596061626364656667686970717273747576777879808182838485868788[Qté_Dépôt]</f>
        <v>0</v>
      </c>
      <c r="H7" s="10" t="str">
        <f>IF(Tableau4565758596061626364656667686970717273747576777879808182838485868788[Stock_min]&lt;=Tableau4565758596061626364656667686970717273747576777879808182838485868788[Qté_Totale],"En stock","A commander")</f>
        <v>En stock</v>
      </c>
      <c r="AZ7" s="11"/>
      <c r="BM7" s="11"/>
      <c r="DZ7" s="11"/>
    </row>
  </sheetData>
  <conditionalFormatting sqref="H1:H1048576">
    <cfRule type="containsText" dxfId="14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 t="s">
        <v>763</v>
      </c>
      <c r="B2" s="10" t="s">
        <v>764</v>
      </c>
      <c r="C2" s="10" t="s">
        <v>765</v>
      </c>
      <c r="F2" s="10">
        <f>Tableau456575859606162636465666768697071727374757677787980818283848586878889[Qté_Mag]+Tableau456575859606162636465666768697071727374757677787980818283848586878889[Qté_Dépôt]</f>
        <v>0</v>
      </c>
      <c r="G2" s="10">
        <v>0</v>
      </c>
      <c r="H2" s="10" t="str">
        <f>IF(Tableau456575859606162636465666768697071727374757677787980818283848586878889[Stock_min]&lt;=Tableau456575859606162636465666768697071727374757677787980818283848586878889[Qté_Totale],"En stock","A commander")</f>
        <v>En stock</v>
      </c>
    </row>
    <row r="3" spans="1:130" x14ac:dyDescent="0.25">
      <c r="A3" s="10" t="s">
        <v>766</v>
      </c>
      <c r="B3" s="10" t="s">
        <v>767</v>
      </c>
      <c r="C3" s="10" t="s">
        <v>765</v>
      </c>
      <c r="F3" s="10">
        <f>Tableau456575859606162636465666768697071727374757677787980818283848586878889[Qté_Mag]+Tableau456575859606162636465666768697071727374757677787980818283848586878889[Qté_Dépôt]</f>
        <v>0</v>
      </c>
      <c r="H3" s="10" t="str">
        <f>IF(Tableau456575859606162636465666768697071727374757677787980818283848586878889[Stock_min]&lt;=Tableau456575859606162636465666768697071727374757677787980818283848586878889[Qté_Totale],"En stock","A commander")</f>
        <v>En stock</v>
      </c>
    </row>
    <row r="4" spans="1:130" x14ac:dyDescent="0.25">
      <c r="A4" s="10" t="s">
        <v>770</v>
      </c>
      <c r="B4" s="10" t="s">
        <v>771</v>
      </c>
      <c r="C4" s="10" t="s">
        <v>765</v>
      </c>
      <c r="F4" s="10">
        <f>Tableau456575859606162636465666768697071727374757677787980818283848586878889[Qté_Mag]+Tableau456575859606162636465666768697071727374757677787980818283848586878889[Qté_Dépôt]</f>
        <v>0</v>
      </c>
      <c r="H4" s="10" t="str">
        <f>IF(Tableau456575859606162636465666768697071727374757677787980818283848586878889[Stock_min]&lt;=Tableau456575859606162636465666768697071727374757677787980818283848586878889[Qté_Totale],"En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13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715833</v>
      </c>
      <c r="B2" s="10" t="s">
        <v>850</v>
      </c>
      <c r="C2" s="10" t="s">
        <v>851</v>
      </c>
      <c r="F2" s="10">
        <f>Tableau45657585960616263646566676869707172737475767778798081828384858687888990[Qté_Mag]+Tableau45657585960616263646566676869707172737475767778798081828384858687888990[Qté_Dépôt]</f>
        <v>0</v>
      </c>
      <c r="G2" s="10">
        <v>0</v>
      </c>
      <c r="H2" s="10" t="str">
        <f>IF(Tableau45657585960616263646566676869707172737475767778798081828384858687888990[Stock_min]&lt;=Tableau45657585960616263646566676869707172737475767778798081828384858687888990[Qté_Totale],"En stock","A commander")</f>
        <v>En stock</v>
      </c>
    </row>
    <row r="3" spans="1:130" x14ac:dyDescent="0.25">
      <c r="A3" s="10">
        <v>848143</v>
      </c>
      <c r="B3" s="10" t="s">
        <v>868</v>
      </c>
      <c r="C3" s="10" t="s">
        <v>851</v>
      </c>
      <c r="F3" s="10">
        <f>Tableau45657585960616263646566676869707172737475767778798081828384858687888990[Qté_Mag]+Tableau45657585960616263646566676869707172737475767778798081828384858687888990[Qté_Dépôt]</f>
        <v>0</v>
      </c>
      <c r="H3" s="10" t="str">
        <f>IF(Tableau45657585960616263646566676869707172737475767778798081828384858687888990[Stock_min]&lt;=Tableau45657585960616263646566676869707172737475767778798081828384858687888990[Qté_Totale],"En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12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4"/>
  <dimension ref="A1:DZ9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30640</v>
      </c>
      <c r="B2" s="10" t="s">
        <v>97</v>
      </c>
      <c r="C2" s="10" t="s">
        <v>98</v>
      </c>
      <c r="F2" s="10">
        <f>Tableau4565758596061626364656667686970717273747576777879808182838485868788899091[Qté_Mag]+Tableau4565758596061626364656667686970717273747576777879808182838485868788899091[Qté_Dépôt]</f>
        <v>0</v>
      </c>
      <c r="G2" s="10">
        <v>2</v>
      </c>
      <c r="H2" s="10" t="str">
        <f>IF(Tableau4565758596061626364656667686970717273747576777879808182838485868788899091[Stock_min]&lt;=Tableau4565758596061626364656667686970717273747576777879808182838485868788899091[Qté_Totale],"En stock","A commander")</f>
        <v>A commander</v>
      </c>
    </row>
    <row r="3" spans="1:130" x14ac:dyDescent="0.25">
      <c r="A3" s="10">
        <v>30616</v>
      </c>
      <c r="B3" s="10" t="s">
        <v>100</v>
      </c>
      <c r="C3" s="10" t="s">
        <v>107</v>
      </c>
      <c r="F3" s="10">
        <f>Tableau4565758596061626364656667686970717273747576777879808182838485868788899091[Qté_Mag]+Tableau4565758596061626364656667686970717273747576777879808182838485868788899091[Qté_Dépôt]</f>
        <v>0</v>
      </c>
      <c r="H3" s="10" t="str">
        <f>IF(Tableau4565758596061626364656667686970717273747576777879808182838485868788899091[Stock_min]&lt;=Tableau4565758596061626364656667686970717273747576777879808182838485868788899091[Qté_Totale],"En stock","A commander")</f>
        <v>En stock</v>
      </c>
    </row>
    <row r="4" spans="1:130" x14ac:dyDescent="0.25">
      <c r="A4" s="10">
        <v>30625</v>
      </c>
      <c r="B4" s="10" t="s">
        <v>108</v>
      </c>
      <c r="C4" s="10" t="s">
        <v>107</v>
      </c>
      <c r="F4" s="10">
        <f>Tableau4565758596061626364656667686970717273747576777879808182838485868788899091[Qté_Mag]+Tableau4565758596061626364656667686970717273747576777879808182838485868788899091[Qté_Dépôt]</f>
        <v>0</v>
      </c>
      <c r="H4" s="10" t="str">
        <f>IF(Tableau4565758596061626364656667686970717273747576777879808182838485868788899091[Stock_min]&lt;=Tableau4565758596061626364656667686970717273747576777879808182838485868788899091[Qté_Totale],"En stock","A commander")</f>
        <v>En stock</v>
      </c>
    </row>
    <row r="5" spans="1:130" x14ac:dyDescent="0.25">
      <c r="A5" s="10">
        <v>30630</v>
      </c>
      <c r="B5" s="10" t="s">
        <v>109</v>
      </c>
      <c r="C5" s="10" t="s">
        <v>107</v>
      </c>
      <c r="F5" s="10">
        <f>Tableau4565758596061626364656667686970717273747576777879808182838485868788899091[Qté_Mag]+Tableau4565758596061626364656667686970717273747576777879808182838485868788899091[Qté_Dépôt]</f>
        <v>0</v>
      </c>
      <c r="H5" s="10" t="str">
        <f>IF(Tableau4565758596061626364656667686970717273747576777879808182838485868788899091[Stock_min]&lt;=Tableau4565758596061626364656667686970717273747576777879808182838485868788899091[Qté_Totale],"En stock","A commander")</f>
        <v>En stock</v>
      </c>
    </row>
    <row r="6" spans="1:130" x14ac:dyDescent="0.25">
      <c r="A6" s="10">
        <v>30612</v>
      </c>
      <c r="B6" s="10" t="s">
        <v>110</v>
      </c>
      <c r="C6" s="10" t="s">
        <v>107</v>
      </c>
      <c r="F6" s="10">
        <f>Tableau4565758596061626364656667686970717273747576777879808182838485868788899091[Qté_Mag]+Tableau4565758596061626364656667686970717273747576777879808182838485868788899091[Qté_Dépôt]</f>
        <v>0</v>
      </c>
      <c r="H6" s="10" t="str">
        <f>IF(Tableau4565758596061626364656667686970717273747576777879808182838485868788899091[Stock_min]&lt;=Tableau4565758596061626364656667686970717273747576777879808182838485868788899091[Qté_Totale],"En stock","A commander")</f>
        <v>En stock</v>
      </c>
    </row>
    <row r="7" spans="1:130" x14ac:dyDescent="0.25">
      <c r="A7" s="10">
        <v>15040</v>
      </c>
      <c r="B7" s="10" t="s">
        <v>111</v>
      </c>
      <c r="C7" s="10" t="s">
        <v>107</v>
      </c>
      <c r="F7" s="10">
        <f>Tableau4565758596061626364656667686970717273747576777879808182838485868788899091[Qté_Mag]+Tableau4565758596061626364656667686970717273747576777879808182838485868788899091[Qté_Dépôt]</f>
        <v>0</v>
      </c>
      <c r="H7" s="10" t="str">
        <f>IF(Tableau4565758596061626364656667686970717273747576777879808182838485868788899091[Stock_min]&lt;=Tableau4565758596061626364656667686970717273747576777879808182838485868788899091[Qté_Totale],"En stock","A commander")</f>
        <v>En stock</v>
      </c>
      <c r="AZ7" s="11"/>
      <c r="BM7" s="11"/>
      <c r="DZ7" s="11"/>
    </row>
    <row r="8" spans="1:130" x14ac:dyDescent="0.25">
      <c r="A8" s="10">
        <v>57102</v>
      </c>
      <c r="B8" s="10" t="s">
        <v>298</v>
      </c>
      <c r="C8" s="10" t="s">
        <v>107</v>
      </c>
      <c r="F8" s="10">
        <f>Tableau4565758596061626364656667686970717273747576777879808182838485868788899091[Qté_Mag]+Tableau4565758596061626364656667686970717273747576777879808182838485868788899091[Qté_Dépôt]</f>
        <v>0</v>
      </c>
      <c r="H8" s="10" t="str">
        <f>IF(Tableau4565758596061626364656667686970717273747576777879808182838485868788899091[Stock_min]&lt;=Tableau4565758596061626364656667686970717273747576777879808182838485868788899091[Qté_Totale],"En stock","A commander")</f>
        <v>En stock</v>
      </c>
    </row>
    <row r="9" spans="1:130" x14ac:dyDescent="0.25">
      <c r="A9" s="10">
        <v>30620</v>
      </c>
      <c r="B9" s="10" t="s">
        <v>826</v>
      </c>
      <c r="C9" s="10" t="s">
        <v>107</v>
      </c>
      <c r="F9" s="10">
        <f>Tableau4565758596061626364656667686970717273747576777879808182838485868788899091[Qté_Mag]+Tableau4565758596061626364656667686970717273747576777879808182838485868788899091[Qté_Dépôt]</f>
        <v>0</v>
      </c>
      <c r="H9" s="10" t="str">
        <f>IF(Tableau4565758596061626364656667686970717273747576777879808182838485868788899091[Stock_min]&lt;=Tableau4565758596061626364656667686970717273747576777879808182838485868788899091[Qté_Totale],"En stock","A commander")</f>
        <v>En stock</v>
      </c>
    </row>
  </sheetData>
  <conditionalFormatting sqref="H1:H1048576">
    <cfRule type="containsText" dxfId="11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8366169</v>
      </c>
      <c r="B2" s="10" t="s">
        <v>177</v>
      </c>
      <c r="C2" s="10" t="s">
        <v>178</v>
      </c>
      <c r="F2" s="10">
        <f>Tableau456575859606162636465666768697071727374757677787980818283848586878889909192[Qté_Mag]+Tableau456575859606162636465666768697071727374757677787980818283848586878889909192[Qté_Dépôt]</f>
        <v>0</v>
      </c>
      <c r="G2" s="10">
        <v>2</v>
      </c>
      <c r="H2" s="10" t="str">
        <f>IF(Tableau456575859606162636465666768697071727374757677787980818283848586878889909192[Stock_min]&lt;=Tableau456575859606162636465666768697071727374757677787980818283848586878889909192[Qté_Totale],"En stock","A commander")</f>
        <v>A commander</v>
      </c>
    </row>
    <row r="3" spans="1:130" x14ac:dyDescent="0.25">
      <c r="A3" s="10">
        <v>627017</v>
      </c>
      <c r="B3" s="10" t="s">
        <v>212</v>
      </c>
      <c r="C3" s="10" t="s">
        <v>178</v>
      </c>
      <c r="F3" s="10">
        <f>Tableau456575859606162636465666768697071727374757677787980818283848586878889909192[Qté_Mag]+Tableau456575859606162636465666768697071727374757677787980818283848586878889909192[Qté_Dépôt]</f>
        <v>0</v>
      </c>
      <c r="H3" s="10" t="str">
        <f>IF(Tableau456575859606162636465666768697071727374757677787980818283848586878889909192[Stock_min]&lt;=Tableau456575859606162636465666768697071727374757677787980818283848586878889909192[Qté_Totale],"En stock","A commander")</f>
        <v>En stock</v>
      </c>
    </row>
    <row r="4" spans="1:130" x14ac:dyDescent="0.25">
      <c r="A4" s="10" t="s">
        <v>591</v>
      </c>
      <c r="B4" s="10" t="s">
        <v>581</v>
      </c>
      <c r="C4" s="10" t="s">
        <v>178</v>
      </c>
      <c r="F4" s="10">
        <f>Tableau456575859606162636465666768697071727374757677787980818283848586878889909192[Qté_Mag]+Tableau456575859606162636465666768697071727374757677787980818283848586878889909192[Qté_Dépôt]</f>
        <v>0</v>
      </c>
      <c r="H4" s="10" t="str">
        <f>IF(Tableau456575859606162636465666768697071727374757677787980818283848586878889909192[Stock_min]&lt;=Tableau456575859606162636465666768697071727374757677787980818283848586878889909192[Qté_Totale],"En stock","A commander")</f>
        <v>En stock</v>
      </c>
    </row>
    <row r="5" spans="1:130" x14ac:dyDescent="0.25">
      <c r="A5" s="10" t="s">
        <v>203</v>
      </c>
      <c r="B5" s="10" t="s">
        <v>204</v>
      </c>
      <c r="C5" s="10" t="s">
        <v>205</v>
      </c>
      <c r="F5" s="10">
        <f>Tableau456575859606162636465666768697071727374757677787980818283848586878889909192[Qté_Mag]+Tableau456575859606162636465666768697071727374757677787980818283848586878889909192[Qté_Dépôt]</f>
        <v>0</v>
      </c>
      <c r="H5" s="10" t="str">
        <f>IF(Tableau456575859606162636465666768697071727374757677787980818283848586878889909192[Stock_min]&lt;=Tableau456575859606162636465666768697071727374757677787980818283848586878889909192[Qté_Totale],"En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10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6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33720</v>
      </c>
      <c r="B2" s="10" t="s">
        <v>228</v>
      </c>
      <c r="C2" s="10" t="s">
        <v>229</v>
      </c>
      <c r="F2" s="10">
        <f>Tableau45657585960616263646566676869707172737475767778798081828384858687888990919293[Qté_Mag]+Tableau45657585960616263646566676869707172737475767778798081828384858687888990919293[Qté_Dépôt]</f>
        <v>0</v>
      </c>
      <c r="G2" s="10">
        <v>2</v>
      </c>
      <c r="H2" s="10" t="str">
        <f>IF(Tableau45657585960616263646566676869707172737475767778798081828384858687888990919293[Stock_min]&lt;=Tableau45657585960616263646566676869707172737475767778798081828384858687888990919293[Qté_Totale],"En stock","A commander")</f>
        <v>A commander</v>
      </c>
    </row>
    <row r="3" spans="1:130" x14ac:dyDescent="0.25">
      <c r="A3" s="10">
        <v>75087131</v>
      </c>
      <c r="B3" s="10" t="s">
        <v>230</v>
      </c>
      <c r="C3" s="10" t="s">
        <v>229</v>
      </c>
      <c r="F3" s="10">
        <f>Tableau45657585960616263646566676869707172737475767778798081828384858687888990919293[Qté_Mag]+Tableau45657585960616263646566676869707172737475767778798081828384858687888990919293[Qté_Dépôt]</f>
        <v>0</v>
      </c>
      <c r="H3" s="10" t="str">
        <f>IF(Tableau45657585960616263646566676869707172737475767778798081828384858687888990919293[Stock_min]&lt;=Tableau45657585960616263646566676869707172737475767778798081828384858687888990919293[Qté_Totale],"En stock","A commander")</f>
        <v>En stock</v>
      </c>
    </row>
    <row r="4" spans="1:130" x14ac:dyDescent="0.25">
      <c r="A4" s="10">
        <v>1005952</v>
      </c>
      <c r="B4" s="10" t="s">
        <v>324</v>
      </c>
      <c r="C4" s="10" t="s">
        <v>229</v>
      </c>
      <c r="F4" s="10">
        <f>Tableau45657585960616263646566676869707172737475767778798081828384858687888990919293[Qté_Mag]+Tableau45657585960616263646566676869707172737475767778798081828384858687888990919293[Qté_Dépôt]</f>
        <v>0</v>
      </c>
      <c r="H4" s="10" t="str">
        <f>IF(Tableau45657585960616263646566676869707172737475767778798081828384858687888990919293[Stock_min]&lt;=Tableau45657585960616263646566676869707172737475767778798081828384858687888990919293[Qté_Totale],"En stock","A commander")</f>
        <v>En stock</v>
      </c>
    </row>
    <row r="5" spans="1:130" x14ac:dyDescent="0.25">
      <c r="A5" s="10">
        <v>62004104</v>
      </c>
      <c r="B5" s="10" t="s">
        <v>327</v>
      </c>
      <c r="C5" s="10" t="s">
        <v>229</v>
      </c>
      <c r="F5" s="10">
        <f>Tableau45657585960616263646566676869707172737475767778798081828384858687888990919293[Qté_Mag]+Tableau45657585960616263646566676869707172737475767778798081828384858687888990919293[Qté_Dépôt]</f>
        <v>0</v>
      </c>
      <c r="H5" s="10" t="str">
        <f>IF(Tableau45657585960616263646566676869707172737475767778798081828384858687888990919293[Stock_min]&lt;=Tableau45657585960616263646566676869707172737475767778798081828384858687888990919293[Qté_Totale],"En stock","A commander")</f>
        <v>En stock</v>
      </c>
    </row>
    <row r="6" spans="1:130" x14ac:dyDescent="0.25">
      <c r="A6" s="10">
        <v>77700020</v>
      </c>
      <c r="B6" s="10" t="s">
        <v>328</v>
      </c>
      <c r="C6" s="10" t="s">
        <v>229</v>
      </c>
      <c r="F6" s="10">
        <f>Tableau45657585960616263646566676869707172737475767778798081828384858687888990919293[Qté_Mag]+Tableau45657585960616263646566676869707172737475767778798081828384858687888990919293[Qté_Dépôt]</f>
        <v>0</v>
      </c>
      <c r="H6" s="10" t="str">
        <f>IF(Tableau45657585960616263646566676869707172737475767778798081828384858687888990919293[Stock_min]&lt;=Tableau45657585960616263646566676869707172737475767778798081828384858687888990919293[Qté_Totale],"En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9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7"/>
  <dimension ref="A1:DZ15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68148</v>
      </c>
      <c r="B2" s="10" t="s">
        <v>95</v>
      </c>
      <c r="C2" s="10" t="s">
        <v>96</v>
      </c>
      <c r="F2" s="10">
        <f>Tableau4565758596061626364656667686970717273747576777879808182838485868788899091929394[Qté_Mag]+Tableau4565758596061626364656667686970717273747576777879808182838485868788899091929394[Qté_Dépôt]</f>
        <v>0</v>
      </c>
      <c r="G2" s="10">
        <v>0</v>
      </c>
      <c r="H2" s="10" t="str">
        <f>IF(Tableau4565758596061626364656667686970717273747576777879808182838485868788899091929394[Stock_min]&lt;=Tableau4565758596061626364656667686970717273747576777879808182838485868788899091929394[Qté_Totale],"En stock","A commander")</f>
        <v>En stock</v>
      </c>
    </row>
    <row r="3" spans="1:130" x14ac:dyDescent="0.25">
      <c r="A3" s="10" t="s">
        <v>279</v>
      </c>
      <c r="B3" s="10" t="s">
        <v>280</v>
      </c>
      <c r="C3" s="10" t="s">
        <v>96</v>
      </c>
      <c r="F3" s="10">
        <f>Tableau4565758596061626364656667686970717273747576777879808182838485868788899091929394[Qté_Mag]+Tableau4565758596061626364656667686970717273747576777879808182838485868788899091929394[Qté_Dépôt]</f>
        <v>0</v>
      </c>
      <c r="H3" s="10" t="str">
        <f>IF(Tableau4565758596061626364656667686970717273747576777879808182838485868788899091929394[Stock_min]&lt;=Tableau4565758596061626364656667686970717273747576777879808182838485868788899091929394[Qté_Totale],"En stock","A commander")</f>
        <v>En stock</v>
      </c>
    </row>
    <row r="4" spans="1:130" x14ac:dyDescent="0.25">
      <c r="A4" s="10" t="s">
        <v>331</v>
      </c>
      <c r="B4" s="10" t="s">
        <v>332</v>
      </c>
      <c r="C4" s="10" t="s">
        <v>96</v>
      </c>
      <c r="F4" s="10">
        <f>Tableau4565758596061626364656667686970717273747576777879808182838485868788899091929394[Qté_Mag]+Tableau4565758596061626364656667686970717273747576777879808182838485868788899091929394[Qté_Dépôt]</f>
        <v>0</v>
      </c>
      <c r="H4" s="10" t="str">
        <f>IF(Tableau4565758596061626364656667686970717273747576777879808182838485868788899091929394[Stock_min]&lt;=Tableau4565758596061626364656667686970717273747576777879808182838485868788899091929394[Qté_Totale],"En stock","A commander")</f>
        <v>En stock</v>
      </c>
    </row>
    <row r="5" spans="1:130" x14ac:dyDescent="0.25">
      <c r="A5" s="10">
        <v>9041127</v>
      </c>
      <c r="B5" s="10" t="s">
        <v>333</v>
      </c>
      <c r="C5" s="10" t="s">
        <v>96</v>
      </c>
      <c r="F5" s="10">
        <f>Tableau4565758596061626364656667686970717273747576777879808182838485868788899091929394[Qté_Mag]+Tableau4565758596061626364656667686970717273747576777879808182838485868788899091929394[Qté_Dépôt]</f>
        <v>0</v>
      </c>
      <c r="H5" s="10" t="str">
        <f>IF(Tableau4565758596061626364656667686970717273747576777879808182838485868788899091929394[Stock_min]&lt;=Tableau4565758596061626364656667686970717273747576777879808182838485868788899091929394[Qté_Totale],"En stock","A commander")</f>
        <v>En stock</v>
      </c>
    </row>
    <row r="6" spans="1:130" x14ac:dyDescent="0.25">
      <c r="A6" s="10" t="s">
        <v>349</v>
      </c>
      <c r="B6" s="10" t="s">
        <v>350</v>
      </c>
      <c r="C6" s="10" t="s">
        <v>96</v>
      </c>
      <c r="F6" s="10">
        <f>Tableau4565758596061626364656667686970717273747576777879808182838485868788899091929394[Qté_Mag]+Tableau4565758596061626364656667686970717273747576777879808182838485868788899091929394[Qté_Dépôt]</f>
        <v>0</v>
      </c>
      <c r="H6" s="10" t="str">
        <f>IF(Tableau4565758596061626364656667686970717273747576777879808182838485868788899091929394[Stock_min]&lt;=Tableau4565758596061626364656667686970717273747576777879808182838485868788899091929394[Qté_Totale],"En stock","A commander")</f>
        <v>En stock</v>
      </c>
    </row>
    <row r="7" spans="1:130" x14ac:dyDescent="0.25">
      <c r="A7" s="10" t="s">
        <v>349</v>
      </c>
      <c r="B7" s="10" t="s">
        <v>350</v>
      </c>
      <c r="C7" s="10" t="s">
        <v>96</v>
      </c>
      <c r="F7" s="10">
        <f>Tableau4565758596061626364656667686970717273747576777879808182838485868788899091929394[Qté_Mag]+Tableau4565758596061626364656667686970717273747576777879808182838485868788899091929394[Qté_Dépôt]</f>
        <v>0</v>
      </c>
      <c r="H7" s="10" t="str">
        <f>IF(Tableau4565758596061626364656667686970717273747576777879808182838485868788899091929394[Stock_min]&lt;=Tableau4565758596061626364656667686970717273747576777879808182838485868788899091929394[Qté_Totale],"En stock","A commander")</f>
        <v>En stock</v>
      </c>
      <c r="AZ7" s="11"/>
      <c r="BM7" s="11"/>
      <c r="DZ7" s="11"/>
    </row>
    <row r="8" spans="1:130" x14ac:dyDescent="0.25">
      <c r="A8" s="10" t="s">
        <v>700</v>
      </c>
      <c r="B8" s="10" t="s">
        <v>701</v>
      </c>
      <c r="C8" s="10" t="s">
        <v>96</v>
      </c>
      <c r="F8" s="10">
        <f>Tableau4565758596061626364656667686970717273747576777879808182838485868788899091929394[Qté_Mag]+Tableau4565758596061626364656667686970717273747576777879808182838485868788899091929394[Qté_Dépôt]</f>
        <v>0</v>
      </c>
      <c r="H8" s="10" t="str">
        <f>IF(Tableau4565758596061626364656667686970717273747576777879808182838485868788899091929394[Stock_min]&lt;=Tableau4565758596061626364656667686970717273747576777879808182838485868788899091929394[Qté_Totale],"En stock","A commander")</f>
        <v>En stock</v>
      </c>
    </row>
    <row r="9" spans="1:130" x14ac:dyDescent="0.25">
      <c r="A9" s="10">
        <v>9037141</v>
      </c>
      <c r="B9" s="10" t="s">
        <v>1059</v>
      </c>
      <c r="C9" s="10" t="s">
        <v>96</v>
      </c>
      <c r="F9" s="10">
        <f>Tableau4565758596061626364656667686970717273747576777879808182838485868788899091929394[Qté_Mag]+Tableau4565758596061626364656667686970717273747576777879808182838485868788899091929394[Qté_Dépôt]</f>
        <v>0</v>
      </c>
      <c r="H9" s="10" t="str">
        <f>IF(Tableau4565758596061626364656667686970717273747576777879808182838485868788899091929394[Stock_min]&lt;=Tableau4565758596061626364656667686970717273747576777879808182838485868788899091929394[Qté_Totale],"En stock","A commander")</f>
        <v>En stock</v>
      </c>
    </row>
    <row r="10" spans="1:130" x14ac:dyDescent="0.25">
      <c r="A10" s="10" t="s">
        <v>702</v>
      </c>
      <c r="B10" s="10" t="s">
        <v>703</v>
      </c>
      <c r="C10" s="10" t="s">
        <v>96</v>
      </c>
      <c r="F10" s="10">
        <f>Tableau4565758596061626364656667686970717273747576777879808182838485868788899091929394[Qté_Mag]+Tableau4565758596061626364656667686970717273747576777879808182838485868788899091929394[Qté_Dépôt]</f>
        <v>0</v>
      </c>
      <c r="H10" s="10" t="str">
        <f>IF(Tableau4565758596061626364656667686970717273747576777879808182838485868788899091929394[Stock_min]&lt;=Tableau4565758596061626364656667686970717273747576777879808182838485868788899091929394[Qté_Totale],"En stock","A commander")</f>
        <v>En stock</v>
      </c>
    </row>
    <row r="11" spans="1:130" x14ac:dyDescent="0.25">
      <c r="A11" s="10" t="s">
        <v>704</v>
      </c>
      <c r="B11" s="10" t="s">
        <v>705</v>
      </c>
      <c r="C11" s="10" t="s">
        <v>96</v>
      </c>
      <c r="F11" s="10">
        <f>Tableau4565758596061626364656667686970717273747576777879808182838485868788899091929394[Qté_Mag]+Tableau4565758596061626364656667686970717273747576777879808182838485868788899091929394[Qté_Dépôt]</f>
        <v>0</v>
      </c>
      <c r="H11" s="10" t="str">
        <f>IF(Tableau4565758596061626364656667686970717273747576777879808182838485868788899091929394[Stock_min]&lt;=Tableau4565758596061626364656667686970717273747576777879808182838485868788899091929394[Qté_Totale],"En stock","A commander")</f>
        <v>En stock</v>
      </c>
    </row>
    <row r="12" spans="1:130" x14ac:dyDescent="0.25">
      <c r="A12" s="10" t="s">
        <v>706</v>
      </c>
      <c r="B12" s="10" t="s">
        <v>707</v>
      </c>
      <c r="C12" s="10" t="s">
        <v>96</v>
      </c>
      <c r="F12" s="10">
        <f>Tableau4565758596061626364656667686970717273747576777879808182838485868788899091929394[Qté_Mag]+Tableau4565758596061626364656667686970717273747576777879808182838485868788899091929394[Qté_Dépôt]</f>
        <v>0</v>
      </c>
      <c r="H12" s="10" t="str">
        <f>IF(Tableau4565758596061626364656667686970717273747576777879808182838485868788899091929394[Stock_min]&lt;=Tableau4565758596061626364656667686970717273747576777879808182838485868788899091929394[Qté_Totale],"En stock","A commander")</f>
        <v>En stock</v>
      </c>
    </row>
    <row r="13" spans="1:130" x14ac:dyDescent="0.25">
      <c r="A13" s="10" t="s">
        <v>708</v>
      </c>
      <c r="B13" s="10" t="s">
        <v>709</v>
      </c>
      <c r="C13" s="10" t="s">
        <v>96</v>
      </c>
      <c r="F13" s="10">
        <f>Tableau4565758596061626364656667686970717273747576777879808182838485868788899091929394[Qté_Mag]+Tableau4565758596061626364656667686970717273747576777879808182838485868788899091929394[Qté_Dépôt]</f>
        <v>0</v>
      </c>
      <c r="H13" s="10" t="str">
        <f>IF(Tableau4565758596061626364656667686970717273747576777879808182838485868788899091929394[Stock_min]&lt;=Tableau4565758596061626364656667686970717273747576777879808182838485868788899091929394[Qté_Totale],"En stock","A commander")</f>
        <v>En stock</v>
      </c>
    </row>
    <row r="14" spans="1:130" x14ac:dyDescent="0.25">
      <c r="A14" s="10" t="s">
        <v>710</v>
      </c>
      <c r="B14" s="10" t="s">
        <v>711</v>
      </c>
      <c r="C14" s="10" t="s">
        <v>96</v>
      </c>
      <c r="F14" s="10">
        <f>Tableau4565758596061626364656667686970717273747576777879808182838485868788899091929394[Qté_Mag]+Tableau4565758596061626364656667686970717273747576777879808182838485868788899091929394[Qté_Dépôt]</f>
        <v>0</v>
      </c>
      <c r="H14" s="10" t="str">
        <f>IF(Tableau4565758596061626364656667686970717273747576777879808182838485868788899091929394[Stock_min]&lt;=Tableau4565758596061626364656667686970717273747576777879808182838485868788899091929394[Qté_Totale],"En stock","A commander")</f>
        <v>En stock</v>
      </c>
    </row>
    <row r="15" spans="1:130" x14ac:dyDescent="0.25">
      <c r="A15" s="10" t="s">
        <v>855</v>
      </c>
      <c r="B15" s="10" t="s">
        <v>1060</v>
      </c>
      <c r="C15" s="10" t="s">
        <v>96</v>
      </c>
      <c r="F15" s="10">
        <f>Tableau4565758596061626364656667686970717273747576777879808182838485868788899091929394[Qté_Mag]+Tableau4565758596061626364656667686970717273747576777879808182838485868788899091929394[Qté_Dépôt]</f>
        <v>0</v>
      </c>
      <c r="H15" s="10" t="str">
        <f>IF(Tableau4565758596061626364656667686970717273747576777879808182838485868788899091929394[Stock_min]&lt;=Tableau4565758596061626364656667686970717273747576777879808182838485868788899091929394[Qté_Totale],"En stock","A commander")</f>
        <v>En stock</v>
      </c>
    </row>
  </sheetData>
  <conditionalFormatting sqref="H1:H1048576">
    <cfRule type="containsText" dxfId="8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8"/>
  <dimension ref="A1:DZ81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26316</v>
      </c>
      <c r="B2" s="10" t="s">
        <v>87</v>
      </c>
      <c r="C2" s="10" t="s">
        <v>88</v>
      </c>
      <c r="F2" s="10">
        <f>Tableau456575859606162636465666768697071727374757677787980818283848586878889909192939495[Qté_Mag]+Tableau456575859606162636465666768697071727374757677787980818283848586878889909192939495[Qté_Dépôt]</f>
        <v>0</v>
      </c>
      <c r="G2" s="10">
        <v>0</v>
      </c>
      <c r="H2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3" spans="1:130" x14ac:dyDescent="0.25">
      <c r="A3" s="10">
        <v>25936</v>
      </c>
      <c r="B3" s="10" t="s">
        <v>89</v>
      </c>
      <c r="C3" s="10" t="s">
        <v>88</v>
      </c>
      <c r="F3" s="10">
        <f>Tableau456575859606162636465666768697071727374757677787980818283848586878889909192939495[Qté_Mag]+Tableau456575859606162636465666768697071727374757677787980818283848586878889909192939495[Qté_Dépôt]</f>
        <v>0</v>
      </c>
      <c r="H3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4" spans="1:130" x14ac:dyDescent="0.25">
      <c r="A4" s="10">
        <v>27972</v>
      </c>
      <c r="B4" s="10" t="s">
        <v>90</v>
      </c>
      <c r="C4" s="10" t="s">
        <v>88</v>
      </c>
      <c r="F4" s="10">
        <f>Tableau456575859606162636465666768697071727374757677787980818283848586878889909192939495[Qté_Mag]+Tableau456575859606162636465666768697071727374757677787980818283848586878889909192939495[Qté_Dépôt]</f>
        <v>0</v>
      </c>
      <c r="H4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5" spans="1:130" x14ac:dyDescent="0.25">
      <c r="A5" s="10">
        <v>30096</v>
      </c>
      <c r="B5" s="10" t="s">
        <v>105</v>
      </c>
      <c r="C5" s="10" t="s">
        <v>88</v>
      </c>
      <c r="F5" s="10">
        <f>Tableau456575859606162636465666768697071727374757677787980818283848586878889909192939495[Qté_Mag]+Tableau456575859606162636465666768697071727374757677787980818283848586878889909192939495[Qté_Dépôt]</f>
        <v>0</v>
      </c>
      <c r="H5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6" spans="1:130" x14ac:dyDescent="0.25">
      <c r="A6" s="10">
        <v>30036</v>
      </c>
      <c r="B6" s="10" t="s">
        <v>106</v>
      </c>
      <c r="C6" s="10" t="s">
        <v>88</v>
      </c>
      <c r="F6" s="10">
        <f>Tableau456575859606162636465666768697071727374757677787980818283848586878889909192939495[Qté_Mag]+Tableau456575859606162636465666768697071727374757677787980818283848586878889909192939495[Qté_Dépôt]</f>
        <v>0</v>
      </c>
      <c r="H6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7" spans="1:130" x14ac:dyDescent="0.25">
      <c r="A7" s="10">
        <v>24268</v>
      </c>
      <c r="B7" s="10" t="s">
        <v>114</v>
      </c>
      <c r="C7" s="10" t="s">
        <v>88</v>
      </c>
      <c r="F7" s="10">
        <f>Tableau456575859606162636465666768697071727374757677787980818283848586878889909192939495[Qté_Mag]+Tableau456575859606162636465666768697071727374757677787980818283848586878889909192939495[Qté_Dépôt]</f>
        <v>0</v>
      </c>
      <c r="H7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  <c r="AZ7" s="11"/>
      <c r="BM7" s="11"/>
      <c r="DZ7" s="11"/>
    </row>
    <row r="8" spans="1:130" x14ac:dyDescent="0.25">
      <c r="A8" s="10">
        <v>24276</v>
      </c>
      <c r="B8" s="10" t="s">
        <v>115</v>
      </c>
      <c r="C8" s="10" t="s">
        <v>88</v>
      </c>
      <c r="F8" s="10">
        <f>Tableau456575859606162636465666768697071727374757677787980818283848586878889909192939495[Qté_Mag]+Tableau456575859606162636465666768697071727374757677787980818283848586878889909192939495[Qté_Dépôt]</f>
        <v>0</v>
      </c>
      <c r="H8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9" spans="1:130" x14ac:dyDescent="0.25">
      <c r="A9" s="10">
        <v>44346</v>
      </c>
      <c r="B9" s="10" t="s">
        <v>116</v>
      </c>
      <c r="C9" s="10" t="s">
        <v>88</v>
      </c>
      <c r="F9" s="10">
        <f>Tableau456575859606162636465666768697071727374757677787980818283848586878889909192939495[Qté_Mag]+Tableau456575859606162636465666768697071727374757677787980818283848586878889909192939495[Qté_Dépôt]</f>
        <v>0</v>
      </c>
      <c r="H9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10" spans="1:130" x14ac:dyDescent="0.25">
      <c r="A10" s="10">
        <v>26406</v>
      </c>
      <c r="B10" s="10" t="s">
        <v>117</v>
      </c>
      <c r="C10" s="10" t="s">
        <v>88</v>
      </c>
      <c r="F10" s="10">
        <f>Tableau456575859606162636465666768697071727374757677787980818283848586878889909192939495[Qté_Mag]+Tableau456575859606162636465666768697071727374757677787980818283848586878889909192939495[Qté_Dépôt]</f>
        <v>0</v>
      </c>
      <c r="H10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11" spans="1:130" x14ac:dyDescent="0.25">
      <c r="A11" s="10">
        <v>26416</v>
      </c>
      <c r="B11" s="10" t="s">
        <v>118</v>
      </c>
      <c r="C11" s="10" t="s">
        <v>88</v>
      </c>
      <c r="F11" s="10">
        <f>Tableau456575859606162636465666768697071727374757677787980818283848586878889909192939495[Qté_Mag]+Tableau456575859606162636465666768697071727374757677787980818283848586878889909192939495[Qté_Dépôt]</f>
        <v>0</v>
      </c>
      <c r="H11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12" spans="1:130" x14ac:dyDescent="0.25">
      <c r="A12" s="10">
        <v>44426</v>
      </c>
      <c r="B12" s="10" t="s">
        <v>119</v>
      </c>
      <c r="C12" s="10" t="s">
        <v>88</v>
      </c>
      <c r="F12" s="10">
        <f>Tableau456575859606162636465666768697071727374757677787980818283848586878889909192939495[Qté_Mag]+Tableau456575859606162636465666768697071727374757677787980818283848586878889909192939495[Qté_Dépôt]</f>
        <v>0</v>
      </c>
      <c r="H12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13" spans="1:130" x14ac:dyDescent="0.25">
      <c r="A13" s="10">
        <v>26438</v>
      </c>
      <c r="B13" s="10" t="s">
        <v>120</v>
      </c>
      <c r="C13" s="10" t="s">
        <v>88</v>
      </c>
      <c r="F13" s="10">
        <f>Tableau456575859606162636465666768697071727374757677787980818283848586878889909192939495[Qté_Mag]+Tableau456575859606162636465666768697071727374757677787980818283848586878889909192939495[Qté_Dépôt]</f>
        <v>0</v>
      </c>
      <c r="H13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14" spans="1:130" x14ac:dyDescent="0.25">
      <c r="A14" s="10">
        <v>44446</v>
      </c>
      <c r="B14" s="10" t="s">
        <v>121</v>
      </c>
      <c r="C14" s="10" t="s">
        <v>88</v>
      </c>
      <c r="F14" s="10">
        <f>Tableau456575859606162636465666768697071727374757677787980818283848586878889909192939495[Qté_Mag]+Tableau456575859606162636465666768697071727374757677787980818283848586878889909192939495[Qté_Dépôt]</f>
        <v>0</v>
      </c>
      <c r="H14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15" spans="1:130" x14ac:dyDescent="0.25">
      <c r="A15" s="10">
        <v>44456</v>
      </c>
      <c r="B15" s="10" t="s">
        <v>122</v>
      </c>
      <c r="C15" s="10" t="s">
        <v>88</v>
      </c>
      <c r="F15" s="10">
        <f>Tableau456575859606162636465666768697071727374757677787980818283848586878889909192939495[Qté_Mag]+Tableau456575859606162636465666768697071727374757677787980818283848586878889909192939495[Qté_Dépôt]</f>
        <v>0</v>
      </c>
      <c r="H15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16" spans="1:130" x14ac:dyDescent="0.25">
      <c r="A16" s="10">
        <v>44466</v>
      </c>
      <c r="B16" s="10" t="s">
        <v>123</v>
      </c>
      <c r="C16" s="10" t="s">
        <v>88</v>
      </c>
      <c r="F16" s="10">
        <f>Tableau456575859606162636465666768697071727374757677787980818283848586878889909192939495[Qté_Mag]+Tableau456575859606162636465666768697071727374757677787980818283848586878889909192939495[Qté_Dépôt]</f>
        <v>0</v>
      </c>
      <c r="H16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17" spans="1:8" x14ac:dyDescent="0.25">
      <c r="A17" s="10">
        <v>44476</v>
      </c>
      <c r="B17" s="10" t="s">
        <v>124</v>
      </c>
      <c r="C17" s="10" t="s">
        <v>88</v>
      </c>
      <c r="F17" s="10">
        <f>Tableau456575859606162636465666768697071727374757677787980818283848586878889909192939495[Qté_Mag]+Tableau456575859606162636465666768697071727374757677787980818283848586878889909192939495[Qté_Dépôt]</f>
        <v>0</v>
      </c>
      <c r="H17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18" spans="1:8" x14ac:dyDescent="0.25">
      <c r="A18" s="10">
        <v>44486</v>
      </c>
      <c r="B18" s="10" t="s">
        <v>125</v>
      </c>
      <c r="C18" s="10" t="s">
        <v>88</v>
      </c>
      <c r="F18" s="10">
        <f>Tableau456575859606162636465666768697071727374757677787980818283848586878889909192939495[Qté_Mag]+Tableau456575859606162636465666768697071727374757677787980818283848586878889909192939495[Qté_Dépôt]</f>
        <v>0</v>
      </c>
      <c r="H18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19" spans="1:8" x14ac:dyDescent="0.25">
      <c r="A19" s="10">
        <v>26506</v>
      </c>
      <c r="B19" s="10" t="s">
        <v>126</v>
      </c>
      <c r="C19" s="10" t="s">
        <v>88</v>
      </c>
      <c r="F19" s="10">
        <f>Tableau456575859606162636465666768697071727374757677787980818283848586878889909192939495[Qté_Mag]+Tableau456575859606162636465666768697071727374757677787980818283848586878889909192939495[Qté_Dépôt]</f>
        <v>0</v>
      </c>
      <c r="H19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20" spans="1:8" x14ac:dyDescent="0.25">
      <c r="A20" s="10">
        <v>26526</v>
      </c>
      <c r="B20" s="10" t="s">
        <v>127</v>
      </c>
      <c r="C20" s="10" t="s">
        <v>88</v>
      </c>
      <c r="F20" s="10">
        <f>Tableau456575859606162636465666768697071727374757677787980818283848586878889909192939495[Qté_Mag]+Tableau456575859606162636465666768697071727374757677787980818283848586878889909192939495[Qté_Dépôt]</f>
        <v>0</v>
      </c>
      <c r="H20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21" spans="1:8" x14ac:dyDescent="0.25">
      <c r="A21" s="10">
        <v>26536</v>
      </c>
      <c r="B21" s="10" t="s">
        <v>128</v>
      </c>
      <c r="C21" s="10" t="s">
        <v>88</v>
      </c>
      <c r="F21" s="10">
        <f>Tableau456575859606162636465666768697071727374757677787980818283848586878889909192939495[Qté_Mag]+Tableau456575859606162636465666768697071727374757677787980818283848586878889909192939495[Qté_Dépôt]</f>
        <v>0</v>
      </c>
      <c r="H21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22" spans="1:8" x14ac:dyDescent="0.25">
      <c r="A22" s="10">
        <v>26546</v>
      </c>
      <c r="B22" s="10" t="s">
        <v>129</v>
      </c>
      <c r="C22" s="10" t="s">
        <v>88</v>
      </c>
      <c r="F22" s="10">
        <f>Tableau456575859606162636465666768697071727374757677787980818283848586878889909192939495[Qté_Mag]+Tableau456575859606162636465666768697071727374757677787980818283848586878889909192939495[Qté_Dépôt]</f>
        <v>0</v>
      </c>
      <c r="H22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23" spans="1:8" x14ac:dyDescent="0.25">
      <c r="A23" s="10">
        <v>26556</v>
      </c>
      <c r="B23" s="10" t="s">
        <v>130</v>
      </c>
      <c r="C23" s="10" t="s">
        <v>88</v>
      </c>
      <c r="F23" s="10">
        <f>Tableau456575859606162636465666768697071727374757677787980818283848586878889909192939495[Qté_Mag]+Tableau456575859606162636465666768697071727374757677787980818283848586878889909192939495[Qté_Dépôt]</f>
        <v>0</v>
      </c>
      <c r="H23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24" spans="1:8" x14ac:dyDescent="0.25">
      <c r="A24" s="10">
        <v>26566</v>
      </c>
      <c r="B24" s="10" t="s">
        <v>131</v>
      </c>
      <c r="C24" s="10" t="s">
        <v>88</v>
      </c>
      <c r="F24" s="10">
        <f>Tableau456575859606162636465666768697071727374757677787980818283848586878889909192939495[Qté_Mag]+Tableau456575859606162636465666768697071727374757677787980818283848586878889909192939495[Qté_Dépôt]</f>
        <v>0</v>
      </c>
      <c r="H24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25" spans="1:8" x14ac:dyDescent="0.25">
      <c r="A25" s="10">
        <v>44576</v>
      </c>
      <c r="B25" s="10" t="s">
        <v>132</v>
      </c>
      <c r="C25" s="10" t="s">
        <v>88</v>
      </c>
      <c r="F25" s="10">
        <f>Tableau456575859606162636465666768697071727374757677787980818283848586878889909192939495[Qté_Mag]+Tableau456575859606162636465666768697071727374757677787980818283848586878889909192939495[Qté_Dépôt]</f>
        <v>0</v>
      </c>
      <c r="H25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26" spans="1:8" x14ac:dyDescent="0.25">
      <c r="A26" s="10">
        <v>26586</v>
      </c>
      <c r="B26" s="10" t="s">
        <v>133</v>
      </c>
      <c r="C26" s="10" t="s">
        <v>88</v>
      </c>
      <c r="F26" s="10">
        <f>Tableau456575859606162636465666768697071727374757677787980818283848586878889909192939495[Qté_Mag]+Tableau456575859606162636465666768697071727374757677787980818283848586878889909192939495[Qté_Dépôt]</f>
        <v>0</v>
      </c>
      <c r="H26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27" spans="1:8" x14ac:dyDescent="0.25">
      <c r="A27" s="10">
        <v>26596</v>
      </c>
      <c r="B27" s="10" t="s">
        <v>134</v>
      </c>
      <c r="C27" s="10" t="s">
        <v>88</v>
      </c>
      <c r="F27" s="10">
        <f>Tableau456575859606162636465666768697071727374757677787980818283848586878889909192939495[Qté_Mag]+Tableau456575859606162636465666768697071727374757677787980818283848586878889909192939495[Qté_Dépôt]</f>
        <v>0</v>
      </c>
      <c r="H27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28" spans="1:8" x14ac:dyDescent="0.25">
      <c r="A28" s="10">
        <v>44606</v>
      </c>
      <c r="B28" s="10" t="s">
        <v>135</v>
      </c>
      <c r="C28" s="10" t="s">
        <v>88</v>
      </c>
      <c r="F28" s="10">
        <f>Tableau456575859606162636465666768697071727374757677787980818283848586878889909192939495[Qté_Mag]+Tableau456575859606162636465666768697071727374757677787980818283848586878889909192939495[Qté_Dépôt]</f>
        <v>0</v>
      </c>
      <c r="H28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29" spans="1:8" x14ac:dyDescent="0.25">
      <c r="A29" s="10">
        <v>26616</v>
      </c>
      <c r="B29" s="10" t="s">
        <v>136</v>
      </c>
      <c r="C29" s="10" t="s">
        <v>88</v>
      </c>
      <c r="F29" s="10">
        <f>Tableau456575859606162636465666768697071727374757677787980818283848586878889909192939495[Qté_Mag]+Tableau456575859606162636465666768697071727374757677787980818283848586878889909192939495[Qté_Dépôt]</f>
        <v>0</v>
      </c>
      <c r="H29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30" spans="1:8" x14ac:dyDescent="0.25">
      <c r="A30" s="10">
        <v>32838</v>
      </c>
      <c r="B30" s="10" t="s">
        <v>137</v>
      </c>
      <c r="C30" s="10" t="s">
        <v>88</v>
      </c>
      <c r="F30" s="10">
        <f>Tableau456575859606162636465666768697071727374757677787980818283848586878889909192939495[Qté_Mag]+Tableau456575859606162636465666768697071727374757677787980818283848586878889909192939495[Qté_Dépôt]</f>
        <v>0</v>
      </c>
      <c r="H30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31" spans="1:8" x14ac:dyDescent="0.25">
      <c r="A31" s="10">
        <v>30056</v>
      </c>
      <c r="B31" s="10" t="s">
        <v>138</v>
      </c>
      <c r="C31" s="10" t="s">
        <v>88</v>
      </c>
      <c r="F31" s="10">
        <f>Tableau456575859606162636465666768697071727374757677787980818283848586878889909192939495[Qté_Mag]+Tableau456575859606162636465666768697071727374757677787980818283848586878889909192939495[Qté_Dépôt]</f>
        <v>0</v>
      </c>
      <c r="H31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32" spans="1:8" x14ac:dyDescent="0.25">
      <c r="A32" s="10">
        <v>34946</v>
      </c>
      <c r="B32" s="10" t="s">
        <v>139</v>
      </c>
      <c r="C32" s="10" t="s">
        <v>88</v>
      </c>
      <c r="F32" s="10">
        <f>Tableau456575859606162636465666768697071727374757677787980818283848586878889909192939495[Qté_Mag]+Tableau456575859606162636465666768697071727374757677787980818283848586878889909192939495[Qté_Dépôt]</f>
        <v>0</v>
      </c>
      <c r="H32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33" spans="1:8" x14ac:dyDescent="0.25">
      <c r="A33" s="10">
        <v>40806</v>
      </c>
      <c r="B33" s="10" t="s">
        <v>140</v>
      </c>
      <c r="C33" s="10" t="s">
        <v>88</v>
      </c>
      <c r="F33" s="10">
        <f>Tableau456575859606162636465666768697071727374757677787980818283848586878889909192939495[Qté_Mag]+Tableau456575859606162636465666768697071727374757677787980818283848586878889909192939495[Qté_Dépôt]</f>
        <v>0</v>
      </c>
      <c r="H33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34" spans="1:8" x14ac:dyDescent="0.25">
      <c r="A34" s="10">
        <v>28219</v>
      </c>
      <c r="B34" s="10" t="s">
        <v>141</v>
      </c>
      <c r="C34" s="10" t="s">
        <v>88</v>
      </c>
      <c r="F34" s="10">
        <f>Tableau456575859606162636465666768697071727374757677787980818283848586878889909192939495[Qté_Mag]+Tableau456575859606162636465666768697071727374757677787980818283848586878889909192939495[Qté_Dépôt]</f>
        <v>0</v>
      </c>
      <c r="H34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35" spans="1:8" x14ac:dyDescent="0.25">
      <c r="A35" s="10">
        <v>27962</v>
      </c>
      <c r="B35" s="10" t="s">
        <v>377</v>
      </c>
      <c r="C35" s="10" t="s">
        <v>88</v>
      </c>
      <c r="F35" s="10">
        <f>Tableau456575859606162636465666768697071727374757677787980818283848586878889909192939495[Qté_Mag]+Tableau456575859606162636465666768697071727374757677787980818283848586878889909192939495[Qté_Dépôt]</f>
        <v>0</v>
      </c>
      <c r="H35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36" spans="1:8" x14ac:dyDescent="0.25">
      <c r="A36" s="10">
        <v>27956</v>
      </c>
      <c r="B36" s="10" t="s">
        <v>378</v>
      </c>
      <c r="C36" s="10" t="s">
        <v>88</v>
      </c>
      <c r="F36" s="10">
        <f>Tableau456575859606162636465666768697071727374757677787980818283848586878889909192939495[Qté_Mag]+Tableau456575859606162636465666768697071727374757677787980818283848586878889909192939495[Qté_Dépôt]</f>
        <v>0</v>
      </c>
      <c r="H36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37" spans="1:8" x14ac:dyDescent="0.25">
      <c r="A37" s="10">
        <v>24106</v>
      </c>
      <c r="B37" s="10" t="s">
        <v>379</v>
      </c>
      <c r="C37" s="10" t="s">
        <v>88</v>
      </c>
      <c r="F37" s="10">
        <f>Tableau456575859606162636465666768697071727374757677787980818283848586878889909192939495[Qté_Mag]+Tableau456575859606162636465666768697071727374757677787980818283848586878889909192939495[Qté_Dépôt]</f>
        <v>0</v>
      </c>
      <c r="H37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38" spans="1:8" x14ac:dyDescent="0.25">
      <c r="A38" s="10">
        <v>24102</v>
      </c>
      <c r="B38" s="10" t="s">
        <v>380</v>
      </c>
      <c r="C38" s="10" t="s">
        <v>88</v>
      </c>
      <c r="F38" s="10">
        <f>Tableau456575859606162636465666768697071727374757677787980818283848586878889909192939495[Qté_Mag]+Tableau456575859606162636465666768697071727374757677787980818283848586878889909192939495[Qté_Dépôt]</f>
        <v>0</v>
      </c>
      <c r="H38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39" spans="1:8" x14ac:dyDescent="0.25">
      <c r="A39" s="10">
        <v>24226</v>
      </c>
      <c r="B39" s="10" t="s">
        <v>381</v>
      </c>
      <c r="C39" s="10" t="s">
        <v>88</v>
      </c>
      <c r="F39" s="10">
        <f>Tableau456575859606162636465666768697071727374757677787980818283848586878889909192939495[Qté_Mag]+Tableau456575859606162636465666768697071727374757677787980818283848586878889909192939495[Qté_Dépôt]</f>
        <v>0</v>
      </c>
      <c r="H39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40" spans="1:8" x14ac:dyDescent="0.25">
      <c r="A40" s="10">
        <v>24126</v>
      </c>
      <c r="B40" s="10" t="s">
        <v>382</v>
      </c>
      <c r="C40" s="10" t="s">
        <v>88</v>
      </c>
      <c r="F40" s="10">
        <f>Tableau456575859606162636465666768697071727374757677787980818283848586878889909192939495[Qté_Mag]+Tableau456575859606162636465666768697071727374757677787980818283848586878889909192939495[Qté_Dépôt]</f>
        <v>0</v>
      </c>
      <c r="H40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41" spans="1:8" x14ac:dyDescent="0.25">
      <c r="A41" s="10">
        <v>24236</v>
      </c>
      <c r="B41" s="10" t="s">
        <v>383</v>
      </c>
      <c r="C41" s="10" t="s">
        <v>88</v>
      </c>
      <c r="F41" s="10">
        <f>Tableau456575859606162636465666768697071727374757677787980818283848586878889909192939495[Qté_Mag]+Tableau456575859606162636465666768697071727374757677787980818283848586878889909192939495[Qté_Dépôt]</f>
        <v>0</v>
      </c>
      <c r="H41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42" spans="1:8" x14ac:dyDescent="0.25">
      <c r="A42" s="10">
        <v>24336</v>
      </c>
      <c r="B42" s="10" t="s">
        <v>384</v>
      </c>
      <c r="C42" s="10" t="s">
        <v>88</v>
      </c>
      <c r="F42" s="10">
        <f>Tableau456575859606162636465666768697071727374757677787980818283848586878889909192939495[Qté_Mag]+Tableau456575859606162636465666768697071727374757677787980818283848586878889909192939495[Qté_Dépôt]</f>
        <v>0</v>
      </c>
      <c r="H42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43" spans="1:8" x14ac:dyDescent="0.25">
      <c r="A43" s="10">
        <v>25956</v>
      </c>
      <c r="B43" s="10" t="s">
        <v>385</v>
      </c>
      <c r="C43" s="10" t="s">
        <v>88</v>
      </c>
      <c r="F43" s="10">
        <f>Tableau456575859606162636465666768697071727374757677787980818283848586878889909192939495[Qté_Mag]+Tableau456575859606162636465666768697071727374757677787980818283848586878889909192939495[Qté_Dépôt]</f>
        <v>0</v>
      </c>
      <c r="H43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44" spans="1:8" x14ac:dyDescent="0.25">
      <c r="A44" s="10">
        <v>26066</v>
      </c>
      <c r="B44" s="10" t="s">
        <v>386</v>
      </c>
      <c r="C44" s="10" t="s">
        <v>88</v>
      </c>
      <c r="F44" s="10">
        <f>Tableau456575859606162636465666768697071727374757677787980818283848586878889909192939495[Qté_Mag]+Tableau456575859606162636465666768697071727374757677787980818283848586878889909192939495[Qté_Dépôt]</f>
        <v>0</v>
      </c>
      <c r="H44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45" spans="1:8" x14ac:dyDescent="0.25">
      <c r="A45" s="10">
        <v>26222</v>
      </c>
      <c r="B45" s="10" t="s">
        <v>387</v>
      </c>
      <c r="C45" s="10" t="s">
        <v>88</v>
      </c>
      <c r="F45" s="10">
        <f>Tableau456575859606162636465666768697071727374757677787980818283848586878889909192939495[Qté_Mag]+Tableau456575859606162636465666768697071727374757677787980818283848586878889909192939495[Qté_Dépôt]</f>
        <v>0</v>
      </c>
      <c r="H45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46" spans="1:8" x14ac:dyDescent="0.25">
      <c r="A46" s="10">
        <v>26102</v>
      </c>
      <c r="B46" s="10" t="s">
        <v>388</v>
      </c>
      <c r="C46" s="10" t="s">
        <v>88</v>
      </c>
      <c r="F46" s="10">
        <f>Tableau456575859606162636465666768697071727374757677787980818283848586878889909192939495[Qté_Mag]+Tableau456575859606162636465666768697071727374757677787980818283848586878889909192939495[Qté_Dépôt]</f>
        <v>0</v>
      </c>
      <c r="H46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47" spans="1:8" x14ac:dyDescent="0.25">
      <c r="A47" s="10">
        <v>26092</v>
      </c>
      <c r="B47" s="10" t="s">
        <v>389</v>
      </c>
      <c r="C47" s="10" t="s">
        <v>88</v>
      </c>
      <c r="F47" s="10">
        <f>Tableau456575859606162636465666768697071727374757677787980818283848586878889909192939495[Qté_Mag]+Tableau456575859606162636465666768697071727374757677787980818283848586878889909192939495[Qté_Dépôt]</f>
        <v>0</v>
      </c>
      <c r="H47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48" spans="1:8" x14ac:dyDescent="0.25">
      <c r="A48" s="10">
        <v>26072</v>
      </c>
      <c r="B48" s="10" t="s">
        <v>390</v>
      </c>
      <c r="C48" s="10" t="s">
        <v>88</v>
      </c>
      <c r="F48" s="10">
        <f>Tableau456575859606162636465666768697071727374757677787980818283848586878889909192939495[Qté_Mag]+Tableau456575859606162636465666768697071727374757677787980818283848586878889909192939495[Qté_Dépôt]</f>
        <v>0</v>
      </c>
      <c r="H48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49" spans="1:8" x14ac:dyDescent="0.25">
      <c r="A49" s="10">
        <v>44336</v>
      </c>
      <c r="B49" s="10" t="s">
        <v>391</v>
      </c>
      <c r="C49" s="10" t="s">
        <v>88</v>
      </c>
      <c r="F49" s="10">
        <f>Tableau456575859606162636465666768697071727374757677787980818283848586878889909192939495[Qté_Mag]+Tableau456575859606162636465666768697071727374757677787980818283848586878889909192939495[Qté_Dépôt]</f>
        <v>0</v>
      </c>
      <c r="H49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50" spans="1:8" x14ac:dyDescent="0.25">
      <c r="A50" s="10">
        <v>26376</v>
      </c>
      <c r="B50" s="10" t="s">
        <v>392</v>
      </c>
      <c r="C50" s="10" t="s">
        <v>88</v>
      </c>
      <c r="F50" s="10">
        <f>Tableau456575859606162636465666768697071727374757677787980818283848586878889909192939495[Qté_Mag]+Tableau456575859606162636465666768697071727374757677787980818283848586878889909192939495[Qté_Dépôt]</f>
        <v>0</v>
      </c>
      <c r="H50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51" spans="1:8" x14ac:dyDescent="0.25">
      <c r="A51" s="10">
        <v>26356</v>
      </c>
      <c r="B51" s="10" t="s">
        <v>393</v>
      </c>
      <c r="C51" s="10" t="s">
        <v>88</v>
      </c>
      <c r="F51" s="10">
        <f>Tableau456575859606162636465666768697071727374757677787980818283848586878889909192939495[Qté_Mag]+Tableau456575859606162636465666768697071727374757677787980818283848586878889909192939495[Qté_Dépôt]</f>
        <v>0</v>
      </c>
      <c r="H51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52" spans="1:8" x14ac:dyDescent="0.25">
      <c r="A52" s="10">
        <v>44366</v>
      </c>
      <c r="B52" s="10" t="s">
        <v>394</v>
      </c>
      <c r="F52" s="10">
        <f>Tableau456575859606162636465666768697071727374757677787980818283848586878889909192939495[Qté_Mag]+Tableau456575859606162636465666768697071727374757677787980818283848586878889909192939495[Qté_Dépôt]</f>
        <v>0</v>
      </c>
      <c r="H52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53" spans="1:8" x14ac:dyDescent="0.25">
      <c r="A53" s="10">
        <v>43146</v>
      </c>
      <c r="B53" s="10" t="s">
        <v>395</v>
      </c>
      <c r="C53" s="10" t="s">
        <v>88</v>
      </c>
      <c r="F53" s="10">
        <f>Tableau456575859606162636465666768697071727374757677787980818283848586878889909192939495[Qté_Mag]+Tableau456575859606162636465666768697071727374757677787980818283848586878889909192939495[Qté_Dépôt]</f>
        <v>0</v>
      </c>
      <c r="H53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54" spans="1:8" x14ac:dyDescent="0.25">
      <c r="A54" s="10">
        <v>30636</v>
      </c>
      <c r="B54" s="10" t="s">
        <v>396</v>
      </c>
      <c r="C54" s="10" t="s">
        <v>88</v>
      </c>
      <c r="F54" s="10">
        <f>Tableau456575859606162636465666768697071727374757677787980818283848586878889909192939495[Qté_Mag]+Tableau456575859606162636465666768697071727374757677787980818283848586878889909192939495[Qté_Dépôt]</f>
        <v>0</v>
      </c>
      <c r="H54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55" spans="1:8" x14ac:dyDescent="0.25">
      <c r="A55" s="10">
        <v>24906</v>
      </c>
      <c r="B55" s="10" t="s">
        <v>397</v>
      </c>
      <c r="C55" s="10" t="s">
        <v>88</v>
      </c>
      <c r="F55" s="10">
        <f>Tableau456575859606162636465666768697071727374757677787980818283848586878889909192939495[Qté_Mag]+Tableau456575859606162636465666768697071727374757677787980818283848586878889909192939495[Qté_Dépôt]</f>
        <v>0</v>
      </c>
      <c r="H55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56" spans="1:8" x14ac:dyDescent="0.25">
      <c r="A56" s="10">
        <v>30556</v>
      </c>
      <c r="B56" s="10" t="s">
        <v>398</v>
      </c>
      <c r="C56" s="10" t="s">
        <v>88</v>
      </c>
      <c r="F56" s="10">
        <f>Tableau456575859606162636465666768697071727374757677787980818283848586878889909192939495[Qté_Mag]+Tableau456575859606162636465666768697071727374757677787980818283848586878889909192939495[Qté_Dépôt]</f>
        <v>0</v>
      </c>
      <c r="H56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57" spans="1:8" x14ac:dyDescent="0.25">
      <c r="A57" s="10">
        <v>32856</v>
      </c>
      <c r="B57" s="10" t="s">
        <v>399</v>
      </c>
      <c r="C57" s="10" t="s">
        <v>88</v>
      </c>
      <c r="F57" s="10">
        <f>Tableau456575859606162636465666768697071727374757677787980818283848586878889909192939495[Qté_Mag]+Tableau456575859606162636465666768697071727374757677787980818283848586878889909192939495[Qté_Dépôt]</f>
        <v>0</v>
      </c>
      <c r="H57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58" spans="1:8" x14ac:dyDescent="0.25">
      <c r="A58" s="10">
        <v>44576</v>
      </c>
      <c r="B58" s="10" t="s">
        <v>400</v>
      </c>
      <c r="C58" s="10" t="s">
        <v>88</v>
      </c>
      <c r="F58" s="10">
        <f>Tableau456575859606162636465666768697071727374757677787980818283848586878889909192939495[Qté_Mag]+Tableau456575859606162636465666768697071727374757677787980818283848586878889909192939495[Qté_Dépôt]</f>
        <v>0</v>
      </c>
      <c r="H58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59" spans="1:8" x14ac:dyDescent="0.25">
      <c r="A59" s="10">
        <v>26556</v>
      </c>
      <c r="B59" s="10" t="s">
        <v>401</v>
      </c>
      <c r="C59" s="10" t="s">
        <v>88</v>
      </c>
      <c r="F59" s="10">
        <f>Tableau456575859606162636465666768697071727374757677787980818283848586878889909192939495[Qté_Mag]+Tableau456575859606162636465666768697071727374757677787980818283848586878889909192939495[Qté_Dépôt]</f>
        <v>0</v>
      </c>
      <c r="H59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60" spans="1:8" x14ac:dyDescent="0.25">
      <c r="A60" s="10">
        <v>26332</v>
      </c>
      <c r="B60" s="10" t="s">
        <v>402</v>
      </c>
      <c r="C60" s="10" t="s">
        <v>88</v>
      </c>
      <c r="F60" s="10">
        <f>Tableau456575859606162636465666768697071727374757677787980818283848586878889909192939495[Qté_Mag]+Tableau456575859606162636465666768697071727374757677787980818283848586878889909192939495[Qté_Dépôt]</f>
        <v>0</v>
      </c>
      <c r="H60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61" spans="1:8" x14ac:dyDescent="0.25">
      <c r="A61" s="10">
        <v>27966</v>
      </c>
      <c r="B61" s="10" t="s">
        <v>403</v>
      </c>
      <c r="C61" s="10" t="s">
        <v>88</v>
      </c>
      <c r="F61" s="10">
        <f>Tableau456575859606162636465666768697071727374757677787980818283848586878889909192939495[Qté_Mag]+Tableau456575859606162636465666768697071727374757677787980818283848586878889909192939495[Qté_Dépôt]</f>
        <v>0</v>
      </c>
      <c r="H61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62" spans="1:8" x14ac:dyDescent="0.25">
      <c r="A62" s="10">
        <v>27976</v>
      </c>
      <c r="B62" s="10" t="s">
        <v>404</v>
      </c>
      <c r="C62" s="10" t="s">
        <v>88</v>
      </c>
      <c r="F62" s="10">
        <f>Tableau456575859606162636465666768697071727374757677787980818283848586878889909192939495[Qté_Mag]+Tableau456575859606162636465666768697071727374757677787980818283848586878889909192939495[Qté_Dépôt]</f>
        <v>0</v>
      </c>
      <c r="H62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63" spans="1:8" x14ac:dyDescent="0.25">
      <c r="A63" s="10">
        <v>32876</v>
      </c>
      <c r="B63" s="10" t="s">
        <v>405</v>
      </c>
      <c r="C63" s="10" t="s">
        <v>88</v>
      </c>
      <c r="F63" s="10">
        <f>Tableau456575859606162636465666768697071727374757677787980818283848586878889909192939495[Qté_Mag]+Tableau456575859606162636465666768697071727374757677787980818283848586878889909192939495[Qté_Dépôt]</f>
        <v>0</v>
      </c>
      <c r="H63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64" spans="1:8" x14ac:dyDescent="0.25">
      <c r="A64" s="10">
        <v>27986</v>
      </c>
      <c r="B64" s="10" t="s">
        <v>406</v>
      </c>
      <c r="C64" s="10" t="s">
        <v>88</v>
      </c>
      <c r="F64" s="10">
        <f>Tableau456575859606162636465666768697071727374757677787980818283848586878889909192939495[Qté_Mag]+Tableau456575859606162636465666768697071727374757677787980818283848586878889909192939495[Qté_Dépôt]</f>
        <v>0</v>
      </c>
      <c r="H64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65" spans="1:8" x14ac:dyDescent="0.25">
      <c r="A65" s="10" t="s">
        <v>3</v>
      </c>
      <c r="B65" s="10" t="s">
        <v>407</v>
      </c>
      <c r="C65" s="10" t="s">
        <v>88</v>
      </c>
      <c r="F65" s="10">
        <f>Tableau456575859606162636465666768697071727374757677787980818283848586878889909192939495[Qté_Mag]+Tableau456575859606162636465666768697071727374757677787980818283848586878889909192939495[Qté_Dépôt]</f>
        <v>0</v>
      </c>
      <c r="H65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66" spans="1:8" x14ac:dyDescent="0.25">
      <c r="A66" s="10">
        <v>24246</v>
      </c>
      <c r="B66" s="10" t="s">
        <v>408</v>
      </c>
      <c r="C66" s="10" t="s">
        <v>88</v>
      </c>
      <c r="F66" s="10">
        <f>Tableau456575859606162636465666768697071727374757677787980818283848586878889909192939495[Qté_Mag]+Tableau456575859606162636465666768697071727374757677787980818283848586878889909192939495[Qté_Dépôt]</f>
        <v>0</v>
      </c>
      <c r="H66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67" spans="1:8" x14ac:dyDescent="0.25">
      <c r="A67" s="10">
        <v>24866</v>
      </c>
      <c r="B67" s="10" t="s">
        <v>409</v>
      </c>
      <c r="C67" s="10" t="s">
        <v>88</v>
      </c>
      <c r="F67" s="10">
        <f>Tableau456575859606162636465666768697071727374757677787980818283848586878889909192939495[Qté_Mag]+Tableau456575859606162636465666768697071727374757677787980818283848586878889909192939495[Qté_Dépôt]</f>
        <v>0</v>
      </c>
      <c r="H67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68" spans="1:8" x14ac:dyDescent="0.25">
      <c r="A68" s="10">
        <v>24326</v>
      </c>
      <c r="B68" s="10" t="s">
        <v>410</v>
      </c>
      <c r="C68" s="10" t="s">
        <v>88</v>
      </c>
      <c r="F68" s="10">
        <f>Tableau456575859606162636465666768697071727374757677787980818283848586878889909192939495[Qté_Mag]+Tableau456575859606162636465666768697071727374757677787980818283848586878889909192939495[Qté_Dépôt]</f>
        <v>0</v>
      </c>
      <c r="H68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69" spans="1:8" x14ac:dyDescent="0.25">
      <c r="A69" s="10">
        <v>24356</v>
      </c>
      <c r="B69" s="10" t="s">
        <v>385</v>
      </c>
      <c r="C69" s="10" t="s">
        <v>88</v>
      </c>
      <c r="F69" s="10">
        <f>Tableau456575859606162636465666768697071727374757677787980818283848586878889909192939495[Qté_Mag]+Tableau456575859606162636465666768697071727374757677787980818283848586878889909192939495[Qté_Dépôt]</f>
        <v>0</v>
      </c>
      <c r="H69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70" spans="1:8" x14ac:dyDescent="0.25">
      <c r="A70" s="10">
        <v>24339</v>
      </c>
      <c r="B70" s="10" t="s">
        <v>411</v>
      </c>
      <c r="C70" s="10" t="s">
        <v>88</v>
      </c>
      <c r="F70" s="10">
        <f>Tableau456575859606162636465666768697071727374757677787980818283848586878889909192939495[Qté_Mag]+Tableau456575859606162636465666768697071727374757677787980818283848586878889909192939495[Qté_Dépôt]</f>
        <v>0</v>
      </c>
      <c r="H70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71" spans="1:8" x14ac:dyDescent="0.25">
      <c r="A71" s="10">
        <v>30626</v>
      </c>
      <c r="B71" s="10" t="s">
        <v>412</v>
      </c>
      <c r="C71" s="10" t="s">
        <v>88</v>
      </c>
      <c r="F71" s="10">
        <f>Tableau456575859606162636465666768697071727374757677787980818283848586878889909192939495[Qté_Mag]+Tableau456575859606162636465666768697071727374757677787980818283848586878889909192939495[Qté_Dépôt]</f>
        <v>0</v>
      </c>
      <c r="H71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72" spans="1:8" x14ac:dyDescent="0.25">
      <c r="A72" s="10">
        <v>26086</v>
      </c>
      <c r="B72" s="10" t="s">
        <v>413</v>
      </c>
      <c r="C72" s="10" t="s">
        <v>88</v>
      </c>
      <c r="F72" s="10">
        <f>Tableau456575859606162636465666768697071727374757677787980818283848586878889909192939495[Qté_Mag]+Tableau456575859606162636465666768697071727374757677787980818283848586878889909192939495[Qté_Dépôt]</f>
        <v>0</v>
      </c>
      <c r="H72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73" spans="1:8" x14ac:dyDescent="0.25">
      <c r="A73" s="10">
        <v>26106</v>
      </c>
      <c r="B73" s="10" t="s">
        <v>414</v>
      </c>
      <c r="C73" s="10" t="s">
        <v>88</v>
      </c>
      <c r="F73" s="10">
        <f>Tableau456575859606162636465666768697071727374757677787980818283848586878889909192939495[Qté_Mag]+Tableau456575859606162636465666768697071727374757677787980818283848586878889909192939495[Qté_Dépôt]</f>
        <v>0</v>
      </c>
      <c r="H73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74" spans="1:8" x14ac:dyDescent="0.25">
      <c r="A74" s="10">
        <v>26082</v>
      </c>
      <c r="B74" s="10" t="s">
        <v>415</v>
      </c>
      <c r="C74" s="10" t="s">
        <v>88</v>
      </c>
      <c r="F74" s="10">
        <f>Tableau456575859606162636465666768697071727374757677787980818283848586878889909192939495[Qté_Mag]+Tableau456575859606162636465666768697071727374757677787980818283848586878889909192939495[Qté_Dépôt]</f>
        <v>0</v>
      </c>
      <c r="H74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75" spans="1:8" x14ac:dyDescent="0.25">
      <c r="A75" s="10">
        <v>44516</v>
      </c>
      <c r="B75" s="10" t="s">
        <v>416</v>
      </c>
      <c r="C75" s="10" t="s">
        <v>88</v>
      </c>
      <c r="F75" s="10">
        <f>Tableau456575859606162636465666768697071727374757677787980818283848586878889909192939495[Qté_Mag]+Tableau456575859606162636465666768697071727374757677787980818283848586878889909192939495[Qté_Dépôt]</f>
        <v>0</v>
      </c>
      <c r="H75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76" spans="1:8" x14ac:dyDescent="0.25">
      <c r="A76" s="10">
        <v>26626</v>
      </c>
      <c r="B76" s="10" t="s">
        <v>417</v>
      </c>
      <c r="C76" s="10" t="s">
        <v>88</v>
      </c>
      <c r="F76" s="10">
        <f>Tableau456575859606162636465666768697071727374757677787980818283848586878889909192939495[Qté_Mag]+Tableau456575859606162636465666768697071727374757677787980818283848586878889909192939495[Qté_Dépôt]</f>
        <v>0</v>
      </c>
      <c r="H76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77" spans="1:8" x14ac:dyDescent="0.25">
      <c r="A77" s="10">
        <v>26636</v>
      </c>
      <c r="B77" s="10" t="s">
        <v>418</v>
      </c>
      <c r="C77" s="10" t="s">
        <v>88</v>
      </c>
      <c r="F77" s="10">
        <f>Tableau456575859606162636465666768697071727374757677787980818283848586878889909192939495[Qté_Mag]+Tableau456575859606162636465666768697071727374757677787980818283848586878889909192939495[Qté_Dépôt]</f>
        <v>0</v>
      </c>
      <c r="H77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78" spans="1:8" x14ac:dyDescent="0.25">
      <c r="A78" s="10">
        <v>26312</v>
      </c>
      <c r="B78" s="10" t="s">
        <v>419</v>
      </c>
      <c r="C78" s="10" t="s">
        <v>88</v>
      </c>
      <c r="F78" s="10">
        <f>Tableau456575859606162636465666768697071727374757677787980818283848586878889909192939495[Qté_Mag]+Tableau456575859606162636465666768697071727374757677787980818283848586878889909192939495[Qté_Dépôt]</f>
        <v>0</v>
      </c>
      <c r="H78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79" spans="1:8" x14ac:dyDescent="0.25">
      <c r="A79" s="10">
        <v>28239</v>
      </c>
      <c r="B79" s="10" t="s">
        <v>420</v>
      </c>
      <c r="C79" s="10" t="s">
        <v>88</v>
      </c>
      <c r="F79" s="10">
        <f>Tableau456575859606162636465666768697071727374757677787980818283848586878889909192939495[Qté_Mag]+Tableau456575859606162636465666768697071727374757677787980818283848586878889909192939495[Qté_Dépôt]</f>
        <v>0</v>
      </c>
      <c r="H79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80" spans="1:8" x14ac:dyDescent="0.25">
      <c r="A80" s="10">
        <v>26726</v>
      </c>
      <c r="B80" s="10" t="s">
        <v>421</v>
      </c>
      <c r="C80" s="10" t="s">
        <v>88</v>
      </c>
      <c r="F80" s="10">
        <f>Tableau456575859606162636465666768697071727374757677787980818283848586878889909192939495[Qté_Mag]+Tableau456575859606162636465666768697071727374757677787980818283848586878889909192939495[Qté_Dépôt]</f>
        <v>0</v>
      </c>
      <c r="H80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  <row r="81" spans="1:8" x14ac:dyDescent="0.25">
      <c r="A81" s="10">
        <v>40202</v>
      </c>
      <c r="B81" s="10" t="s">
        <v>63</v>
      </c>
      <c r="C81" s="10" t="s">
        <v>64</v>
      </c>
      <c r="F81" s="10">
        <f>Tableau456575859606162636465666768697071727374757677787980818283848586878889909192939495[Qté_Mag]+Tableau456575859606162636465666768697071727374757677787980818283848586878889909192939495[Qté_Dépôt]</f>
        <v>0</v>
      </c>
      <c r="H81" s="10" t="str">
        <f>IF(Tableau456575859606162636465666768697071727374757677787980818283848586878889909192939495[Stock_min]&lt;=Tableau456575859606162636465666768697071727374757677787980818283848586878889909192939495[Qté_Totale],"En stock","A commander")</f>
        <v>En stock</v>
      </c>
    </row>
  </sheetData>
  <conditionalFormatting sqref="H1:H1048576">
    <cfRule type="containsText" dxfId="7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9"/>
  <dimension ref="A1:DZ23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211725</v>
      </c>
      <c r="B2" s="10" t="s">
        <v>22</v>
      </c>
      <c r="C2" s="10" t="s">
        <v>23</v>
      </c>
      <c r="F2" s="10">
        <f>Tableau45657585960616263646566676869707172737475767778798081828384858687888990919293949596[Qté_Mag]+Tableau45657585960616263646566676869707172737475767778798081828384858687888990919293949596[Qté_Dépôt]</f>
        <v>0</v>
      </c>
      <c r="G2" s="10">
        <v>0</v>
      </c>
      <c r="H2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3" spans="1:130" x14ac:dyDescent="0.25">
      <c r="A3" s="10">
        <v>810810</v>
      </c>
      <c r="B3" s="10" t="s">
        <v>26</v>
      </c>
      <c r="C3" s="10" t="s">
        <v>23</v>
      </c>
      <c r="F3" s="10">
        <f>Tableau45657585960616263646566676869707172737475767778798081828384858687888990919293949596[Qté_Mag]+Tableau45657585960616263646566676869707172737475767778798081828384858687888990919293949596[Qté_Dépôt]</f>
        <v>0</v>
      </c>
      <c r="H3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4" spans="1:130" x14ac:dyDescent="0.25">
      <c r="A4" s="10">
        <v>33811</v>
      </c>
      <c r="B4" s="10" t="s">
        <v>46</v>
      </c>
      <c r="C4" s="10" t="s">
        <v>23</v>
      </c>
      <c r="F4" s="10">
        <f>Tableau45657585960616263646566676869707172737475767778798081828384858687888990919293949596[Qté_Mag]+Tableau45657585960616263646566676869707172737475767778798081828384858687888990919293949596[Qté_Dépôt]</f>
        <v>0</v>
      </c>
      <c r="H4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5" spans="1:130" x14ac:dyDescent="0.25">
      <c r="A5" s="10">
        <v>10486</v>
      </c>
      <c r="B5" s="10" t="s">
        <v>55</v>
      </c>
      <c r="C5" s="10" t="s">
        <v>23</v>
      </c>
      <c r="F5" s="10">
        <f>Tableau45657585960616263646566676869707172737475767778798081828384858687888990919293949596[Qté_Mag]+Tableau45657585960616263646566676869707172737475767778798081828384858687888990919293949596[Qté_Dépôt]</f>
        <v>0</v>
      </c>
      <c r="H5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6" spans="1:130" x14ac:dyDescent="0.25">
      <c r="A6" s="10">
        <v>311921</v>
      </c>
      <c r="B6" s="10" t="s">
        <v>86</v>
      </c>
      <c r="C6" s="10" t="s">
        <v>23</v>
      </c>
      <c r="F6" s="10">
        <f>Tableau45657585960616263646566676869707172737475767778798081828384858687888990919293949596[Qté_Mag]+Tableau45657585960616263646566676869707172737475767778798081828384858687888990919293949596[Qté_Dépôt]</f>
        <v>0</v>
      </c>
      <c r="H6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7" spans="1:130" x14ac:dyDescent="0.25">
      <c r="A7" s="10">
        <v>5732</v>
      </c>
      <c r="B7" s="10" t="s">
        <v>170</v>
      </c>
      <c r="C7" s="10" t="s">
        <v>23</v>
      </c>
      <c r="F7" s="10">
        <f>Tableau45657585960616263646566676869707172737475767778798081828384858687888990919293949596[Qté_Mag]+Tableau45657585960616263646566676869707172737475767778798081828384858687888990919293949596[Qté_Dépôt]</f>
        <v>0</v>
      </c>
      <c r="H7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  <c r="AZ7" s="11"/>
      <c r="BM7" s="11"/>
      <c r="DZ7" s="11"/>
    </row>
    <row r="8" spans="1:130" x14ac:dyDescent="0.25">
      <c r="A8" s="10">
        <v>45686</v>
      </c>
      <c r="B8" s="10" t="s">
        <v>221</v>
      </c>
      <c r="C8" s="10" t="s">
        <v>23</v>
      </c>
      <c r="F8" s="10">
        <f>Tableau45657585960616263646566676869707172737475767778798081828384858687888990919293949596[Qté_Mag]+Tableau45657585960616263646566676869707172737475767778798081828384858687888990919293949596[Qté_Dépôt]</f>
        <v>0</v>
      </c>
      <c r="H8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9" spans="1:130" x14ac:dyDescent="0.25">
      <c r="A9" s="10" t="s">
        <v>299</v>
      </c>
      <c r="B9" s="10" t="s">
        <v>300</v>
      </c>
      <c r="C9" s="10" t="s">
        <v>23</v>
      </c>
      <c r="F9" s="10">
        <f>Tableau45657585960616263646566676869707172737475767778798081828384858687888990919293949596[Qté_Mag]+Tableau45657585960616263646566676869707172737475767778798081828384858687888990919293949596[Qté_Dépôt]</f>
        <v>0</v>
      </c>
      <c r="H9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10" spans="1:130" x14ac:dyDescent="0.25">
      <c r="A10" s="10" t="s">
        <v>301</v>
      </c>
      <c r="B10" s="10" t="s">
        <v>302</v>
      </c>
      <c r="C10" s="10" t="s">
        <v>23</v>
      </c>
      <c r="F10" s="10">
        <f>Tableau45657585960616263646566676869707172737475767778798081828384858687888990919293949596[Qté_Mag]+Tableau45657585960616263646566676869707172737475767778798081828384858687888990919293949596[Qté_Dépôt]</f>
        <v>0</v>
      </c>
      <c r="H10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11" spans="1:130" x14ac:dyDescent="0.25">
      <c r="A11" s="10" t="s">
        <v>361</v>
      </c>
      <c r="B11" s="10" t="s">
        <v>362</v>
      </c>
      <c r="C11" s="10" t="s">
        <v>23</v>
      </c>
      <c r="F11" s="10">
        <f>Tableau45657585960616263646566676869707172737475767778798081828384858687888990919293949596[Qté_Mag]+Tableau45657585960616263646566676869707172737475767778798081828384858687888990919293949596[Qté_Dépôt]</f>
        <v>0</v>
      </c>
      <c r="H11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12" spans="1:130" x14ac:dyDescent="0.25">
      <c r="A12" s="10" t="s">
        <v>363</v>
      </c>
      <c r="B12" s="10" t="s">
        <v>364</v>
      </c>
      <c r="C12" s="10" t="s">
        <v>23</v>
      </c>
      <c r="F12" s="10">
        <f>Tableau45657585960616263646566676869707172737475767778798081828384858687888990919293949596[Qté_Mag]+Tableau45657585960616263646566676869707172737475767778798081828384858687888990919293949596[Qté_Dépôt]</f>
        <v>0</v>
      </c>
      <c r="H12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13" spans="1:130" x14ac:dyDescent="0.25">
      <c r="A13" s="10" t="s">
        <v>365</v>
      </c>
      <c r="B13" s="10" t="s">
        <v>366</v>
      </c>
      <c r="C13" s="10" t="s">
        <v>23</v>
      </c>
      <c r="F13" s="10">
        <f>Tableau45657585960616263646566676869707172737475767778798081828384858687888990919293949596[Qté_Mag]+Tableau45657585960616263646566676869707172737475767778798081828384858687888990919293949596[Qté_Dépôt]</f>
        <v>0</v>
      </c>
      <c r="H13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14" spans="1:130" x14ac:dyDescent="0.25">
      <c r="A14" s="10">
        <v>13536</v>
      </c>
      <c r="B14" s="10" t="s">
        <v>524</v>
      </c>
      <c r="C14" s="10" t="s">
        <v>23</v>
      </c>
      <c r="F14" s="10">
        <f>Tableau45657585960616263646566676869707172737475767778798081828384858687888990919293949596[Qté_Mag]+Tableau45657585960616263646566676869707172737475767778798081828384858687888990919293949596[Qté_Dépôt]</f>
        <v>0</v>
      </c>
      <c r="H14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15" spans="1:130" x14ac:dyDescent="0.25">
      <c r="A15" s="10" t="s">
        <v>529</v>
      </c>
      <c r="B15" s="10" t="s">
        <v>530</v>
      </c>
      <c r="C15" s="10" t="s">
        <v>23</v>
      </c>
      <c r="F15" s="10">
        <f>Tableau45657585960616263646566676869707172737475767778798081828384858687888990919293949596[Qté_Mag]+Tableau45657585960616263646566676869707172737475767778798081828384858687888990919293949596[Qté_Dépôt]</f>
        <v>0</v>
      </c>
      <c r="H15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16" spans="1:130" x14ac:dyDescent="0.25">
      <c r="A16" s="10" t="s">
        <v>547</v>
      </c>
      <c r="B16" s="10" t="s">
        <v>548</v>
      </c>
      <c r="C16" s="10" t="s">
        <v>23</v>
      </c>
      <c r="F16" s="10">
        <f>Tableau45657585960616263646566676869707172737475767778798081828384858687888990919293949596[Qté_Mag]+Tableau45657585960616263646566676869707172737475767778798081828384858687888990919293949596[Qté_Dépôt]</f>
        <v>0</v>
      </c>
      <c r="H16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17" spans="1:8" x14ac:dyDescent="0.25">
      <c r="A17" s="10" t="s">
        <v>683</v>
      </c>
      <c r="B17" s="10" t="s">
        <v>684</v>
      </c>
      <c r="C17" s="10" t="s">
        <v>23</v>
      </c>
      <c r="F17" s="10">
        <f>Tableau45657585960616263646566676869707172737475767778798081828384858687888990919293949596[Qté_Mag]+Tableau45657585960616263646566676869707172737475767778798081828384858687888990919293949596[Qté_Dépôt]</f>
        <v>0</v>
      </c>
      <c r="H17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18" spans="1:8" x14ac:dyDescent="0.25">
      <c r="A18" s="10" t="s">
        <v>686</v>
      </c>
      <c r="B18" s="10" t="s">
        <v>687</v>
      </c>
      <c r="C18" s="10" t="s">
        <v>23</v>
      </c>
      <c r="F18" s="10">
        <f>Tableau45657585960616263646566676869707172737475767778798081828384858687888990919293949596[Qté_Mag]+Tableau45657585960616263646566676869707172737475767778798081828384858687888990919293949596[Qté_Dépôt]</f>
        <v>0</v>
      </c>
      <c r="H18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19" spans="1:8" x14ac:dyDescent="0.25">
      <c r="A19" s="10" t="s">
        <v>688</v>
      </c>
      <c r="B19" s="10" t="s">
        <v>689</v>
      </c>
      <c r="C19" s="10" t="s">
        <v>23</v>
      </c>
      <c r="F19" s="10">
        <f>Tableau45657585960616263646566676869707172737475767778798081828384858687888990919293949596[Qté_Mag]+Tableau45657585960616263646566676869707172737475767778798081828384858687888990919293949596[Qté_Dépôt]</f>
        <v>0</v>
      </c>
      <c r="H19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20" spans="1:8" x14ac:dyDescent="0.25">
      <c r="A20" s="10" t="s">
        <v>690</v>
      </c>
      <c r="B20" s="10" t="s">
        <v>691</v>
      </c>
      <c r="C20" s="10" t="s">
        <v>23</v>
      </c>
      <c r="F20" s="10">
        <f>Tableau45657585960616263646566676869707172737475767778798081828384858687888990919293949596[Qté_Mag]+Tableau45657585960616263646566676869707172737475767778798081828384858687888990919293949596[Qté_Dépôt]</f>
        <v>0</v>
      </c>
      <c r="H20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21" spans="1:8" x14ac:dyDescent="0.25">
      <c r="A21" s="10" t="s">
        <v>692</v>
      </c>
      <c r="B21" s="10" t="s">
        <v>693</v>
      </c>
      <c r="C21" s="10" t="s">
        <v>23</v>
      </c>
      <c r="F21" s="10">
        <f>Tableau45657585960616263646566676869707172737475767778798081828384858687888990919293949596[Qté_Mag]+Tableau45657585960616263646566676869707172737475767778798081828384858687888990919293949596[Qté_Dépôt]</f>
        <v>0</v>
      </c>
      <c r="H21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22" spans="1:8" x14ac:dyDescent="0.25">
      <c r="A22" s="10" t="s">
        <v>694</v>
      </c>
      <c r="B22" s="10" t="s">
        <v>695</v>
      </c>
      <c r="C22" s="10" t="s">
        <v>23</v>
      </c>
      <c r="F22" s="10">
        <f>Tableau45657585960616263646566676869707172737475767778798081828384858687888990919293949596[Qté_Mag]+Tableau45657585960616263646566676869707172737475767778798081828384858687888990919293949596[Qté_Dépôt]</f>
        <v>0</v>
      </c>
      <c r="H22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  <row r="23" spans="1:8" x14ac:dyDescent="0.25">
      <c r="A23" s="10" t="s">
        <v>712</v>
      </c>
      <c r="B23" s="10" t="s">
        <v>713</v>
      </c>
      <c r="C23" s="10" t="s">
        <v>23</v>
      </c>
      <c r="F23" s="10">
        <f>Tableau45657585960616263646566676869707172737475767778798081828384858687888990919293949596[Qté_Mag]+Tableau45657585960616263646566676869707172737475767778798081828384858687888990919293949596[Qté_Dépôt]</f>
        <v>0</v>
      </c>
      <c r="H23" s="10" t="str">
        <f>IF(Tableau45657585960616263646566676869707172737475767778798081828384858687888990919293949596[Stock_min]&lt;=Tableau45657585960616263646566676869707172737475767778798081828384858687888990919293949596[Qté_Totale],"En stock","A commander")</f>
        <v>En stock</v>
      </c>
    </row>
  </sheetData>
  <conditionalFormatting sqref="H1:H1048576">
    <cfRule type="containsText" dxfId="6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0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269101</v>
      </c>
      <c r="B2" s="10" t="s">
        <v>335</v>
      </c>
      <c r="C2" s="10" t="s">
        <v>336</v>
      </c>
      <c r="F2" s="10">
        <f>Tableau4565758596061626364656667686970717273747576777879808182838485868788899091929394959697[Qté_Mag]+Tableau4565758596061626364656667686970717273747576777879808182838485868788899091929394959697[Qté_Dépôt]</f>
        <v>0</v>
      </c>
      <c r="G2" s="10">
        <v>0</v>
      </c>
      <c r="H2" s="10" t="str">
        <f>IF(Tableau4565758596061626364656667686970717273747576777879808182838485868788899091929394959697[Stock_min]&lt;=Tableau4565758596061626364656667686970717273747576777879808182838485868788899091929394959697[Qté_Totale],"En stock","A commander")</f>
        <v>En stock</v>
      </c>
    </row>
    <row r="3" spans="1:130" x14ac:dyDescent="0.25">
      <c r="A3" s="10">
        <v>108051</v>
      </c>
      <c r="B3" s="10" t="s">
        <v>337</v>
      </c>
      <c r="C3" s="10" t="s">
        <v>336</v>
      </c>
      <c r="F3" s="10">
        <f>Tableau4565758596061626364656667686970717273747576777879808182838485868788899091929394959697[Qté_Mag]+Tableau4565758596061626364656667686970717273747576777879808182838485868788899091929394959697[Qté_Dépôt]</f>
        <v>0</v>
      </c>
      <c r="H3" s="10" t="str">
        <f>IF(Tableau4565758596061626364656667686970717273747576777879808182838485868788899091929394959697[Stock_min]&lt;=Tableau4565758596061626364656667686970717273747576777879808182838485868788899091929394959697[Qté_Totale],"En stock","A commander")</f>
        <v>En stock</v>
      </c>
    </row>
    <row r="4" spans="1:130" x14ac:dyDescent="0.25">
      <c r="A4" s="10">
        <v>282051</v>
      </c>
      <c r="B4" s="10" t="s">
        <v>338</v>
      </c>
      <c r="C4" s="10" t="s">
        <v>336</v>
      </c>
      <c r="F4" s="10">
        <f>Tableau4565758596061626364656667686970717273747576777879808182838485868788899091929394959697[Qté_Mag]+Tableau4565758596061626364656667686970717273747576777879808182838485868788899091929394959697[Qté_Dépôt]</f>
        <v>0</v>
      </c>
      <c r="H4" s="10" t="str">
        <f>IF(Tableau4565758596061626364656667686970717273747576777879808182838485868788899091929394959697[Stock_min]&lt;=Tableau4565758596061626364656667686970717273747576777879808182838485868788899091929394959697[Qté_Totale],"En stock","A commander")</f>
        <v>En stock</v>
      </c>
    </row>
    <row r="5" spans="1:130" x14ac:dyDescent="0.25">
      <c r="A5" s="10">
        <v>282104</v>
      </c>
      <c r="B5" s="10" t="s">
        <v>339</v>
      </c>
      <c r="C5" s="10" t="s">
        <v>336</v>
      </c>
      <c r="F5" s="10">
        <f>Tableau4565758596061626364656667686970717273747576777879808182838485868788899091929394959697[Qté_Mag]+Tableau4565758596061626364656667686970717273747576777879808182838485868788899091929394959697[Qté_Dépôt]</f>
        <v>0</v>
      </c>
      <c r="H5" s="10" t="str">
        <f>IF(Tableau4565758596061626364656667686970717273747576777879808182838485868788899091929394959697[Stock_min]&lt;=Tableau4565758596061626364656667686970717273747576777879808182838485868788899091929394959697[Qté_Totale],"En stock","A commander")</f>
        <v>En stock</v>
      </c>
    </row>
    <row r="6" spans="1:130" x14ac:dyDescent="0.25">
      <c r="A6" s="10">
        <v>370001</v>
      </c>
      <c r="B6" s="10" t="s">
        <v>340</v>
      </c>
      <c r="C6" s="10" t="s">
        <v>336</v>
      </c>
      <c r="F6" s="10">
        <f>Tableau4565758596061626364656667686970717273747576777879808182838485868788899091929394959697[Qté_Mag]+Tableau4565758596061626364656667686970717273747576777879808182838485868788899091929394959697[Qté_Dépôt]</f>
        <v>0</v>
      </c>
      <c r="H6" s="10" t="str">
        <f>IF(Tableau4565758596061626364656667686970717273747576777879808182838485868788899091929394959697[Stock_min]&lt;=Tableau4565758596061626364656667686970717273747576777879808182838485868788899091929394959697[Qté_Totale],"En stock","A commander")</f>
        <v>En stock</v>
      </c>
    </row>
    <row r="7" spans="1:130" x14ac:dyDescent="0.25">
      <c r="A7" s="10" t="s">
        <v>343</v>
      </c>
      <c r="B7" s="10" t="s">
        <v>344</v>
      </c>
      <c r="C7" s="10" t="s">
        <v>336</v>
      </c>
      <c r="F7" s="10">
        <f>Tableau4565758596061626364656667686970717273747576777879808182838485868788899091929394959697[Qté_Mag]+Tableau4565758596061626364656667686970717273747576777879808182838485868788899091929394959697[Qté_Dépôt]</f>
        <v>0</v>
      </c>
      <c r="H7" s="10" t="str">
        <f>IF(Tableau4565758596061626364656667686970717273747576777879808182838485868788899091929394959697[Stock_min]&lt;=Tableau4565758596061626364656667686970717273747576777879808182838485868788899091929394959697[Qté_Totale],"En stock","A commander")</f>
        <v>En stock</v>
      </c>
      <c r="AZ7" s="11"/>
      <c r="BM7" s="11"/>
      <c r="DZ7" s="11"/>
    </row>
  </sheetData>
  <conditionalFormatting sqref="H1:H1048576">
    <cfRule type="containsText" dxfId="5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1491858</v>
      </c>
      <c r="B2" s="10" t="s">
        <v>154</v>
      </c>
      <c r="C2" s="10" t="s">
        <v>155</v>
      </c>
      <c r="F2" s="10">
        <f>Tableau456575859606162636465666768697071727374757677787980818283848586878889909192939495969798[Qté_Mag]+Tableau456575859606162636465666768697071727374757677787980818283848586878889909192939495969798[Qté_Dépôt]</f>
        <v>0</v>
      </c>
      <c r="G2" s="10">
        <v>0</v>
      </c>
      <c r="H2" s="10" t="str">
        <f>IF(Tableau456575859606162636465666768697071727374757677787980818283848586878889909192939495969798[Stock_min]&lt;=Tableau456575859606162636465666768697071727374757677787980818283848586878889909192939495969798[Qté_Totale],"En stock","A commander")</f>
        <v>En stock</v>
      </c>
    </row>
    <row r="3" spans="1:130" x14ac:dyDescent="0.25">
      <c r="A3" s="10" t="s">
        <v>158</v>
      </c>
      <c r="B3" s="10" t="s">
        <v>159</v>
      </c>
      <c r="C3" s="10" t="s">
        <v>155</v>
      </c>
      <c r="F3" s="10">
        <f>Tableau456575859606162636465666768697071727374757677787980818283848586878889909192939495969798[Qté_Mag]+Tableau456575859606162636465666768697071727374757677787980818283848586878889909192939495969798[Qté_Dépôt]</f>
        <v>0</v>
      </c>
      <c r="H3" s="10" t="str">
        <f>IF(Tableau456575859606162636465666768697071727374757677787980818283848586878889909192939495969798[Stock_min]&lt;=Tableau456575859606162636465666768697071727374757677787980818283848586878889909192939495969798[Qté_Totale],"En stock","A commander")</f>
        <v>En stock</v>
      </c>
    </row>
    <row r="4" spans="1:130" x14ac:dyDescent="0.25">
      <c r="A4" s="10">
        <v>100805</v>
      </c>
      <c r="B4" s="10" t="s">
        <v>270</v>
      </c>
      <c r="C4" s="10" t="s">
        <v>155</v>
      </c>
      <c r="F4" s="10">
        <f>Tableau456575859606162636465666768697071727374757677787980818283848586878889909192939495969798[Qté_Mag]+Tableau456575859606162636465666768697071727374757677787980818283848586878889909192939495969798[Qté_Dépôt]</f>
        <v>0</v>
      </c>
      <c r="H4" s="10" t="str">
        <f>IF(Tableau456575859606162636465666768697071727374757677787980818283848586878889909192939495969798[Stock_min]&lt;=Tableau456575859606162636465666768697071727374757677787980818283848586878889909192939495969798[Qté_Totale],"En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4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A1:DZ20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1240032</v>
      </c>
      <c r="B2" s="10" t="s">
        <v>272</v>
      </c>
      <c r="C2" s="10" t="s">
        <v>273</v>
      </c>
      <c r="F2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G2" s="10">
        <v>0</v>
      </c>
      <c r="H2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3" spans="1:130" x14ac:dyDescent="0.25">
      <c r="A3" s="10">
        <v>3345634</v>
      </c>
      <c r="B3" s="10" t="s">
        <v>313</v>
      </c>
      <c r="C3" s="10" t="s">
        <v>273</v>
      </c>
      <c r="F3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3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4" spans="1:130" x14ac:dyDescent="0.25">
      <c r="A4" s="10">
        <v>1146533</v>
      </c>
      <c r="B4" s="10" t="s">
        <v>510</v>
      </c>
      <c r="C4" s="10" t="s">
        <v>273</v>
      </c>
      <c r="F4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4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5" spans="1:130" x14ac:dyDescent="0.25">
      <c r="A5" s="10" t="s">
        <v>533</v>
      </c>
      <c r="B5" s="10" t="s">
        <v>534</v>
      </c>
      <c r="C5" s="10" t="s">
        <v>273</v>
      </c>
      <c r="F5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5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6" spans="1:130" x14ac:dyDescent="0.25">
      <c r="A6" s="10" t="s">
        <v>535</v>
      </c>
      <c r="B6" s="10" t="s">
        <v>536</v>
      </c>
      <c r="C6" s="10" t="s">
        <v>273</v>
      </c>
      <c r="F6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6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7" spans="1:130" x14ac:dyDescent="0.25">
      <c r="A7" s="10" t="s">
        <v>537</v>
      </c>
      <c r="B7" s="10" t="s">
        <v>538</v>
      </c>
      <c r="C7" s="10" t="s">
        <v>273</v>
      </c>
      <c r="F7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7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  <c r="AZ7" s="11"/>
      <c r="BM7" s="11"/>
      <c r="DZ7" s="11"/>
    </row>
    <row r="8" spans="1:130" x14ac:dyDescent="0.25">
      <c r="A8" s="10" t="s">
        <v>539</v>
      </c>
      <c r="B8" s="10" t="s">
        <v>540</v>
      </c>
      <c r="C8" s="10" t="s">
        <v>273</v>
      </c>
      <c r="F8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8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9" spans="1:130" x14ac:dyDescent="0.25">
      <c r="A9" s="10" t="s">
        <v>541</v>
      </c>
      <c r="B9" s="10" t="s">
        <v>542</v>
      </c>
      <c r="C9" s="10" t="s">
        <v>273</v>
      </c>
      <c r="F9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9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10" spans="1:130" x14ac:dyDescent="0.25">
      <c r="A10" s="10" t="s">
        <v>543</v>
      </c>
      <c r="B10" s="10" t="s">
        <v>544</v>
      </c>
      <c r="C10" s="10" t="s">
        <v>273</v>
      </c>
      <c r="F10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10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11" spans="1:130" x14ac:dyDescent="0.25">
      <c r="A11" s="10" t="s">
        <v>545</v>
      </c>
      <c r="B11" s="10" t="s">
        <v>544</v>
      </c>
      <c r="C11" s="10" t="s">
        <v>273</v>
      </c>
      <c r="F11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11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12" spans="1:130" x14ac:dyDescent="0.25">
      <c r="A12" s="10">
        <v>1146533</v>
      </c>
      <c r="B12" s="10" t="s">
        <v>510</v>
      </c>
      <c r="C12" s="10" t="s">
        <v>273</v>
      </c>
      <c r="F12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12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13" spans="1:130" x14ac:dyDescent="0.25">
      <c r="A13" s="10">
        <v>8500200</v>
      </c>
      <c r="B13" s="10" t="s">
        <v>873</v>
      </c>
      <c r="C13" s="10" t="s">
        <v>273</v>
      </c>
      <c r="F13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13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14" spans="1:130" x14ac:dyDescent="0.25">
      <c r="A14" s="10">
        <v>1746158</v>
      </c>
      <c r="B14" s="10" t="s">
        <v>874</v>
      </c>
      <c r="C14" s="10" t="s">
        <v>273</v>
      </c>
      <c r="F14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14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15" spans="1:130" x14ac:dyDescent="0.25">
      <c r="A15" s="10">
        <v>18174</v>
      </c>
      <c r="B15" s="10" t="s">
        <v>875</v>
      </c>
      <c r="C15" s="10" t="s">
        <v>273</v>
      </c>
      <c r="F15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15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16" spans="1:130" x14ac:dyDescent="0.25">
      <c r="A16" s="10">
        <v>2546440</v>
      </c>
      <c r="B16" s="10" t="s">
        <v>876</v>
      </c>
      <c r="C16" s="10" t="s">
        <v>273</v>
      </c>
      <c r="F16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16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17" spans="1:8" x14ac:dyDescent="0.25">
      <c r="A17" s="10">
        <v>2800000</v>
      </c>
      <c r="B17" s="10" t="s">
        <v>877</v>
      </c>
      <c r="C17" s="10" t="s">
        <v>273</v>
      </c>
      <c r="F17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17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18" spans="1:8" x14ac:dyDescent="0.25">
      <c r="A18" s="10">
        <v>2850083</v>
      </c>
      <c r="B18" s="10" t="s">
        <v>878</v>
      </c>
      <c r="C18" s="10" t="s">
        <v>273</v>
      </c>
      <c r="F18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18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19" spans="1:8" x14ac:dyDescent="0.25">
      <c r="A19" s="10">
        <v>2800086</v>
      </c>
      <c r="B19" s="10" t="s">
        <v>879</v>
      </c>
      <c r="C19" s="10" t="s">
        <v>273</v>
      </c>
      <c r="F19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19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  <row r="20" spans="1:8" x14ac:dyDescent="0.25">
      <c r="A20" s="10">
        <v>6046555</v>
      </c>
      <c r="B20" s="10" t="s">
        <v>880</v>
      </c>
      <c r="C20" s="10" t="s">
        <v>273</v>
      </c>
      <c r="F20" s="10">
        <f>Tableau45657585960616263646566676869707172737475767778798081828384858687888990919293949596979899[Qté_Mag]+Tableau45657585960616263646566676869707172737475767778798081828384858687888990919293949596979899[Qté_Dépôt]</f>
        <v>0</v>
      </c>
      <c r="H20" s="10" t="str">
        <f>IF(Tableau45657585960616263646566676869707172737475767778798081828384858687888990919293949596979899[Stock_min]&lt;=Tableau45657585960616263646566676869707172737475767778798081828384858687888990919293949596979899[Qté_Totale],"En stock","A commander")</f>
        <v>En stock</v>
      </c>
    </row>
  </sheetData>
  <conditionalFormatting sqref="H1:H1048576">
    <cfRule type="containsText" dxfId="3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3"/>
  <dimension ref="A1:DZ13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18401</v>
      </c>
      <c r="B2" s="10" t="s">
        <v>47</v>
      </c>
      <c r="C2" s="10" t="s">
        <v>48</v>
      </c>
      <c r="F2" s="10">
        <f>Tableau45657585960616263646566676869707172737475767778798081828384858687888990919293949596979899100[Qté_Mag]+Tableau45657585960616263646566676869707172737475767778798081828384858687888990919293949596979899100[Qté_Dépôt]</f>
        <v>0</v>
      </c>
      <c r="G2" s="10">
        <v>0</v>
      </c>
      <c r="H2" s="10" t="str">
        <f>IF(Tableau45657585960616263646566676869707172737475767778798081828384858687888990919293949596979899100[Stock_min]&lt;=Tableau45657585960616263646566676869707172737475767778798081828384858687888990919293949596979899100[Qté_Totale],"En stock","A commander")</f>
        <v>En stock</v>
      </c>
    </row>
    <row r="3" spans="1:130" x14ac:dyDescent="0.25">
      <c r="A3" s="10" t="s">
        <v>99</v>
      </c>
      <c r="B3" s="10" t="s">
        <v>100</v>
      </c>
      <c r="C3" s="10" t="s">
        <v>48</v>
      </c>
      <c r="F3" s="10">
        <f>Tableau45657585960616263646566676869707172737475767778798081828384858687888990919293949596979899100[Qté_Mag]+Tableau45657585960616263646566676869707172737475767778798081828384858687888990919293949596979899100[Qté_Dépôt]</f>
        <v>0</v>
      </c>
      <c r="H3" s="10" t="str">
        <f>IF(Tableau45657585960616263646566676869707172737475767778798081828384858687888990919293949596979899100[Stock_min]&lt;=Tableau45657585960616263646566676869707172737475767778798081828384858687888990919293949596979899100[Qté_Totale],"En stock","A commander")</f>
        <v>En stock</v>
      </c>
    </row>
    <row r="4" spans="1:130" x14ac:dyDescent="0.25">
      <c r="A4" s="10" t="s">
        <v>101</v>
      </c>
      <c r="B4" s="10" t="s">
        <v>102</v>
      </c>
      <c r="C4" s="10" t="s">
        <v>48</v>
      </c>
      <c r="F4" s="10">
        <f>Tableau45657585960616263646566676869707172737475767778798081828384858687888990919293949596979899100[Qté_Mag]+Tableau45657585960616263646566676869707172737475767778798081828384858687888990919293949596979899100[Qté_Dépôt]</f>
        <v>0</v>
      </c>
      <c r="H4" s="10" t="str">
        <f>IF(Tableau45657585960616263646566676869707172737475767778798081828384858687888990919293949596979899100[Stock_min]&lt;=Tableau45657585960616263646566676869707172737475767778798081828384858687888990919293949596979899100[Qté_Totale],"En stock","A commander")</f>
        <v>En stock</v>
      </c>
    </row>
    <row r="5" spans="1:130" x14ac:dyDescent="0.25">
      <c r="A5" s="10" t="s">
        <v>3</v>
      </c>
      <c r="B5" s="10" t="s">
        <v>227</v>
      </c>
      <c r="C5" s="10" t="s">
        <v>48</v>
      </c>
      <c r="F5" s="10">
        <f>Tableau45657585960616263646566676869707172737475767778798081828384858687888990919293949596979899100[Qté_Mag]+Tableau45657585960616263646566676869707172737475767778798081828384858687888990919293949596979899100[Qté_Dépôt]</f>
        <v>0</v>
      </c>
      <c r="H5" s="10" t="str">
        <f>IF(Tableau45657585960616263646566676869707172737475767778798081828384858687888990919293949596979899100[Stock_min]&lt;=Tableau45657585960616263646566676869707172737475767778798081828384858687888990919293949596979899100[Qté_Totale],"En stock","A commander")</f>
        <v>En stock</v>
      </c>
    </row>
    <row r="6" spans="1:130" x14ac:dyDescent="0.25">
      <c r="A6" s="10">
        <v>103010</v>
      </c>
      <c r="B6" s="10" t="s">
        <v>311</v>
      </c>
      <c r="C6" s="10" t="s">
        <v>48</v>
      </c>
      <c r="F6" s="10">
        <f>Tableau45657585960616263646566676869707172737475767778798081828384858687888990919293949596979899100[Qté_Mag]+Tableau45657585960616263646566676869707172737475767778798081828384858687888990919293949596979899100[Qté_Dépôt]</f>
        <v>0</v>
      </c>
      <c r="H6" s="10" t="str">
        <f>IF(Tableau45657585960616263646566676869707172737475767778798081828384858687888990919293949596979899100[Stock_min]&lt;=Tableau45657585960616263646566676869707172737475767778798081828384858687888990919293949596979899100[Qté_Totale],"En stock","A commander")</f>
        <v>En stock</v>
      </c>
    </row>
    <row r="7" spans="1:130" x14ac:dyDescent="0.25">
      <c r="A7" s="10">
        <v>105401</v>
      </c>
      <c r="B7" s="10" t="s">
        <v>312</v>
      </c>
      <c r="C7" s="10" t="s">
        <v>48</v>
      </c>
      <c r="F7" s="10">
        <f>Tableau45657585960616263646566676869707172737475767778798081828384858687888990919293949596979899100[Qté_Mag]+Tableau45657585960616263646566676869707172737475767778798081828384858687888990919293949596979899100[Qté_Dépôt]</f>
        <v>0</v>
      </c>
      <c r="H7" s="10" t="str">
        <f>IF(Tableau45657585960616263646566676869707172737475767778798081828384858687888990919293949596979899100[Stock_min]&lt;=Tableau45657585960616263646566676869707172737475767778798081828384858687888990919293949596979899100[Qté_Totale],"En stock","A commander")</f>
        <v>En stock</v>
      </c>
      <c r="AZ7" s="11"/>
      <c r="BM7" s="11"/>
      <c r="DZ7" s="11"/>
    </row>
    <row r="8" spans="1:130" x14ac:dyDescent="0.25">
      <c r="A8" s="10">
        <v>254630</v>
      </c>
      <c r="B8" s="10" t="s">
        <v>346</v>
      </c>
      <c r="C8" s="10" t="s">
        <v>48</v>
      </c>
      <c r="F8" s="10">
        <f>Tableau45657585960616263646566676869707172737475767778798081828384858687888990919293949596979899100[Qté_Mag]+Tableau45657585960616263646566676869707172737475767778798081828384858687888990919293949596979899100[Qté_Dépôt]</f>
        <v>0</v>
      </c>
      <c r="H8" s="10" t="str">
        <f>IF(Tableau45657585960616263646566676869707172737475767778798081828384858687888990919293949596979899100[Stock_min]&lt;=Tableau45657585960616263646566676869707172737475767778798081828384858687888990919293949596979899100[Qté_Totale],"En stock","A commander")</f>
        <v>En stock</v>
      </c>
    </row>
    <row r="9" spans="1:130" x14ac:dyDescent="0.25">
      <c r="A9" s="10">
        <v>318603</v>
      </c>
      <c r="B9" s="10" t="s">
        <v>360</v>
      </c>
      <c r="C9" s="10" t="s">
        <v>48</v>
      </c>
      <c r="F9" s="10">
        <f>Tableau45657585960616263646566676869707172737475767778798081828384858687888990919293949596979899100[Qté_Mag]+Tableau45657585960616263646566676869707172737475767778798081828384858687888990919293949596979899100[Qté_Dépôt]</f>
        <v>0</v>
      </c>
      <c r="H9" s="10" t="str">
        <f>IF(Tableau45657585960616263646566676869707172737475767778798081828384858687888990919293949596979899100[Stock_min]&lt;=Tableau45657585960616263646566676869707172737475767778798081828384858687888990919293949596979899100[Qté_Totale],"En stock","A commander")</f>
        <v>En stock</v>
      </c>
    </row>
    <row r="10" spans="1:130" x14ac:dyDescent="0.25">
      <c r="A10" s="10">
        <v>578227</v>
      </c>
      <c r="B10" s="10" t="s">
        <v>373</v>
      </c>
      <c r="C10" s="10" t="s">
        <v>48</v>
      </c>
      <c r="F10" s="10">
        <f>Tableau45657585960616263646566676869707172737475767778798081828384858687888990919293949596979899100[Qté_Mag]+Tableau45657585960616263646566676869707172737475767778798081828384858687888990919293949596979899100[Qté_Dépôt]</f>
        <v>0</v>
      </c>
      <c r="H10" s="10" t="str">
        <f>IF(Tableau45657585960616263646566676869707172737475767778798081828384858687888990919293949596979899100[Stock_min]&lt;=Tableau45657585960616263646566676869707172737475767778798081828384858687888990919293949596979899100[Qté_Totale],"En stock","A commander")</f>
        <v>En stock</v>
      </c>
    </row>
    <row r="11" spans="1:130" x14ac:dyDescent="0.25">
      <c r="A11" s="10">
        <v>579907</v>
      </c>
      <c r="B11" s="10" t="s">
        <v>374</v>
      </c>
      <c r="C11" s="10" t="s">
        <v>48</v>
      </c>
      <c r="F11" s="10">
        <f>Tableau45657585960616263646566676869707172737475767778798081828384858687888990919293949596979899100[Qté_Mag]+Tableau45657585960616263646566676869707172737475767778798081828384858687888990919293949596979899100[Qté_Dépôt]</f>
        <v>0</v>
      </c>
      <c r="H11" s="10" t="str">
        <f>IF(Tableau45657585960616263646566676869707172737475767778798081828384858687888990919293949596979899100[Stock_min]&lt;=Tableau45657585960616263646566676869707172737475767778798081828384858687888990919293949596979899100[Qté_Totale],"En stock","A commander")</f>
        <v>En stock</v>
      </c>
    </row>
    <row r="12" spans="1:130" x14ac:dyDescent="0.25">
      <c r="A12" s="10">
        <v>138102</v>
      </c>
      <c r="B12" s="10" t="s">
        <v>685</v>
      </c>
      <c r="C12" s="10" t="s">
        <v>48</v>
      </c>
      <c r="F12" s="10">
        <f>Tableau45657585960616263646566676869707172737475767778798081828384858687888990919293949596979899100[Qté_Mag]+Tableau45657585960616263646566676869707172737475767778798081828384858687888990919293949596979899100[Qté_Dépôt]</f>
        <v>0</v>
      </c>
      <c r="H12" s="10" t="str">
        <f>IF(Tableau45657585960616263646566676869707172737475767778798081828384858687888990919293949596979899100[Stock_min]&lt;=Tableau45657585960616263646566676869707172737475767778798081828384858687888990919293949596979899100[Qté_Totale],"En stock","A commander")</f>
        <v>En stock</v>
      </c>
    </row>
    <row r="13" spans="1:130" x14ac:dyDescent="0.25">
      <c r="A13" s="10">
        <v>180506</v>
      </c>
      <c r="B13" s="10" t="s">
        <v>697</v>
      </c>
      <c r="C13" s="10" t="s">
        <v>48</v>
      </c>
      <c r="F13" s="10">
        <f>Tableau45657585960616263646566676869707172737475767778798081828384858687888990919293949596979899100[Qté_Mag]+Tableau45657585960616263646566676869707172737475767778798081828384858687888990919293949596979899100[Qté_Dépôt]</f>
        <v>0</v>
      </c>
      <c r="H13" s="10" t="str">
        <f>IF(Tableau45657585960616263646566676869707172737475767778798081828384858687888990919293949596979899100[Stock_min]&lt;=Tableau45657585960616263646566676869707172737475767778798081828384858687888990919293949596979899100[Qté_Totale],"En stock","A commander")</f>
        <v>En stock</v>
      </c>
    </row>
  </sheetData>
  <conditionalFormatting sqref="H1:H1048576">
    <cfRule type="containsText" dxfId="2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4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A2" s="10">
        <v>72340070</v>
      </c>
      <c r="B2" s="10" t="s">
        <v>473</v>
      </c>
      <c r="C2" s="10" t="s">
        <v>474</v>
      </c>
      <c r="F2" s="10">
        <f>Tableau45657585960616263646566676869707172737475767778798081828384858687888990919293949596979899100101[Qté_Mag]+Tableau45657585960616263646566676869707172737475767778798081828384858687888990919293949596979899100101[Qté_Dépôt]</f>
        <v>0</v>
      </c>
      <c r="G2" s="10">
        <v>0</v>
      </c>
      <c r="H2" s="10" t="str">
        <f>IF(Tableau45657585960616263646566676869707172737475767778798081828384858687888990919293949596979899100101[Stock_min]&lt;=Tableau45657585960616263646566676869707172737475767778798081828384858687888990919293949596979899100101[Qté_Totale],"En stock","A commander")</f>
        <v>En stock</v>
      </c>
    </row>
    <row r="3" spans="1:130" x14ac:dyDescent="0.25">
      <c r="A3" s="10">
        <v>72340066</v>
      </c>
      <c r="B3" s="10" t="s">
        <v>852</v>
      </c>
      <c r="C3" s="10" t="s">
        <v>474</v>
      </c>
      <c r="F3" s="10">
        <f>Tableau45657585960616263646566676869707172737475767778798081828384858687888990919293949596979899100101[Qté_Mag]+Tableau45657585960616263646566676869707172737475767778798081828384858687888990919293949596979899100101[Qté_Dépôt]</f>
        <v>0</v>
      </c>
      <c r="H3" s="10" t="str">
        <f>IF(Tableau45657585960616263646566676869707172737475767778798081828384858687888990919293949596979899100101[Stock_min]&lt;=Tableau45657585960616263646566676869707172737475767778798081828384858687888990919293949596979899100101[Qté_Totale],"En stock","A commander")</f>
        <v>En stock</v>
      </c>
    </row>
    <row r="4" spans="1:130" x14ac:dyDescent="0.25">
      <c r="A4" s="10">
        <v>72340030</v>
      </c>
      <c r="B4" s="10" t="s">
        <v>853</v>
      </c>
      <c r="C4" s="10" t="s">
        <v>474</v>
      </c>
      <c r="F4" s="10">
        <f>Tableau45657585960616263646566676869707172737475767778798081828384858687888990919293949596979899100101[Qté_Mag]+Tableau45657585960616263646566676869707172737475767778798081828384858687888990919293949596979899100101[Qté_Dépôt]</f>
        <v>0</v>
      </c>
      <c r="H4" s="10" t="str">
        <f>IF(Tableau45657585960616263646566676869707172737475767778798081828384858687888990919293949596979899100101[Stock_min]&lt;=Tableau45657585960616263646566676869707172737475767778798081828384858687888990919293949596979899100101[Qté_Totale],"En stock","A commander")</f>
        <v>En stock</v>
      </c>
    </row>
    <row r="5" spans="1:130" x14ac:dyDescent="0.25">
      <c r="A5" s="10">
        <v>72340055</v>
      </c>
      <c r="B5" s="10" t="s">
        <v>854</v>
      </c>
      <c r="C5" s="10" t="s">
        <v>474</v>
      </c>
      <c r="F5" s="10">
        <f>Tableau45657585960616263646566676869707172737475767778798081828384858687888990919293949596979899100101[Qté_Mag]+Tableau45657585960616263646566676869707172737475767778798081828384858687888990919293949596979899100101[Qté_Dépôt]</f>
        <v>0</v>
      </c>
      <c r="H5" s="10" t="str">
        <f>IF(Tableau45657585960616263646566676869707172737475767778798081828384858687888990919293949596979899100101[Stock_min]&lt;=Tableau45657585960616263646566676869707172737475767778798081828384858687888990919293949596979899100101[Qté_Totale],"En stock","A commander")</f>
        <v>En stock</v>
      </c>
    </row>
    <row r="6" spans="1:130" x14ac:dyDescent="0.25">
      <c r="A6" s="10">
        <v>8414</v>
      </c>
      <c r="B6" s="10" t="s">
        <v>1061</v>
      </c>
      <c r="C6" s="10" t="s">
        <v>474</v>
      </c>
      <c r="F6" s="10">
        <f>Tableau45657585960616263646566676869707172737475767778798081828384858687888990919293949596979899100101[Qté_Mag]+Tableau45657585960616263646566676869707172737475767778798081828384858687888990919293949596979899100101[Qté_Dépôt]</f>
        <v>0</v>
      </c>
      <c r="H6" s="10" t="str">
        <f>IF(Tableau45657585960616263646566676869707172737475767778798081828384858687888990919293949596979899100101[Stock_min]&lt;=Tableau45657585960616263646566676869707172737475767778798081828384858687888990919293949596979899100101[Qté_Totale],"En stock","A commander")</f>
        <v>En stock</v>
      </c>
    </row>
    <row r="7" spans="1:130" x14ac:dyDescent="0.25">
      <c r="AZ7" s="11"/>
      <c r="BM7" s="11"/>
      <c r="DZ7" s="11"/>
    </row>
  </sheetData>
  <conditionalFormatting sqref="H1:H1048576">
    <cfRule type="containsText" dxfId="1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5"/>
  <dimension ref="A1:DZ7"/>
  <sheetViews>
    <sheetView workbookViewId="0">
      <selection activeCell="B2" sqref="B2:B38"/>
    </sheetView>
  </sheetViews>
  <sheetFormatPr baseColWidth="10" defaultRowHeight="15.75" x14ac:dyDescent="0.25"/>
  <cols>
    <col min="1" max="1" width="19.85546875" style="10" customWidth="1"/>
    <col min="2" max="2" width="63.7109375" style="10" customWidth="1"/>
    <col min="3" max="3" width="22.5703125" style="10" customWidth="1"/>
    <col min="4" max="4" width="17.7109375" style="10" customWidth="1"/>
    <col min="5" max="5" width="16.42578125" style="10" customWidth="1"/>
    <col min="6" max="6" width="17.140625" style="10" customWidth="1"/>
    <col min="7" max="7" width="15.140625" style="10" customWidth="1"/>
    <col min="8" max="8" width="17.85546875" style="10" customWidth="1"/>
    <col min="9" max="9" width="26.28515625" style="10" customWidth="1"/>
    <col min="10" max="16384" width="11.42578125" style="10"/>
  </cols>
  <sheetData>
    <row r="1" spans="1:130" x14ac:dyDescent="0.25">
      <c r="A1" s="8" t="s">
        <v>0</v>
      </c>
      <c r="B1" s="8" t="s">
        <v>1</v>
      </c>
      <c r="C1" s="8" t="s">
        <v>2</v>
      </c>
      <c r="D1" s="9" t="s">
        <v>986</v>
      </c>
      <c r="E1" s="9" t="s">
        <v>987</v>
      </c>
      <c r="F1" s="9" t="s">
        <v>988</v>
      </c>
      <c r="G1" s="9" t="s">
        <v>989</v>
      </c>
      <c r="H1" s="9" t="s">
        <v>985</v>
      </c>
      <c r="I1" s="9" t="s">
        <v>990</v>
      </c>
    </row>
    <row r="2" spans="1:130" x14ac:dyDescent="0.25">
      <c r="F2" s="10">
        <f>Tableau45657585960616263646566676869707172737475767778798081828384858687888990919293949596979899100101102[Qté_Mag]+Tableau45657585960616263646566676869707172737475767778798081828384858687888990919293949596979899100101102[Qté_Dépôt]</f>
        <v>0</v>
      </c>
      <c r="G2" s="10">
        <v>2</v>
      </c>
      <c r="H2" s="10" t="str">
        <f>IF(Tableau45657585960616263646566676869707172737475767778798081828384858687888990919293949596979899100101102[Stock_min]&lt;=Tableau45657585960616263646566676869707172737475767778798081828384858687888990919293949596979899100101102[Qté_Totale],"En stock","A commander")</f>
        <v>A commander</v>
      </c>
    </row>
    <row r="7" spans="1:130" x14ac:dyDescent="0.25">
      <c r="AZ7" s="11"/>
      <c r="BM7" s="11"/>
      <c r="DZ7" s="11"/>
    </row>
  </sheetData>
  <conditionalFormatting sqref="H1:H1048576">
    <cfRule type="containsText" dxfId="0" priority="1" operator="containsText" text="A commander">
      <formula>NOT(ISERROR(SEARCH("A commander",H1)))</formula>
    </cfRule>
  </conditionalFormatting>
  <pageMargins left="0.7" right="0.7" top="0.75" bottom="0.75" header="0.3" footer="0.3"/>
  <pageSetup paperSize="9" fitToWidth="0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53</vt:i4>
      </vt:variant>
    </vt:vector>
  </HeadingPairs>
  <TitlesOfParts>
    <vt:vector size="53" baseType="lpstr">
      <vt:lpstr>Acceuil</vt:lpstr>
      <vt:lpstr>Mvt</vt:lpstr>
      <vt:lpstr>Fournisseurs</vt:lpstr>
      <vt:lpstr>Aerfast</vt:lpstr>
      <vt:lpstr>Agecom</vt:lpstr>
      <vt:lpstr>Alsafix</vt:lpstr>
      <vt:lpstr>AZ</vt:lpstr>
      <vt:lpstr>Belgarde</vt:lpstr>
      <vt:lpstr>Bordet</vt:lpstr>
      <vt:lpstr>Bott</vt:lpstr>
      <vt:lpstr>Bruchwiller</vt:lpstr>
      <vt:lpstr>BVJ</vt:lpstr>
      <vt:lpstr>Cofan</vt:lpstr>
      <vt:lpstr>Cpi</vt:lpstr>
      <vt:lpstr>Dalep</vt:lpstr>
      <vt:lpstr>Darrigol</vt:lpstr>
      <vt:lpstr>Dewalt</vt:lpstr>
      <vt:lpstr>Dimos</vt:lpstr>
      <vt:lpstr>Ekal</vt:lpstr>
      <vt:lpstr>Ermacora</vt:lpstr>
      <vt:lpstr>Estwing</vt:lpstr>
      <vt:lpstr>Eurotec</vt:lpstr>
      <vt:lpstr>Express</vt:lpstr>
      <vt:lpstr>Festool</vt:lpstr>
      <vt:lpstr>FHB</vt:lpstr>
      <vt:lpstr>Fisch</vt:lpstr>
      <vt:lpstr>Geo Fennel</vt:lpstr>
      <vt:lpstr>Graciette</vt:lpstr>
      <vt:lpstr>Jouanel</vt:lpstr>
      <vt:lpstr>La Forezienne</vt:lpstr>
      <vt:lpstr>Lamello</vt:lpstr>
      <vt:lpstr>Le Laboureur</vt:lpstr>
      <vt:lpstr>Leman</vt:lpstr>
      <vt:lpstr>Lyra</vt:lpstr>
      <vt:lpstr>Mafell</vt:lpstr>
      <vt:lpstr>Makita</vt:lpstr>
      <vt:lpstr>Metabo</vt:lpstr>
      <vt:lpstr>Mirka</vt:lpstr>
      <vt:lpstr>Mondelin</vt:lpstr>
      <vt:lpstr>Norfix</vt:lpstr>
      <vt:lpstr>Orexade</vt:lpstr>
      <vt:lpstr>Piher</vt:lpstr>
      <vt:lpstr>Protool</vt:lpstr>
      <vt:lpstr>Retech</vt:lpstr>
      <vt:lpstr>RTC</vt:lpstr>
      <vt:lpstr>Sihga</vt:lpstr>
      <vt:lpstr>Stanley</vt:lpstr>
      <vt:lpstr>Stubai</vt:lpstr>
      <vt:lpstr>TJEP</vt:lpstr>
      <vt:lpstr>Virutex</vt:lpstr>
      <vt:lpstr>Wilmart</vt:lpstr>
      <vt:lpstr>Woolpower</vt:lpstr>
      <vt:lpstr>Ajout fournisseur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 Pro Atelier</dc:creator>
  <cp:lastModifiedBy>Mat Pro Atelier</cp:lastModifiedBy>
  <dcterms:created xsi:type="dcterms:W3CDTF">2016-05-29T18:05:14Z</dcterms:created>
  <dcterms:modified xsi:type="dcterms:W3CDTF">2016-06-03T09:40:10Z</dcterms:modified>
</cp:coreProperties>
</file>