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COMPTABILITÉ\PAIE\MARTINE\VACANCES\"/>
    </mc:Choice>
  </mc:AlternateContent>
  <bookViews>
    <workbookView xWindow="0" yWindow="0" windowWidth="24000" windowHeight="9270" tabRatio="823" activeTab="1"/>
  </bookViews>
  <sheets>
    <sheet name="Relevé" sheetId="1" r:id="rId1"/>
    <sheet name="Liste d'employés" sheetId="34" r:id="rId2"/>
    <sheet name="Mai" sheetId="8" r:id="rId3"/>
    <sheet name="Juin" sheetId="21" r:id="rId4"/>
    <sheet name="Juillet" sheetId="22" r:id="rId5"/>
    <sheet name="Août" sheetId="23" r:id="rId6"/>
    <sheet name="Septembre" sheetId="24" r:id="rId7"/>
    <sheet name="Octobre" sheetId="26" r:id="rId8"/>
    <sheet name="Novembre" sheetId="27" r:id="rId9"/>
    <sheet name="Décembre" sheetId="28" r:id="rId10"/>
    <sheet name="Janvier" sheetId="29" r:id="rId11"/>
    <sheet name="Février" sheetId="30" r:id="rId12"/>
    <sheet name="Mars" sheetId="32" r:id="rId13"/>
    <sheet name="Avril" sheetId="33" r:id="rId14"/>
    <sheet name="Superviseur" sheetId="35" r:id="rId15"/>
    <sheet name="Config" sheetId="2" r:id="rId16"/>
  </sheets>
  <functionGroups builtInGroupCount="18"/>
  <definedNames>
    <definedName name="_xlnm._FilterDatabase" localSheetId="15" hidden="1">Config!$J$102:$J$119</definedName>
    <definedName name="_xlnm._FilterDatabase" localSheetId="14" hidden="1">Superviseur!$A$2:$A$100</definedName>
    <definedName name="annee_ref">Relevé!$A$12</definedName>
    <definedName name="Codes">OFFSET(Config!$A$2,,,COUNTA(Config!$A:$A)-1)</definedName>
    <definedName name="employe_ID">Relevé!$E$5</definedName>
    <definedName name="NOM">#REF!</definedName>
    <definedName name="PRÉNOM">#REF!</definedName>
    <definedName name="ref_annee1">Config!$E$1</definedName>
    <definedName name="réf_année2">Config!$E$2</definedName>
    <definedName name="SUPERVISEUR">#REF!</definedName>
    <definedName name="SUPERVISEUR_COURRIEL">Superviseur!$A$1:$B$105</definedName>
    <definedName name="_xlnm.Print_Area" localSheetId="15">Config!$A$1:$H$12</definedName>
    <definedName name="_xlnm.Print_Area" localSheetId="0">Relevé!$A$1:$W$55</definedName>
  </definedNames>
  <calcPr calcId="152511"/>
</workbook>
</file>

<file path=xl/calcChain.xml><?xml version="1.0" encoding="utf-8"?>
<calcChain xmlns="http://schemas.openxmlformats.org/spreadsheetml/2006/main">
  <c r="H10" i="1" l="1"/>
  <c r="Q1" i="1"/>
  <c r="O4" i="1"/>
  <c r="P5" i="1"/>
  <c r="I4" i="33" l="1"/>
  <c r="J4" i="33" s="1"/>
  <c r="K4" i="33" s="1"/>
  <c r="L4" i="33" s="1"/>
  <c r="M4" i="33" s="1"/>
  <c r="N4" i="33" s="1"/>
  <c r="O4" i="33" s="1"/>
  <c r="P4" i="33" s="1"/>
  <c r="Q4" i="33" s="1"/>
  <c r="R4" i="33" s="1"/>
  <c r="S4" i="33" s="1"/>
  <c r="T4" i="33" s="1"/>
  <c r="U4" i="33" s="1"/>
  <c r="V4" i="33" s="1"/>
  <c r="W4" i="33" s="1"/>
  <c r="X4" i="33" s="1"/>
  <c r="Y4" i="33" s="1"/>
  <c r="Z4" i="33" s="1"/>
  <c r="AA4" i="33" s="1"/>
  <c r="AB4" i="33" s="1"/>
  <c r="AC4" i="33" s="1"/>
  <c r="AD4" i="33" s="1"/>
  <c r="AE4" i="33" s="1"/>
  <c r="AF4" i="33" s="1"/>
  <c r="AG4" i="33" s="1"/>
  <c r="AH4" i="33" s="1"/>
  <c r="AI4" i="33" s="1"/>
  <c r="AJ4" i="33" s="1"/>
  <c r="AK4" i="33" s="1"/>
  <c r="AL4" i="33" s="1"/>
  <c r="I4" i="32"/>
  <c r="I3" i="32" s="1"/>
  <c r="I4" i="30"/>
  <c r="I3" i="30" s="1"/>
  <c r="I4" i="29"/>
  <c r="I3" i="29" s="1"/>
  <c r="I4" i="28"/>
  <c r="J4" i="28" s="1"/>
  <c r="K4" i="28" s="1"/>
  <c r="L4" i="28" s="1"/>
  <c r="M4" i="28" s="1"/>
  <c r="N4" i="28" s="1"/>
  <c r="O4" i="28" s="1"/>
  <c r="P4" i="28" s="1"/>
  <c r="Q4" i="28" s="1"/>
  <c r="R4" i="28" s="1"/>
  <c r="S4" i="28" s="1"/>
  <c r="T4" i="28" s="1"/>
  <c r="U4" i="28" s="1"/>
  <c r="V4" i="28" s="1"/>
  <c r="W4" i="28" s="1"/>
  <c r="X4" i="28" s="1"/>
  <c r="Y4" i="28" s="1"/>
  <c r="Z4" i="28" s="1"/>
  <c r="AA4" i="28" s="1"/>
  <c r="AB4" i="28" s="1"/>
  <c r="AC4" i="28" s="1"/>
  <c r="AD4" i="28" s="1"/>
  <c r="AE4" i="28" s="1"/>
  <c r="AF4" i="28" s="1"/>
  <c r="AG4" i="28" s="1"/>
  <c r="AH4" i="28" s="1"/>
  <c r="AI4" i="28" s="1"/>
  <c r="AJ4" i="28" s="1"/>
  <c r="AK4" i="28" s="1"/>
  <c r="AL4" i="28" s="1"/>
  <c r="AM4" i="28" s="1"/>
  <c r="I4" i="27"/>
  <c r="I3" i="27" s="1"/>
  <c r="I4" i="26"/>
  <c r="J4" i="26" s="1"/>
  <c r="K4" i="26" s="1"/>
  <c r="L4" i="26" s="1"/>
  <c r="M4" i="26" s="1"/>
  <c r="N4" i="26" s="1"/>
  <c r="O4" i="26" s="1"/>
  <c r="P4" i="26" s="1"/>
  <c r="Q4" i="26" s="1"/>
  <c r="R4" i="26" s="1"/>
  <c r="S4" i="26" s="1"/>
  <c r="T4" i="26" s="1"/>
  <c r="U4" i="26" s="1"/>
  <c r="V4" i="26" s="1"/>
  <c r="W4" i="26" s="1"/>
  <c r="X4" i="26" s="1"/>
  <c r="Y4" i="26" s="1"/>
  <c r="Z4" i="26" s="1"/>
  <c r="AA4" i="26" s="1"/>
  <c r="AB4" i="26" s="1"/>
  <c r="AC4" i="26" s="1"/>
  <c r="AD4" i="26" s="1"/>
  <c r="AE4" i="26" s="1"/>
  <c r="AF4" i="26" s="1"/>
  <c r="AG4" i="26" s="1"/>
  <c r="AH4" i="26" s="1"/>
  <c r="AI4" i="26" s="1"/>
  <c r="AJ4" i="26" s="1"/>
  <c r="AK4" i="26" s="1"/>
  <c r="AL4" i="26" s="1"/>
  <c r="AM4" i="26" s="1"/>
  <c r="I4" i="24"/>
  <c r="I3" i="24" s="1"/>
  <c r="I4" i="23"/>
  <c r="I3" i="23" s="1"/>
  <c r="I4" i="22"/>
  <c r="J4" i="22" s="1"/>
  <c r="K4" i="22" s="1"/>
  <c r="L4" i="22" s="1"/>
  <c r="M4" i="22" s="1"/>
  <c r="N4" i="22" s="1"/>
  <c r="O4" i="22" s="1"/>
  <c r="P4" i="22" s="1"/>
  <c r="Q4" i="22" s="1"/>
  <c r="R4" i="22" s="1"/>
  <c r="S4" i="22" s="1"/>
  <c r="T4" i="22" s="1"/>
  <c r="U4" i="22" s="1"/>
  <c r="V4" i="22" s="1"/>
  <c r="W4" i="22" s="1"/>
  <c r="X4" i="22" s="1"/>
  <c r="Y4" i="22" s="1"/>
  <c r="Z4" i="22" s="1"/>
  <c r="AA4" i="22" s="1"/>
  <c r="AB4" i="22" s="1"/>
  <c r="AC4" i="22" s="1"/>
  <c r="AD4" i="22" s="1"/>
  <c r="AE4" i="22" s="1"/>
  <c r="AF4" i="22" s="1"/>
  <c r="AG4" i="22" s="1"/>
  <c r="AH4" i="22" s="1"/>
  <c r="AI4" i="22" s="1"/>
  <c r="AJ4" i="22" s="1"/>
  <c r="AK4" i="22" s="1"/>
  <c r="AL4" i="22" s="1"/>
  <c r="AM4" i="22" s="1"/>
  <c r="I4" i="21"/>
  <c r="I3" i="21" s="1"/>
  <c r="I4" i="8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E56" i="33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E50" i="32"/>
  <c r="E51" i="32"/>
  <c r="E52" i="32"/>
  <c r="E53" i="32"/>
  <c r="E54" i="32"/>
  <c r="E55" i="32"/>
  <c r="E56" i="32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E48" i="30"/>
  <c r="E49" i="30"/>
  <c r="E50" i="30"/>
  <c r="E51" i="30"/>
  <c r="E52" i="30"/>
  <c r="E53" i="30"/>
  <c r="E54" i="30"/>
  <c r="E55" i="30"/>
  <c r="E56" i="30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E40" i="26"/>
  <c r="E41" i="26"/>
  <c r="E42" i="26"/>
  <c r="E43" i="26"/>
  <c r="E44" i="26"/>
  <c r="E45" i="26"/>
  <c r="E46" i="26"/>
  <c r="E47" i="26"/>
  <c r="E48" i="26"/>
  <c r="E49" i="26"/>
  <c r="E50" i="26"/>
  <c r="E51" i="26"/>
  <c r="E52" i="26"/>
  <c r="E53" i="26"/>
  <c r="E54" i="26"/>
  <c r="E55" i="26"/>
  <c r="E56" i="26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I3" i="28" l="1"/>
  <c r="J4" i="23"/>
  <c r="K4" i="23" s="1"/>
  <c r="L4" i="23" s="1"/>
  <c r="M4" i="23" s="1"/>
  <c r="N4" i="23" s="1"/>
  <c r="O4" i="23" s="1"/>
  <c r="P4" i="23" s="1"/>
  <c r="Q4" i="23" s="1"/>
  <c r="R4" i="23" s="1"/>
  <c r="S4" i="23" s="1"/>
  <c r="T4" i="23" s="1"/>
  <c r="U4" i="23" s="1"/>
  <c r="V4" i="23" s="1"/>
  <c r="W4" i="23" s="1"/>
  <c r="X4" i="23" s="1"/>
  <c r="Y4" i="23" s="1"/>
  <c r="Z4" i="23" s="1"/>
  <c r="AA4" i="23" s="1"/>
  <c r="AB4" i="23" s="1"/>
  <c r="AC4" i="23" s="1"/>
  <c r="AD4" i="23" s="1"/>
  <c r="AE4" i="23" s="1"/>
  <c r="AF4" i="23" s="1"/>
  <c r="AG4" i="23" s="1"/>
  <c r="AH4" i="23" s="1"/>
  <c r="AI4" i="23" s="1"/>
  <c r="AJ4" i="23" s="1"/>
  <c r="AK4" i="23" s="1"/>
  <c r="AL4" i="23" s="1"/>
  <c r="AM4" i="23" s="1"/>
  <c r="J4" i="24"/>
  <c r="K4" i="24" s="1"/>
  <c r="L4" i="24" s="1"/>
  <c r="M4" i="24" s="1"/>
  <c r="N4" i="24" s="1"/>
  <c r="O4" i="24" s="1"/>
  <c r="P4" i="24" s="1"/>
  <c r="Q4" i="24" s="1"/>
  <c r="R4" i="24" s="1"/>
  <c r="S4" i="24" s="1"/>
  <c r="T4" i="24" s="1"/>
  <c r="U4" i="24" s="1"/>
  <c r="V4" i="24" s="1"/>
  <c r="W4" i="24" s="1"/>
  <c r="X4" i="24" s="1"/>
  <c r="Y4" i="24" s="1"/>
  <c r="Z4" i="24" s="1"/>
  <c r="AA4" i="24" s="1"/>
  <c r="AB4" i="24" s="1"/>
  <c r="AC4" i="24" s="1"/>
  <c r="AD4" i="24" s="1"/>
  <c r="AE4" i="24" s="1"/>
  <c r="AF4" i="24" s="1"/>
  <c r="AG4" i="24" s="1"/>
  <c r="AH4" i="24" s="1"/>
  <c r="AI4" i="24" s="1"/>
  <c r="AJ4" i="24" s="1"/>
  <c r="AK4" i="24" s="1"/>
  <c r="AL4" i="24" s="1"/>
  <c r="J4" i="27"/>
  <c r="K4" i="27" s="1"/>
  <c r="L4" i="27" s="1"/>
  <c r="M4" i="27" s="1"/>
  <c r="N4" i="27" s="1"/>
  <c r="O4" i="27" s="1"/>
  <c r="P4" i="27" s="1"/>
  <c r="Q4" i="27" s="1"/>
  <c r="R4" i="27" s="1"/>
  <c r="S4" i="27" s="1"/>
  <c r="T4" i="27" s="1"/>
  <c r="U4" i="27" s="1"/>
  <c r="V4" i="27" s="1"/>
  <c r="W4" i="27" s="1"/>
  <c r="X4" i="27" s="1"/>
  <c r="Y4" i="27" s="1"/>
  <c r="Z4" i="27" s="1"/>
  <c r="AA4" i="27" s="1"/>
  <c r="AB4" i="27" s="1"/>
  <c r="AC4" i="27" s="1"/>
  <c r="AD4" i="27" s="1"/>
  <c r="AE4" i="27" s="1"/>
  <c r="AF4" i="27" s="1"/>
  <c r="AG4" i="27" s="1"/>
  <c r="AH4" i="27" s="1"/>
  <c r="AI4" i="27" s="1"/>
  <c r="AJ4" i="27" s="1"/>
  <c r="AK4" i="27" s="1"/>
  <c r="AL4" i="27" s="1"/>
  <c r="I3" i="26"/>
  <c r="J4" i="30"/>
  <c r="K4" i="30" s="1"/>
  <c r="L4" i="30" s="1"/>
  <c r="M4" i="30" s="1"/>
  <c r="N4" i="30" s="1"/>
  <c r="O4" i="30" s="1"/>
  <c r="P4" i="30" s="1"/>
  <c r="Q4" i="30" s="1"/>
  <c r="R4" i="30" s="1"/>
  <c r="S4" i="30" s="1"/>
  <c r="T4" i="30" s="1"/>
  <c r="U4" i="30" s="1"/>
  <c r="V4" i="30" s="1"/>
  <c r="W4" i="30" s="1"/>
  <c r="X4" i="30" s="1"/>
  <c r="Y4" i="30" s="1"/>
  <c r="Z4" i="30" s="1"/>
  <c r="AA4" i="30" s="1"/>
  <c r="AB4" i="30" s="1"/>
  <c r="AC4" i="30" s="1"/>
  <c r="AD4" i="30" s="1"/>
  <c r="AE4" i="30" s="1"/>
  <c r="AF4" i="30" s="1"/>
  <c r="AG4" i="30" s="1"/>
  <c r="AH4" i="30" s="1"/>
  <c r="AI4" i="30" s="1"/>
  <c r="AJ4" i="30" s="1"/>
  <c r="I3" i="33"/>
  <c r="J4" i="29"/>
  <c r="K4" i="29" s="1"/>
  <c r="L4" i="29" s="1"/>
  <c r="M4" i="29" s="1"/>
  <c r="N4" i="29" s="1"/>
  <c r="O4" i="29" s="1"/>
  <c r="P4" i="29" s="1"/>
  <c r="Q4" i="29" s="1"/>
  <c r="R4" i="29" s="1"/>
  <c r="S4" i="29" s="1"/>
  <c r="T4" i="29" s="1"/>
  <c r="U4" i="29" s="1"/>
  <c r="V4" i="29" s="1"/>
  <c r="W4" i="29" s="1"/>
  <c r="X4" i="29" s="1"/>
  <c r="Y4" i="29" s="1"/>
  <c r="Z4" i="29" s="1"/>
  <c r="AA4" i="29" s="1"/>
  <c r="AB4" i="29" s="1"/>
  <c r="AC4" i="29" s="1"/>
  <c r="AD4" i="29" s="1"/>
  <c r="AE4" i="29" s="1"/>
  <c r="AF4" i="29" s="1"/>
  <c r="AG4" i="29" s="1"/>
  <c r="AH4" i="29" s="1"/>
  <c r="AI4" i="29" s="1"/>
  <c r="AJ4" i="29" s="1"/>
  <c r="AK4" i="29" s="1"/>
  <c r="AL4" i="29" s="1"/>
  <c r="AM4" i="29" s="1"/>
  <c r="J4" i="32"/>
  <c r="K4" i="32" s="1"/>
  <c r="L4" i="32" s="1"/>
  <c r="M4" i="32" s="1"/>
  <c r="N4" i="32" s="1"/>
  <c r="O4" i="32" s="1"/>
  <c r="P4" i="32" s="1"/>
  <c r="Q4" i="32" s="1"/>
  <c r="R4" i="32" s="1"/>
  <c r="S4" i="32" s="1"/>
  <c r="T4" i="32" s="1"/>
  <c r="U4" i="32" s="1"/>
  <c r="V4" i="32" s="1"/>
  <c r="W4" i="32" s="1"/>
  <c r="X4" i="32" s="1"/>
  <c r="Y4" i="32" s="1"/>
  <c r="Z4" i="32" s="1"/>
  <c r="AA4" i="32" s="1"/>
  <c r="AB4" i="32" s="1"/>
  <c r="AC4" i="32" s="1"/>
  <c r="AD4" i="32" s="1"/>
  <c r="AE4" i="32" s="1"/>
  <c r="AF4" i="32" s="1"/>
  <c r="AG4" i="32" s="1"/>
  <c r="AH4" i="32" s="1"/>
  <c r="AI4" i="32" s="1"/>
  <c r="AJ4" i="32" s="1"/>
  <c r="AK4" i="32" s="1"/>
  <c r="AL4" i="32" s="1"/>
  <c r="AM4" i="32" s="1"/>
  <c r="I3" i="8"/>
  <c r="I3" i="22"/>
  <c r="J4" i="21"/>
  <c r="K4" i="21" s="1"/>
  <c r="L4" i="21" s="1"/>
  <c r="M4" i="21" s="1"/>
  <c r="N4" i="21" s="1"/>
  <c r="O4" i="21" s="1"/>
  <c r="P4" i="21" s="1"/>
  <c r="Q4" i="21" s="1"/>
  <c r="R4" i="21" s="1"/>
  <c r="S4" i="21" s="1"/>
  <c r="T4" i="21" s="1"/>
  <c r="U4" i="21" s="1"/>
  <c r="V4" i="21" s="1"/>
  <c r="W4" i="21" s="1"/>
  <c r="X4" i="21" s="1"/>
  <c r="Y4" i="21" s="1"/>
  <c r="Z4" i="21" s="1"/>
  <c r="AA4" i="21" s="1"/>
  <c r="AB4" i="21" s="1"/>
  <c r="AC4" i="21" s="1"/>
  <c r="AD4" i="21" s="1"/>
  <c r="AE4" i="21" s="1"/>
  <c r="AF4" i="21" s="1"/>
  <c r="AG4" i="21" s="1"/>
  <c r="AH4" i="21" s="1"/>
  <c r="AI4" i="21" s="1"/>
  <c r="AJ4" i="21" s="1"/>
  <c r="AK4" i="21" s="1"/>
  <c r="AL4" i="21" s="1"/>
  <c r="A6" i="33" l="1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27" i="33"/>
  <c r="A28" i="33"/>
  <c r="A29" i="33"/>
  <c r="A30" i="33"/>
  <c r="A31" i="33"/>
  <c r="A32" i="33"/>
  <c r="A33" i="33"/>
  <c r="A34" i="33"/>
  <c r="A35" i="33"/>
  <c r="A36" i="33"/>
  <c r="A37" i="33"/>
  <c r="A38" i="33"/>
  <c r="A39" i="33"/>
  <c r="A40" i="33"/>
  <c r="A41" i="33"/>
  <c r="A42" i="33"/>
  <c r="A43" i="33"/>
  <c r="A44" i="33"/>
  <c r="A45" i="33"/>
  <c r="A46" i="33"/>
  <c r="A47" i="33"/>
  <c r="A48" i="33"/>
  <c r="A49" i="33"/>
  <c r="A50" i="33"/>
  <c r="A51" i="33"/>
  <c r="A52" i="33"/>
  <c r="A53" i="33"/>
  <c r="A54" i="33"/>
  <c r="A55" i="33"/>
  <c r="A56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31" i="33"/>
  <c r="B32" i="33"/>
  <c r="B33" i="33"/>
  <c r="B34" i="33"/>
  <c r="B35" i="33"/>
  <c r="B36" i="33"/>
  <c r="B37" i="33"/>
  <c r="B38" i="33"/>
  <c r="B39" i="33"/>
  <c r="B40" i="33"/>
  <c r="B41" i="33"/>
  <c r="B42" i="33"/>
  <c r="B43" i="33"/>
  <c r="B44" i="33"/>
  <c r="B45" i="33"/>
  <c r="B46" i="33"/>
  <c r="B47" i="33"/>
  <c r="B48" i="33"/>
  <c r="B49" i="33"/>
  <c r="B50" i="33"/>
  <c r="B51" i="33"/>
  <c r="B52" i="33"/>
  <c r="B53" i="33"/>
  <c r="B54" i="33"/>
  <c r="B55" i="33"/>
  <c r="B56" i="33"/>
  <c r="C6" i="33"/>
  <c r="C7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C40" i="33"/>
  <c r="C41" i="33"/>
  <c r="C42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D6" i="33"/>
  <c r="D7" i="33"/>
  <c r="D8" i="33"/>
  <c r="D9" i="33"/>
  <c r="D10" i="33"/>
  <c r="D11" i="33"/>
  <c r="D12" i="33"/>
  <c r="D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39" i="33"/>
  <c r="D40" i="33"/>
  <c r="D41" i="33"/>
  <c r="D42" i="33"/>
  <c r="D43" i="33"/>
  <c r="D44" i="33"/>
  <c r="D45" i="33"/>
  <c r="D46" i="33"/>
  <c r="D47" i="33"/>
  <c r="D48" i="33"/>
  <c r="D49" i="33"/>
  <c r="D50" i="33"/>
  <c r="D51" i="33"/>
  <c r="D52" i="33"/>
  <c r="D53" i="33"/>
  <c r="D54" i="33"/>
  <c r="D55" i="33"/>
  <c r="D56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42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A53" i="32"/>
  <c r="A54" i="32"/>
  <c r="A55" i="32"/>
  <c r="A56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C6" i="32"/>
  <c r="C7" i="32"/>
  <c r="C8" i="32"/>
  <c r="C9" i="32"/>
  <c r="C10" i="32"/>
  <c r="C11" i="32"/>
  <c r="C12" i="32"/>
  <c r="C13" i="32"/>
  <c r="C14" i="32"/>
  <c r="C15" i="32"/>
  <c r="C16" i="32"/>
  <c r="C17" i="32"/>
  <c r="C18" i="32"/>
  <c r="C19" i="32"/>
  <c r="C20" i="32"/>
  <c r="C21" i="32"/>
  <c r="C22" i="32"/>
  <c r="C23" i="32"/>
  <c r="C24" i="32"/>
  <c r="C25" i="32"/>
  <c r="C26" i="32"/>
  <c r="C27" i="32"/>
  <c r="C28" i="32"/>
  <c r="C29" i="32"/>
  <c r="C30" i="32"/>
  <c r="C31" i="32"/>
  <c r="C32" i="32"/>
  <c r="C33" i="32"/>
  <c r="C34" i="32"/>
  <c r="C35" i="32"/>
  <c r="C36" i="32"/>
  <c r="C37" i="32"/>
  <c r="C38" i="32"/>
  <c r="C39" i="32"/>
  <c r="C40" i="32"/>
  <c r="C41" i="32"/>
  <c r="C42" i="32"/>
  <c r="C43" i="32"/>
  <c r="C44" i="32"/>
  <c r="C45" i="32"/>
  <c r="C46" i="32"/>
  <c r="C47" i="32"/>
  <c r="C48" i="32"/>
  <c r="C49" i="32"/>
  <c r="C50" i="32"/>
  <c r="C51" i="32"/>
  <c r="C52" i="32"/>
  <c r="C53" i="32"/>
  <c r="C54" i="32"/>
  <c r="C55" i="32"/>
  <c r="C56" i="32"/>
  <c r="D6" i="32"/>
  <c r="D7" i="32"/>
  <c r="D8" i="32"/>
  <c r="D9" i="32"/>
  <c r="D10" i="32"/>
  <c r="D11" i="32"/>
  <c r="D12" i="32"/>
  <c r="D13" i="32"/>
  <c r="D14" i="32"/>
  <c r="D15" i="32"/>
  <c r="D16" i="32"/>
  <c r="D17" i="32"/>
  <c r="D18" i="32"/>
  <c r="D19" i="32"/>
  <c r="D20" i="32"/>
  <c r="D21" i="32"/>
  <c r="D22" i="32"/>
  <c r="D23" i="32"/>
  <c r="D24" i="32"/>
  <c r="D25" i="32"/>
  <c r="D26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39" i="32"/>
  <c r="D40" i="32"/>
  <c r="D41" i="32"/>
  <c r="D42" i="32"/>
  <c r="D43" i="32"/>
  <c r="D44" i="32"/>
  <c r="D45" i="32"/>
  <c r="D46" i="32"/>
  <c r="D47" i="32"/>
  <c r="D48" i="32"/>
  <c r="D49" i="32"/>
  <c r="D50" i="32"/>
  <c r="D51" i="32"/>
  <c r="D52" i="32"/>
  <c r="D53" i="32"/>
  <c r="D54" i="32"/>
  <c r="D55" i="32"/>
  <c r="D56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46" i="32"/>
  <c r="F47" i="32"/>
  <c r="F48" i="32"/>
  <c r="F49" i="32"/>
  <c r="F50" i="32"/>
  <c r="F51" i="32"/>
  <c r="F52" i="32"/>
  <c r="F53" i="32"/>
  <c r="F54" i="32"/>
  <c r="F55" i="32"/>
  <c r="F56" i="32"/>
  <c r="G6" i="32"/>
  <c r="G7" i="32"/>
  <c r="G8" i="32"/>
  <c r="G9" i="32"/>
  <c r="G10" i="32"/>
  <c r="G11" i="32"/>
  <c r="G12" i="32"/>
  <c r="G13" i="32"/>
  <c r="G14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40" i="32"/>
  <c r="G41" i="32"/>
  <c r="G42" i="32"/>
  <c r="G43" i="32"/>
  <c r="G44" i="32"/>
  <c r="G45" i="32"/>
  <c r="G46" i="32"/>
  <c r="G47" i="32"/>
  <c r="G48" i="32"/>
  <c r="G49" i="32"/>
  <c r="G50" i="32"/>
  <c r="G51" i="32"/>
  <c r="G52" i="32"/>
  <c r="G53" i="32"/>
  <c r="G54" i="32"/>
  <c r="G55" i="32"/>
  <c r="G56" i="32"/>
  <c r="H6" i="32"/>
  <c r="H7" i="32"/>
  <c r="H8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D50" i="30"/>
  <c r="D51" i="30"/>
  <c r="D52" i="30"/>
  <c r="D53" i="30"/>
  <c r="D54" i="30"/>
  <c r="D55" i="30"/>
  <c r="D56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51" i="30"/>
  <c r="F52" i="30"/>
  <c r="F53" i="30"/>
  <c r="F54" i="30"/>
  <c r="F55" i="30"/>
  <c r="F56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45" i="30"/>
  <c r="G46" i="30"/>
  <c r="G47" i="30"/>
  <c r="G48" i="30"/>
  <c r="G49" i="30"/>
  <c r="G50" i="30"/>
  <c r="G51" i="30"/>
  <c r="G52" i="30"/>
  <c r="G53" i="30"/>
  <c r="G54" i="30"/>
  <c r="G55" i="30"/>
  <c r="G56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9"/>
  <c r="B53" i="29"/>
  <c r="B54" i="29"/>
  <c r="B55" i="29"/>
  <c r="B56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D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D30" i="29"/>
  <c r="D31" i="29"/>
  <c r="D32" i="29"/>
  <c r="D33" i="29"/>
  <c r="D34" i="29"/>
  <c r="D35" i="29"/>
  <c r="D36" i="29"/>
  <c r="D37" i="29"/>
  <c r="D38" i="29"/>
  <c r="D39" i="29"/>
  <c r="D40" i="29"/>
  <c r="D41" i="29"/>
  <c r="D42" i="29"/>
  <c r="D43" i="29"/>
  <c r="D44" i="29"/>
  <c r="D45" i="29"/>
  <c r="D46" i="29"/>
  <c r="D47" i="29"/>
  <c r="D48" i="29"/>
  <c r="D49" i="29"/>
  <c r="D50" i="29"/>
  <c r="D51" i="29"/>
  <c r="D52" i="29"/>
  <c r="D53" i="29"/>
  <c r="D54" i="29"/>
  <c r="D55" i="29"/>
  <c r="D56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38" i="29"/>
  <c r="F39" i="29"/>
  <c r="F40" i="29"/>
  <c r="F41" i="29"/>
  <c r="F42" i="29"/>
  <c r="F43" i="29"/>
  <c r="F44" i="29"/>
  <c r="F45" i="29"/>
  <c r="F46" i="29"/>
  <c r="F47" i="29"/>
  <c r="F48" i="29"/>
  <c r="F49" i="29"/>
  <c r="F50" i="29"/>
  <c r="F51" i="29"/>
  <c r="F52" i="29"/>
  <c r="F53" i="29"/>
  <c r="F54" i="29"/>
  <c r="F55" i="29"/>
  <c r="F56" i="29"/>
  <c r="G6" i="29"/>
  <c r="G7" i="29"/>
  <c r="G8" i="29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G30" i="29"/>
  <c r="G31" i="29"/>
  <c r="G32" i="29"/>
  <c r="G33" i="29"/>
  <c r="G34" i="29"/>
  <c r="G35" i="29"/>
  <c r="G36" i="29"/>
  <c r="G37" i="29"/>
  <c r="G38" i="29"/>
  <c r="G39" i="29"/>
  <c r="G40" i="29"/>
  <c r="G41" i="29"/>
  <c r="G42" i="29"/>
  <c r="G43" i="29"/>
  <c r="G44" i="29"/>
  <c r="G45" i="29"/>
  <c r="G46" i="29"/>
  <c r="G47" i="29"/>
  <c r="G48" i="29"/>
  <c r="G49" i="29"/>
  <c r="G50" i="29"/>
  <c r="G51" i="29"/>
  <c r="G52" i="29"/>
  <c r="G53" i="29"/>
  <c r="G54" i="29"/>
  <c r="G55" i="29"/>
  <c r="G56" i="29"/>
  <c r="H6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9" i="29"/>
  <c r="A30" i="29"/>
  <c r="A31" i="29"/>
  <c r="A32" i="29"/>
  <c r="A33" i="29"/>
  <c r="A34" i="29"/>
  <c r="A35" i="29"/>
  <c r="A36" i="29"/>
  <c r="A37" i="29"/>
  <c r="A38" i="29"/>
  <c r="A39" i="29"/>
  <c r="A40" i="29"/>
  <c r="A41" i="29"/>
  <c r="A42" i="29"/>
  <c r="A43" i="29"/>
  <c r="A44" i="29"/>
  <c r="A45" i="29"/>
  <c r="A46" i="29"/>
  <c r="A47" i="29"/>
  <c r="A48" i="29"/>
  <c r="A49" i="29"/>
  <c r="A50" i="29"/>
  <c r="A51" i="29"/>
  <c r="A52" i="29"/>
  <c r="A53" i="29"/>
  <c r="A54" i="29"/>
  <c r="A55" i="29"/>
  <c r="A56" i="29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40" i="28"/>
  <c r="C41" i="28"/>
  <c r="C42" i="28"/>
  <c r="C43" i="28"/>
  <c r="C44" i="28"/>
  <c r="C45" i="28"/>
  <c r="C46" i="28"/>
  <c r="C47" i="28"/>
  <c r="C48" i="28"/>
  <c r="C49" i="28"/>
  <c r="C50" i="28"/>
  <c r="C51" i="28"/>
  <c r="C52" i="28"/>
  <c r="C53" i="28"/>
  <c r="C54" i="28"/>
  <c r="C55" i="28"/>
  <c r="C56" i="28"/>
  <c r="D6" i="28"/>
  <c r="D7" i="28"/>
  <c r="D8" i="28"/>
  <c r="D9" i="28"/>
  <c r="D10" i="28"/>
  <c r="D11" i="28"/>
  <c r="D12" i="28"/>
  <c r="D13" i="28"/>
  <c r="D14" i="28"/>
  <c r="D15" i="28"/>
  <c r="D16" i="28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2" i="28"/>
  <c r="D33" i="28"/>
  <c r="D34" i="28"/>
  <c r="D35" i="28"/>
  <c r="D36" i="28"/>
  <c r="D37" i="28"/>
  <c r="D38" i="28"/>
  <c r="D39" i="28"/>
  <c r="D40" i="28"/>
  <c r="D41" i="28"/>
  <c r="D42" i="28"/>
  <c r="D43" i="28"/>
  <c r="D44" i="28"/>
  <c r="D45" i="28"/>
  <c r="D46" i="28"/>
  <c r="D47" i="28"/>
  <c r="D48" i="28"/>
  <c r="D49" i="28"/>
  <c r="D50" i="28"/>
  <c r="D51" i="28"/>
  <c r="D52" i="28"/>
  <c r="D53" i="28"/>
  <c r="D54" i="28"/>
  <c r="D55" i="28"/>
  <c r="D56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H6" i="28"/>
  <c r="H7" i="28"/>
  <c r="H8" i="28"/>
  <c r="H9" i="28"/>
  <c r="H10" i="28"/>
  <c r="H11" i="28"/>
  <c r="H12" i="28"/>
  <c r="H13" i="28"/>
  <c r="H14" i="28"/>
  <c r="H15" i="28"/>
  <c r="H16" i="28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/>
  <c r="H53" i="28"/>
  <c r="H54" i="28"/>
  <c r="H55" i="28"/>
  <c r="H56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A31" i="28"/>
  <c r="A32" i="28"/>
  <c r="A33" i="28"/>
  <c r="A34" i="28"/>
  <c r="A35" i="28"/>
  <c r="A36" i="28"/>
  <c r="A37" i="28"/>
  <c r="A38" i="28"/>
  <c r="A39" i="28"/>
  <c r="A40" i="28"/>
  <c r="A41" i="28"/>
  <c r="A42" i="28"/>
  <c r="A43" i="28"/>
  <c r="A44" i="28"/>
  <c r="A45" i="28"/>
  <c r="A46" i="28"/>
  <c r="A47" i="28"/>
  <c r="A48" i="28"/>
  <c r="A49" i="28"/>
  <c r="A50" i="28"/>
  <c r="A51" i="28"/>
  <c r="A52" i="28"/>
  <c r="A53" i="28"/>
  <c r="A54" i="28"/>
  <c r="A55" i="28"/>
  <c r="A56" i="28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41" i="27"/>
  <c r="B4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56" i="27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32" i="27"/>
  <c r="C33" i="27"/>
  <c r="C34" i="27"/>
  <c r="C35" i="27"/>
  <c r="C36" i="27"/>
  <c r="C37" i="27"/>
  <c r="C38" i="27"/>
  <c r="C39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C52" i="27"/>
  <c r="C53" i="27"/>
  <c r="C54" i="27"/>
  <c r="C55" i="27"/>
  <c r="C56" i="27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D45" i="27"/>
  <c r="D46" i="27"/>
  <c r="D47" i="27"/>
  <c r="D48" i="27"/>
  <c r="D49" i="27"/>
  <c r="D50" i="27"/>
  <c r="D51" i="27"/>
  <c r="D52" i="27"/>
  <c r="D53" i="27"/>
  <c r="D54" i="27"/>
  <c r="D55" i="27"/>
  <c r="D56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G6" i="27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37" i="27"/>
  <c r="G38" i="27"/>
  <c r="G39" i="27"/>
  <c r="G40" i="27"/>
  <c r="G41" i="27"/>
  <c r="G42" i="27"/>
  <c r="G43" i="27"/>
  <c r="G44" i="27"/>
  <c r="G45" i="27"/>
  <c r="G46" i="27"/>
  <c r="G47" i="27"/>
  <c r="G48" i="27"/>
  <c r="G49" i="27"/>
  <c r="G50" i="27"/>
  <c r="G51" i="27"/>
  <c r="G52" i="27"/>
  <c r="G53" i="27"/>
  <c r="G54" i="27"/>
  <c r="G55" i="27"/>
  <c r="G56" i="27"/>
  <c r="H6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H54" i="27"/>
  <c r="H55" i="27"/>
  <c r="H56" i="27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C6" i="26"/>
  <c r="C7" i="26"/>
  <c r="C8" i="26"/>
  <c r="C9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D6" i="26"/>
  <c r="D7" i="26"/>
  <c r="D8" i="26"/>
  <c r="D9" i="26"/>
  <c r="D10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33" i="26"/>
  <c r="D34" i="26"/>
  <c r="D35" i="26"/>
  <c r="D36" i="26"/>
  <c r="D37" i="26"/>
  <c r="D38" i="26"/>
  <c r="D39" i="26"/>
  <c r="D40" i="26"/>
  <c r="D41" i="26"/>
  <c r="D42" i="26"/>
  <c r="D43" i="26"/>
  <c r="D44" i="26"/>
  <c r="D45" i="26"/>
  <c r="D46" i="26"/>
  <c r="D47" i="26"/>
  <c r="D48" i="26"/>
  <c r="D49" i="26"/>
  <c r="D50" i="26"/>
  <c r="D51" i="26"/>
  <c r="D52" i="26"/>
  <c r="D53" i="26"/>
  <c r="D54" i="26"/>
  <c r="D55" i="26"/>
  <c r="D56" i="26"/>
  <c r="F6" i="26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G6" i="26"/>
  <c r="G7" i="26"/>
  <c r="G8" i="26"/>
  <c r="G9" i="26"/>
  <c r="G10" i="26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24" i="26"/>
  <c r="G25" i="26"/>
  <c r="G26" i="26"/>
  <c r="G27" i="26"/>
  <c r="G28" i="26"/>
  <c r="G29" i="26"/>
  <c r="G30" i="26"/>
  <c r="G31" i="26"/>
  <c r="G32" i="26"/>
  <c r="G33" i="26"/>
  <c r="G34" i="26"/>
  <c r="G35" i="26"/>
  <c r="G36" i="26"/>
  <c r="G37" i="26"/>
  <c r="G38" i="26"/>
  <c r="G39" i="26"/>
  <c r="G40" i="26"/>
  <c r="G41" i="26"/>
  <c r="G42" i="26"/>
  <c r="G43" i="26"/>
  <c r="G44" i="26"/>
  <c r="G45" i="26"/>
  <c r="G46" i="26"/>
  <c r="G47" i="26"/>
  <c r="G48" i="26"/>
  <c r="G49" i="26"/>
  <c r="G50" i="26"/>
  <c r="G51" i="26"/>
  <c r="G52" i="26"/>
  <c r="G53" i="26"/>
  <c r="G54" i="26"/>
  <c r="G55" i="26"/>
  <c r="G56" i="26"/>
  <c r="H6" i="26"/>
  <c r="H7" i="26"/>
  <c r="H8" i="26"/>
  <c r="H9" i="26"/>
  <c r="H10" i="26"/>
  <c r="H11" i="26"/>
  <c r="H12" i="26"/>
  <c r="H13" i="26"/>
  <c r="H14" i="26"/>
  <c r="H15" i="26"/>
  <c r="H16" i="26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A6" i="26"/>
  <c r="A7" i="26"/>
  <c r="A8" i="26"/>
  <c r="A9" i="26"/>
  <c r="A10" i="26"/>
  <c r="A11" i="26"/>
  <c r="A12" i="26"/>
  <c r="A13" i="26"/>
  <c r="A14" i="26"/>
  <c r="A15" i="26"/>
  <c r="A16" i="26"/>
  <c r="A17" i="26"/>
  <c r="A18" i="26"/>
  <c r="A19" i="26"/>
  <c r="A20" i="26"/>
  <c r="A21" i="26"/>
  <c r="A22" i="26"/>
  <c r="A23" i="26"/>
  <c r="A24" i="26"/>
  <c r="A25" i="26"/>
  <c r="A26" i="26"/>
  <c r="A27" i="26"/>
  <c r="A28" i="26"/>
  <c r="A29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42" i="26"/>
  <c r="A43" i="26"/>
  <c r="A44" i="26"/>
  <c r="A45" i="26"/>
  <c r="A46" i="26"/>
  <c r="A47" i="26"/>
  <c r="A48" i="26"/>
  <c r="A49" i="26"/>
  <c r="A50" i="26"/>
  <c r="A51" i="26"/>
  <c r="A52" i="26"/>
  <c r="A53" i="26"/>
  <c r="A54" i="26"/>
  <c r="A55" i="26"/>
  <c r="A56" i="26"/>
  <c r="A6" i="24"/>
  <c r="A7" i="24"/>
  <c r="A8" i="24"/>
  <c r="A9" i="24"/>
  <c r="A10" i="24"/>
  <c r="A11" i="24"/>
  <c r="A12" i="24"/>
  <c r="A13" i="24"/>
  <c r="A14" i="24"/>
  <c r="A15" i="24"/>
  <c r="A16" i="24"/>
  <c r="A17" i="24"/>
  <c r="A18" i="24"/>
  <c r="A19" i="24"/>
  <c r="A20" i="24"/>
  <c r="A21" i="24"/>
  <c r="A22" i="24"/>
  <c r="A23" i="24"/>
  <c r="A24" i="24"/>
  <c r="A25" i="24"/>
  <c r="A26" i="24"/>
  <c r="A27" i="24"/>
  <c r="A28" i="24"/>
  <c r="A29" i="24"/>
  <c r="A30" i="24"/>
  <c r="A31" i="24"/>
  <c r="A32" i="24"/>
  <c r="A33" i="24"/>
  <c r="A34" i="24"/>
  <c r="A35" i="24"/>
  <c r="A36" i="24"/>
  <c r="A37" i="24"/>
  <c r="A38" i="24"/>
  <c r="A39" i="24"/>
  <c r="A40" i="24"/>
  <c r="A41" i="24"/>
  <c r="A42" i="24"/>
  <c r="A43" i="24"/>
  <c r="A44" i="24"/>
  <c r="A45" i="24"/>
  <c r="A46" i="24"/>
  <c r="A47" i="24"/>
  <c r="A48" i="24"/>
  <c r="A49" i="24"/>
  <c r="A50" i="24"/>
  <c r="A51" i="24"/>
  <c r="A52" i="24"/>
  <c r="A53" i="24"/>
  <c r="A54" i="24"/>
  <c r="A55" i="24"/>
  <c r="A56" i="24"/>
  <c r="B6" i="24"/>
  <c r="B7" i="24"/>
  <c r="B8" i="24"/>
  <c r="B9" i="24"/>
  <c r="B10" i="24"/>
  <c r="B11" i="24"/>
  <c r="B12" i="24"/>
  <c r="B13" i="24"/>
  <c r="B14" i="24"/>
  <c r="B15" i="24"/>
  <c r="B16" i="24"/>
  <c r="B17" i="24"/>
  <c r="B18" i="24"/>
  <c r="B19" i="24"/>
  <c r="B20" i="24"/>
  <c r="B21" i="24"/>
  <c r="B22" i="24"/>
  <c r="B23" i="24"/>
  <c r="B24" i="24"/>
  <c r="B25" i="24"/>
  <c r="B26" i="24"/>
  <c r="B27" i="24"/>
  <c r="B28" i="24"/>
  <c r="B29" i="24"/>
  <c r="B30" i="24"/>
  <c r="B31" i="24"/>
  <c r="B32" i="24"/>
  <c r="B33" i="24"/>
  <c r="B34" i="24"/>
  <c r="B35" i="24"/>
  <c r="B36" i="24"/>
  <c r="B37" i="24"/>
  <c r="B38" i="24"/>
  <c r="B39" i="24"/>
  <c r="B40" i="24"/>
  <c r="B41" i="24"/>
  <c r="B42" i="24"/>
  <c r="B43" i="24"/>
  <c r="B44" i="24"/>
  <c r="B45" i="24"/>
  <c r="B46" i="24"/>
  <c r="B47" i="24"/>
  <c r="B48" i="24"/>
  <c r="B49" i="24"/>
  <c r="B50" i="24"/>
  <c r="B51" i="24"/>
  <c r="B52" i="24"/>
  <c r="B53" i="24"/>
  <c r="B54" i="24"/>
  <c r="B55" i="24"/>
  <c r="B56" i="24"/>
  <c r="C6" i="24"/>
  <c r="C7" i="24"/>
  <c r="C8" i="24"/>
  <c r="C9" i="24"/>
  <c r="C10" i="24"/>
  <c r="C11" i="24"/>
  <c r="C12" i="24"/>
  <c r="C13" i="24"/>
  <c r="C14" i="24"/>
  <c r="C15" i="24"/>
  <c r="C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C39" i="24"/>
  <c r="C40" i="24"/>
  <c r="C41" i="24"/>
  <c r="C42" i="24"/>
  <c r="C43" i="24"/>
  <c r="C44" i="24"/>
  <c r="C45" i="24"/>
  <c r="C46" i="24"/>
  <c r="C47" i="24"/>
  <c r="C48" i="24"/>
  <c r="C49" i="24"/>
  <c r="C50" i="24"/>
  <c r="C51" i="24"/>
  <c r="C52" i="24"/>
  <c r="C53" i="24"/>
  <c r="C54" i="24"/>
  <c r="C55" i="24"/>
  <c r="C56" i="24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5" i="24"/>
  <c r="D46" i="24"/>
  <c r="D47" i="24"/>
  <c r="D48" i="24"/>
  <c r="D49" i="24"/>
  <c r="D50" i="24"/>
  <c r="D51" i="24"/>
  <c r="D52" i="24"/>
  <c r="D53" i="24"/>
  <c r="D54" i="24"/>
  <c r="D55" i="24"/>
  <c r="D56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G6" i="24"/>
  <c r="G7" i="24"/>
  <c r="G8" i="24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H6" i="24"/>
  <c r="H7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A6" i="23"/>
  <c r="A7" i="23"/>
  <c r="A8" i="23"/>
  <c r="A9" i="23"/>
  <c r="A10" i="23"/>
  <c r="A11" i="23"/>
  <c r="A12" i="23"/>
  <c r="A13" i="23"/>
  <c r="A14" i="23"/>
  <c r="A15" i="23"/>
  <c r="A16" i="23"/>
  <c r="A17" i="23"/>
  <c r="A18" i="23"/>
  <c r="A19" i="23"/>
  <c r="A20" i="23"/>
  <c r="A21" i="23"/>
  <c r="A22" i="23"/>
  <c r="A23" i="23"/>
  <c r="A24" i="23"/>
  <c r="A25" i="23"/>
  <c r="A26" i="23"/>
  <c r="A27" i="23"/>
  <c r="A28" i="23"/>
  <c r="A29" i="23"/>
  <c r="A30" i="23"/>
  <c r="A31" i="23"/>
  <c r="A32" i="23"/>
  <c r="A33" i="23"/>
  <c r="A34" i="23"/>
  <c r="A35" i="23"/>
  <c r="A36" i="23"/>
  <c r="A37" i="23"/>
  <c r="A38" i="23"/>
  <c r="A39" i="23"/>
  <c r="A40" i="23"/>
  <c r="A41" i="23"/>
  <c r="A42" i="23"/>
  <c r="A43" i="23"/>
  <c r="A44" i="23"/>
  <c r="A45" i="23"/>
  <c r="A46" i="23"/>
  <c r="A47" i="23"/>
  <c r="A48" i="23"/>
  <c r="A49" i="23"/>
  <c r="A50" i="23"/>
  <c r="A51" i="23"/>
  <c r="A52" i="23"/>
  <c r="A53" i="23"/>
  <c r="A54" i="23"/>
  <c r="A55" i="23"/>
  <c r="A56" i="23"/>
  <c r="B6" i="23"/>
  <c r="B7" i="23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C6" i="23"/>
  <c r="C7" i="23"/>
  <c r="C8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49" i="23"/>
  <c r="C50" i="23"/>
  <c r="C51" i="23"/>
  <c r="C52" i="23"/>
  <c r="C53" i="23"/>
  <c r="C54" i="23"/>
  <c r="C55" i="23"/>
  <c r="C56" i="23"/>
  <c r="D6" i="23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H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D6" i="22"/>
  <c r="D7" i="22"/>
  <c r="D8" i="22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5" i="22"/>
  <c r="D56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48" i="22"/>
  <c r="G49" i="22"/>
  <c r="G50" i="22"/>
  <c r="G51" i="22"/>
  <c r="G52" i="22"/>
  <c r="G53" i="22"/>
  <c r="G54" i="22"/>
  <c r="G55" i="22"/>
  <c r="G56" i="22"/>
  <c r="H6" i="22"/>
  <c r="H7" i="22"/>
  <c r="H8" i="22"/>
  <c r="H9" i="22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H42" i="22"/>
  <c r="H43" i="22"/>
  <c r="H44" i="22"/>
  <c r="H45" i="22"/>
  <c r="H46" i="22"/>
  <c r="H47" i="22"/>
  <c r="H48" i="22"/>
  <c r="H49" i="22"/>
  <c r="H50" i="22"/>
  <c r="H51" i="22"/>
  <c r="H52" i="22"/>
  <c r="H53" i="22"/>
  <c r="H54" i="22"/>
  <c r="H55" i="22"/>
  <c r="H56" i="22"/>
  <c r="H6" i="21"/>
  <c r="H7" i="21"/>
  <c r="H8" i="21"/>
  <c r="H9" i="21"/>
  <c r="H10" i="21"/>
  <c r="H11" i="21"/>
  <c r="H12" i="21"/>
  <c r="H13" i="21"/>
  <c r="H14" i="21"/>
  <c r="H15" i="21"/>
  <c r="H16" i="21"/>
  <c r="H17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G6" i="21"/>
  <c r="G7" i="21"/>
  <c r="G8" i="21"/>
  <c r="G9" i="21"/>
  <c r="G10" i="21"/>
  <c r="G11" i="21"/>
  <c r="G12" i="21"/>
  <c r="G13" i="21"/>
  <c r="G14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48" i="21"/>
  <c r="G49" i="21"/>
  <c r="G50" i="21"/>
  <c r="G51" i="21"/>
  <c r="G52" i="21"/>
  <c r="G53" i="21"/>
  <c r="G54" i="21"/>
  <c r="G55" i="21"/>
  <c r="G56" i="21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C6" i="21"/>
  <c r="C7" i="21"/>
  <c r="C8" i="21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B6" i="21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J7" i="1"/>
  <c r="G7" i="1"/>
  <c r="C7" i="1"/>
  <c r="O6" i="1" l="1"/>
  <c r="O7" i="1"/>
  <c r="V6" i="34"/>
  <c r="V7" i="34"/>
  <c r="V19" i="34"/>
  <c r="V22" i="34"/>
  <c r="V24" i="34"/>
  <c r="V39" i="34"/>
  <c r="V43" i="34"/>
  <c r="V54" i="34"/>
  <c r="V8" i="34"/>
  <c r="V29" i="34"/>
  <c r="V40" i="34"/>
  <c r="V46" i="34"/>
  <c r="V9" i="34"/>
  <c r="V14" i="34"/>
  <c r="V16" i="34"/>
  <c r="V18" i="34"/>
  <c r="V27" i="34"/>
  <c r="V32" i="34"/>
  <c r="V34" i="34"/>
  <c r="V36" i="34"/>
  <c r="V37" i="34"/>
  <c r="V41" i="34"/>
  <c r="V44" i="34"/>
  <c r="V48" i="34"/>
  <c r="V50" i="34"/>
  <c r="V56" i="34"/>
  <c r="V53" i="34"/>
  <c r="V25" i="34"/>
  <c r="V31" i="34"/>
  <c r="V42" i="34"/>
  <c r="V47" i="34"/>
  <c r="V52" i="34"/>
  <c r="V10" i="34"/>
  <c r="V11" i="34"/>
  <c r="V12" i="34"/>
  <c r="V15" i="34"/>
  <c r="V17" i="34"/>
  <c r="V21" i="34"/>
  <c r="V23" i="34"/>
  <c r="V28" i="34"/>
  <c r="V30" i="34"/>
  <c r="V33" i="34"/>
  <c r="V35" i="34"/>
  <c r="V38" i="34"/>
  <c r="V45" i="34"/>
  <c r="V49" i="34"/>
  <c r="V51" i="34"/>
  <c r="V55" i="34"/>
  <c r="V13" i="34"/>
  <c r="V20" i="34"/>
  <c r="V26" i="34"/>
  <c r="U34" i="34"/>
  <c r="Q7" i="34"/>
  <c r="T7" i="34" s="1"/>
  <c r="U18" i="34"/>
  <c r="U14" i="34"/>
  <c r="U48" i="34"/>
  <c r="U37" i="34"/>
  <c r="Q6" i="34"/>
  <c r="T6" i="34" s="1"/>
  <c r="O6" i="34"/>
  <c r="R6" i="34" s="1"/>
  <c r="U9" i="34"/>
  <c r="U41" i="34"/>
  <c r="U27" i="34"/>
  <c r="U56" i="34"/>
  <c r="U44" i="34"/>
  <c r="U32" i="34"/>
  <c r="U16" i="34"/>
  <c r="U36" i="34"/>
  <c r="U50" i="34"/>
  <c r="Q19" i="34"/>
  <c r="T19" i="34" s="1"/>
  <c r="Q22" i="34"/>
  <c r="T22" i="34" s="1"/>
  <c r="Q24" i="34"/>
  <c r="T24" i="34" s="1"/>
  <c r="Q39" i="34"/>
  <c r="T39" i="34" s="1"/>
  <c r="Q43" i="34"/>
  <c r="T43" i="34" s="1"/>
  <c r="Q54" i="34"/>
  <c r="T54" i="34" s="1"/>
  <c r="P10" i="34"/>
  <c r="S10" i="34" s="1"/>
  <c r="P11" i="34"/>
  <c r="S11" i="34" s="1"/>
  <c r="P12" i="34"/>
  <c r="S12" i="34" s="1"/>
  <c r="P15" i="34"/>
  <c r="S15" i="34" s="1"/>
  <c r="P17" i="34"/>
  <c r="S17" i="34" s="1"/>
  <c r="P21" i="34"/>
  <c r="S21" i="34" s="1"/>
  <c r="P23" i="34"/>
  <c r="S23" i="34" s="1"/>
  <c r="P28" i="34"/>
  <c r="S28" i="34" s="1"/>
  <c r="P30" i="34"/>
  <c r="S30" i="34" s="1"/>
  <c r="P33" i="34"/>
  <c r="S33" i="34" s="1"/>
  <c r="U10" i="34"/>
  <c r="U11" i="34"/>
  <c r="U12" i="34"/>
  <c r="U15" i="34"/>
  <c r="U17" i="34"/>
  <c r="U21" i="34"/>
  <c r="U23" i="34"/>
  <c r="U28" i="34"/>
  <c r="U30" i="34"/>
  <c r="U33" i="34"/>
  <c r="U35" i="34"/>
  <c r="U38" i="34"/>
  <c r="U45" i="34"/>
  <c r="U49" i="34"/>
  <c r="U51" i="34"/>
  <c r="U53" i="34"/>
  <c r="U55" i="34"/>
  <c r="Q8" i="34"/>
  <c r="T8" i="34" s="1"/>
  <c r="Q13" i="34"/>
  <c r="T13" i="34" s="1"/>
  <c r="Q20" i="34"/>
  <c r="T20" i="34" s="1"/>
  <c r="Q25" i="34"/>
  <c r="T25" i="34" s="1"/>
  <c r="Q26" i="34"/>
  <c r="T26" i="34" s="1"/>
  <c r="Q29" i="34"/>
  <c r="T29" i="34" s="1"/>
  <c r="Q31" i="34"/>
  <c r="T31" i="34" s="1"/>
  <c r="Q40" i="34"/>
  <c r="T40" i="34" s="1"/>
  <c r="Q42" i="34"/>
  <c r="T42" i="34" s="1"/>
  <c r="Q46" i="34"/>
  <c r="T46" i="34" s="1"/>
  <c r="Q47" i="34"/>
  <c r="T47" i="34" s="1"/>
  <c r="Q52" i="34"/>
  <c r="T52" i="34" s="1"/>
  <c r="P6" i="34"/>
  <c r="S6" i="34" s="1"/>
  <c r="P7" i="34"/>
  <c r="S7" i="34" s="1"/>
  <c r="P19" i="34"/>
  <c r="S19" i="34" s="1"/>
  <c r="P22" i="34"/>
  <c r="S22" i="34" s="1"/>
  <c r="P24" i="34"/>
  <c r="S24" i="34" s="1"/>
  <c r="P39" i="34"/>
  <c r="S39" i="34" s="1"/>
  <c r="P43" i="34"/>
  <c r="S43" i="34" s="1"/>
  <c r="U13" i="34"/>
  <c r="U26" i="34"/>
  <c r="U31" i="34"/>
  <c r="U42" i="34"/>
  <c r="U46" i="34"/>
  <c r="U52" i="34"/>
  <c r="U6" i="34"/>
  <c r="Q11" i="34"/>
  <c r="T11" i="34" s="1"/>
  <c r="Q12" i="34"/>
  <c r="T12" i="34" s="1"/>
  <c r="Q17" i="34"/>
  <c r="T17" i="34" s="1"/>
  <c r="Q21" i="34"/>
  <c r="T21" i="34" s="1"/>
  <c r="Q30" i="34"/>
  <c r="T30" i="34" s="1"/>
  <c r="Q35" i="34"/>
  <c r="T35" i="34" s="1"/>
  <c r="Q38" i="34"/>
  <c r="T38" i="34" s="1"/>
  <c r="Q45" i="34"/>
  <c r="T45" i="34" s="1"/>
  <c r="Q49" i="34"/>
  <c r="T49" i="34" s="1"/>
  <c r="Q51" i="34"/>
  <c r="T51" i="34" s="1"/>
  <c r="Q55" i="34"/>
  <c r="T55" i="34" s="1"/>
  <c r="P16" i="34"/>
  <c r="S16" i="34" s="1"/>
  <c r="P34" i="34"/>
  <c r="S34" i="34" s="1"/>
  <c r="P41" i="34"/>
  <c r="S41" i="34" s="1"/>
  <c r="P46" i="34"/>
  <c r="S46" i="34" s="1"/>
  <c r="P48" i="34"/>
  <c r="S48" i="34" s="1"/>
  <c r="P50" i="34"/>
  <c r="S50" i="34" s="1"/>
  <c r="P56" i="34"/>
  <c r="S56" i="34" s="1"/>
  <c r="O9" i="34"/>
  <c r="R9" i="34" s="1"/>
  <c r="O14" i="34"/>
  <c r="R14" i="34" s="1"/>
  <c r="O16" i="34"/>
  <c r="R16" i="34" s="1"/>
  <c r="O18" i="34"/>
  <c r="R18" i="34" s="1"/>
  <c r="O27" i="34"/>
  <c r="R27" i="34" s="1"/>
  <c r="O32" i="34"/>
  <c r="R32" i="34" s="1"/>
  <c r="O34" i="34"/>
  <c r="R34" i="34" s="1"/>
  <c r="O36" i="34"/>
  <c r="R36" i="34" s="1"/>
  <c r="O37" i="34"/>
  <c r="R37" i="34" s="1"/>
  <c r="O41" i="34"/>
  <c r="R41" i="34" s="1"/>
  <c r="O44" i="34"/>
  <c r="R44" i="34" s="1"/>
  <c r="O48" i="34"/>
  <c r="R48" i="34" s="1"/>
  <c r="O50" i="34"/>
  <c r="R50" i="34" s="1"/>
  <c r="O56" i="34"/>
  <c r="N10" i="1" s="1"/>
  <c r="U7" i="34"/>
  <c r="U8" i="34"/>
  <c r="U20" i="34"/>
  <c r="U25" i="34"/>
  <c r="U29" i="34"/>
  <c r="U40" i="34"/>
  <c r="U47" i="34"/>
  <c r="Q10" i="34"/>
  <c r="T10" i="34" s="1"/>
  <c r="Q15" i="34"/>
  <c r="T15" i="34" s="1"/>
  <c r="Q23" i="34"/>
  <c r="T23" i="34" s="1"/>
  <c r="Q28" i="34"/>
  <c r="T28" i="34" s="1"/>
  <c r="Q33" i="34"/>
  <c r="T33" i="34" s="1"/>
  <c r="Q53" i="34"/>
  <c r="T53" i="34" s="1"/>
  <c r="P9" i="34"/>
  <c r="S9" i="34" s="1"/>
  <c r="P14" i="34"/>
  <c r="S14" i="34" s="1"/>
  <c r="P18" i="34"/>
  <c r="S18" i="34" s="1"/>
  <c r="P27" i="34"/>
  <c r="S27" i="34" s="1"/>
  <c r="P32" i="34"/>
  <c r="S32" i="34" s="1"/>
  <c r="P37" i="34"/>
  <c r="S37" i="34" s="1"/>
  <c r="P42" i="34"/>
  <c r="S42" i="34" s="1"/>
  <c r="P44" i="34"/>
  <c r="S44" i="34" s="1"/>
  <c r="P54" i="34"/>
  <c r="S54" i="34" s="1"/>
  <c r="O7" i="34"/>
  <c r="R7" i="34" s="1"/>
  <c r="O19" i="34"/>
  <c r="R19" i="34" s="1"/>
  <c r="O22" i="34"/>
  <c r="R22" i="34" s="1"/>
  <c r="O24" i="34"/>
  <c r="R24" i="34" s="1"/>
  <c r="O39" i="34"/>
  <c r="R39" i="34" s="1"/>
  <c r="O43" i="34"/>
  <c r="R43" i="34" s="1"/>
  <c r="O54" i="34"/>
  <c r="R54" i="34" s="1"/>
  <c r="U19" i="34"/>
  <c r="U43" i="34"/>
  <c r="Q9" i="34"/>
  <c r="T9" i="34" s="1"/>
  <c r="Q14" i="34"/>
  <c r="T14" i="34" s="1"/>
  <c r="Q32" i="34"/>
  <c r="T32" i="34" s="1"/>
  <c r="P26" i="34"/>
  <c r="S26" i="34" s="1"/>
  <c r="P35" i="34"/>
  <c r="S35" i="34" s="1"/>
  <c r="P49" i="34"/>
  <c r="S49" i="34" s="1"/>
  <c r="P51" i="34"/>
  <c r="S51" i="34" s="1"/>
  <c r="P55" i="34"/>
  <c r="S55" i="34" s="1"/>
  <c r="O11" i="34"/>
  <c r="R11" i="34" s="1"/>
  <c r="O12" i="34"/>
  <c r="R12" i="34" s="1"/>
  <c r="O17" i="34"/>
  <c r="R17" i="34" s="1"/>
  <c r="O21" i="34"/>
  <c r="R21" i="34" s="1"/>
  <c r="O30" i="34"/>
  <c r="R30" i="34" s="1"/>
  <c r="O35" i="34"/>
  <c r="R35" i="34" s="1"/>
  <c r="O38" i="34"/>
  <c r="R38" i="34" s="1"/>
  <c r="O45" i="34"/>
  <c r="R45" i="34" s="1"/>
  <c r="O51" i="34"/>
  <c r="R51" i="34" s="1"/>
  <c r="U54" i="34"/>
  <c r="Q18" i="34"/>
  <c r="T18" i="34" s="1"/>
  <c r="P31" i="34"/>
  <c r="S31" i="34" s="1"/>
  <c r="O33" i="34"/>
  <c r="R33" i="34" s="1"/>
  <c r="O53" i="34"/>
  <c r="R53" i="34" s="1"/>
  <c r="U22" i="34"/>
  <c r="U39" i="34"/>
  <c r="Q16" i="34"/>
  <c r="T16" i="34" s="1"/>
  <c r="Q34" i="34"/>
  <c r="T34" i="34" s="1"/>
  <c r="Q41" i="34"/>
  <c r="T41" i="34" s="1"/>
  <c r="Q48" i="34"/>
  <c r="T48" i="34" s="1"/>
  <c r="P8" i="34"/>
  <c r="S8" i="34" s="1"/>
  <c r="P20" i="34"/>
  <c r="S20" i="34" s="1"/>
  <c r="P29" i="34"/>
  <c r="S29" i="34" s="1"/>
  <c r="P36" i="34"/>
  <c r="S36" i="34" s="1"/>
  <c r="P40" i="34"/>
  <c r="S40" i="34" s="1"/>
  <c r="P45" i="34"/>
  <c r="S45" i="34" s="1"/>
  <c r="P52" i="34"/>
  <c r="S52" i="34" s="1"/>
  <c r="O13" i="34"/>
  <c r="R13" i="34" s="1"/>
  <c r="O26" i="34"/>
  <c r="R26" i="34" s="1"/>
  <c r="O31" i="34"/>
  <c r="R31" i="34" s="1"/>
  <c r="O42" i="34"/>
  <c r="R42" i="34" s="1"/>
  <c r="O46" i="34"/>
  <c r="R46" i="34" s="1"/>
  <c r="O52" i="34"/>
  <c r="R52" i="34" s="1"/>
  <c r="U24" i="34"/>
  <c r="Q36" i="34"/>
  <c r="T36" i="34" s="1"/>
  <c r="Q56" i="34"/>
  <c r="T56" i="34" s="1"/>
  <c r="P53" i="34"/>
  <c r="S53" i="34" s="1"/>
  <c r="O10" i="34"/>
  <c r="R10" i="34" s="1"/>
  <c r="O15" i="34"/>
  <c r="R15" i="34" s="1"/>
  <c r="O28" i="34"/>
  <c r="R28" i="34" s="1"/>
  <c r="Q37" i="34"/>
  <c r="T37" i="34" s="1"/>
  <c r="Q44" i="34"/>
  <c r="T44" i="34" s="1"/>
  <c r="Q50" i="34"/>
  <c r="T50" i="34" s="1"/>
  <c r="P25" i="34"/>
  <c r="S25" i="34" s="1"/>
  <c r="P38" i="34"/>
  <c r="S38" i="34" s="1"/>
  <c r="P47" i="34"/>
  <c r="S47" i="34" s="1"/>
  <c r="O8" i="34"/>
  <c r="R8" i="34" s="1"/>
  <c r="O20" i="34"/>
  <c r="R20" i="34" s="1"/>
  <c r="O25" i="34"/>
  <c r="R25" i="34" s="1"/>
  <c r="O29" i="34"/>
  <c r="R29" i="34" s="1"/>
  <c r="O40" i="34"/>
  <c r="R40" i="34" s="1"/>
  <c r="O47" i="34"/>
  <c r="R47" i="34" s="1"/>
  <c r="O49" i="34"/>
  <c r="R49" i="34" s="1"/>
  <c r="O55" i="34"/>
  <c r="R55" i="34" s="1"/>
  <c r="Q27" i="34"/>
  <c r="T27" i="34" s="1"/>
  <c r="P13" i="34"/>
  <c r="S13" i="34" s="1"/>
  <c r="O23" i="34"/>
  <c r="R23" i="34" s="1"/>
  <c r="AK1" i="33"/>
  <c r="AG1" i="33"/>
  <c r="AD1" i="33"/>
  <c r="Z1" i="33"/>
  <c r="W1" i="33"/>
  <c r="T1" i="33"/>
  <c r="P1" i="33"/>
  <c r="L1" i="33"/>
  <c r="AK1" i="32"/>
  <c r="AG1" i="32"/>
  <c r="AD1" i="32"/>
  <c r="Z1" i="32"/>
  <c r="W1" i="32"/>
  <c r="T1" i="32"/>
  <c r="P1" i="32"/>
  <c r="L1" i="32"/>
  <c r="AK1" i="30"/>
  <c r="AG1" i="30"/>
  <c r="AD1" i="30"/>
  <c r="Z1" i="30"/>
  <c r="W1" i="30"/>
  <c r="T1" i="30"/>
  <c r="P1" i="30"/>
  <c r="L1" i="30"/>
  <c r="AK1" i="29"/>
  <c r="AG1" i="29"/>
  <c r="AD1" i="29"/>
  <c r="Z1" i="29"/>
  <c r="W1" i="29"/>
  <c r="T1" i="29"/>
  <c r="P1" i="29"/>
  <c r="L1" i="29"/>
  <c r="AK1" i="28"/>
  <c r="AG1" i="28"/>
  <c r="AD1" i="28"/>
  <c r="Z1" i="28"/>
  <c r="W1" i="28"/>
  <c r="T1" i="28"/>
  <c r="P1" i="28"/>
  <c r="L1" i="28"/>
  <c r="AK1" i="27"/>
  <c r="AG1" i="27"/>
  <c r="AD1" i="27"/>
  <c r="Z1" i="27"/>
  <c r="W1" i="27"/>
  <c r="T1" i="27"/>
  <c r="P1" i="27"/>
  <c r="L1" i="27"/>
  <c r="AK1" i="26"/>
  <c r="AG1" i="26"/>
  <c r="AD1" i="26"/>
  <c r="Z1" i="26"/>
  <c r="W1" i="26"/>
  <c r="T1" i="26"/>
  <c r="P1" i="26"/>
  <c r="L1" i="26"/>
  <c r="AK1" i="24"/>
  <c r="AG1" i="24"/>
  <c r="AD1" i="24"/>
  <c r="Z1" i="24"/>
  <c r="W1" i="24"/>
  <c r="T1" i="24"/>
  <c r="P1" i="24"/>
  <c r="L1" i="24"/>
  <c r="AK1" i="23"/>
  <c r="AG1" i="23"/>
  <c r="AD1" i="23"/>
  <c r="Z1" i="23"/>
  <c r="W1" i="23"/>
  <c r="T1" i="23"/>
  <c r="P1" i="23"/>
  <c r="L1" i="23"/>
  <c r="AK1" i="22"/>
  <c r="AG1" i="22"/>
  <c r="AD1" i="22"/>
  <c r="Z1" i="22"/>
  <c r="W1" i="22"/>
  <c r="T1" i="22"/>
  <c r="P1" i="22"/>
  <c r="L1" i="22"/>
  <c r="AK1" i="21"/>
  <c r="AG1" i="21"/>
  <c r="AD1" i="21"/>
  <c r="Z1" i="21"/>
  <c r="W1" i="21"/>
  <c r="T1" i="21"/>
  <c r="P1" i="21"/>
  <c r="L1" i="21"/>
  <c r="R56" i="34" l="1"/>
  <c r="W10" i="1"/>
  <c r="AK1" i="8"/>
  <c r="AG1" i="8"/>
  <c r="AD1" i="8"/>
  <c r="Z1" i="8"/>
  <c r="W1" i="8"/>
  <c r="I54" i="1"/>
  <c r="D54" i="1"/>
  <c r="A54" i="1"/>
  <c r="T52" i="1"/>
  <c r="Q52" i="1"/>
  <c r="N52" i="1"/>
  <c r="T1" i="8"/>
  <c r="P1" i="8"/>
  <c r="L1" i="8"/>
  <c r="H12" i="2" l="1"/>
  <c r="H11" i="2"/>
  <c r="H10" i="2"/>
  <c r="H9" i="2"/>
  <c r="H8" i="2"/>
  <c r="H7" i="2"/>
  <c r="H6" i="2"/>
  <c r="H5" i="2"/>
  <c r="H4" i="2"/>
  <c r="I52" i="1"/>
  <c r="G3" i="1"/>
  <c r="O55" i="1"/>
  <c r="Q43" i="1" l="1"/>
  <c r="Q45" i="1" s="1"/>
  <c r="Q79" i="1" s="1"/>
  <c r="I43" i="1"/>
  <c r="I45" i="1" s="1"/>
  <c r="I79" i="1" s="1"/>
  <c r="A43" i="1"/>
  <c r="A45" i="1" s="1"/>
  <c r="A79" i="1" s="1"/>
  <c r="Q34" i="1"/>
  <c r="Q36" i="1" s="1"/>
  <c r="Q72" i="1" s="1"/>
  <c r="I34" i="1"/>
  <c r="I36" i="1" s="1"/>
  <c r="I72" i="1" s="1"/>
  <c r="A34" i="1"/>
  <c r="A36" i="1" s="1"/>
  <c r="A72" i="1" s="1"/>
  <c r="Q25" i="1"/>
  <c r="Q27" i="1" s="1"/>
  <c r="Q65" i="1" s="1"/>
  <c r="I25" i="1"/>
  <c r="I27" i="1" s="1"/>
  <c r="I65" i="1" s="1"/>
  <c r="A25" i="1"/>
  <c r="A27" i="1" s="1"/>
  <c r="Q16" i="1"/>
  <c r="Q18" i="1" s="1"/>
  <c r="Q58" i="1" s="1"/>
  <c r="I16" i="1"/>
  <c r="I18" i="1" s="1"/>
  <c r="A16" i="1"/>
  <c r="A18" i="1" s="1"/>
  <c r="J18" i="1" l="1"/>
  <c r="I58" i="1"/>
  <c r="B18" i="1"/>
  <c r="A58" i="1"/>
  <c r="B27" i="1"/>
  <c r="A65" i="1"/>
  <c r="B45" i="1"/>
  <c r="B79" i="1" s="1"/>
  <c r="B36" i="1"/>
  <c r="B72" i="1" s="1"/>
  <c r="J45" i="1"/>
  <c r="J79" i="1" s="1"/>
  <c r="R36" i="1"/>
  <c r="R72" i="1" s="1"/>
  <c r="R27" i="1"/>
  <c r="R65" i="1" s="1"/>
  <c r="J36" i="1"/>
  <c r="J72" i="1" s="1"/>
  <c r="R45" i="1"/>
  <c r="R79" i="1" s="1"/>
  <c r="R18" i="1"/>
  <c r="R58" i="1" s="1"/>
  <c r="J27" i="1"/>
  <c r="J65" i="1" s="1"/>
  <c r="C18" i="1" l="1"/>
  <c r="B58" i="1"/>
  <c r="C27" i="1"/>
  <c r="B65" i="1"/>
  <c r="K18" i="1"/>
  <c r="J58" i="1"/>
  <c r="S45" i="1"/>
  <c r="S79" i="1" s="1"/>
  <c r="S27" i="1"/>
  <c r="S65" i="1" s="1"/>
  <c r="K45" i="1"/>
  <c r="K79" i="1" s="1"/>
  <c r="C45" i="1"/>
  <c r="C79" i="1" s="1"/>
  <c r="K36" i="1"/>
  <c r="K72" i="1" s="1"/>
  <c r="S36" i="1"/>
  <c r="S72" i="1" s="1"/>
  <c r="C36" i="1"/>
  <c r="C72" i="1" s="1"/>
  <c r="S18" i="1"/>
  <c r="S58" i="1" s="1"/>
  <c r="K27" i="1"/>
  <c r="K65" i="1" s="1"/>
  <c r="D52" i="1"/>
  <c r="D27" i="1" l="1"/>
  <c r="C65" i="1"/>
  <c r="L18" i="1"/>
  <c r="K58" i="1"/>
  <c r="D18" i="1"/>
  <c r="C58" i="1"/>
  <c r="T36" i="1"/>
  <c r="T72" i="1" s="1"/>
  <c r="D45" i="1"/>
  <c r="D79" i="1" s="1"/>
  <c r="T27" i="1"/>
  <c r="T65" i="1" s="1"/>
  <c r="D36" i="1"/>
  <c r="D72" i="1" s="1"/>
  <c r="L36" i="1"/>
  <c r="L72" i="1" s="1"/>
  <c r="L45" i="1"/>
  <c r="L79" i="1" s="1"/>
  <c r="T45" i="1"/>
  <c r="T79" i="1" s="1"/>
  <c r="J10" i="1"/>
  <c r="J12" i="1"/>
  <c r="J11" i="1"/>
  <c r="A11" i="1"/>
  <c r="A10" i="1"/>
  <c r="A12" i="1"/>
  <c r="S12" i="1"/>
  <c r="S11" i="1"/>
  <c r="S10" i="1"/>
  <c r="L27" i="1"/>
  <c r="L65" i="1" s="1"/>
  <c r="T18" i="1"/>
  <c r="T58" i="1" s="1"/>
  <c r="M18" i="1" l="1"/>
  <c r="L58" i="1"/>
  <c r="E18" i="1"/>
  <c r="D58" i="1"/>
  <c r="E27" i="1"/>
  <c r="D65" i="1"/>
  <c r="M36" i="1"/>
  <c r="M72" i="1" s="1"/>
  <c r="U45" i="1"/>
  <c r="U79" i="1" s="1"/>
  <c r="U27" i="1"/>
  <c r="U65" i="1" s="1"/>
  <c r="U36" i="1"/>
  <c r="U72" i="1" s="1"/>
  <c r="M45" i="1"/>
  <c r="M79" i="1" s="1"/>
  <c r="E36" i="1"/>
  <c r="E72" i="1" s="1"/>
  <c r="E45" i="1"/>
  <c r="E79" i="1" s="1"/>
  <c r="M27" i="1"/>
  <c r="M65" i="1" s="1"/>
  <c r="U18" i="1"/>
  <c r="U58" i="1" s="1"/>
  <c r="F18" i="1" l="1"/>
  <c r="E58" i="1"/>
  <c r="F27" i="1"/>
  <c r="E65" i="1"/>
  <c r="N18" i="1"/>
  <c r="M58" i="1"/>
  <c r="F36" i="1"/>
  <c r="F72" i="1" s="1"/>
  <c r="V36" i="1"/>
  <c r="V72" i="1" s="1"/>
  <c r="V45" i="1"/>
  <c r="V79" i="1" s="1"/>
  <c r="F45" i="1"/>
  <c r="F79" i="1" s="1"/>
  <c r="N45" i="1"/>
  <c r="N79" i="1" s="1"/>
  <c r="V27" i="1"/>
  <c r="V65" i="1" s="1"/>
  <c r="N36" i="1"/>
  <c r="N72" i="1" s="1"/>
  <c r="V18" i="1"/>
  <c r="V58" i="1" s="1"/>
  <c r="N27" i="1"/>
  <c r="N65" i="1" s="1"/>
  <c r="G27" i="1" l="1"/>
  <c r="F65" i="1"/>
  <c r="O18" i="1"/>
  <c r="N58" i="1"/>
  <c r="G18" i="1"/>
  <c r="F58" i="1"/>
  <c r="W27" i="1"/>
  <c r="W65" i="1" s="1"/>
  <c r="G45" i="1"/>
  <c r="G79" i="1" s="1"/>
  <c r="W36" i="1"/>
  <c r="W72" i="1" s="1"/>
  <c r="O36" i="1"/>
  <c r="O72" i="1" s="1"/>
  <c r="O45" i="1"/>
  <c r="O79" i="1" s="1"/>
  <c r="W45" i="1"/>
  <c r="W79" i="1" s="1"/>
  <c r="G36" i="1"/>
  <c r="G72" i="1" s="1"/>
  <c r="W18" i="1"/>
  <c r="W58" i="1" s="1"/>
  <c r="O27" i="1"/>
  <c r="O65" i="1" s="1"/>
  <c r="I19" i="1" l="1"/>
  <c r="O58" i="1"/>
  <c r="A19" i="1"/>
  <c r="G58" i="1"/>
  <c r="A28" i="1"/>
  <c r="G65" i="1"/>
  <c r="Q28" i="1"/>
  <c r="Q66" i="1" s="1"/>
  <c r="B19" i="1" l="1"/>
  <c r="A59" i="1"/>
  <c r="B28" i="1"/>
  <c r="A66" i="1"/>
  <c r="J19" i="1"/>
  <c r="I59" i="1"/>
  <c r="R28" i="1"/>
  <c r="R66" i="1" s="1"/>
  <c r="C28" i="1" l="1"/>
  <c r="B66" i="1"/>
  <c r="K19" i="1"/>
  <c r="J59" i="1"/>
  <c r="C19" i="1"/>
  <c r="B59" i="1"/>
  <c r="S28" i="1"/>
  <c r="S66" i="1" s="1"/>
  <c r="L19" i="1" l="1"/>
  <c r="K59" i="1"/>
  <c r="D19" i="1"/>
  <c r="C59" i="1"/>
  <c r="D28" i="1"/>
  <c r="C66" i="1"/>
  <c r="T28" i="1"/>
  <c r="T66" i="1" s="1"/>
  <c r="E19" i="1" l="1"/>
  <c r="D59" i="1"/>
  <c r="E28" i="1"/>
  <c r="D66" i="1"/>
  <c r="M19" i="1"/>
  <c r="L59" i="1"/>
  <c r="U28" i="1"/>
  <c r="U66" i="1" s="1"/>
  <c r="F28" i="1" l="1"/>
  <c r="E66" i="1"/>
  <c r="N19" i="1"/>
  <c r="M59" i="1"/>
  <c r="F19" i="1"/>
  <c r="E59" i="1"/>
  <c r="V28" i="1"/>
  <c r="V66" i="1" s="1"/>
  <c r="O19" i="1" l="1"/>
  <c r="N59" i="1"/>
  <c r="G19" i="1"/>
  <c r="F59" i="1"/>
  <c r="G28" i="1"/>
  <c r="F66" i="1"/>
  <c r="W28" i="1"/>
  <c r="W66" i="1" s="1"/>
  <c r="Q46" i="1"/>
  <c r="Q80" i="1" s="1"/>
  <c r="I46" i="1"/>
  <c r="I80" i="1" s="1"/>
  <c r="A46" i="1"/>
  <c r="A80" i="1" s="1"/>
  <c r="Q37" i="1"/>
  <c r="Q73" i="1" s="1"/>
  <c r="I37" i="1"/>
  <c r="I73" i="1" s="1"/>
  <c r="A37" i="1"/>
  <c r="A73" i="1" s="1"/>
  <c r="I28" i="1"/>
  <c r="I66" i="1" s="1"/>
  <c r="Q19" i="1"/>
  <c r="Q59" i="1" s="1"/>
  <c r="A20" i="1" l="1"/>
  <c r="G59" i="1"/>
  <c r="A29" i="1"/>
  <c r="G66" i="1"/>
  <c r="I20" i="1"/>
  <c r="O59" i="1"/>
  <c r="Q29" i="1"/>
  <c r="Q67" i="1" s="1"/>
  <c r="R46" i="1"/>
  <c r="R80" i="1" s="1"/>
  <c r="J46" i="1"/>
  <c r="J80" i="1" s="1"/>
  <c r="B46" i="1"/>
  <c r="B80" i="1" s="1"/>
  <c r="R37" i="1"/>
  <c r="R73" i="1" s="1"/>
  <c r="J37" i="1"/>
  <c r="J73" i="1" s="1"/>
  <c r="B37" i="1"/>
  <c r="B73" i="1" s="1"/>
  <c r="J28" i="1"/>
  <c r="J66" i="1" s="1"/>
  <c r="R19" i="1"/>
  <c r="R59" i="1" s="1"/>
  <c r="B29" i="1" l="1"/>
  <c r="A67" i="1"/>
  <c r="J20" i="1"/>
  <c r="I60" i="1"/>
  <c r="B20" i="1"/>
  <c r="A60" i="1"/>
  <c r="R29" i="1"/>
  <c r="R67" i="1" s="1"/>
  <c r="S46" i="1"/>
  <c r="S80" i="1" s="1"/>
  <c r="K46" i="1"/>
  <c r="K80" i="1" s="1"/>
  <c r="C46" i="1"/>
  <c r="C80" i="1" s="1"/>
  <c r="S37" i="1"/>
  <c r="S73" i="1" s="1"/>
  <c r="K37" i="1"/>
  <c r="K73" i="1" s="1"/>
  <c r="C37" i="1"/>
  <c r="C73" i="1" s="1"/>
  <c r="K28" i="1"/>
  <c r="K66" i="1" s="1"/>
  <c r="S19" i="1"/>
  <c r="S59" i="1" s="1"/>
  <c r="K20" i="1" l="1"/>
  <c r="J60" i="1"/>
  <c r="C20" i="1"/>
  <c r="B60" i="1"/>
  <c r="C29" i="1"/>
  <c r="B67" i="1"/>
  <c r="S29" i="1"/>
  <c r="S67" i="1" s="1"/>
  <c r="T46" i="1"/>
  <c r="T80" i="1" s="1"/>
  <c r="L46" i="1"/>
  <c r="L80" i="1" s="1"/>
  <c r="D46" i="1"/>
  <c r="D80" i="1" s="1"/>
  <c r="T37" i="1"/>
  <c r="T73" i="1" s="1"/>
  <c r="L37" i="1"/>
  <c r="L73" i="1" s="1"/>
  <c r="D37" i="1"/>
  <c r="D73" i="1" s="1"/>
  <c r="L28" i="1"/>
  <c r="L66" i="1" s="1"/>
  <c r="T19" i="1"/>
  <c r="T59" i="1" s="1"/>
  <c r="D20" i="1" l="1"/>
  <c r="C60" i="1"/>
  <c r="D29" i="1"/>
  <c r="C67" i="1"/>
  <c r="L20" i="1"/>
  <c r="K60" i="1"/>
  <c r="T29" i="1"/>
  <c r="T67" i="1" s="1"/>
  <c r="U46" i="1"/>
  <c r="U80" i="1" s="1"/>
  <c r="M46" i="1"/>
  <c r="M80" i="1" s="1"/>
  <c r="E46" i="1"/>
  <c r="E80" i="1" s="1"/>
  <c r="U37" i="1"/>
  <c r="U73" i="1" s="1"/>
  <c r="M37" i="1"/>
  <c r="M73" i="1" s="1"/>
  <c r="E37" i="1"/>
  <c r="E73" i="1" s="1"/>
  <c r="M28" i="1"/>
  <c r="M66" i="1" s="1"/>
  <c r="U19" i="1"/>
  <c r="U59" i="1" s="1"/>
  <c r="E29" i="1" l="1"/>
  <c r="D67" i="1"/>
  <c r="M20" i="1"/>
  <c r="L60" i="1"/>
  <c r="E20" i="1"/>
  <c r="D60" i="1"/>
  <c r="U29" i="1"/>
  <c r="U67" i="1" s="1"/>
  <c r="V46" i="1"/>
  <c r="V80" i="1" s="1"/>
  <c r="N46" i="1"/>
  <c r="N80" i="1" s="1"/>
  <c r="F46" i="1"/>
  <c r="F80" i="1" s="1"/>
  <c r="V37" i="1"/>
  <c r="V73" i="1" s="1"/>
  <c r="N37" i="1"/>
  <c r="N73" i="1" s="1"/>
  <c r="F37" i="1"/>
  <c r="F73" i="1" s="1"/>
  <c r="N28" i="1"/>
  <c r="N66" i="1" s="1"/>
  <c r="V19" i="1"/>
  <c r="V59" i="1" s="1"/>
  <c r="N20" i="1" l="1"/>
  <c r="M60" i="1"/>
  <c r="F20" i="1"/>
  <c r="E60" i="1"/>
  <c r="F29" i="1"/>
  <c r="E67" i="1"/>
  <c r="V29" i="1"/>
  <c r="V67" i="1" s="1"/>
  <c r="W46" i="1"/>
  <c r="W80" i="1" s="1"/>
  <c r="O46" i="1"/>
  <c r="O80" i="1" s="1"/>
  <c r="G46" i="1"/>
  <c r="G80" i="1" s="1"/>
  <c r="W37" i="1"/>
  <c r="W73" i="1" s="1"/>
  <c r="O37" i="1"/>
  <c r="O73" i="1" s="1"/>
  <c r="G37" i="1"/>
  <c r="G73" i="1" s="1"/>
  <c r="O28" i="1"/>
  <c r="O66" i="1" s="1"/>
  <c r="W19" i="1"/>
  <c r="W59" i="1" s="1"/>
  <c r="G20" i="1" l="1"/>
  <c r="F60" i="1"/>
  <c r="G29" i="1"/>
  <c r="F67" i="1"/>
  <c r="O20" i="1"/>
  <c r="N60" i="1"/>
  <c r="W29" i="1"/>
  <c r="W67" i="1" s="1"/>
  <c r="Q47" i="1"/>
  <c r="Q81" i="1" s="1"/>
  <c r="I47" i="1"/>
  <c r="I81" i="1" s="1"/>
  <c r="A47" i="1"/>
  <c r="A81" i="1" s="1"/>
  <c r="Q38" i="1"/>
  <c r="Q74" i="1" s="1"/>
  <c r="I38" i="1"/>
  <c r="I74" i="1" s="1"/>
  <c r="A38" i="1"/>
  <c r="A74" i="1" s="1"/>
  <c r="I29" i="1"/>
  <c r="I67" i="1" s="1"/>
  <c r="Q20" i="1"/>
  <c r="Q60" i="1" s="1"/>
  <c r="A30" i="1" l="1"/>
  <c r="G67" i="1"/>
  <c r="I21" i="1"/>
  <c r="O60" i="1"/>
  <c r="A21" i="1"/>
  <c r="G60" i="1"/>
  <c r="Q30" i="1"/>
  <c r="Q68" i="1" s="1"/>
  <c r="R47" i="1"/>
  <c r="R81" i="1" s="1"/>
  <c r="J47" i="1"/>
  <c r="J81" i="1" s="1"/>
  <c r="B47" i="1"/>
  <c r="B81" i="1" s="1"/>
  <c r="R38" i="1"/>
  <c r="R74" i="1" s="1"/>
  <c r="J38" i="1"/>
  <c r="J74" i="1" s="1"/>
  <c r="B38" i="1"/>
  <c r="B74" i="1" s="1"/>
  <c r="J29" i="1"/>
  <c r="J67" i="1" s="1"/>
  <c r="R20" i="1"/>
  <c r="R60" i="1" s="1"/>
  <c r="J21" i="1" l="1"/>
  <c r="I61" i="1"/>
  <c r="B21" i="1"/>
  <c r="A61" i="1"/>
  <c r="B30" i="1"/>
  <c r="A68" i="1"/>
  <c r="R30" i="1"/>
  <c r="R68" i="1" s="1"/>
  <c r="S47" i="1"/>
  <c r="S81" i="1" s="1"/>
  <c r="K47" i="1"/>
  <c r="K81" i="1" s="1"/>
  <c r="C47" i="1"/>
  <c r="C81" i="1" s="1"/>
  <c r="S38" i="1"/>
  <c r="S74" i="1" s="1"/>
  <c r="K38" i="1"/>
  <c r="K74" i="1" s="1"/>
  <c r="C38" i="1"/>
  <c r="C74" i="1" s="1"/>
  <c r="K29" i="1"/>
  <c r="K67" i="1" s="1"/>
  <c r="S20" i="1"/>
  <c r="S60" i="1" s="1"/>
  <c r="C21" i="1" l="1"/>
  <c r="B61" i="1"/>
  <c r="C30" i="1"/>
  <c r="B68" i="1"/>
  <c r="K21" i="1"/>
  <c r="J61" i="1"/>
  <c r="S30" i="1"/>
  <c r="S68" i="1" s="1"/>
  <c r="T47" i="1"/>
  <c r="T81" i="1" s="1"/>
  <c r="L47" i="1"/>
  <c r="L81" i="1" s="1"/>
  <c r="D47" i="1"/>
  <c r="D81" i="1" s="1"/>
  <c r="T38" i="1"/>
  <c r="T74" i="1" s="1"/>
  <c r="L38" i="1"/>
  <c r="L74" i="1" s="1"/>
  <c r="D38" i="1"/>
  <c r="D74" i="1" s="1"/>
  <c r="L29" i="1"/>
  <c r="L67" i="1" s="1"/>
  <c r="T20" i="1"/>
  <c r="T60" i="1" s="1"/>
  <c r="D30" i="1" l="1"/>
  <c r="C68" i="1"/>
  <c r="L21" i="1"/>
  <c r="K61" i="1"/>
  <c r="D21" i="1"/>
  <c r="C61" i="1"/>
  <c r="T30" i="1"/>
  <c r="T68" i="1" s="1"/>
  <c r="U47" i="1"/>
  <c r="U81" i="1" s="1"/>
  <c r="M47" i="1"/>
  <c r="M81" i="1" s="1"/>
  <c r="E47" i="1"/>
  <c r="E81" i="1" s="1"/>
  <c r="U38" i="1"/>
  <c r="U74" i="1" s="1"/>
  <c r="M38" i="1"/>
  <c r="M74" i="1" s="1"/>
  <c r="E38" i="1"/>
  <c r="E74" i="1" s="1"/>
  <c r="M29" i="1"/>
  <c r="M67" i="1" s="1"/>
  <c r="U20" i="1"/>
  <c r="U60" i="1" s="1"/>
  <c r="M21" i="1" l="1"/>
  <c r="L61" i="1"/>
  <c r="E21" i="1"/>
  <c r="D61" i="1"/>
  <c r="E30" i="1"/>
  <c r="D68" i="1"/>
  <c r="U30" i="1"/>
  <c r="U68" i="1" s="1"/>
  <c r="V47" i="1"/>
  <c r="V81" i="1" s="1"/>
  <c r="N47" i="1"/>
  <c r="N81" i="1" s="1"/>
  <c r="F47" i="1"/>
  <c r="F81" i="1" s="1"/>
  <c r="V38" i="1"/>
  <c r="V74" i="1" s="1"/>
  <c r="N38" i="1"/>
  <c r="N74" i="1" s="1"/>
  <c r="F38" i="1"/>
  <c r="F74" i="1" s="1"/>
  <c r="N29" i="1"/>
  <c r="N67" i="1" s="1"/>
  <c r="V20" i="1"/>
  <c r="V60" i="1" s="1"/>
  <c r="F21" i="1" l="1"/>
  <c r="E61" i="1"/>
  <c r="F30" i="1"/>
  <c r="E68" i="1"/>
  <c r="N21" i="1"/>
  <c r="M61" i="1"/>
  <c r="V30" i="1"/>
  <c r="V68" i="1" s="1"/>
  <c r="W47" i="1"/>
  <c r="W81" i="1" s="1"/>
  <c r="O47" i="1"/>
  <c r="O81" i="1" s="1"/>
  <c r="G47" i="1"/>
  <c r="G81" i="1" s="1"/>
  <c r="W38" i="1"/>
  <c r="W74" i="1" s="1"/>
  <c r="O38" i="1"/>
  <c r="O74" i="1" s="1"/>
  <c r="G38" i="1"/>
  <c r="G74" i="1" s="1"/>
  <c r="O29" i="1"/>
  <c r="O67" i="1" s="1"/>
  <c r="W20" i="1"/>
  <c r="W60" i="1" s="1"/>
  <c r="G30" i="1" l="1"/>
  <c r="F68" i="1"/>
  <c r="O21" i="1"/>
  <c r="N61" i="1"/>
  <c r="G21" i="1"/>
  <c r="F61" i="1"/>
  <c r="W30" i="1"/>
  <c r="W68" i="1" s="1"/>
  <c r="Q48" i="1"/>
  <c r="Q82" i="1" s="1"/>
  <c r="I48" i="1"/>
  <c r="I82" i="1" s="1"/>
  <c r="A48" i="1"/>
  <c r="A82" i="1" s="1"/>
  <c r="Q39" i="1"/>
  <c r="Q75" i="1" s="1"/>
  <c r="I39" i="1"/>
  <c r="I75" i="1" s="1"/>
  <c r="A39" i="1"/>
  <c r="A75" i="1" s="1"/>
  <c r="I30" i="1"/>
  <c r="I68" i="1" s="1"/>
  <c r="Q21" i="1"/>
  <c r="Q61" i="1" s="1"/>
  <c r="I22" i="1" l="1"/>
  <c r="O61" i="1"/>
  <c r="A22" i="1"/>
  <c r="G61" i="1"/>
  <c r="A31" i="1"/>
  <c r="G68" i="1"/>
  <c r="Q31" i="1"/>
  <c r="Q69" i="1" s="1"/>
  <c r="R48" i="1"/>
  <c r="R82" i="1" s="1"/>
  <c r="J48" i="1"/>
  <c r="J82" i="1" s="1"/>
  <c r="B48" i="1"/>
  <c r="B82" i="1" s="1"/>
  <c r="R39" i="1"/>
  <c r="R75" i="1" s="1"/>
  <c r="J39" i="1"/>
  <c r="J75" i="1" s="1"/>
  <c r="B39" i="1"/>
  <c r="B75" i="1" s="1"/>
  <c r="J30" i="1"/>
  <c r="J68" i="1" s="1"/>
  <c r="R21" i="1"/>
  <c r="R61" i="1" s="1"/>
  <c r="B22" i="1" l="1"/>
  <c r="A62" i="1"/>
  <c r="B31" i="1"/>
  <c r="A69" i="1"/>
  <c r="J22" i="1"/>
  <c r="I62" i="1"/>
  <c r="R31" i="1"/>
  <c r="R69" i="1" s="1"/>
  <c r="S48" i="1"/>
  <c r="S82" i="1" s="1"/>
  <c r="K48" i="1"/>
  <c r="K82" i="1" s="1"/>
  <c r="C48" i="1"/>
  <c r="C82" i="1" s="1"/>
  <c r="S39" i="1"/>
  <c r="S75" i="1" s="1"/>
  <c r="K39" i="1"/>
  <c r="K75" i="1" s="1"/>
  <c r="C39" i="1"/>
  <c r="C75" i="1" s="1"/>
  <c r="K30" i="1"/>
  <c r="K68" i="1" s="1"/>
  <c r="S21" i="1"/>
  <c r="S61" i="1" s="1"/>
  <c r="C31" i="1" l="1"/>
  <c r="B69" i="1"/>
  <c r="K22" i="1"/>
  <c r="J62" i="1"/>
  <c r="C22" i="1"/>
  <c r="B62" i="1"/>
  <c r="S31" i="1"/>
  <c r="S69" i="1" s="1"/>
  <c r="T48" i="1"/>
  <c r="T82" i="1" s="1"/>
  <c r="L48" i="1"/>
  <c r="L82" i="1" s="1"/>
  <c r="D48" i="1"/>
  <c r="D82" i="1" s="1"/>
  <c r="T39" i="1"/>
  <c r="T75" i="1" s="1"/>
  <c r="L39" i="1"/>
  <c r="L75" i="1" s="1"/>
  <c r="D39" i="1"/>
  <c r="D75" i="1" s="1"/>
  <c r="L30" i="1"/>
  <c r="L68" i="1" s="1"/>
  <c r="T21" i="1"/>
  <c r="T61" i="1" s="1"/>
  <c r="L22" i="1" l="1"/>
  <c r="K62" i="1"/>
  <c r="D22" i="1"/>
  <c r="C62" i="1"/>
  <c r="D31" i="1"/>
  <c r="C69" i="1"/>
  <c r="T31" i="1"/>
  <c r="T69" i="1" s="1"/>
  <c r="U48" i="1"/>
  <c r="U82" i="1" s="1"/>
  <c r="M48" i="1"/>
  <c r="M82" i="1" s="1"/>
  <c r="E48" i="1"/>
  <c r="E82" i="1" s="1"/>
  <c r="U39" i="1"/>
  <c r="U75" i="1" s="1"/>
  <c r="M39" i="1"/>
  <c r="M75" i="1" s="1"/>
  <c r="E39" i="1"/>
  <c r="E75" i="1" s="1"/>
  <c r="M30" i="1"/>
  <c r="M68" i="1" s="1"/>
  <c r="U21" i="1"/>
  <c r="U61" i="1" s="1"/>
  <c r="E22" i="1" l="1"/>
  <c r="D62" i="1"/>
  <c r="E31" i="1"/>
  <c r="D69" i="1"/>
  <c r="M22" i="1"/>
  <c r="L62" i="1"/>
  <c r="U31" i="1"/>
  <c r="U69" i="1" s="1"/>
  <c r="V48" i="1"/>
  <c r="V82" i="1" s="1"/>
  <c r="N48" i="1"/>
  <c r="N82" i="1" s="1"/>
  <c r="F48" i="1"/>
  <c r="F82" i="1" s="1"/>
  <c r="V39" i="1"/>
  <c r="V75" i="1" s="1"/>
  <c r="N39" i="1"/>
  <c r="N75" i="1" s="1"/>
  <c r="F39" i="1"/>
  <c r="F75" i="1" s="1"/>
  <c r="N30" i="1"/>
  <c r="N68" i="1" s="1"/>
  <c r="V21" i="1"/>
  <c r="V61" i="1" s="1"/>
  <c r="F31" i="1" l="1"/>
  <c r="E69" i="1"/>
  <c r="N22" i="1"/>
  <c r="M62" i="1"/>
  <c r="F22" i="1"/>
  <c r="E62" i="1"/>
  <c r="V31" i="1"/>
  <c r="V69" i="1" s="1"/>
  <c r="W48" i="1"/>
  <c r="W82" i="1" s="1"/>
  <c r="O48" i="1"/>
  <c r="O82" i="1" s="1"/>
  <c r="G48" i="1"/>
  <c r="G82" i="1" s="1"/>
  <c r="W39" i="1"/>
  <c r="W75" i="1" s="1"/>
  <c r="O39" i="1"/>
  <c r="O75" i="1" s="1"/>
  <c r="G39" i="1"/>
  <c r="G75" i="1" s="1"/>
  <c r="O30" i="1"/>
  <c r="O68" i="1" s="1"/>
  <c r="W21" i="1"/>
  <c r="W61" i="1" s="1"/>
  <c r="O22" i="1" l="1"/>
  <c r="N62" i="1"/>
  <c r="G22" i="1"/>
  <c r="F62" i="1"/>
  <c r="G31" i="1"/>
  <c r="F69" i="1"/>
  <c r="W31" i="1"/>
  <c r="W69" i="1" s="1"/>
  <c r="Q49" i="1"/>
  <c r="Q83" i="1" s="1"/>
  <c r="I49" i="1"/>
  <c r="I83" i="1" s="1"/>
  <c r="A49" i="1"/>
  <c r="A83" i="1" s="1"/>
  <c r="Q40" i="1"/>
  <c r="Q76" i="1" s="1"/>
  <c r="I40" i="1"/>
  <c r="I76" i="1" s="1"/>
  <c r="A40" i="1"/>
  <c r="A76" i="1" s="1"/>
  <c r="I31" i="1"/>
  <c r="I69" i="1" s="1"/>
  <c r="Q22" i="1"/>
  <c r="Q62" i="1" s="1"/>
  <c r="A23" i="1" l="1"/>
  <c r="G62" i="1"/>
  <c r="A32" i="1"/>
  <c r="G69" i="1"/>
  <c r="I23" i="1"/>
  <c r="O62" i="1"/>
  <c r="R49" i="1"/>
  <c r="R83" i="1" s="1"/>
  <c r="J49" i="1"/>
  <c r="J83" i="1" s="1"/>
  <c r="B49" i="1"/>
  <c r="B83" i="1" s="1"/>
  <c r="R40" i="1"/>
  <c r="R76" i="1" s="1"/>
  <c r="J40" i="1"/>
  <c r="J76" i="1" s="1"/>
  <c r="B40" i="1"/>
  <c r="B76" i="1" s="1"/>
  <c r="J31" i="1"/>
  <c r="J69" i="1" s="1"/>
  <c r="R22" i="1"/>
  <c r="R62" i="1" s="1"/>
  <c r="B32" i="1" l="1"/>
  <c r="A70" i="1"/>
  <c r="J23" i="1"/>
  <c r="I63" i="1"/>
  <c r="B23" i="1"/>
  <c r="A63" i="1"/>
  <c r="S49" i="1"/>
  <c r="S83" i="1" s="1"/>
  <c r="K49" i="1"/>
  <c r="K83" i="1" s="1"/>
  <c r="C49" i="1"/>
  <c r="C83" i="1" s="1"/>
  <c r="S40" i="1"/>
  <c r="S76" i="1" s="1"/>
  <c r="K40" i="1"/>
  <c r="K76" i="1" s="1"/>
  <c r="C40" i="1"/>
  <c r="C76" i="1" s="1"/>
  <c r="K31" i="1"/>
  <c r="K69" i="1" s="1"/>
  <c r="S22" i="1"/>
  <c r="S62" i="1" s="1"/>
  <c r="K23" i="1" l="1"/>
  <c r="J63" i="1"/>
  <c r="C23" i="1"/>
  <c r="B63" i="1"/>
  <c r="C32" i="1"/>
  <c r="B70" i="1"/>
  <c r="T49" i="1"/>
  <c r="T83" i="1" s="1"/>
  <c r="L49" i="1"/>
  <c r="L83" i="1" s="1"/>
  <c r="D49" i="1"/>
  <c r="D83" i="1" s="1"/>
  <c r="T40" i="1"/>
  <c r="T76" i="1" s="1"/>
  <c r="L40" i="1"/>
  <c r="L76" i="1" s="1"/>
  <c r="D40" i="1"/>
  <c r="D76" i="1" s="1"/>
  <c r="L31" i="1"/>
  <c r="L69" i="1" s="1"/>
  <c r="T22" i="1"/>
  <c r="T62" i="1" s="1"/>
  <c r="D23" i="1" l="1"/>
  <c r="C63" i="1"/>
  <c r="D32" i="1"/>
  <c r="C70" i="1"/>
  <c r="L23" i="1"/>
  <c r="K63" i="1"/>
  <c r="U49" i="1"/>
  <c r="U83" i="1" s="1"/>
  <c r="M49" i="1"/>
  <c r="M83" i="1" s="1"/>
  <c r="E49" i="1"/>
  <c r="E83" i="1" s="1"/>
  <c r="U40" i="1"/>
  <c r="U76" i="1" s="1"/>
  <c r="M40" i="1"/>
  <c r="M76" i="1" s="1"/>
  <c r="E40" i="1"/>
  <c r="E76" i="1" s="1"/>
  <c r="M31" i="1"/>
  <c r="M69" i="1" s="1"/>
  <c r="U22" i="1"/>
  <c r="U62" i="1" s="1"/>
  <c r="E32" i="1" l="1"/>
  <c r="D70" i="1"/>
  <c r="M23" i="1"/>
  <c r="L63" i="1"/>
  <c r="E23" i="1"/>
  <c r="D63" i="1"/>
  <c r="V49" i="1"/>
  <c r="V83" i="1" s="1"/>
  <c r="N49" i="1"/>
  <c r="N83" i="1" s="1"/>
  <c r="F49" i="1"/>
  <c r="F83" i="1" s="1"/>
  <c r="V40" i="1"/>
  <c r="V76" i="1" s="1"/>
  <c r="N40" i="1"/>
  <c r="N76" i="1" s="1"/>
  <c r="F40" i="1"/>
  <c r="F76" i="1" s="1"/>
  <c r="N31" i="1"/>
  <c r="N69" i="1" s="1"/>
  <c r="V22" i="1"/>
  <c r="V62" i="1" s="1"/>
  <c r="N23" i="1" l="1"/>
  <c r="M63" i="1"/>
  <c r="F23" i="1"/>
  <c r="E63" i="1"/>
  <c r="F32" i="1"/>
  <c r="E70" i="1"/>
  <c r="W49" i="1"/>
  <c r="W83" i="1" s="1"/>
  <c r="O49" i="1"/>
  <c r="O83" i="1" s="1"/>
  <c r="G49" i="1"/>
  <c r="G83" i="1" s="1"/>
  <c r="W40" i="1"/>
  <c r="W76" i="1" s="1"/>
  <c r="O40" i="1"/>
  <c r="O76" i="1" s="1"/>
  <c r="G40" i="1"/>
  <c r="G76" i="1" s="1"/>
  <c r="O31" i="1"/>
  <c r="O69" i="1" s="1"/>
  <c r="W22" i="1"/>
  <c r="W62" i="1" s="1"/>
  <c r="G23" i="1" l="1"/>
  <c r="G63" i="1" s="1"/>
  <c r="F63" i="1"/>
  <c r="G32" i="1"/>
  <c r="G70" i="1" s="1"/>
  <c r="F70" i="1"/>
  <c r="O23" i="1"/>
  <c r="O63" i="1" s="1"/>
  <c r="N63" i="1"/>
  <c r="Q50" i="1"/>
  <c r="Q84" i="1" s="1"/>
  <c r="I50" i="1"/>
  <c r="I84" i="1" s="1"/>
  <c r="A50" i="1"/>
  <c r="A84" i="1" s="1"/>
  <c r="Q41" i="1"/>
  <c r="Q77" i="1" s="1"/>
  <c r="I41" i="1"/>
  <c r="I77" i="1" s="1"/>
  <c r="A41" i="1"/>
  <c r="A77" i="1" s="1"/>
  <c r="Q32" i="1"/>
  <c r="Q70" i="1" s="1"/>
  <c r="I32" i="1"/>
  <c r="I70" i="1" s="1"/>
  <c r="Q23" i="1"/>
  <c r="Q63" i="1" s="1"/>
  <c r="R50" i="1" l="1"/>
  <c r="R84" i="1" s="1"/>
  <c r="J50" i="1"/>
  <c r="J84" i="1" s="1"/>
  <c r="B50" i="1"/>
  <c r="B84" i="1" s="1"/>
  <c r="R41" i="1"/>
  <c r="R77" i="1" s="1"/>
  <c r="J41" i="1"/>
  <c r="J77" i="1" s="1"/>
  <c r="B41" i="1"/>
  <c r="B77" i="1" s="1"/>
  <c r="R32" i="1"/>
  <c r="R70" i="1" s="1"/>
  <c r="J32" i="1"/>
  <c r="J70" i="1" s="1"/>
  <c r="R23" i="1"/>
  <c r="R63" i="1" s="1"/>
  <c r="S50" i="1" l="1"/>
  <c r="S84" i="1" s="1"/>
  <c r="K50" i="1"/>
  <c r="K84" i="1" s="1"/>
  <c r="C50" i="1"/>
  <c r="C84" i="1" s="1"/>
  <c r="S41" i="1"/>
  <c r="S77" i="1" s="1"/>
  <c r="K41" i="1"/>
  <c r="K77" i="1" s="1"/>
  <c r="C41" i="1"/>
  <c r="C77" i="1" s="1"/>
  <c r="S32" i="1"/>
  <c r="S70" i="1" s="1"/>
  <c r="K32" i="1"/>
  <c r="K70" i="1" s="1"/>
  <c r="S23" i="1"/>
  <c r="S63" i="1" s="1"/>
  <c r="T50" i="1" l="1"/>
  <c r="T84" i="1" s="1"/>
  <c r="L50" i="1"/>
  <c r="L84" i="1" s="1"/>
  <c r="D50" i="1"/>
  <c r="D84" i="1" s="1"/>
  <c r="T41" i="1"/>
  <c r="T77" i="1" s="1"/>
  <c r="L41" i="1"/>
  <c r="L77" i="1" s="1"/>
  <c r="D41" i="1"/>
  <c r="D77" i="1" s="1"/>
  <c r="T32" i="1"/>
  <c r="T70" i="1" s="1"/>
  <c r="L32" i="1"/>
  <c r="L70" i="1" s="1"/>
  <c r="T23" i="1"/>
  <c r="T63" i="1" s="1"/>
  <c r="U50" i="1" l="1"/>
  <c r="U84" i="1" s="1"/>
  <c r="M50" i="1"/>
  <c r="M84" i="1" s="1"/>
  <c r="E50" i="1"/>
  <c r="E84" i="1" s="1"/>
  <c r="U41" i="1"/>
  <c r="U77" i="1" s="1"/>
  <c r="M41" i="1"/>
  <c r="M77" i="1" s="1"/>
  <c r="E41" i="1"/>
  <c r="E77" i="1" s="1"/>
  <c r="U32" i="1"/>
  <c r="U70" i="1" s="1"/>
  <c r="M32" i="1"/>
  <c r="M70" i="1" s="1"/>
  <c r="U23" i="1"/>
  <c r="U63" i="1" s="1"/>
  <c r="V50" i="1" l="1"/>
  <c r="V84" i="1" s="1"/>
  <c r="N50" i="1"/>
  <c r="N84" i="1" s="1"/>
  <c r="F50" i="1"/>
  <c r="F84" i="1" s="1"/>
  <c r="V41" i="1"/>
  <c r="V77" i="1" s="1"/>
  <c r="N41" i="1"/>
  <c r="N77" i="1" s="1"/>
  <c r="F41" i="1"/>
  <c r="F77" i="1" s="1"/>
  <c r="V32" i="1"/>
  <c r="V70" i="1" s="1"/>
  <c r="N32" i="1"/>
  <c r="N70" i="1" s="1"/>
  <c r="V23" i="1"/>
  <c r="V63" i="1" s="1"/>
  <c r="W50" i="1" l="1"/>
  <c r="W84" i="1" s="1"/>
  <c r="O50" i="1"/>
  <c r="O84" i="1" s="1"/>
  <c r="G50" i="1"/>
  <c r="G84" i="1" s="1"/>
  <c r="W41" i="1"/>
  <c r="W77" i="1" s="1"/>
  <c r="O41" i="1"/>
  <c r="O77" i="1" s="1"/>
  <c r="G41" i="1"/>
  <c r="G77" i="1" s="1"/>
  <c r="W32" i="1"/>
  <c r="W70" i="1" s="1"/>
  <c r="O32" i="1"/>
  <c r="O70" i="1" s="1"/>
  <c r="W23" i="1"/>
  <c r="W63" i="1" s="1"/>
  <c r="H14" i="1" l="1"/>
  <c r="W11" i="1" l="1"/>
  <c r="W12" i="1" s="1"/>
  <c r="N11" i="1"/>
  <c r="N12" i="1" s="1"/>
  <c r="H11" i="1"/>
  <c r="H12" i="1" s="1"/>
</calcChain>
</file>

<file path=xl/sharedStrings.xml><?xml version="1.0" encoding="utf-8"?>
<sst xmlns="http://schemas.openxmlformats.org/spreadsheetml/2006/main" count="1570" uniqueCount="266">
  <si>
    <t>L</t>
  </si>
  <si>
    <t>M</t>
  </si>
  <si>
    <t>J</t>
  </si>
  <si>
    <t>V</t>
  </si>
  <si>
    <t>S</t>
  </si>
  <si>
    <t>D</t>
  </si>
  <si>
    <t>Année</t>
  </si>
  <si>
    <t>Nom</t>
  </si>
  <si>
    <t>Relevé de congés annuels</t>
  </si>
  <si>
    <t>Dates</t>
  </si>
  <si>
    <t>Férié</t>
  </si>
  <si>
    <t>VAC</t>
  </si>
  <si>
    <t>MB</t>
  </si>
  <si>
    <t>ML</t>
  </si>
  <si>
    <t>TC</t>
  </si>
  <si>
    <t>CS</t>
  </si>
  <si>
    <t>VA</t>
  </si>
  <si>
    <t>Vacances ANTICIPÉ</t>
  </si>
  <si>
    <t>CONGÉ FÉRIÉ</t>
  </si>
  <si>
    <t>SS</t>
  </si>
  <si>
    <t>AT</t>
  </si>
  <si>
    <t>Arrêt de Travail</t>
  </si>
  <si>
    <t>Temps Cumulés</t>
  </si>
  <si>
    <t>Congés Spéciaux</t>
  </si>
  <si>
    <t>Sans Solde</t>
  </si>
  <si>
    <t>Mobile</t>
  </si>
  <si>
    <t>Maladie</t>
  </si>
  <si>
    <t>23 mai : fête des patriotes</t>
  </si>
  <si>
    <t>24 juin : St-Jean-Baptiste</t>
  </si>
  <si>
    <t>1er Juillet : Fête du Canada</t>
  </si>
  <si>
    <t>5 septembre : Fête du Travail</t>
  </si>
  <si>
    <t>10 octobre : Action de Grâce</t>
  </si>
  <si>
    <t>26 décembre : Noël</t>
  </si>
  <si>
    <t>27 décembre : lendemain de Noël</t>
  </si>
  <si>
    <t xml:space="preserve">23 décembre : Veille de Noël </t>
  </si>
  <si>
    <t>29 décembre : Veille du jour de l'An</t>
  </si>
  <si>
    <t>30 décembre : Jour de l'An</t>
  </si>
  <si>
    <t>17 avril 2017 : Lundi de Pâques</t>
  </si>
  <si>
    <t>DÉTAILS DES CONGÉS</t>
  </si>
  <si>
    <t>CODES</t>
  </si>
  <si>
    <t>DESCRIPTIONS</t>
  </si>
  <si>
    <t>GR</t>
  </si>
  <si>
    <t>DEPT</t>
  </si>
  <si>
    <t>NOM</t>
  </si>
  <si>
    <t>PRÉNOM</t>
  </si>
  <si>
    <t>SERVICE</t>
  </si>
  <si>
    <t>MATR</t>
  </si>
  <si>
    <t xml:space="preserve">Vacances ANTICIPÉ UTILISÉ : </t>
  </si>
  <si>
    <t>MOBILE</t>
  </si>
  <si>
    <t>MALADIE</t>
  </si>
  <si>
    <t>COURRIEL</t>
  </si>
  <si>
    <t>VACANCES
PRIS</t>
  </si>
  <si>
    <t>MOBILE
PRIS</t>
  </si>
  <si>
    <t>MALADIE
PRIS</t>
  </si>
  <si>
    <t>VACANCES
RESTANT</t>
  </si>
  <si>
    <t>MOBILE
RESTANT</t>
  </si>
  <si>
    <t>MALADIE
RESTANT</t>
  </si>
  <si>
    <t>VACANCES
ANTICIPÉS</t>
  </si>
  <si>
    <t>Matricule :</t>
  </si>
  <si>
    <t>ÉTAT</t>
  </si>
  <si>
    <t>LV</t>
  </si>
  <si>
    <t>Akl</t>
  </si>
  <si>
    <t>Elie</t>
  </si>
  <si>
    <t>Actif</t>
  </si>
  <si>
    <t>BD</t>
  </si>
  <si>
    <t>Arseneault</t>
  </si>
  <si>
    <t>Michel</t>
  </si>
  <si>
    <t>Avon</t>
  </si>
  <si>
    <t>Stéphane</t>
  </si>
  <si>
    <t>Daniel</t>
  </si>
  <si>
    <t>Bélisle</t>
  </si>
  <si>
    <t>Guillaume</t>
  </si>
  <si>
    <t>Benoît-Rochette</t>
  </si>
  <si>
    <t>Danny</t>
  </si>
  <si>
    <t>Bertrand</t>
  </si>
  <si>
    <t>Mario</t>
  </si>
  <si>
    <t>Nancy</t>
  </si>
  <si>
    <t>Patrick</t>
  </si>
  <si>
    <t>Chellapanaiker</t>
  </si>
  <si>
    <t>Natarajan</t>
  </si>
  <si>
    <t>Corriveau</t>
  </si>
  <si>
    <t>Nathalie</t>
  </si>
  <si>
    <t>Côté</t>
  </si>
  <si>
    <t>Carole</t>
  </si>
  <si>
    <t>Yannick</t>
  </si>
  <si>
    <t>Daigle</t>
  </si>
  <si>
    <t>Francis</t>
  </si>
  <si>
    <t>Dion</t>
  </si>
  <si>
    <t>Shirley</t>
  </si>
  <si>
    <t>Drapeau</t>
  </si>
  <si>
    <t>Dubé</t>
  </si>
  <si>
    <t>Inactif</t>
  </si>
  <si>
    <t>Dufresne</t>
  </si>
  <si>
    <t>Karl</t>
  </si>
  <si>
    <t>Durand</t>
  </si>
  <si>
    <t>Frometa</t>
  </si>
  <si>
    <t>Gerardo</t>
  </si>
  <si>
    <t>Gagné</t>
  </si>
  <si>
    <t>Marc-André</t>
  </si>
  <si>
    <t>Gagnon</t>
  </si>
  <si>
    <t>Gaétane</t>
  </si>
  <si>
    <t>Hamel-Comtois</t>
  </si>
  <si>
    <t>Katherine</t>
  </si>
  <si>
    <t>Joseph</t>
  </si>
  <si>
    <t>Marckenson</t>
  </si>
  <si>
    <t>Mesguet</t>
  </si>
  <si>
    <t>Kim</t>
  </si>
  <si>
    <t>Nin</t>
  </si>
  <si>
    <t>Kolié</t>
  </si>
  <si>
    <t>Cécé</t>
  </si>
  <si>
    <t>Laquerre</t>
  </si>
  <si>
    <t>Laroche</t>
  </si>
  <si>
    <t>André</t>
  </si>
  <si>
    <t>Larochelle</t>
  </si>
  <si>
    <t>Jérôme</t>
  </si>
  <si>
    <t>Lebeau</t>
  </si>
  <si>
    <t>Lise</t>
  </si>
  <si>
    <t>Lebel</t>
  </si>
  <si>
    <t>Serge</t>
  </si>
  <si>
    <t>Lemelin</t>
  </si>
  <si>
    <t>Régis</t>
  </si>
  <si>
    <t>Luc</t>
  </si>
  <si>
    <t>Addy</t>
  </si>
  <si>
    <t>Mansar</t>
  </si>
  <si>
    <t>Abdelkebir</t>
  </si>
  <si>
    <t>Marineau</t>
  </si>
  <si>
    <t>Cédric</t>
  </si>
  <si>
    <t>Mazeau</t>
  </si>
  <si>
    <t>Axel</t>
  </si>
  <si>
    <t>Mele</t>
  </si>
  <si>
    <t>Kesot</t>
  </si>
  <si>
    <t>Milot</t>
  </si>
  <si>
    <t>Sylvain</t>
  </si>
  <si>
    <t>Morency</t>
  </si>
  <si>
    <t>Charles</t>
  </si>
  <si>
    <t>Nadeau</t>
  </si>
  <si>
    <t>Isabelle</t>
  </si>
  <si>
    <t>Nguer</t>
  </si>
  <si>
    <t>Madior</t>
  </si>
  <si>
    <t>Nzondo Ndebo</t>
  </si>
  <si>
    <t>Marie-Toussaint</t>
  </si>
  <si>
    <t>Pimentel</t>
  </si>
  <si>
    <t>Gabriela</t>
  </si>
  <si>
    <t>Piston</t>
  </si>
  <si>
    <t>Carole-Anne</t>
  </si>
  <si>
    <t>Plouffe</t>
  </si>
  <si>
    <t>Ross</t>
  </si>
  <si>
    <t>Roy</t>
  </si>
  <si>
    <t>Annie</t>
  </si>
  <si>
    <t>Stissi</t>
  </si>
  <si>
    <t>Nicole</t>
  </si>
  <si>
    <t>Terrancle</t>
  </si>
  <si>
    <t>Thibaut</t>
  </si>
  <si>
    <t>Toure</t>
  </si>
  <si>
    <t>Cheik Ahmed</t>
  </si>
  <si>
    <t>Tremblay</t>
  </si>
  <si>
    <t>Johanne</t>
  </si>
  <si>
    <t>Van-Strydonck</t>
  </si>
  <si>
    <t>Chantal</t>
  </si>
  <si>
    <t>linda.castonguay@berthelet.com</t>
  </si>
  <si>
    <t>USINE</t>
  </si>
  <si>
    <t>NOM :</t>
  </si>
  <si>
    <t>Usine :</t>
  </si>
  <si>
    <t>Service :</t>
  </si>
  <si>
    <t>Dept :</t>
  </si>
  <si>
    <t>Superviseur :</t>
  </si>
  <si>
    <t>Linda Castonguay</t>
  </si>
  <si>
    <t>VACANCES
PRÉCÉDENTES</t>
  </si>
  <si>
    <t>VACANCES
COURANTES</t>
  </si>
  <si>
    <t>Superviseur</t>
  </si>
  <si>
    <t>Vacances Courantes</t>
  </si>
  <si>
    <t xml:space="preserve"> Richard Lavoie</t>
  </si>
  <si>
    <t xml:space="preserve"> Chantal Van-Strydonck</t>
  </si>
  <si>
    <t>Serge Racette</t>
  </si>
  <si>
    <t xml:space="preserve"> Marie-Josée Lévesque</t>
  </si>
  <si>
    <t xml:space="preserve"> Marie-Élaine Rafferty</t>
  </si>
  <si>
    <t xml:space="preserve"> Mélanie Daniel</t>
  </si>
  <si>
    <t xml:space="preserve"> Serge Racette</t>
  </si>
  <si>
    <t xml:space="preserve"> Serge Lefrancq</t>
  </si>
  <si>
    <t xml:space="preserve"> Patrick Durand</t>
  </si>
  <si>
    <t xml:space="preserve"> Daniel Bélanger</t>
  </si>
  <si>
    <t>SUPERVISEUR PAR DEPT</t>
  </si>
  <si>
    <t xml:space="preserve"> Dany Miville</t>
  </si>
  <si>
    <t xml:space="preserve"> Maxime Trempe</t>
  </si>
  <si>
    <t xml:space="preserve"> Linda Castonguay</t>
  </si>
  <si>
    <t xml:space="preserve"> Antoine Alonzo</t>
  </si>
  <si>
    <t xml:space="preserve"> Roger Tremblay</t>
  </si>
  <si>
    <t xml:space="preserve"> Jean-Marc Bastien</t>
  </si>
  <si>
    <t xml:space="preserve"> Shirley Dion</t>
  </si>
  <si>
    <t xml:space="preserve"> Cheik Ahmed Toure</t>
  </si>
  <si>
    <t xml:space="preserve"> Marthe St-Cerny</t>
  </si>
  <si>
    <t>richard.lavoie@berthelet.com</t>
  </si>
  <si>
    <t>serge.racette@berthelet.com</t>
  </si>
  <si>
    <t>marie.lévesque@berthelet.com</t>
  </si>
  <si>
    <t>marie.rafferty@berthelet.com</t>
  </si>
  <si>
    <t>mélanie.daniel@berthelet.com</t>
  </si>
  <si>
    <t>serge.lefrancq@berthelet.com</t>
  </si>
  <si>
    <t>patrick.durand@berthelet.com</t>
  </si>
  <si>
    <t>daniel.bélanger@berthelet.com</t>
  </si>
  <si>
    <t>dany.miville@berthelet.com</t>
  </si>
  <si>
    <t>maxime.trempe@berthelet.com</t>
  </si>
  <si>
    <t>antoine.alonzo@berthelet.com</t>
  </si>
  <si>
    <t>roger.tremblay@berthelet.com</t>
  </si>
  <si>
    <t>jean.bastien@berthelet.com</t>
  </si>
  <si>
    <t>shirley.dion@berthelet.com</t>
  </si>
  <si>
    <t>cheik.toure@berthelet.com</t>
  </si>
  <si>
    <t>marthe.cerny@berthelet.com</t>
  </si>
  <si>
    <t>guy.berthelet@berthelet.com</t>
  </si>
  <si>
    <t>SUPERVISEUR</t>
  </si>
  <si>
    <t>Mélanie Daniel</t>
  </si>
  <si>
    <t>Francis Daigle</t>
  </si>
  <si>
    <t>Richard Lavoie</t>
  </si>
  <si>
    <t>Chantal Van-Strydonck</t>
  </si>
  <si>
    <t>Marie-Josée Lévesque</t>
  </si>
  <si>
    <t>Marie-Élaine Rafferty</t>
  </si>
  <si>
    <t>Serge Lefrancq</t>
  </si>
  <si>
    <t>Patrick Durand</t>
  </si>
  <si>
    <t>Daniel Bélanger</t>
  </si>
  <si>
    <t>Dany Miville</t>
  </si>
  <si>
    <t>Maxime Trempe</t>
  </si>
  <si>
    <t>Antoine Alonzo</t>
  </si>
  <si>
    <t>Roger Tremblay</t>
  </si>
  <si>
    <t>Jean-Marc Bastien</t>
  </si>
  <si>
    <t>Shirley Dion</t>
  </si>
  <si>
    <t>Cheik Ahmed Toure</t>
  </si>
  <si>
    <t>Marthe St-Cerny</t>
  </si>
  <si>
    <t>Guy Berthelet</t>
  </si>
  <si>
    <t>francis.daigle@berthelet.com</t>
  </si>
  <si>
    <t>melanie.daniel@berthelet.com</t>
  </si>
  <si>
    <t>chantal.vanstrydonck@berthelet.com</t>
  </si>
  <si>
    <t>RESTANT</t>
  </si>
  <si>
    <t>HORAIRE</t>
  </si>
  <si>
    <t>N</t>
  </si>
  <si>
    <t>Horaire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</si>
  <si>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</si>
  <si>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</si>
  <si>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</si>
  <si>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</si>
  <si>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</si>
  <si>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</si>
  <si>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</si>
  <si>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</si>
  <si>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</si>
  <si>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</si>
  <si>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</si>
  <si>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</si>
  <si>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</si>
  <si>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</si>
  <si>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</si>
  <si>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</si>
  <si>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</si>
  <si>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</si>
  <si>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</si>
  <si>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</si>
  <si>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</si>
  <si>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</si>
  <si>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</si>
  <si>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</si>
  <si>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</si>
  <si>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</si>
  <si>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</si>
  <si>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</si>
  <si>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</si>
  <si>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</si>
  <si>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</si>
  <si>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TEMPS
CUMULÉS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</si>
</sst>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/yyyy"/>
    <numFmt numFmtId="165" formatCode="d"/>
    <numFmt numFmtId="166" formatCode="ddd"/>
    <numFmt numFmtId="167" formatCode="0_);[Red]\(0\)"/>
    <numFmt numFmtId="168" formatCode="mmmm\ yyyy"/>
  </numFmts>
  <fonts count="4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</font>
    <font>
      <sz val="7"/>
      <color theme="1"/>
      <name val="Calibri"/>
      <family val="2"/>
    </font>
    <font>
      <b/>
      <sz val="10"/>
      <color rgb="FF0000FF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b/>
      <u/>
      <sz val="12"/>
      <color theme="0"/>
      <name val="Calibri"/>
      <family val="2"/>
    </font>
    <font>
      <b/>
      <sz val="12"/>
      <color rgb="FF0000FF"/>
      <name val="Calibri"/>
      <family val="2"/>
    </font>
    <font>
      <b/>
      <sz val="12"/>
      <name val="Calibri"/>
      <family val="2"/>
    </font>
    <font>
      <b/>
      <sz val="12"/>
      <color rgb="FFC00000"/>
      <name val="Calibri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 tint="0.249977111117893"/>
      <name val="Calibri"/>
      <family val="2"/>
    </font>
    <font>
      <b/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b/>
      <i/>
      <sz val="12"/>
      <color rgb="FF0000FF"/>
      <name val="Bookman Old Style"/>
      <family val="1"/>
    </font>
    <font>
      <sz val="11"/>
      <color theme="0" tint="-0.249977111117893"/>
      <name val="Calibri"/>
      <family val="2"/>
    </font>
    <font>
      <sz val="11"/>
      <name val="Calibri"/>
      <family val="2"/>
    </font>
    <font>
      <b/>
      <sz val="20"/>
      <name val="Calibri"/>
      <family val="2"/>
    </font>
    <font>
      <b/>
      <sz val="14"/>
      <name val="Calibri"/>
      <family val="2"/>
    </font>
    <font>
      <b/>
      <sz val="24"/>
      <color theme="3"/>
      <name val="Calibri"/>
      <family val="2"/>
    </font>
    <font>
      <b/>
      <sz val="8"/>
      <color theme="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1"/>
      <name val="Calibri"/>
      <family val="2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7"/>
      <color theme="0"/>
      <name val="Calibri"/>
      <family val="2"/>
    </font>
    <font>
      <sz val="11"/>
      <color theme="0"/>
      <name val="Calibri"/>
      <family val="2"/>
    </font>
    <font>
      <b/>
      <sz val="8"/>
      <color theme="0"/>
      <name val="Calibri"/>
      <family val="2"/>
    </font>
    <font>
      <b/>
      <i/>
      <sz val="14"/>
      <color rgb="FF0000FF"/>
      <name val="Bookman Old Style"/>
      <family val="1"/>
    </font>
    <font>
      <b/>
      <sz val="14"/>
      <color rgb="FF0000FF"/>
      <name val="Calibri"/>
      <family val="2"/>
    </font>
    <font>
      <b/>
      <sz val="12"/>
      <color rgb="FF006600"/>
      <name val="Calibri"/>
      <family val="2"/>
    </font>
    <font>
      <b/>
      <sz val="11"/>
      <color rgb="FFC00000"/>
      <name val="Calibri"/>
      <family val="2"/>
    </font>
    <font>
      <b/>
      <sz val="12"/>
      <color rgb="FF002060"/>
      <name val="Calibri"/>
      <family val="2"/>
      <scheme val="minor"/>
    </font>
    <font>
      <b/>
      <sz val="12"/>
      <color rgb="FFCC33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theme="3" tint="-0.24994659260841701"/>
      </left>
      <right/>
      <top style="thick">
        <color theme="3" tint="-0.24994659260841701"/>
      </top>
      <bottom style="thick">
        <color theme="3" tint="-0.24994659260841701"/>
      </bottom>
      <diagonal/>
    </border>
    <border>
      <left/>
      <right/>
      <top style="thick">
        <color theme="3" tint="-0.24994659260841701"/>
      </top>
      <bottom style="thick">
        <color theme="3" tint="-0.24994659260841701"/>
      </bottom>
      <diagonal/>
    </border>
    <border>
      <left/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thick">
        <color theme="3" tint="-0.24994659260841701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ck">
        <color theme="3" tint="-0.24994659260841701"/>
      </right>
      <top/>
      <bottom style="medium">
        <color theme="0"/>
      </bottom>
      <diagonal/>
    </border>
    <border>
      <left style="thick">
        <color theme="3" tint="-0.2499465926084170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theme="3" tint="-0.24994659260841701"/>
      </right>
      <top style="medium">
        <color theme="0"/>
      </top>
      <bottom style="medium">
        <color theme="0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2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hidden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>
      <alignment vertical="center"/>
    </xf>
    <xf numFmtId="0" fontId="7" fillId="0" borderId="0" xfId="0" applyFont="1" applyFill="1" applyAlignment="1" applyProtection="1">
      <alignment vertical="center"/>
      <protection hidden="1"/>
    </xf>
    <xf numFmtId="165" fontId="9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2" fillId="0" borderId="0" xfId="1" applyFont="1" applyAlignment="1">
      <alignment vertical="top"/>
    </xf>
    <xf numFmtId="0" fontId="9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 applyProtection="1">
      <alignment vertical="center"/>
      <protection hidden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4" fontId="13" fillId="0" borderId="0" xfId="0" applyNumberFormat="1" applyFont="1" applyAlignment="1" applyProtection="1">
      <alignment vertical="center"/>
      <protection hidden="1"/>
    </xf>
    <xf numFmtId="0" fontId="14" fillId="15" borderId="0" xfId="0" applyFont="1" applyFill="1" applyAlignment="1">
      <alignment horizontal="center" vertical="center"/>
    </xf>
    <xf numFmtId="167" fontId="3" fillId="0" borderId="0" xfId="0" applyNumberFormat="1" applyFont="1" applyAlignment="1" applyProtection="1">
      <alignment horizontal="left" vertical="center"/>
      <protection hidden="1"/>
    </xf>
    <xf numFmtId="167" fontId="15" fillId="0" borderId="0" xfId="0" applyNumberFormat="1" applyFont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9" fillId="0" borderId="0" xfId="0" applyFont="1" applyFill="1" applyAlignment="1" applyProtection="1">
      <alignment vertical="center"/>
      <protection hidden="1"/>
    </xf>
    <xf numFmtId="0" fontId="7" fillId="0" borderId="0" xfId="0" applyFont="1" applyFill="1" applyAlignment="1">
      <alignment vertical="center"/>
    </xf>
    <xf numFmtId="0" fontId="14" fillId="15" borderId="4" xfId="0" applyFont="1" applyFill="1" applyBorder="1" applyAlignment="1">
      <alignment horizontal="center" vertical="center"/>
    </xf>
    <xf numFmtId="0" fontId="14" fillId="15" borderId="5" xfId="0" applyFont="1" applyFill="1" applyBorder="1" applyAlignment="1">
      <alignment horizontal="center" vertical="center"/>
    </xf>
    <xf numFmtId="0" fontId="14" fillId="13" borderId="7" xfId="0" applyFont="1" applyFill="1" applyBorder="1" applyAlignment="1">
      <alignment vertical="center"/>
    </xf>
    <xf numFmtId="0" fontId="18" fillId="14" borderId="7" xfId="0" applyFont="1" applyFill="1" applyBorder="1" applyAlignment="1">
      <alignment vertical="center"/>
    </xf>
    <xf numFmtId="0" fontId="14" fillId="7" borderId="7" xfId="0" applyFont="1" applyFill="1" applyBorder="1" applyAlignment="1">
      <alignment vertical="center"/>
    </xf>
    <xf numFmtId="0" fontId="18" fillId="16" borderId="9" xfId="0" applyFont="1" applyFill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8" borderId="7" xfId="0" applyFont="1" applyFill="1" applyBorder="1" applyAlignment="1">
      <alignment vertical="center"/>
    </xf>
    <xf numFmtId="0" fontId="15" fillId="11" borderId="7" xfId="0" applyFont="1" applyFill="1" applyBorder="1" applyAlignment="1">
      <alignment vertical="center"/>
    </xf>
    <xf numFmtId="0" fontId="15" fillId="6" borderId="7" xfId="0" applyFont="1" applyFill="1" applyBorder="1" applyAlignment="1">
      <alignment vertical="center"/>
    </xf>
    <xf numFmtId="0" fontId="15" fillId="12" borderId="7" xfId="0" applyFont="1" applyFill="1" applyBorder="1" applyAlignment="1">
      <alignment vertical="center"/>
    </xf>
    <xf numFmtId="0" fontId="7" fillId="0" borderId="3" xfId="0" applyFont="1" applyFill="1" applyBorder="1" applyAlignment="1" applyProtection="1">
      <alignment vertical="center"/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9" fillId="0" borderId="0" xfId="0" applyFont="1" applyFill="1" applyAlignment="1">
      <alignment horizontal="center" vertical="center"/>
    </xf>
    <xf numFmtId="0" fontId="14" fillId="5" borderId="7" xfId="0" applyFont="1" applyFill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22" fillId="2" borderId="3" xfId="0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21" fillId="0" borderId="0" xfId="0" applyFont="1" applyAlignment="1">
      <alignment horizontal="center" vertical="center"/>
    </xf>
    <xf numFmtId="165" fontId="23" fillId="0" borderId="3" xfId="0" applyNumberFormat="1" applyFont="1" applyBorder="1" applyAlignment="1" applyProtection="1">
      <alignment horizontal="center" vertical="center"/>
      <protection hidden="1"/>
    </xf>
    <xf numFmtId="165" fontId="23" fillId="4" borderId="3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Alignment="1">
      <alignment vertical="center"/>
    </xf>
    <xf numFmtId="164" fontId="5" fillId="0" borderId="0" xfId="0" applyNumberFormat="1" applyFont="1" applyFill="1" applyAlignment="1" applyProtection="1">
      <alignment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0" fontId="22" fillId="0" borderId="0" xfId="0" applyFont="1" applyFill="1" applyAlignment="1" applyProtection="1">
      <alignment horizontal="center" vertical="center"/>
      <protection hidden="1"/>
    </xf>
    <xf numFmtId="165" fontId="21" fillId="0" borderId="0" xfId="0" applyNumberFormat="1" applyFont="1" applyFill="1" applyAlignment="1" applyProtection="1">
      <alignment horizontal="center" vertical="center"/>
      <protection hidden="1"/>
    </xf>
    <xf numFmtId="167" fontId="19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Fill="1"/>
    <xf numFmtId="0" fontId="6" fillId="0" borderId="11" xfId="0" applyFont="1" applyFill="1" applyBorder="1" applyAlignment="1" applyProtection="1">
      <alignment vertical="center"/>
      <protection hidden="1"/>
    </xf>
    <xf numFmtId="0" fontId="5" fillId="0" borderId="11" xfId="0" applyFont="1" applyFill="1" applyBorder="1" applyAlignment="1" applyProtection="1">
      <alignment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7" fillId="0" borderId="0" xfId="0" applyFont="1" applyAlignment="1">
      <alignment vertical="center"/>
    </xf>
    <xf numFmtId="166" fontId="5" fillId="10" borderId="15" xfId="0" applyNumberFormat="1" applyFont="1" applyFill="1" applyBorder="1" applyAlignment="1" applyProtection="1">
      <alignment horizontal="center" vertical="center"/>
      <protection hidden="1"/>
    </xf>
    <xf numFmtId="166" fontId="5" fillId="10" borderId="19" xfId="0" applyNumberFormat="1" applyFont="1" applyFill="1" applyBorder="1" applyAlignment="1" applyProtection="1">
      <alignment horizontal="center" vertical="center"/>
      <protection hidden="1"/>
    </xf>
    <xf numFmtId="166" fontId="5" fillId="10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32" fillId="10" borderId="0" xfId="0" applyFont="1" applyFill="1" applyAlignment="1">
      <alignment horizontal="center"/>
    </xf>
    <xf numFmtId="0" fontId="20" fillId="10" borderId="0" xfId="0" applyFont="1" applyFill="1" applyAlignment="1">
      <alignment horizontal="center"/>
    </xf>
    <xf numFmtId="0" fontId="25" fillId="17" borderId="0" xfId="0" applyFont="1" applyFill="1" applyAlignment="1">
      <alignment horizontal="center"/>
    </xf>
    <xf numFmtId="0" fontId="0" fillId="17" borderId="0" xfId="0" applyFill="1"/>
    <xf numFmtId="0" fontId="9" fillId="17" borderId="0" xfId="0" applyNumberFormat="1" applyFont="1" applyFill="1" applyAlignment="1">
      <alignment horizontal="center"/>
    </xf>
    <xf numFmtId="0" fontId="0" fillId="17" borderId="0" xfId="0" applyNumberFormat="1" applyFill="1"/>
    <xf numFmtId="0" fontId="0" fillId="17" borderId="0" xfId="0" applyFill="1" applyAlignment="1">
      <alignment horizontal="center"/>
    </xf>
    <xf numFmtId="0" fontId="2" fillId="17" borderId="0" xfId="0" applyNumberFormat="1" applyFont="1" applyFill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4" fillId="0" borderId="0" xfId="0" applyFont="1" applyAlignment="1" applyProtection="1">
      <alignment horizontal="center" vertical="center"/>
      <protection hidden="1"/>
    </xf>
    <xf numFmtId="0" fontId="20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1" applyAlignment="1">
      <alignment vertical="center"/>
    </xf>
    <xf numFmtId="0" fontId="39" fillId="0" borderId="0" xfId="0" applyFont="1" applyFill="1" applyAlignment="1" applyProtection="1">
      <alignment horizontal="left" vertical="center"/>
      <protection hidden="1"/>
    </xf>
    <xf numFmtId="0" fontId="40" fillId="0" borderId="0" xfId="0" applyFont="1" applyAlignment="1" applyProtection="1">
      <alignment vertical="center"/>
      <protection hidden="1"/>
    </xf>
    <xf numFmtId="0" fontId="41" fillId="0" borderId="0" xfId="0" applyFont="1" applyAlignment="1" applyProtection="1">
      <alignment vertical="center"/>
      <protection hidden="1"/>
    </xf>
    <xf numFmtId="0" fontId="25" fillId="2" borderId="0" xfId="0" applyFont="1" applyFill="1" applyAlignment="1">
      <alignment horizontal="center" vertical="center"/>
    </xf>
    <xf numFmtId="0" fontId="25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0" fillId="0" borderId="0" xfId="0" applyBorder="1"/>
    <xf numFmtId="0" fontId="20" fillId="0" borderId="23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167" fontId="38" fillId="0" borderId="0" xfId="0" applyNumberFormat="1" applyFont="1" applyBorder="1" applyAlignment="1">
      <alignment horizontal="center" vertical="center"/>
    </xf>
    <xf numFmtId="167" fontId="43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>
      <alignment horizontal="center" vertical="center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165" fontId="46" fillId="9" borderId="21" xfId="0" applyNumberFormat="1" applyFont="1" applyFill="1" applyBorder="1" applyAlignment="1" applyProtection="1">
      <alignment horizontal="center"/>
      <protection hidden="1"/>
    </xf>
    <xf numFmtId="165" fontId="46" fillId="9" borderId="2" xfId="0" applyNumberFormat="1" applyFont="1" applyFill="1" applyBorder="1" applyAlignment="1" applyProtection="1">
      <alignment horizontal="center"/>
      <protection hidden="1"/>
    </xf>
    <xf numFmtId="165" fontId="46" fillId="9" borderId="22" xfId="0" applyNumberFormat="1" applyFont="1" applyFill="1" applyBorder="1" applyAlignment="1" applyProtection="1">
      <alignment horizontal="center"/>
      <protection hidden="1"/>
    </xf>
    <xf numFmtId="14" fontId="3" fillId="0" borderId="0" xfId="0" applyNumberFormat="1" applyFont="1" applyAlignment="1">
      <alignment vertical="center"/>
    </xf>
    <xf numFmtId="0" fontId="47" fillId="0" borderId="0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11" fillId="0" borderId="0" xfId="0" applyFont="1" applyAlignment="1" applyProtection="1">
      <alignment horizontal="right"/>
      <protection hidden="1"/>
    </xf>
    <xf numFmtId="164" fontId="14" fillId="10" borderId="3" xfId="0" applyNumberFormat="1" applyFont="1" applyFill="1" applyBorder="1" applyAlignment="1" applyProtection="1">
      <alignment horizontal="center" vertical="center"/>
      <protection hidden="1"/>
    </xf>
    <xf numFmtId="0" fontId="6" fillId="16" borderId="10" xfId="0" applyFont="1" applyFill="1" applyBorder="1" applyAlignment="1" applyProtection="1">
      <alignment horizontal="center" vertical="center"/>
      <protection hidden="1"/>
    </xf>
    <xf numFmtId="0" fontId="6" fillId="16" borderId="11" xfId="0" applyFont="1" applyFill="1" applyBorder="1" applyAlignment="1" applyProtection="1">
      <alignment horizontal="center" vertical="center"/>
      <protection hidden="1"/>
    </xf>
    <xf numFmtId="0" fontId="6" fillId="8" borderId="10" xfId="0" applyFont="1" applyFill="1" applyBorder="1" applyAlignment="1" applyProtection="1">
      <alignment horizontal="center" vertical="center"/>
      <protection hidden="1"/>
    </xf>
    <xf numFmtId="0" fontId="6" fillId="8" borderId="0" xfId="0" applyFont="1" applyFill="1" applyAlignment="1" applyProtection="1">
      <alignment horizontal="center" vertical="center"/>
      <protection hidden="1"/>
    </xf>
    <xf numFmtId="0" fontId="6" fillId="8" borderId="11" xfId="0" applyFont="1" applyFill="1" applyBorder="1" applyAlignment="1" applyProtection="1">
      <alignment horizontal="center" vertical="center"/>
      <protection hidden="1"/>
    </xf>
    <xf numFmtId="0" fontId="6" fillId="14" borderId="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Alignment="1" applyProtection="1">
      <alignment horizontal="center" vertical="center"/>
      <protection hidden="1"/>
    </xf>
    <xf numFmtId="0" fontId="5" fillId="13" borderId="0" xfId="0" applyFont="1" applyFill="1" applyAlignment="1" applyProtection="1">
      <alignment horizontal="center" vertical="center"/>
      <protection hidden="1"/>
    </xf>
    <xf numFmtId="0" fontId="5" fillId="5" borderId="10" xfId="0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0" fontId="5" fillId="5" borderId="11" xfId="0" applyFont="1" applyFill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17" fillId="9" borderId="0" xfId="0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6" fillId="6" borderId="10" xfId="0" applyFont="1" applyFill="1" applyBorder="1" applyAlignment="1" applyProtection="1">
      <alignment horizontal="center" vertical="center"/>
      <protection hidden="1"/>
    </xf>
    <xf numFmtId="0" fontId="6" fillId="6" borderId="11" xfId="0" applyFont="1" applyFill="1" applyBorder="1" applyAlignment="1" applyProtection="1">
      <alignment horizontal="center" vertical="center"/>
      <protection hidden="1"/>
    </xf>
    <xf numFmtId="0" fontId="6" fillId="12" borderId="10" xfId="0" applyFont="1" applyFill="1" applyBorder="1" applyAlignment="1" applyProtection="1">
      <alignment horizontal="center" vertical="center"/>
      <protection hidden="1"/>
    </xf>
    <xf numFmtId="0" fontId="6" fillId="12" borderId="0" xfId="0" applyFont="1" applyFill="1" applyAlignment="1" applyProtection="1">
      <alignment horizontal="center" vertical="center"/>
      <protection hidden="1"/>
    </xf>
    <xf numFmtId="0" fontId="16" fillId="10" borderId="0" xfId="0" applyFont="1" applyFill="1" applyAlignment="1" applyProtection="1">
      <alignment horizontal="center" vertical="center"/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6" fillId="11" borderId="10" xfId="0" applyFont="1" applyFill="1" applyBorder="1" applyAlignment="1" applyProtection="1">
      <alignment horizontal="center" vertical="center"/>
      <protection hidden="1"/>
    </xf>
    <xf numFmtId="0" fontId="6" fillId="11" borderId="11" xfId="0" applyFont="1" applyFill="1" applyBorder="1" applyAlignment="1" applyProtection="1">
      <alignment horizontal="center" vertical="center"/>
      <protection hidden="1"/>
    </xf>
    <xf numFmtId="0" fontId="38" fillId="0" borderId="24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168" fontId="31" fillId="9" borderId="16" xfId="0" applyNumberFormat="1" applyFont="1" applyFill="1" applyBorder="1" applyAlignment="1">
      <alignment horizontal="center" vertical="center"/>
    </xf>
    <xf numFmtId="168" fontId="31" fillId="9" borderId="17" xfId="0" applyNumberFormat="1" applyFont="1" applyFill="1" applyBorder="1" applyAlignment="1">
      <alignment horizontal="center" vertical="center"/>
    </xf>
    <xf numFmtId="168" fontId="31" fillId="9" borderId="18" xfId="0" applyNumberFormat="1" applyFont="1" applyFill="1" applyBorder="1" applyAlignment="1">
      <alignment horizontal="center" vertical="center"/>
    </xf>
    <xf numFmtId="0" fontId="6" fillId="12" borderId="0" xfId="0" applyFont="1" applyFill="1" applyBorder="1" applyAlignment="1" applyProtection="1">
      <alignment horizontal="center" vertical="center"/>
      <protection hidden="1"/>
    </xf>
    <xf numFmtId="0" fontId="6" fillId="8" borderId="0" xfId="0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794"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ill>
        <patternFill patternType="lightUp"/>
      </fill>
    </dxf>
    <dxf>
      <font>
        <b/>
        <i val="0"/>
        <color auto="1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color auto="1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rgb="FFFF99CC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8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rgb="FF0000FF"/>
        </patternFill>
      </fill>
    </dxf>
    <dxf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1" tint="0.2499465926084170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b/>
        <i val="0"/>
        <color rgb="FFFF0000"/>
      </font>
    </dxf>
    <dxf>
      <font>
        <b val="0"/>
        <i/>
        <color rgb="FFC00000"/>
      </font>
    </dxf>
    <dxf>
      <fill>
        <patternFill>
          <bgColor theme="0" tint="-0.499984740745262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CC33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rgb="FF0000FF"/>
        <name val="Calibri"/>
        <scheme val="minor"/>
      </font>
      <numFmt numFmtId="167" formatCode="0_);[Red]\(0\)"/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00FF"/>
        <name val="Calibri"/>
        <scheme val="minor"/>
      </font>
      <numFmt numFmtId="167" formatCode="0_);[Red]\(0\)"/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00FF"/>
        <name val="Calibri"/>
        <scheme val="minor"/>
      </font>
      <numFmt numFmtId="167" formatCode="0_);[Red]\(0\)"/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8000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rgb="FF008000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008000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3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strike val="0"/>
        <outline val="0"/>
        <shadow val="0"/>
        <vertAlign val="baseline"/>
        <sz val="8"/>
        <name val="Calibri"/>
        <scheme val="minor"/>
      </font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ill>
        <patternFill>
          <bgColor theme="3"/>
        </patternFill>
      </fill>
    </dxf>
    <dxf>
      <fill>
        <patternFill>
          <bgColor theme="3" tint="0.79998168889431442"/>
        </patternFill>
      </fill>
    </dxf>
    <dxf>
      <fill>
        <patternFill>
          <bgColor theme="3"/>
        </patternFill>
      </fill>
    </dxf>
  </dxfs>
  <tableStyles count="8" defaultTableStyle="Style de tableau 6" defaultPivotStyle="PivotStyleLight16">
    <tableStyle name="Style de tableau 1" pivot="0" count="2">
      <tableStyleElement type="headerRow" dxfId="793"/>
      <tableStyleElement type="secondRowStripe" dxfId="792"/>
    </tableStyle>
    <tableStyle name="Style de tableau 2" pivot="0" count="2">
      <tableStyleElement type="headerRow" dxfId="791"/>
      <tableStyleElement type="secondRowStripe" dxfId="790"/>
    </tableStyle>
    <tableStyle name="Style de tableau 3" pivot="0" count="2">
      <tableStyleElement type="headerRow" dxfId="789"/>
      <tableStyleElement type="secondRowStripe" dxfId="788"/>
    </tableStyle>
    <tableStyle name="Style de tableau 4" pivot="0" count="1">
      <tableStyleElement type="secondRowStripe" dxfId="787"/>
    </tableStyle>
    <tableStyle name="Style de tableau 5" pivot="0" count="3">
      <tableStyleElement type="headerRow" dxfId="786"/>
      <tableStyleElement type="firstRowStripe" dxfId="785"/>
      <tableStyleElement type="secondRowStripe" dxfId="784"/>
    </tableStyle>
    <tableStyle name="Style de tableau 6" pivot="0" count="2">
      <tableStyleElement type="headerRow" dxfId="783"/>
      <tableStyleElement type="secondRowStripe" dxfId="782"/>
    </tableStyle>
    <tableStyle name="Style de tableau croisé dynamique 1" table="0" count="2">
      <tableStyleElement type="headerRow" dxfId="781"/>
      <tableStyleElement type="secondRowStripe" dxfId="780"/>
    </tableStyle>
    <tableStyle name="Style de tableau croisé dynamique 2" table="0" count="3">
      <tableStyleElement type="headerRow" dxfId="779"/>
      <tableStyleElement type="firstRowStripe" dxfId="778"/>
      <tableStyleElement type="secondRowStripe" dxfId="777"/>
    </tableStyle>
  </tableStyles>
  <colors>
    <mruColors>
      <color rgb="FFFF99FF"/>
      <color rgb="FFCC3300"/>
      <color rgb="FFFFFF99"/>
      <color rgb="FF0000FF"/>
      <color rgb="FFFF99CC"/>
      <color rgb="FF006600"/>
      <color rgb="FF008000"/>
      <color rgb="FFFFCCFF"/>
      <color rgb="FFFFFFCC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5</xdr:col>
      <xdr:colOff>126667</xdr:colOff>
      <xdr:row>1</xdr:row>
      <xdr:rowOff>104775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1507792" cy="3524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0</xdr:row>
          <xdr:rowOff>47625</xdr:rowOff>
        </xdr:from>
        <xdr:to>
          <xdr:col>29</xdr:col>
          <xdr:colOff>114300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Bookman Old Style"/>
                </a:rPr>
                <a:t>Envoi par courriel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114300</xdr:colOff>
          <xdr:row>7</xdr:row>
          <xdr:rowOff>28575</xdr:rowOff>
        </xdr:from>
        <xdr:to>
          <xdr:col>27</xdr:col>
          <xdr:colOff>247650</xdr:colOff>
          <xdr:row>10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Bookman Old Style"/>
                </a:rPr>
                <a:t>Imprimer  en 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2</xdr:row>
          <xdr:rowOff>47625</xdr:rowOff>
        </xdr:from>
        <xdr:to>
          <xdr:col>30</xdr:col>
          <xdr:colOff>180975</xdr:colOff>
          <xdr:row>4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Bookman Old Style"/>
                </a:rPr>
                <a:t>Envoyer au Superviseur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190500</xdr:rowOff>
        </xdr:from>
        <xdr:to>
          <xdr:col>8</xdr:col>
          <xdr:colOff>409575</xdr:colOff>
          <xdr:row>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Bookman Old Style"/>
                </a:rPr>
                <a:t>Supprimer un employé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V56" totalsRowShown="0" headerRowDxfId="776" dataDxfId="775">
  <autoFilter ref="A5:V56"/>
  <sortState ref="A6:W122">
    <sortCondition ref="G5:G127"/>
  </sortState>
  <tableColumns count="22">
    <tableColumn id="1" name="MATR" dataDxfId="774"/>
    <tableColumn id="2" name="USINE" dataDxfId="773"/>
    <tableColumn id="3" name="GR" dataDxfId="772"/>
    <tableColumn id="4" name="SERVICE" dataDxfId="771"/>
    <tableColumn id="5" name="DEPT" dataDxfId="770"/>
    <tableColumn id="23" name="HORAIRE" dataDxfId="769"/>
    <tableColumn id="6" name="NOM" dataDxfId="768"/>
    <tableColumn id="7" name="PRÉNOM" dataDxfId="767"/>
    <tableColumn id="8" name="ÉTAT" dataDxfId="766"/>
    <tableColumn id="9" name="SUPERVISEUR" dataDxfId="765"/>
    <tableColumn id="12" name="VACANCES_x000a_PRÉCÉDENTES" dataDxfId="764"/>
    <tableColumn id="13" name="VACANCES_x000a_COURANTES" dataDxfId="763"/>
    <tableColumn id="14" name="MOBILE" dataDxfId="762"/>
    <tableColumn id="15" name="MALADIE" dataDxfId="761"/>
    <tableColumn id="16" name="VACANCES_x000a_PRIS" dataDxfId="760">
      <calculatedColumnFormula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calculatedColumnFormula>
    </tableColumn>
    <tableColumn id="17" name="MOBILE_x000a_PRIS" dataDxfId="759">
      <calculatedColumnFormula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calculatedColumnFormula>
    </tableColumn>
    <tableColumn id="18" name="MALADIE_x000a_PRIS" dataDxfId="758">
      <calculatedColumnFormula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calculatedColumnFormula>
    </tableColumn>
    <tableColumn id="19" name="VACANCES_x000a_RESTANT" dataDxfId="757">
      <calculatedColumnFormula>Tableau1[[#This Row],[VACANCES
PRÉCÉDENTES]]+Tableau1[[#This Row],[VACANCES
COURANTES]]-Tableau1[[#This Row],[VACANCES
PRIS]]</calculatedColumnFormula>
    </tableColumn>
    <tableColumn id="20" name="MOBILE_x000a_RESTANT" dataDxfId="756">
      <calculatedColumnFormula>Tableau1[[#This Row],[MOBILE]]-Tableau1[[#This Row],[MOBILE
PRIS]]</calculatedColumnFormula>
    </tableColumn>
    <tableColumn id="21" name="MALADIE_x000a_RESTANT" dataDxfId="755">
      <calculatedColumnFormula>Tableau1[[#This Row],[MALADIE]]-Tableau1[[#This Row],[MALADIE
PRIS]]</calculatedColumnFormula>
    </tableColumn>
    <tableColumn id="22" name="VACANCES_x000a_ANTICIPÉS" dataDxfId="754">
      <calculatedColumnFormula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calculatedColumnFormula>
    </tableColumn>
    <tableColumn id="24" name="TEMPS_x000a_CUMULÉS" dataDxfId="753">
      <calculatedColumnFormula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5:AM56" totalsRowShown="0" headerRowDxfId="752">
  <autoFilter ref="A5:AM56"/>
  <tableColumns count="39">
    <tableColumn id="1" name="MATR" dataDxfId="751">
      <calculatedColumnFormula>IF(Tableau1[[#This Row],[MATR]]&lt;&gt;"",Tableau1[[#This Row],[MATR]],"")</calculatedColumnFormula>
    </tableColumn>
    <tableColumn id="2" name="USINE" dataDxfId="750">
      <calculatedColumnFormula>IF(Tableau1[[#This Row],[USINE]]&lt;&gt;"",Tableau1[[#This Row],[USINE]],"")</calculatedColumnFormula>
    </tableColumn>
    <tableColumn id="3" name="SERVICE" dataDxfId="749">
      <calculatedColumnFormula>IF(Tableau1[[#This Row],[SERVICE]]&lt;&gt;"",Tableau1[[#This Row],[SERVICE]],"")</calculatedColumnFormula>
    </tableColumn>
    <tableColumn id="4" name="DEPT" dataDxfId="748">
      <calculatedColumnFormula>IF(Tableau1[[#This Row],[DEPT]]&lt;&gt;"",Tableau1[[#This Row],[DEPT]],"")</calculatedColumnFormula>
    </tableColumn>
    <tableColumn id="8" name="Horaire" dataDxfId="747">
      <calculatedColumnFormula>IF(Tableau1[[#This Row],[HORAIRE]]&lt;&gt;"",Tableau1[[#This Row],[HORAIRE]],"")</calculatedColumnFormula>
    </tableColumn>
    <tableColumn id="5" name="Superviseur" dataDxfId="746">
      <calculatedColumnFormula>IF(Tableau1[[#This Row],[SUPERVISEUR]]&lt;&gt;"",Tableau1[[#This Row],[SUPERVISEUR]],"")</calculatedColumnFormula>
    </tableColumn>
    <tableColumn id="6" name="Nom" dataDxfId="745">
      <calculatedColumnFormula>IF(Tableau1[[#This Row],[NOM]]&lt;&gt;"",Tableau1[[#This Row],[NOM]],"")</calculatedColumnFormula>
    </tableColumn>
    <tableColumn id="7" name="PRÉNOM" dataDxfId="744">
      <calculatedColumnFormula>IF(Tableau1[[#This Row],[PRÉNOM]]&lt;&gt;"",Tableau1[[#This Row],[PRÉNOM]],"")</calculatedColumnFormula>
    </tableColumn>
    <tableColumn id="9" name="1" dataDxfId="743"/>
    <tableColumn id="10" name="2" dataDxfId="742"/>
    <tableColumn id="11" name="3" dataDxfId="741"/>
    <tableColumn id="12" name="4" dataDxfId="740"/>
    <tableColumn id="13" name="5" dataDxfId="739"/>
    <tableColumn id="14" name="6" dataDxfId="738"/>
    <tableColumn id="15" name="7" dataDxfId="737"/>
    <tableColumn id="16" name="8" dataDxfId="736"/>
    <tableColumn id="17" name="9" dataDxfId="735"/>
    <tableColumn id="18" name="10" dataDxfId="734"/>
    <tableColumn id="19" name="11" dataDxfId="733"/>
    <tableColumn id="20" name="12" dataDxfId="732"/>
    <tableColumn id="21" name="13" dataDxfId="731"/>
    <tableColumn id="22" name="14" dataDxfId="730"/>
    <tableColumn id="23" name="15" dataDxfId="729"/>
    <tableColumn id="24" name="16" dataDxfId="728"/>
    <tableColumn id="25" name="17" dataDxfId="727"/>
    <tableColumn id="26" name="18" dataDxfId="726"/>
    <tableColumn id="27" name="19" dataDxfId="725"/>
    <tableColumn id="28" name="20" dataDxfId="724"/>
    <tableColumn id="29" name="21" dataDxfId="723"/>
    <tableColumn id="30" name="22" dataDxfId="722"/>
    <tableColumn id="31" name="23" dataDxfId="721"/>
    <tableColumn id="32" name="24" dataDxfId="720"/>
    <tableColumn id="33" name="25" dataDxfId="719"/>
    <tableColumn id="34" name="26" dataDxfId="718"/>
    <tableColumn id="35" name="27" dataDxfId="717"/>
    <tableColumn id="36" name="28" dataDxfId="716"/>
    <tableColumn id="37" name="29" dataDxfId="715"/>
    <tableColumn id="38" name="30" dataDxfId="714"/>
    <tableColumn id="39" name="31" dataDxfId="713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5:AL56" totalsRowShown="0" headerRowDxfId="712">
  <autoFilter ref="A5:AL56"/>
  <tableColumns count="38">
    <tableColumn id="1" name="MATR" dataDxfId="711">
      <calculatedColumnFormula>IF(Tableau1[[#This Row],[MATR]]&lt;&gt;"",Tableau1[[#This Row],[MATR]],"")</calculatedColumnFormula>
    </tableColumn>
    <tableColumn id="2" name="USINE" dataDxfId="710">
      <calculatedColumnFormula>IF(Tableau1[[#This Row],[USINE]]&lt;&gt;"",Tableau1[[#This Row],[USINE]],"")</calculatedColumnFormula>
    </tableColumn>
    <tableColumn id="3" name="SERVICE" dataDxfId="709">
      <calculatedColumnFormula>IF(Tableau1[[#This Row],[SERVICE]]&lt;&gt;"",Tableau1[[#This Row],[SERVICE]],"")</calculatedColumnFormula>
    </tableColumn>
    <tableColumn id="4" name="DEPT" dataDxfId="708">
      <calculatedColumnFormula>IF(Tableau1[[#This Row],[DEPT]]&lt;&gt;"",Tableau1[[#This Row],[DEPT]],"")</calculatedColumnFormula>
    </tableColumn>
    <tableColumn id="8" name="Horaire" dataDxfId="707">
      <calculatedColumnFormula>IF(Tableau1[[#This Row],[HORAIRE]]&lt;&gt;"",Tableau1[[#This Row],[HORAIRE]],"")</calculatedColumnFormula>
    </tableColumn>
    <tableColumn id="5" name="Superviseur" dataDxfId="706">
      <calculatedColumnFormula>IF(Tableau1[[#This Row],[SUPERVISEUR]]&lt;&gt;"",Tableau1[[#This Row],[SUPERVISEUR]],"")</calculatedColumnFormula>
    </tableColumn>
    <tableColumn id="6" name="Nom" dataDxfId="705">
      <calculatedColumnFormula>IF(Tableau1[[#This Row],[NOM]]&lt;&gt;"",Tableau1[[#This Row],[NOM]],"")</calculatedColumnFormula>
    </tableColumn>
    <tableColumn id="7" name="PRÉNOM" dataDxfId="704">
      <calculatedColumnFormula>IF(Tableau1[[#This Row],[PRÉNOM]]&lt;&gt;"",Tableau1[[#This Row],[PRÉNOM]],"")</calculatedColumnFormula>
    </tableColumn>
    <tableColumn id="9" name="1" dataDxfId="703"/>
    <tableColumn id="10" name="2" dataDxfId="702"/>
    <tableColumn id="11" name="3" dataDxfId="701"/>
    <tableColumn id="12" name="4" dataDxfId="700"/>
    <tableColumn id="13" name="5" dataDxfId="699"/>
    <tableColumn id="14" name="6" dataDxfId="698"/>
    <tableColumn id="15" name="7" dataDxfId="697"/>
    <tableColumn id="16" name="8" dataDxfId="696"/>
    <tableColumn id="17" name="9" dataDxfId="695"/>
    <tableColumn id="18" name="10" dataDxfId="694"/>
    <tableColumn id="19" name="11" dataDxfId="693"/>
    <tableColumn id="20" name="12" dataDxfId="692"/>
    <tableColumn id="21" name="13" dataDxfId="691"/>
    <tableColumn id="22" name="14" dataDxfId="690"/>
    <tableColumn id="23" name="15" dataDxfId="689"/>
    <tableColumn id="24" name="16" dataDxfId="688"/>
    <tableColumn id="25" name="17" dataDxfId="687"/>
    <tableColumn id="26" name="18" dataDxfId="686"/>
    <tableColumn id="27" name="19" dataDxfId="685"/>
    <tableColumn id="28" name="20" dataDxfId="684"/>
    <tableColumn id="29" name="21" dataDxfId="683"/>
    <tableColumn id="30" name="22" dataDxfId="682"/>
    <tableColumn id="31" name="23" dataDxfId="681"/>
    <tableColumn id="32" name="24" dataDxfId="680"/>
    <tableColumn id="33" name="25" dataDxfId="679"/>
    <tableColumn id="34" name="26" dataDxfId="678"/>
    <tableColumn id="35" name="27" dataDxfId="677"/>
    <tableColumn id="36" name="28" dataDxfId="676"/>
    <tableColumn id="37" name="29" dataDxfId="675"/>
    <tableColumn id="38" name="30" dataDxfId="674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5:AM56" totalsRowShown="0" headerRowDxfId="673">
  <autoFilter ref="A5:AM56"/>
  <tableColumns count="39">
    <tableColumn id="1" name="MATR" dataDxfId="672">
      <calculatedColumnFormula>IF(Tableau1[[#This Row],[MATR]]&lt;&gt;"",Tableau1[[#This Row],[MATR]],"")</calculatedColumnFormula>
    </tableColumn>
    <tableColumn id="2" name="USINE" dataDxfId="671">
      <calculatedColumnFormula>IF(Tableau1[[#This Row],[USINE]]&lt;&gt;"",Tableau1[[#This Row],[USINE]],"")</calculatedColumnFormula>
    </tableColumn>
    <tableColumn id="3" name="SERVICE" dataDxfId="670">
      <calculatedColumnFormula>IF(Tableau1[[#This Row],[SERVICE]]&lt;&gt;"",Tableau1[[#This Row],[SERVICE]],"")</calculatedColumnFormula>
    </tableColumn>
    <tableColumn id="4" name="DEPT" dataDxfId="669">
      <calculatedColumnFormula>IF(Tableau1[[#This Row],[DEPT]]&lt;&gt;"",Tableau1[[#This Row],[DEPT]],"")</calculatedColumnFormula>
    </tableColumn>
    <tableColumn id="8" name="Horaire" dataDxfId="668">
      <calculatedColumnFormula>IF(Tableau1[[#This Row],[HORAIRE]]&lt;&gt;"",Tableau1[[#This Row],[HORAIRE]],"")</calculatedColumnFormula>
    </tableColumn>
    <tableColumn id="5" name="Superviseur" dataDxfId="667">
      <calculatedColumnFormula>IF(Tableau1[[#This Row],[SUPERVISEUR]]&lt;&gt;"",Tableau1[[#This Row],[SUPERVISEUR]],"")</calculatedColumnFormula>
    </tableColumn>
    <tableColumn id="6" name="Nom" dataDxfId="666">
      <calculatedColumnFormula>IF(Tableau1[[#This Row],[NOM]]&lt;&gt;"",Tableau1[[#This Row],[NOM]],"")</calculatedColumnFormula>
    </tableColumn>
    <tableColumn id="7" name="PRÉNOM" dataDxfId="665">
      <calculatedColumnFormula>IF(Tableau1[[#This Row],[PRÉNOM]]&lt;&gt;"",Tableau1[[#This Row],[PRÉNOM]],"")</calculatedColumnFormula>
    </tableColumn>
    <tableColumn id="9" name="1" dataDxfId="664"/>
    <tableColumn id="10" name="2" dataDxfId="663"/>
    <tableColumn id="11" name="3" dataDxfId="662"/>
    <tableColumn id="12" name="4" dataDxfId="661"/>
    <tableColumn id="13" name="5" dataDxfId="660"/>
    <tableColumn id="14" name="6" dataDxfId="659"/>
    <tableColumn id="15" name="7" dataDxfId="658"/>
    <tableColumn id="16" name="8" dataDxfId="657"/>
    <tableColumn id="17" name="9" dataDxfId="656"/>
    <tableColumn id="18" name="10" dataDxfId="655"/>
    <tableColumn id="19" name="11" dataDxfId="654"/>
    <tableColumn id="20" name="12" dataDxfId="653"/>
    <tableColumn id="21" name="13" dataDxfId="652"/>
    <tableColumn id="22" name="14" dataDxfId="651"/>
    <tableColumn id="23" name="15" dataDxfId="650"/>
    <tableColumn id="24" name="16" dataDxfId="649"/>
    <tableColumn id="25" name="17" dataDxfId="648"/>
    <tableColumn id="26" name="18" dataDxfId="647"/>
    <tableColumn id="27" name="19" dataDxfId="646"/>
    <tableColumn id="28" name="20" dataDxfId="645"/>
    <tableColumn id="29" name="21" dataDxfId="644"/>
    <tableColumn id="30" name="22" dataDxfId="643"/>
    <tableColumn id="31" name="23" dataDxfId="642"/>
    <tableColumn id="32" name="24" dataDxfId="641"/>
    <tableColumn id="33" name="25" dataDxfId="640"/>
    <tableColumn id="34" name="26" dataDxfId="639"/>
    <tableColumn id="35" name="27" dataDxfId="638"/>
    <tableColumn id="36" name="28" dataDxfId="637"/>
    <tableColumn id="37" name="29" dataDxfId="636"/>
    <tableColumn id="38" name="30" dataDxfId="635"/>
    <tableColumn id="39" name="31" dataDxfId="634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A5:AM56" totalsRowShown="0" headerRowDxfId="633">
  <autoFilter ref="A5:AM56"/>
  <tableColumns count="39">
    <tableColumn id="1" name="MATR" dataDxfId="632">
      <calculatedColumnFormula>IF(Tableau1[[#This Row],[MATR]]&lt;&gt;"",Tableau1[[#This Row],[MATR]],"")</calculatedColumnFormula>
    </tableColumn>
    <tableColumn id="2" name="USINE" dataDxfId="631">
      <calculatedColumnFormula>IF(Tableau1[[#This Row],[USINE]]&lt;&gt;"",Tableau1[[#This Row],[USINE]],"")</calculatedColumnFormula>
    </tableColumn>
    <tableColumn id="3" name="SERVICE" dataDxfId="630">
      <calculatedColumnFormula>IF(Tableau1[[#This Row],[SERVICE]]&lt;&gt;"",Tableau1[[#This Row],[SERVICE]],"")</calculatedColumnFormula>
    </tableColumn>
    <tableColumn id="4" name="DEPT" dataDxfId="629">
      <calculatedColumnFormula>IF(Tableau1[[#This Row],[DEPT]]&lt;&gt;"",Tableau1[[#This Row],[DEPT]],"")</calculatedColumnFormula>
    </tableColumn>
    <tableColumn id="8" name="Horaire" dataDxfId="628">
      <calculatedColumnFormula>IF(Tableau1[[#This Row],[HORAIRE]]&lt;&gt;"",Tableau1[[#This Row],[HORAIRE]],"")</calculatedColumnFormula>
    </tableColumn>
    <tableColumn id="5" name="Superviseur" dataDxfId="627">
      <calculatedColumnFormula>IF(Tableau1[[#This Row],[SUPERVISEUR]]&lt;&gt;"",Tableau1[[#This Row],[SUPERVISEUR]],"")</calculatedColumnFormula>
    </tableColumn>
    <tableColumn id="6" name="Nom" dataDxfId="626">
      <calculatedColumnFormula>IF(Tableau1[[#This Row],[NOM]]&lt;&gt;"",Tableau1[[#This Row],[NOM]],"")</calculatedColumnFormula>
    </tableColumn>
    <tableColumn id="7" name="PRÉNOM" dataDxfId="625">
      <calculatedColumnFormula>IF(Tableau1[[#This Row],[PRÉNOM]]&lt;&gt;"",Tableau1[[#This Row],[PRÉNOM]],"")</calculatedColumnFormula>
    </tableColumn>
    <tableColumn id="9" name="1" dataDxfId="624"/>
    <tableColumn id="10" name="2" dataDxfId="623"/>
    <tableColumn id="11" name="3" dataDxfId="622"/>
    <tableColumn id="12" name="4" dataDxfId="621"/>
    <tableColumn id="13" name="5" dataDxfId="620"/>
    <tableColumn id="14" name="6" dataDxfId="619"/>
    <tableColumn id="15" name="7" dataDxfId="618"/>
    <tableColumn id="16" name="8" dataDxfId="617"/>
    <tableColumn id="17" name="9" dataDxfId="616"/>
    <tableColumn id="18" name="10" dataDxfId="615"/>
    <tableColumn id="19" name="11" dataDxfId="614"/>
    <tableColumn id="20" name="12" dataDxfId="613"/>
    <tableColumn id="21" name="13" dataDxfId="612"/>
    <tableColumn id="22" name="14" dataDxfId="611"/>
    <tableColumn id="23" name="15" dataDxfId="610"/>
    <tableColumn id="24" name="16" dataDxfId="609"/>
    <tableColumn id="25" name="17" dataDxfId="608"/>
    <tableColumn id="26" name="18" dataDxfId="607"/>
    <tableColumn id="27" name="19" dataDxfId="606"/>
    <tableColumn id="28" name="20" dataDxfId="605"/>
    <tableColumn id="29" name="21" dataDxfId="604"/>
    <tableColumn id="30" name="22" dataDxfId="603"/>
    <tableColumn id="31" name="23" dataDxfId="602"/>
    <tableColumn id="32" name="24" dataDxfId="601"/>
    <tableColumn id="33" name="25" dataDxfId="600"/>
    <tableColumn id="34" name="26" dataDxfId="599"/>
    <tableColumn id="35" name="27" dataDxfId="598"/>
    <tableColumn id="36" name="28" dataDxfId="597"/>
    <tableColumn id="37" name="29" dataDxfId="596"/>
    <tableColumn id="38" name="30" dataDxfId="595"/>
    <tableColumn id="39" name="31" dataDxfId="594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10" name="Tableau10" displayName="Tableau10" ref="A5:AL56" totalsRowShown="0" headerRowDxfId="593">
  <autoFilter ref="A5:AL56"/>
  <tableColumns count="38">
    <tableColumn id="1" name="MATR" dataDxfId="592">
      <calculatedColumnFormula>IF(Tableau1[[#This Row],[MATR]]&lt;&gt;"",Tableau1[[#This Row],[MATR]],"")</calculatedColumnFormula>
    </tableColumn>
    <tableColumn id="2" name="USINE" dataDxfId="591">
      <calculatedColumnFormula>IF(Tableau1[[#This Row],[USINE]]&lt;&gt;"",Tableau1[[#This Row],[USINE]],"")</calculatedColumnFormula>
    </tableColumn>
    <tableColumn id="3" name="SERVICE" dataDxfId="590">
      <calculatedColumnFormula>IF(Tableau1[[#This Row],[SERVICE]]&lt;&gt;"",Tableau1[[#This Row],[SERVICE]],"")</calculatedColumnFormula>
    </tableColumn>
    <tableColumn id="4" name="DEPT" dataDxfId="589">
      <calculatedColumnFormula>IF(Tableau1[[#This Row],[DEPT]]&lt;&gt;"",Tableau1[[#This Row],[DEPT]],"")</calculatedColumnFormula>
    </tableColumn>
    <tableColumn id="8" name="Horaire" dataDxfId="588">
      <calculatedColumnFormula>IF(Tableau1[[#This Row],[HORAIRE]]&lt;&gt;"",Tableau1[[#This Row],[HORAIRE]],"")</calculatedColumnFormula>
    </tableColumn>
    <tableColumn id="5" name="Superviseur" dataDxfId="587">
      <calculatedColumnFormula>IF(Tableau1[[#This Row],[SUPERVISEUR]]&lt;&gt;"",Tableau1[[#This Row],[SUPERVISEUR]],"")</calculatedColumnFormula>
    </tableColumn>
    <tableColumn id="6" name="Nom" dataDxfId="586">
      <calculatedColumnFormula>IF(Tableau1[[#This Row],[NOM]]&lt;&gt;"",Tableau1[[#This Row],[NOM]],"")</calculatedColumnFormula>
    </tableColumn>
    <tableColumn id="7" name="PRÉNOM" dataDxfId="585">
      <calculatedColumnFormula>IF(Tableau1[[#This Row],[PRÉNOM]]&lt;&gt;"",Tableau1[[#This Row],[PRÉNOM]],"")</calculatedColumnFormula>
    </tableColumn>
    <tableColumn id="9" name="1" dataDxfId="584"/>
    <tableColumn id="10" name="2" dataDxfId="583"/>
    <tableColumn id="11" name="3" dataDxfId="582"/>
    <tableColumn id="12" name="4" dataDxfId="581"/>
    <tableColumn id="13" name="5" dataDxfId="580"/>
    <tableColumn id="14" name="6" dataDxfId="579"/>
    <tableColumn id="15" name="7" dataDxfId="578"/>
    <tableColumn id="16" name="8" dataDxfId="577"/>
    <tableColumn id="17" name="9" dataDxfId="576"/>
    <tableColumn id="18" name="10" dataDxfId="575"/>
    <tableColumn id="19" name="11" dataDxfId="574"/>
    <tableColumn id="20" name="12" dataDxfId="573"/>
    <tableColumn id="21" name="13" dataDxfId="572"/>
    <tableColumn id="22" name="14" dataDxfId="571"/>
    <tableColumn id="23" name="15" dataDxfId="570"/>
    <tableColumn id="24" name="16" dataDxfId="569"/>
    <tableColumn id="25" name="17" dataDxfId="568"/>
    <tableColumn id="26" name="18" dataDxfId="567"/>
    <tableColumn id="27" name="19" dataDxfId="566"/>
    <tableColumn id="28" name="20" dataDxfId="565"/>
    <tableColumn id="29" name="21" dataDxfId="564"/>
    <tableColumn id="30" name="22" dataDxfId="563"/>
    <tableColumn id="31" name="23" dataDxfId="562"/>
    <tableColumn id="32" name="24" dataDxfId="561"/>
    <tableColumn id="33" name="25" dataDxfId="560"/>
    <tableColumn id="34" name="26" dataDxfId="559"/>
    <tableColumn id="35" name="27" dataDxfId="558"/>
    <tableColumn id="36" name="28" dataDxfId="557"/>
    <tableColumn id="37" name="29" dataDxfId="556"/>
    <tableColumn id="38" name="30" dataDxfId="555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11" name="Tableau11" displayName="Tableau11" ref="A5:AM56" totalsRowShown="0" headerRowDxfId="554">
  <autoFilter ref="A5:AM56"/>
  <tableColumns count="39">
    <tableColumn id="1" name="MATR" dataDxfId="553">
      <calculatedColumnFormula>IF(Tableau1[[#This Row],[MATR]]&lt;&gt;"",Tableau1[[#This Row],[MATR]],"")</calculatedColumnFormula>
    </tableColumn>
    <tableColumn id="2" name="USINE" dataDxfId="552">
      <calculatedColumnFormula>IF(Tableau1[[#This Row],[USINE]]&lt;&gt;"",Tableau1[[#This Row],[USINE]],"")</calculatedColumnFormula>
    </tableColumn>
    <tableColumn id="3" name="SERVICE" dataDxfId="551">
      <calculatedColumnFormula>IF(Tableau1[[#This Row],[SERVICE]]&lt;&gt;"",Tableau1[[#This Row],[SERVICE]],"")</calculatedColumnFormula>
    </tableColumn>
    <tableColumn id="4" name="DEPT" dataDxfId="550">
      <calculatedColumnFormula>IF(Tableau1[[#This Row],[DEPT]]&lt;&gt;"",Tableau1[[#This Row],[DEPT]],"")</calculatedColumnFormula>
    </tableColumn>
    <tableColumn id="8" name="Horaire" dataDxfId="549">
      <calculatedColumnFormula>IF(Tableau1[[#This Row],[HORAIRE]]&lt;&gt;"",Tableau1[[#This Row],[HORAIRE]],"")</calculatedColumnFormula>
    </tableColumn>
    <tableColumn id="5" name="Superviseur" dataDxfId="548">
      <calculatedColumnFormula>IF(Tableau1[[#This Row],[SUPERVISEUR]]&lt;&gt;"",Tableau1[[#This Row],[SUPERVISEUR]],"")</calculatedColumnFormula>
    </tableColumn>
    <tableColumn id="6" name="Nom" dataDxfId="547">
      <calculatedColumnFormula>IF(Tableau1[[#This Row],[NOM]]&lt;&gt;"",Tableau1[[#This Row],[NOM]],"")</calculatedColumnFormula>
    </tableColumn>
    <tableColumn id="7" name="PRÉNOM" dataDxfId="546">
      <calculatedColumnFormula>IF(Tableau1[[#This Row],[PRÉNOM]]&lt;&gt;"",Tableau1[[#This Row],[PRÉNOM]],"")</calculatedColumnFormula>
    </tableColumn>
    <tableColumn id="9" name="1" dataDxfId="545"/>
    <tableColumn id="10" name="2" dataDxfId="544"/>
    <tableColumn id="11" name="3" dataDxfId="543"/>
    <tableColumn id="12" name="4" dataDxfId="542"/>
    <tableColumn id="13" name="5" dataDxfId="541"/>
    <tableColumn id="14" name="6" dataDxfId="540"/>
    <tableColumn id="15" name="7" dataDxfId="539"/>
    <tableColumn id="16" name="8" dataDxfId="538"/>
    <tableColumn id="17" name="9" dataDxfId="537"/>
    <tableColumn id="18" name="10" dataDxfId="536"/>
    <tableColumn id="19" name="11" dataDxfId="535"/>
    <tableColumn id="20" name="12" dataDxfId="534"/>
    <tableColumn id="21" name="13" dataDxfId="533"/>
    <tableColumn id="22" name="14" dataDxfId="532"/>
    <tableColumn id="23" name="15" dataDxfId="531"/>
    <tableColumn id="24" name="16" dataDxfId="530"/>
    <tableColumn id="25" name="17" dataDxfId="529"/>
    <tableColumn id="26" name="18" dataDxfId="528"/>
    <tableColumn id="27" name="19" dataDxfId="527"/>
    <tableColumn id="28" name="20" dataDxfId="526"/>
    <tableColumn id="29" name="21" dataDxfId="525"/>
    <tableColumn id="30" name="22" dataDxfId="524"/>
    <tableColumn id="31" name="23" dataDxfId="523"/>
    <tableColumn id="32" name="24" dataDxfId="522"/>
    <tableColumn id="33" name="25" dataDxfId="521"/>
    <tableColumn id="34" name="26" dataDxfId="520"/>
    <tableColumn id="35" name="27" dataDxfId="519"/>
    <tableColumn id="36" name="28" dataDxfId="518"/>
    <tableColumn id="37" name="29" dataDxfId="517"/>
    <tableColumn id="38" name="30" dataDxfId="516"/>
    <tableColumn id="39" name="31" dataDxfId="515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12" name="Tableau12" displayName="Tableau12" ref="A5:AL56" totalsRowShown="0" headerRowDxfId="514">
  <autoFilter ref="A5:AL56"/>
  <tableColumns count="38">
    <tableColumn id="1" name="MATR" dataDxfId="513">
      <calculatedColumnFormula>IF(Tableau1[[#This Row],[MATR]]&lt;&gt;"",Tableau1[[#This Row],[MATR]],"")</calculatedColumnFormula>
    </tableColumn>
    <tableColumn id="2" name="USINE" dataDxfId="512">
      <calculatedColumnFormula>IF(Tableau1[[#This Row],[USINE]]&lt;&gt;"",Tableau1[[#This Row],[USINE]],"")</calculatedColumnFormula>
    </tableColumn>
    <tableColumn id="3" name="SERVICE" dataDxfId="511">
      <calculatedColumnFormula>IF(Tableau1[[#This Row],[SERVICE]]&lt;&gt;"",Tableau1[[#This Row],[SERVICE]],"")</calculatedColumnFormula>
    </tableColumn>
    <tableColumn id="4" name="DEPT" dataDxfId="510">
      <calculatedColumnFormula>IF(Tableau1[[#This Row],[DEPT]]&lt;&gt;"",Tableau1[[#This Row],[DEPT]],"")</calculatedColumnFormula>
    </tableColumn>
    <tableColumn id="8" name="Horaire" dataDxfId="509">
      <calculatedColumnFormula>IF(Tableau1[[#This Row],[HORAIRE]]&lt;&gt;"",Tableau1[[#This Row],[HORAIRE]],"")</calculatedColumnFormula>
    </tableColumn>
    <tableColumn id="5" name="Superviseur" dataDxfId="508">
      <calculatedColumnFormula>IF(Tableau1[[#This Row],[SUPERVISEUR]]&lt;&gt;"",Tableau1[[#This Row],[SUPERVISEUR]],"")</calculatedColumnFormula>
    </tableColumn>
    <tableColumn id="6" name="Nom" dataDxfId="507">
      <calculatedColumnFormula>IF(Tableau1[[#This Row],[NOM]]&lt;&gt;"",Tableau1[[#This Row],[NOM]],"")</calculatedColumnFormula>
    </tableColumn>
    <tableColumn id="7" name="PRÉNOM" dataDxfId="506">
      <calculatedColumnFormula>IF(Tableau1[[#This Row],[PRÉNOM]]&lt;&gt;"",Tableau1[[#This Row],[PRÉNOM]],"")</calculatedColumnFormula>
    </tableColumn>
    <tableColumn id="9" name="1" dataDxfId="505"/>
    <tableColumn id="10" name="2" dataDxfId="504"/>
    <tableColumn id="11" name="3" dataDxfId="503"/>
    <tableColumn id="12" name="4" dataDxfId="502"/>
    <tableColumn id="13" name="5" dataDxfId="501"/>
    <tableColumn id="14" name="6" dataDxfId="500"/>
    <tableColumn id="15" name="7" dataDxfId="499"/>
    <tableColumn id="16" name="8" dataDxfId="498"/>
    <tableColumn id="17" name="9" dataDxfId="497"/>
    <tableColumn id="18" name="10" dataDxfId="496"/>
    <tableColumn id="19" name="11" dataDxfId="495"/>
    <tableColumn id="20" name="12" dataDxfId="494"/>
    <tableColumn id="21" name="13" dataDxfId="493"/>
    <tableColumn id="22" name="14" dataDxfId="492"/>
    <tableColumn id="23" name="15" dataDxfId="491"/>
    <tableColumn id="24" name="16" dataDxfId="490"/>
    <tableColumn id="25" name="17" dataDxfId="489"/>
    <tableColumn id="26" name="18" dataDxfId="488"/>
    <tableColumn id="27" name="19" dataDxfId="487"/>
    <tableColumn id="28" name="20" dataDxfId="486"/>
    <tableColumn id="29" name="21" dataDxfId="485"/>
    <tableColumn id="30" name="22" dataDxfId="484"/>
    <tableColumn id="31" name="23" dataDxfId="483"/>
    <tableColumn id="32" name="24" dataDxfId="482"/>
    <tableColumn id="33" name="25" dataDxfId="481"/>
    <tableColumn id="34" name="26" dataDxfId="480"/>
    <tableColumn id="35" name="27" dataDxfId="479"/>
    <tableColumn id="36" name="28" dataDxfId="478"/>
    <tableColumn id="37" name="29" dataDxfId="477"/>
    <tableColumn id="38" name="30" dataDxfId="476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id="13" name="Tableau13" displayName="Tableau13" ref="A5:AM56" totalsRowShown="0" headerRowDxfId="475">
  <autoFilter ref="A5:AM56"/>
  <tableColumns count="39">
    <tableColumn id="1" name="MATR" dataDxfId="474">
      <calculatedColumnFormula>IF(Tableau1[[#This Row],[MATR]]&lt;&gt;"",Tableau1[[#This Row],[MATR]],"")</calculatedColumnFormula>
    </tableColumn>
    <tableColumn id="2" name="USINE" dataDxfId="473">
      <calculatedColumnFormula>IF(Tableau1[[#This Row],[USINE]]&lt;&gt;"",Tableau1[[#This Row],[USINE]],"")</calculatedColumnFormula>
    </tableColumn>
    <tableColumn id="3" name="SERVICE" dataDxfId="472">
      <calculatedColumnFormula>IF(Tableau1[[#This Row],[SERVICE]]&lt;&gt;"",Tableau1[[#This Row],[SERVICE]],"")</calculatedColumnFormula>
    </tableColumn>
    <tableColumn id="4" name="DEPT" dataDxfId="471">
      <calculatedColumnFormula>IF(Tableau1[[#This Row],[DEPT]]&lt;&gt;"",Tableau1[[#This Row],[DEPT]],"")</calculatedColumnFormula>
    </tableColumn>
    <tableColumn id="8" name="Horaire" dataDxfId="470">
      <calculatedColumnFormula>IF(Tableau1[[#This Row],[HORAIRE]]&lt;&gt;"",Tableau1[[#This Row],[HORAIRE]],"")</calculatedColumnFormula>
    </tableColumn>
    <tableColumn id="5" name="Superviseur" dataDxfId="469">
      <calculatedColumnFormula>IF(Tableau1[[#This Row],[SUPERVISEUR]]&lt;&gt;"",Tableau1[[#This Row],[SUPERVISEUR]],"")</calculatedColumnFormula>
    </tableColumn>
    <tableColumn id="6" name="Nom" dataDxfId="468">
      <calculatedColumnFormula>IF(Tableau1[[#This Row],[NOM]]&lt;&gt;"",Tableau1[[#This Row],[NOM]],"")</calculatedColumnFormula>
    </tableColumn>
    <tableColumn id="7" name="PRÉNOM" dataDxfId="467">
      <calculatedColumnFormula>IF(Tableau1[[#This Row],[PRÉNOM]]&lt;&gt;"",Tableau1[[#This Row],[PRÉNOM]],"")</calculatedColumnFormula>
    </tableColumn>
    <tableColumn id="9" name="1" dataDxfId="466"/>
    <tableColumn id="10" name="2" dataDxfId="465"/>
    <tableColumn id="11" name="3" dataDxfId="464"/>
    <tableColumn id="12" name="4" dataDxfId="463"/>
    <tableColumn id="13" name="5" dataDxfId="462"/>
    <tableColumn id="14" name="6" dataDxfId="461"/>
    <tableColumn id="15" name="7" dataDxfId="460"/>
    <tableColumn id="16" name="8" dataDxfId="459"/>
    <tableColumn id="17" name="9" dataDxfId="458"/>
    <tableColumn id="18" name="10" dataDxfId="457"/>
    <tableColumn id="19" name="11" dataDxfId="456"/>
    <tableColumn id="20" name="12" dataDxfId="455"/>
    <tableColumn id="21" name="13" dataDxfId="454"/>
    <tableColumn id="22" name="14" dataDxfId="453"/>
    <tableColumn id="23" name="15" dataDxfId="452"/>
    <tableColumn id="24" name="16" dataDxfId="451"/>
    <tableColumn id="25" name="17" dataDxfId="450"/>
    <tableColumn id="26" name="18" dataDxfId="449"/>
    <tableColumn id="27" name="19" dataDxfId="448"/>
    <tableColumn id="28" name="20" dataDxfId="447"/>
    <tableColumn id="29" name="21" dataDxfId="446"/>
    <tableColumn id="30" name="22" dataDxfId="445"/>
    <tableColumn id="31" name="23" dataDxfId="444"/>
    <tableColumn id="32" name="24" dataDxfId="443"/>
    <tableColumn id="33" name="25" dataDxfId="442"/>
    <tableColumn id="34" name="26" dataDxfId="441"/>
    <tableColumn id="35" name="27" dataDxfId="440"/>
    <tableColumn id="36" name="28" dataDxfId="439"/>
    <tableColumn id="37" name="29" dataDxfId="438"/>
    <tableColumn id="38" name="30" dataDxfId="437"/>
    <tableColumn id="39" name="31" dataDxfId="436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id="14" name="Tableau14" displayName="Tableau14" ref="A5:AM56" totalsRowShown="0" headerRowDxfId="435">
  <autoFilter ref="A5:AM56"/>
  <tableColumns count="39">
    <tableColumn id="1" name="MATR" dataDxfId="434">
      <calculatedColumnFormula>IF(Tableau1[[#This Row],[MATR]]&lt;&gt;"",Tableau1[[#This Row],[MATR]],"")</calculatedColumnFormula>
    </tableColumn>
    <tableColumn id="2" name="USINE" dataDxfId="433">
      <calculatedColumnFormula>IF(Tableau1[[#This Row],[USINE]]&lt;&gt;"",Tableau1[[#This Row],[USINE]],"")</calculatedColumnFormula>
    </tableColumn>
    <tableColumn id="3" name="SERVICE" dataDxfId="432">
      <calculatedColumnFormula>IF(Tableau1[[#This Row],[SERVICE]]&lt;&gt;"",Tableau1[[#This Row],[SERVICE]],"")</calculatedColumnFormula>
    </tableColumn>
    <tableColumn id="4" name="DEPT" dataDxfId="431">
      <calculatedColumnFormula>IF(Tableau1[[#This Row],[DEPT]]&lt;&gt;"",Tableau1[[#This Row],[DEPT]],"")</calculatedColumnFormula>
    </tableColumn>
    <tableColumn id="8" name="Horaire" dataDxfId="430">
      <calculatedColumnFormula>IF(Tableau1[[#This Row],[HORAIRE]]&lt;&gt;"",Tableau1[[#This Row],[HORAIRE]],"")</calculatedColumnFormula>
    </tableColumn>
    <tableColumn id="5" name="Superviseur" dataDxfId="429">
      <calculatedColumnFormula>IF(Tableau1[[#This Row],[SUPERVISEUR]]&lt;&gt;"",Tableau1[[#This Row],[SUPERVISEUR]],"")</calculatedColumnFormula>
    </tableColumn>
    <tableColumn id="6" name="Nom" dataDxfId="428">
      <calculatedColumnFormula>IF(Tableau1[[#This Row],[NOM]]&lt;&gt;"",Tableau1[[#This Row],[NOM]],"")</calculatedColumnFormula>
    </tableColumn>
    <tableColumn id="7" name="PRÉNOM" dataDxfId="427">
      <calculatedColumnFormula>IF(Tableau1[[#This Row],[PRÉNOM]]&lt;&gt;"",Tableau1[[#This Row],[PRÉNOM]],"")</calculatedColumnFormula>
    </tableColumn>
    <tableColumn id="9" name="1" dataDxfId="426"/>
    <tableColumn id="10" name="2" dataDxfId="425"/>
    <tableColumn id="11" name="3" dataDxfId="424"/>
    <tableColumn id="12" name="4" dataDxfId="423"/>
    <tableColumn id="13" name="5" dataDxfId="422"/>
    <tableColumn id="14" name="6" dataDxfId="421"/>
    <tableColumn id="15" name="7" dataDxfId="420"/>
    <tableColumn id="16" name="8" dataDxfId="419"/>
    <tableColumn id="17" name="9" dataDxfId="418"/>
    <tableColumn id="18" name="10" dataDxfId="417"/>
    <tableColumn id="19" name="11" dataDxfId="416"/>
    <tableColumn id="20" name="12" dataDxfId="415"/>
    <tableColumn id="21" name="13" dataDxfId="414"/>
    <tableColumn id="22" name="14" dataDxfId="413"/>
    <tableColumn id="23" name="15" dataDxfId="412"/>
    <tableColumn id="24" name="16" dataDxfId="411"/>
    <tableColumn id="25" name="17" dataDxfId="410"/>
    <tableColumn id="26" name="18" dataDxfId="409"/>
    <tableColumn id="27" name="19" dataDxfId="408"/>
    <tableColumn id="28" name="20" dataDxfId="407"/>
    <tableColumn id="29" name="21" dataDxfId="406"/>
    <tableColumn id="30" name="22" dataDxfId="405"/>
    <tableColumn id="31" name="23" dataDxfId="404"/>
    <tableColumn id="32" name="24" dataDxfId="403"/>
    <tableColumn id="33" name="25" dataDxfId="402"/>
    <tableColumn id="34" name="26" dataDxfId="401"/>
    <tableColumn id="35" name="27" dataDxfId="400"/>
    <tableColumn id="36" name="28" dataDxfId="399"/>
    <tableColumn id="37" name="29" dataDxfId="398"/>
    <tableColumn id="38" name="30" dataDxfId="397"/>
    <tableColumn id="39" name="31" dataDxfId="396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id="15" name="Tableau15" displayName="Tableau15" ref="A5:AJ56" totalsRowShown="0" headerRowDxfId="395">
  <autoFilter ref="A5:AJ56"/>
  <tableColumns count="36">
    <tableColumn id="1" name="MATR" dataDxfId="394">
      <calculatedColumnFormula>IF(Tableau1[[#This Row],[MATR]]&lt;&gt;"",Tableau1[[#This Row],[MATR]],"")</calculatedColumnFormula>
    </tableColumn>
    <tableColumn id="2" name="USINE" dataDxfId="393">
      <calculatedColumnFormula>IF(Tableau1[[#This Row],[USINE]]&lt;&gt;"",Tableau1[[#This Row],[USINE]],"")</calculatedColumnFormula>
    </tableColumn>
    <tableColumn id="3" name="SERVICE" dataDxfId="392">
      <calculatedColumnFormula>IF(Tableau1[[#This Row],[SERVICE]]&lt;&gt;"",Tableau1[[#This Row],[SERVICE]],"")</calculatedColumnFormula>
    </tableColumn>
    <tableColumn id="4" name="DEPT" dataDxfId="391">
      <calculatedColumnFormula>IF(Tableau1[[#This Row],[DEPT]]&lt;&gt;"",Tableau1[[#This Row],[DEPT]],"")</calculatedColumnFormula>
    </tableColumn>
    <tableColumn id="8" name="Horaire" dataDxfId="390">
      <calculatedColumnFormula>IF(Tableau1[[#This Row],[HORAIRE]]&lt;&gt;"",Tableau1[[#This Row],[HORAIRE]],"")</calculatedColumnFormula>
    </tableColumn>
    <tableColumn id="5" name="Superviseur" dataDxfId="389">
      <calculatedColumnFormula>IF(Tableau1[[#This Row],[SUPERVISEUR]]&lt;&gt;"",Tableau1[[#This Row],[SUPERVISEUR]],"")</calculatedColumnFormula>
    </tableColumn>
    <tableColumn id="6" name="Nom" dataDxfId="388">
      <calculatedColumnFormula>IF(Tableau1[[#This Row],[NOM]]&lt;&gt;"",Tableau1[[#This Row],[NOM]],"")</calculatedColumnFormula>
    </tableColumn>
    <tableColumn id="7" name="PRÉNOM" dataDxfId="387">
      <calculatedColumnFormula>IF(Tableau1[[#This Row],[PRÉNOM]]&lt;&gt;"",Tableau1[[#This Row],[PRÉNOM]],"")</calculatedColumnFormula>
    </tableColumn>
    <tableColumn id="9" name="1" dataDxfId="386"/>
    <tableColumn id="10" name="2" dataDxfId="385"/>
    <tableColumn id="11" name="3" dataDxfId="384"/>
    <tableColumn id="12" name="4" dataDxfId="383"/>
    <tableColumn id="13" name="5" dataDxfId="382"/>
    <tableColumn id="14" name="6" dataDxfId="381"/>
    <tableColumn id="15" name="7" dataDxfId="380"/>
    <tableColumn id="16" name="8" dataDxfId="379"/>
    <tableColumn id="17" name="9" dataDxfId="378"/>
    <tableColumn id="18" name="10" dataDxfId="377"/>
    <tableColumn id="19" name="11" dataDxfId="376"/>
    <tableColumn id="20" name="12" dataDxfId="375"/>
    <tableColumn id="21" name="13" dataDxfId="374"/>
    <tableColumn id="22" name="14" dataDxfId="373"/>
    <tableColumn id="23" name="15" dataDxfId="372"/>
    <tableColumn id="24" name="16" dataDxfId="371"/>
    <tableColumn id="25" name="17" dataDxfId="370"/>
    <tableColumn id="26" name="18" dataDxfId="369"/>
    <tableColumn id="27" name="19" dataDxfId="368"/>
    <tableColumn id="28" name="20" dataDxfId="367"/>
    <tableColumn id="29" name="21" dataDxfId="366"/>
    <tableColumn id="30" name="22" dataDxfId="365"/>
    <tableColumn id="31" name="23" dataDxfId="364"/>
    <tableColumn id="32" name="24" dataDxfId="363"/>
    <tableColumn id="33" name="25" dataDxfId="362"/>
    <tableColumn id="34" name="26" dataDxfId="361"/>
    <tableColumn id="35" name="27" dataDxfId="360"/>
    <tableColumn id="36" name="28" dataDxfId="359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id="16" name="Tableau16" displayName="Tableau16" ref="A5:AM56" totalsRowShown="0" headerRowDxfId="358">
  <autoFilter ref="A5:AM56"/>
  <tableColumns count="39">
    <tableColumn id="1" name="MATR" dataDxfId="357">
      <calculatedColumnFormula>IF(Tableau1[[#This Row],[MATR]]&lt;&gt;"",Tableau1[[#This Row],[MATR]],"")</calculatedColumnFormula>
    </tableColumn>
    <tableColumn id="2" name="USINE" dataDxfId="356">
      <calculatedColumnFormula>IF(Tableau1[[#This Row],[USINE]]&lt;&gt;"",Tableau1[[#This Row],[USINE]],"")</calculatedColumnFormula>
    </tableColumn>
    <tableColumn id="3" name="SERVICE" dataDxfId="355">
      <calculatedColumnFormula>IF(Tableau1[[#This Row],[SERVICE]]&lt;&gt;"",Tableau1[[#This Row],[SERVICE]],"")</calculatedColumnFormula>
    </tableColumn>
    <tableColumn id="4" name="DEPT" dataDxfId="354">
      <calculatedColumnFormula>IF(Tableau1[[#This Row],[DEPT]]&lt;&gt;"",Tableau1[[#This Row],[DEPT]],"")</calculatedColumnFormula>
    </tableColumn>
    <tableColumn id="8" name="Horaire" dataDxfId="353">
      <calculatedColumnFormula>IF(Tableau1[[#This Row],[HORAIRE]]&lt;&gt;"",Tableau1[[#This Row],[HORAIRE]],"")</calculatedColumnFormula>
    </tableColumn>
    <tableColumn id="5" name="Superviseur" dataDxfId="352">
      <calculatedColumnFormula>IF(Tableau1[[#This Row],[SUPERVISEUR]]&lt;&gt;"",Tableau1[[#This Row],[SUPERVISEUR]],"")</calculatedColumnFormula>
    </tableColumn>
    <tableColumn id="6" name="Nom" dataDxfId="351">
      <calculatedColumnFormula>IF(Tableau1[[#This Row],[NOM]]&lt;&gt;"",Tableau1[[#This Row],[NOM]],"")</calculatedColumnFormula>
    </tableColumn>
    <tableColumn id="7" name="PRÉNOM" dataDxfId="350">
      <calculatedColumnFormula>IF(Tableau1[[#This Row],[PRÉNOM]]&lt;&gt;"",Tableau1[[#This Row],[PRÉNOM]],"")</calculatedColumnFormula>
    </tableColumn>
    <tableColumn id="9" name="1" dataDxfId="349"/>
    <tableColumn id="10" name="2" dataDxfId="348"/>
    <tableColumn id="11" name="3" dataDxfId="347"/>
    <tableColumn id="12" name="4" dataDxfId="346"/>
    <tableColumn id="13" name="5" dataDxfId="345"/>
    <tableColumn id="14" name="6" dataDxfId="344"/>
    <tableColumn id="15" name="7" dataDxfId="343"/>
    <tableColumn id="16" name="8" dataDxfId="342"/>
    <tableColumn id="17" name="9" dataDxfId="341"/>
    <tableColumn id="18" name="10" dataDxfId="340"/>
    <tableColumn id="19" name="11" dataDxfId="339"/>
    <tableColumn id="20" name="12" dataDxfId="338"/>
    <tableColumn id="21" name="13" dataDxfId="337"/>
    <tableColumn id="22" name="14" dataDxfId="336"/>
    <tableColumn id="23" name="15" dataDxfId="335"/>
    <tableColumn id="24" name="16" dataDxfId="334"/>
    <tableColumn id="25" name="17" dataDxfId="333"/>
    <tableColumn id="26" name="18" dataDxfId="332"/>
    <tableColumn id="27" name="19" dataDxfId="331"/>
    <tableColumn id="28" name="20" dataDxfId="330"/>
    <tableColumn id="29" name="21" dataDxfId="329"/>
    <tableColumn id="30" name="22" dataDxfId="328"/>
    <tableColumn id="31" name="23" dataDxfId="327"/>
    <tableColumn id="32" name="24" dataDxfId="326"/>
    <tableColumn id="33" name="25" dataDxfId="325"/>
    <tableColumn id="34" name="26" dataDxfId="324"/>
    <tableColumn id="35" name="27" dataDxfId="323"/>
    <tableColumn id="36" name="28" dataDxfId="322"/>
    <tableColumn id="37" name="29" dataDxfId="321"/>
    <tableColumn id="38" name="30" dataDxfId="320"/>
    <tableColumn id="39" name="31" dataDxfId="319"/>
  </tableColumns>
  <tableStyleInfo name="Style de tableau 1" showFirstColumn="0" showLastColumn="0" showRowStripes="1" showColumnStripes="0"/>
</table>
</file>

<file path=xl/tables/table13.xml><?xml version="1.0" encoding="utf-8"?>
<table xmlns="http://schemas.openxmlformats.org/spreadsheetml/2006/main" id="17" name="Tableau17" displayName="Tableau17" ref="A5:AL56" totalsRowShown="0" headerRowDxfId="318">
  <autoFilter ref="A5:AL56"/>
  <tableColumns count="38">
    <tableColumn id="1" name="MATR" dataDxfId="317">
      <calculatedColumnFormula>IF(Tableau1[[#This Row],[MATR]]&lt;&gt;"",Tableau1[[#This Row],[MATR]],"")</calculatedColumnFormula>
    </tableColumn>
    <tableColumn id="2" name="USINE" dataDxfId="316">
      <calculatedColumnFormula>IF(Tableau1[[#This Row],[USINE]]&lt;&gt;"",Tableau1[[#This Row],[USINE]],"")</calculatedColumnFormula>
    </tableColumn>
    <tableColumn id="3" name="SERVICE" dataDxfId="315">
      <calculatedColumnFormula>IF(Tableau1[[#This Row],[SERVICE]]&lt;&gt;"",Tableau1[[#This Row],[SERVICE]],"")</calculatedColumnFormula>
    </tableColumn>
    <tableColumn id="4" name="DEPT" dataDxfId="314">
      <calculatedColumnFormula>IF(Tableau1[[#This Row],[DEPT]]&lt;&gt;"",Tableau1[[#This Row],[DEPT]],"")</calculatedColumnFormula>
    </tableColumn>
    <tableColumn id="8" name="Horaire" dataDxfId="313">
      <calculatedColumnFormula>IF(Tableau1[[#This Row],[HORAIRE]]&lt;&gt;"",Tableau1[[#This Row],[HORAIRE]],"")</calculatedColumnFormula>
    </tableColumn>
    <tableColumn id="5" name="Superviseur" dataDxfId="312">
      <calculatedColumnFormula>IF(Tableau1[[#This Row],[SUPERVISEUR]]&lt;&gt;"",Tableau1[[#This Row],[SUPERVISEUR]],"")</calculatedColumnFormula>
    </tableColumn>
    <tableColumn id="6" name="Nom" dataDxfId="311">
      <calculatedColumnFormula>IF(Tableau1[[#This Row],[NOM]]&lt;&gt;"",Tableau1[[#This Row],[NOM]],"")</calculatedColumnFormula>
    </tableColumn>
    <tableColumn id="7" name="PRÉNOM" dataDxfId="310">
      <calculatedColumnFormula>IF(Tableau1[[#This Row],[PRÉNOM]]&lt;&gt;"",Tableau1[[#This Row],[PRÉNOM]],"")</calculatedColumnFormula>
    </tableColumn>
    <tableColumn id="9" name="1" dataDxfId="309"/>
    <tableColumn id="10" name="2" dataDxfId="308"/>
    <tableColumn id="11" name="3" dataDxfId="307"/>
    <tableColumn id="12" name="4" dataDxfId="306"/>
    <tableColumn id="13" name="5" dataDxfId="305"/>
    <tableColumn id="14" name="6" dataDxfId="304"/>
    <tableColumn id="15" name="7" dataDxfId="303"/>
    <tableColumn id="16" name="8" dataDxfId="302"/>
    <tableColumn id="17" name="9" dataDxfId="301"/>
    <tableColumn id="18" name="10" dataDxfId="300"/>
    <tableColumn id="19" name="11" dataDxfId="299"/>
    <tableColumn id="20" name="12" dataDxfId="298"/>
    <tableColumn id="21" name="13" dataDxfId="297"/>
    <tableColumn id="22" name="14" dataDxfId="296"/>
    <tableColumn id="23" name="15" dataDxfId="295"/>
    <tableColumn id="24" name="16" dataDxfId="294"/>
    <tableColumn id="25" name="17" dataDxfId="293"/>
    <tableColumn id="26" name="18" dataDxfId="292"/>
    <tableColumn id="27" name="19" dataDxfId="291"/>
    <tableColumn id="28" name="20" dataDxfId="290"/>
    <tableColumn id="29" name="21" dataDxfId="289"/>
    <tableColumn id="30" name="22" dataDxfId="288"/>
    <tableColumn id="31" name="23" dataDxfId="287"/>
    <tableColumn id="32" name="24" dataDxfId="286"/>
    <tableColumn id="33" name="25" dataDxfId="285"/>
    <tableColumn id="34" name="26" dataDxfId="284"/>
    <tableColumn id="35" name="27" dataDxfId="283"/>
    <tableColumn id="36" name="28" dataDxfId="282"/>
    <tableColumn id="37" name="29" dataDxfId="281"/>
    <tableColumn id="38" name="30" dataDxfId="28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mailto:cheik.toure@berthelet.com" TargetMode="External"/><Relationship Id="rId13" Type="http://schemas.openxmlformats.org/officeDocument/2006/relationships/hyperlink" Target="mailto:linda.castonguay@berthelet.com" TargetMode="External"/><Relationship Id="rId18" Type="http://schemas.openxmlformats.org/officeDocument/2006/relationships/hyperlink" Target="mailto:marie.rafferty@berthelet.com" TargetMode="External"/><Relationship Id="rId3" Type="http://schemas.openxmlformats.org/officeDocument/2006/relationships/hyperlink" Target="mailto:m&#233;lanie.daniel@berthelet.com" TargetMode="External"/><Relationship Id="rId21" Type="http://schemas.openxmlformats.org/officeDocument/2006/relationships/hyperlink" Target="mailto:richard.lavoie@berthelet.com" TargetMode="External"/><Relationship Id="rId7" Type="http://schemas.openxmlformats.org/officeDocument/2006/relationships/hyperlink" Target="mailto:marthe.cerny@berthelet.com" TargetMode="External"/><Relationship Id="rId12" Type="http://schemas.openxmlformats.org/officeDocument/2006/relationships/hyperlink" Target="mailto:antoine.alonzo@berthelet.com" TargetMode="External"/><Relationship Id="rId17" Type="http://schemas.openxmlformats.org/officeDocument/2006/relationships/hyperlink" Target="mailto:patrick.durand@berthelet.com" TargetMode="External"/><Relationship Id="rId2" Type="http://schemas.openxmlformats.org/officeDocument/2006/relationships/hyperlink" Target="mailto:richard.lavoie@berthelet.com" TargetMode="External"/><Relationship Id="rId16" Type="http://schemas.openxmlformats.org/officeDocument/2006/relationships/hyperlink" Target="mailto:daniel.b&#233;langer@berthelet.com" TargetMode="External"/><Relationship Id="rId20" Type="http://schemas.openxmlformats.org/officeDocument/2006/relationships/hyperlink" Target="mailto:chantal.vanstrydonck@berthelet.com" TargetMode="External"/><Relationship Id="rId1" Type="http://schemas.openxmlformats.org/officeDocument/2006/relationships/hyperlink" Target="mailto:serge.racette@berthelet.com" TargetMode="External"/><Relationship Id="rId6" Type="http://schemas.openxmlformats.org/officeDocument/2006/relationships/hyperlink" Target="mailto:guy.berthelet@berthelet.com" TargetMode="External"/><Relationship Id="rId11" Type="http://schemas.openxmlformats.org/officeDocument/2006/relationships/hyperlink" Target="mailto:roger.tremblay@berthelet.com" TargetMode="External"/><Relationship Id="rId24" Type="http://schemas.openxmlformats.org/officeDocument/2006/relationships/hyperlink" Target="mailto:serge.racette@berthelet.com" TargetMode="External"/><Relationship Id="rId5" Type="http://schemas.openxmlformats.org/officeDocument/2006/relationships/hyperlink" Target="mailto:francis.daigle@berthelet.com" TargetMode="External"/><Relationship Id="rId15" Type="http://schemas.openxmlformats.org/officeDocument/2006/relationships/hyperlink" Target="mailto:dany.miville@berthelet.com" TargetMode="External"/><Relationship Id="rId23" Type="http://schemas.openxmlformats.org/officeDocument/2006/relationships/hyperlink" Target="mailto:serge.lefrancq@berthelet.com" TargetMode="External"/><Relationship Id="rId10" Type="http://schemas.openxmlformats.org/officeDocument/2006/relationships/hyperlink" Target="mailto:jean.bastien@berthelet.com" TargetMode="External"/><Relationship Id="rId19" Type="http://schemas.openxmlformats.org/officeDocument/2006/relationships/hyperlink" Target="mailto:marie.l&#233;vesque@berthelet.com" TargetMode="External"/><Relationship Id="rId4" Type="http://schemas.openxmlformats.org/officeDocument/2006/relationships/hyperlink" Target="mailto:serge.lefrancq@berthelet.com" TargetMode="External"/><Relationship Id="rId9" Type="http://schemas.openxmlformats.org/officeDocument/2006/relationships/hyperlink" Target="mailto:shirley.dion@berthelet.com" TargetMode="External"/><Relationship Id="rId14" Type="http://schemas.openxmlformats.org/officeDocument/2006/relationships/hyperlink" Target="mailto:maxime.trempe@berthelet.com" TargetMode="External"/><Relationship Id="rId22" Type="http://schemas.openxmlformats.org/officeDocument/2006/relationships/hyperlink" Target="mailto:melanie.daniel@berthelet.com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2060"/>
    <pageSetUpPr fitToPage="1"/>
  </sheetPr>
  <dimension ref="A1:CG97"/>
  <sheetViews>
    <sheetView showGridLines="0" topLeftCell="A10" zoomScaleNormal="100" workbookViewId="0">
      <selection activeCell="E6" sqref="E6"/>
    </sheetView>
  </sheetViews>
  <sheetFormatPr baseColWidth="10" defaultColWidth="4.28515625" defaultRowHeight="15" x14ac:dyDescent="0.25"/>
  <cols>
    <col min="1" max="14" width="4.28515625" style="7"/>
    <col min="15" max="15" width="4.28515625" style="7" customWidth="1"/>
    <col min="16" max="84" width="4.28515625" style="7"/>
    <col min="85" max="85" width="4.28515625" style="8"/>
    <col min="86" max="16384" width="4.28515625" style="7"/>
  </cols>
  <sheetData>
    <row r="1" spans="1:85" ht="23.25" customHeight="1" x14ac:dyDescent="0.25">
      <c r="A1" s="5"/>
      <c r="B1" s="5"/>
      <c r="C1" s="5"/>
      <c r="D1" s="5"/>
      <c r="E1" s="80"/>
      <c r="F1" s="80"/>
      <c r="G1" s="80"/>
      <c r="H1" s="80"/>
      <c r="I1" s="80"/>
      <c r="J1" s="80"/>
      <c r="K1" s="80"/>
      <c r="L1" s="80"/>
      <c r="M1" s="82"/>
      <c r="N1" s="80"/>
      <c r="O1" s="80"/>
      <c r="P1" s="80"/>
      <c r="Q1" s="109" t="str">
        <f>IFERROR(VLOOKUP(employe_ID,Tableau1[],8,0),"")</f>
        <v>Chantal</v>
      </c>
      <c r="R1" s="80"/>
      <c r="S1" s="80"/>
      <c r="T1" s="80"/>
      <c r="U1" s="80"/>
      <c r="V1" s="80"/>
      <c r="W1" s="80"/>
      <c r="X1" s="6"/>
      <c r="Y1" s="6"/>
      <c r="Z1" s="6"/>
    </row>
    <row r="2" spans="1:85" ht="26.25" x14ac:dyDescent="0.25">
      <c r="A2" s="5"/>
      <c r="B2" s="5"/>
      <c r="C2" s="5"/>
      <c r="D2" s="5"/>
      <c r="E2" s="149" t="s">
        <v>8</v>
      </c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80"/>
      <c r="T2" s="80"/>
      <c r="U2" s="80"/>
      <c r="V2" s="80"/>
      <c r="W2" s="80"/>
      <c r="X2" s="6"/>
      <c r="Y2" s="6"/>
      <c r="Z2" s="6"/>
    </row>
    <row r="3" spans="1:85" ht="18.75" x14ac:dyDescent="0.25">
      <c r="A3" s="5"/>
      <c r="B3" s="5"/>
      <c r="C3" s="5"/>
      <c r="D3" s="5"/>
      <c r="E3" s="81"/>
      <c r="F3" s="81"/>
      <c r="G3" s="150" t="str">
        <f>"du "&amp;TEXT(DATE(ref_annee1,5,1),"j mmm AAAA")&amp;" au "&amp;TEXT(DATE(réf_année2,4,30),"j mmm aaaa")</f>
        <v>du 1 mai 2016 au 30 avr 2017</v>
      </c>
      <c r="H3" s="150"/>
      <c r="I3" s="150"/>
      <c r="J3" s="150"/>
      <c r="K3" s="150"/>
      <c r="L3" s="150"/>
      <c r="M3" s="150"/>
      <c r="N3" s="150"/>
      <c r="O3" s="150"/>
      <c r="P3" s="150"/>
      <c r="Q3" s="81"/>
      <c r="R3" s="81"/>
      <c r="S3" s="80"/>
      <c r="T3" s="80"/>
      <c r="U3" s="80"/>
      <c r="V3" s="80"/>
      <c r="W3" s="80"/>
      <c r="X3" s="6"/>
      <c r="Y3" s="6"/>
      <c r="Z3" s="6"/>
    </row>
    <row r="4" spans="1:85" ht="13.5" customHeight="1" x14ac:dyDescent="0.25">
      <c r="A4" s="6"/>
      <c r="B4" s="6"/>
      <c r="C4" s="6"/>
      <c r="D4" s="6"/>
      <c r="E4" s="80"/>
      <c r="F4" s="80"/>
      <c r="G4" s="80"/>
      <c r="H4" s="80"/>
      <c r="I4" s="80"/>
      <c r="J4" s="80"/>
      <c r="K4" s="80"/>
      <c r="L4" s="80"/>
      <c r="M4" s="80"/>
      <c r="N4" s="80"/>
      <c r="O4" s="110" t="str">
        <f>IFERROR(VLOOKUP(employe_ID,Tableau1[],10,FALSE),"")</f>
        <v>Dany Miville</v>
      </c>
      <c r="P4" s="80"/>
      <c r="Q4" s="80"/>
      <c r="R4" s="80"/>
      <c r="S4" s="80"/>
      <c r="T4" s="80"/>
      <c r="U4" s="80"/>
      <c r="V4" s="80"/>
      <c r="W4" s="80"/>
      <c r="X4" s="6"/>
      <c r="Y4" s="6"/>
      <c r="Z4" s="6"/>
    </row>
    <row r="5" spans="1:85" ht="15" customHeight="1" x14ac:dyDescent="0.25">
      <c r="A5" s="151" t="s">
        <v>58</v>
      </c>
      <c r="B5" s="151"/>
      <c r="C5" s="151"/>
      <c r="D5" s="151"/>
      <c r="E5" s="152">
        <v>1012</v>
      </c>
      <c r="F5" s="152"/>
      <c r="G5" s="152"/>
      <c r="H5" s="152"/>
      <c r="I5" s="6"/>
      <c r="J5" s="6"/>
      <c r="L5" s="66"/>
      <c r="M5" s="66"/>
      <c r="N5" s="154" t="s">
        <v>161</v>
      </c>
      <c r="O5" s="154"/>
      <c r="P5" s="153" t="str">
        <f>PROPER(IF(employe_ID="","Entrer un # employé",IFERROR(VLOOKUP(employe_ID,Tableau1[],8,0)&amp;" "&amp;VLOOKUP(employe_ID,Tableau1[],7,0),"# Employé inexistant")))</f>
        <v>Chantal Van-Strydonck</v>
      </c>
      <c r="Q5" s="153"/>
      <c r="R5" s="153"/>
      <c r="S5" s="153"/>
      <c r="T5" s="153"/>
      <c r="U5" s="153"/>
      <c r="V5" s="153"/>
      <c r="W5" s="153"/>
      <c r="X5" s="6"/>
      <c r="Y5" s="6"/>
      <c r="Z5" s="6"/>
    </row>
    <row r="6" spans="1:85" ht="15" customHeight="1" x14ac:dyDescent="0.25">
      <c r="A6" s="74"/>
      <c r="B6" s="74"/>
      <c r="C6" s="74"/>
      <c r="D6" s="74"/>
      <c r="E6" s="76"/>
      <c r="F6" s="76"/>
      <c r="G6" s="76"/>
      <c r="H6" s="76"/>
      <c r="I6" s="6"/>
      <c r="J6" s="6"/>
      <c r="L6" s="66"/>
      <c r="M6" s="66"/>
      <c r="N6" s="75"/>
      <c r="O6" s="111">
        <f>IF(employe_ID="","",IFERROR(VLOOKUP(employe_ID,Tableau1[],12,0),""))</f>
        <v>7</v>
      </c>
      <c r="P6" s="79"/>
      <c r="Q6" s="79"/>
      <c r="R6" s="79"/>
      <c r="S6" s="79"/>
      <c r="T6" s="79"/>
      <c r="U6" s="79"/>
      <c r="V6" s="79"/>
      <c r="W6" s="79"/>
      <c r="X6" s="6"/>
      <c r="Y6" s="6"/>
      <c r="Z6" s="6"/>
    </row>
    <row r="7" spans="1:85" ht="15" customHeight="1" x14ac:dyDescent="0.25">
      <c r="A7" s="154" t="s">
        <v>162</v>
      </c>
      <c r="B7" s="154"/>
      <c r="C7" s="77" t="str">
        <f>IF(employe_ID="","",IFERROR(VLOOKUP(employe_ID,Tableau1[],2,0),""))</f>
        <v>LV</v>
      </c>
      <c r="D7" s="154" t="s">
        <v>163</v>
      </c>
      <c r="E7" s="154"/>
      <c r="F7" s="154"/>
      <c r="G7" s="78">
        <f>IF(employe_ID="","",IFERROR(VLOOKUP(employe_ID,Tableau1[],4,0),""))</f>
        <v>6</v>
      </c>
      <c r="H7" s="154" t="s">
        <v>164</v>
      </c>
      <c r="I7" s="154"/>
      <c r="J7" s="78">
        <f>IF(employe_ID="","",IFERROR(VLOOKUP(employe_ID,Tableau1[],5,0),""))</f>
        <v>65</v>
      </c>
      <c r="K7" s="151" t="s">
        <v>165</v>
      </c>
      <c r="L7" s="151"/>
      <c r="M7" s="151"/>
      <c r="N7" s="151"/>
      <c r="O7" s="79">
        <f>IF(employe_ID="","",IFERROR(VLOOKUP(employe_ID,Tableau1[],11,0),""))</f>
        <v>0</v>
      </c>
      <c r="P7" s="79"/>
      <c r="Q7" s="79"/>
      <c r="R7" s="79"/>
      <c r="S7" s="79"/>
      <c r="T7" s="79"/>
      <c r="U7" s="79"/>
      <c r="V7" s="79"/>
      <c r="W7" s="79"/>
      <c r="X7" s="6"/>
      <c r="Y7" s="6"/>
      <c r="Z7" s="6"/>
    </row>
    <row r="8" spans="1:85" ht="6" customHeight="1" x14ac:dyDescent="0.25">
      <c r="A8" s="4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85" ht="15" customHeight="1" x14ac:dyDescent="0.25">
      <c r="A9" s="159" t="s">
        <v>38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6"/>
      <c r="Y9" s="6"/>
      <c r="Z9" s="6"/>
    </row>
    <row r="10" spans="1:85" s="1" customFormat="1" ht="15" customHeight="1" x14ac:dyDescent="0.25">
      <c r="A10" s="4" t="str">
        <f>$D$52&amp;" Disponible :"</f>
        <v>Vacances Courantes Disponible :</v>
      </c>
      <c r="B10" s="4"/>
      <c r="C10" s="4"/>
      <c r="H10" s="99">
        <f>IFERROR(VLOOKUP(employe_ID,Tableau1[],13,0),"")+IFERROR(VLOOKUP(employe_ID,Tableau1[],14,0),"")</f>
        <v>0</v>
      </c>
      <c r="J10" s="4" t="str">
        <f>$N$52&amp;" Disponible :"</f>
        <v>Mobile Disponible :</v>
      </c>
      <c r="K10" s="4"/>
      <c r="N10" s="99">
        <f>IFERROR(VLOOKUP(employe_ID,Tableau1[],15,0),"")</f>
        <v>6</v>
      </c>
      <c r="O10" s="4"/>
      <c r="R10" s="4"/>
      <c r="S10" s="4" t="str">
        <f>$Q$52&amp;" Disponible :"</f>
        <v>Maladie Disponible :</v>
      </c>
      <c r="U10" s="4"/>
      <c r="W10" s="99">
        <f>IFERROR(VLOOKUP(employe_ID,Tableau1[],16,0),"")</f>
        <v>0</v>
      </c>
      <c r="X10" s="4"/>
      <c r="Y10" s="4"/>
      <c r="Z10" s="4"/>
      <c r="CG10" s="17"/>
    </row>
    <row r="11" spans="1:85" s="1" customFormat="1" ht="15" customHeight="1" x14ac:dyDescent="0.25">
      <c r="A11" s="4" t="str">
        <f>$D$52&amp;" Prises :"</f>
        <v>Vacances Courantes Prises :</v>
      </c>
      <c r="B11" s="4"/>
      <c r="C11" s="4"/>
      <c r="E11" s="4"/>
      <c r="H11" s="127">
        <f>IF(H10&lt;&gt;"",COUNTIF($A$58:$W$84,Config!$A$2),"")</f>
        <v>6</v>
      </c>
      <c r="J11" s="4" t="str">
        <f>$N$52&amp;" Pris :"</f>
        <v>Mobile Pris :</v>
      </c>
      <c r="K11" s="4"/>
      <c r="N11" s="127">
        <f>IF(N10&lt;&gt;"",COUNTIF($A$58:$W$84,Config!$A$4),"")</f>
        <v>0</v>
      </c>
      <c r="O11" s="4"/>
      <c r="R11" s="4"/>
      <c r="S11" s="4" t="str">
        <f>$Q$52&amp;" Prise :"</f>
        <v>Maladie Prise :</v>
      </c>
      <c r="U11" s="4"/>
      <c r="W11" s="127">
        <f>IF(W10&lt;&gt;"",COUNTIF($A$58:$W$84,Config!$A$5),"")</f>
        <v>0</v>
      </c>
      <c r="X11" s="4"/>
      <c r="Y11" s="4"/>
      <c r="Z11" s="4"/>
      <c r="CG11" s="17"/>
    </row>
    <row r="12" spans="1:85" s="1" customFormat="1" ht="15" customHeight="1" x14ac:dyDescent="0.25">
      <c r="A12" s="19" t="str">
        <f>$D$52&amp;" Solde :"</f>
        <v>Vacances Courantes Solde :</v>
      </c>
      <c r="B12" s="4"/>
      <c r="C12" s="4"/>
      <c r="D12" s="27"/>
      <c r="H12" s="126">
        <f>IFERROR((H10-H11),"")</f>
        <v>-6</v>
      </c>
      <c r="J12" s="19" t="str">
        <f>$N$52&amp;" Solde :"</f>
        <v>Mobile Solde :</v>
      </c>
      <c r="K12" s="4"/>
      <c r="N12" s="126">
        <f>IFERROR((N10-N11),"")</f>
        <v>6</v>
      </c>
      <c r="O12" s="4"/>
      <c r="R12" s="4"/>
      <c r="S12" s="19" t="str">
        <f>$Q$52&amp;" Solde :"</f>
        <v>Maladie Solde :</v>
      </c>
      <c r="T12" s="4"/>
      <c r="W12" s="126">
        <f>IFERROR((W10-W11),"")</f>
        <v>0</v>
      </c>
      <c r="X12" s="4"/>
      <c r="Y12" s="4"/>
      <c r="Z12" s="4"/>
      <c r="CG12" s="17"/>
    </row>
    <row r="13" spans="1:85" s="1" customFormat="1" ht="8.25" customHeight="1" x14ac:dyDescent="0.25">
      <c r="A13" s="4"/>
      <c r="B13" s="4"/>
      <c r="C13" s="4"/>
      <c r="D13" s="27"/>
      <c r="H13" s="28"/>
      <c r="J13" s="4"/>
      <c r="K13" s="4"/>
      <c r="N13" s="28"/>
      <c r="O13" s="4"/>
      <c r="R13" s="4"/>
      <c r="S13" s="4"/>
      <c r="T13" s="4"/>
      <c r="W13" s="28"/>
      <c r="X13" s="4"/>
      <c r="Y13" s="4"/>
      <c r="Z13" s="4"/>
      <c r="CG13" s="17"/>
    </row>
    <row r="14" spans="1:85" s="1" customFormat="1" ht="15" customHeight="1" x14ac:dyDescent="0.25">
      <c r="A14" s="160" t="s">
        <v>47</v>
      </c>
      <c r="B14" s="160"/>
      <c r="C14" s="160"/>
      <c r="D14" s="160"/>
      <c r="E14" s="160"/>
      <c r="F14" s="160"/>
      <c r="G14" s="160"/>
      <c r="H14" s="65">
        <f>COUNTIF($A$58:$W$84,Config!A3)</f>
        <v>0</v>
      </c>
      <c r="J14" s="4"/>
      <c r="K14" s="4"/>
      <c r="N14" s="28"/>
      <c r="O14" s="4"/>
      <c r="R14" s="4"/>
      <c r="S14" s="4"/>
      <c r="T14" s="4"/>
      <c r="W14" s="28"/>
      <c r="X14" s="4"/>
      <c r="Y14" s="4"/>
      <c r="Z14" s="4"/>
      <c r="CG14" s="17"/>
    </row>
    <row r="15" spans="1:85" ht="5.25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6"/>
      <c r="Y15" s="6"/>
      <c r="Z15" s="6"/>
    </row>
    <row r="16" spans="1:85" s="20" customFormat="1" ht="15" customHeight="1" x14ac:dyDescent="0.25">
      <c r="A16" s="137">
        <f>EDATE(DATE(ref_annee1,5,1),0)</f>
        <v>42491</v>
      </c>
      <c r="B16" s="137"/>
      <c r="C16" s="137"/>
      <c r="D16" s="137"/>
      <c r="E16" s="137"/>
      <c r="F16" s="137"/>
      <c r="G16" s="137"/>
      <c r="H16" s="19"/>
      <c r="I16" s="137">
        <f>EDATE(DATE(ref_annee1,5,1),1)</f>
        <v>42522</v>
      </c>
      <c r="J16" s="137"/>
      <c r="K16" s="137"/>
      <c r="L16" s="137"/>
      <c r="M16" s="137"/>
      <c r="N16" s="137"/>
      <c r="O16" s="137"/>
      <c r="P16" s="19"/>
      <c r="Q16" s="137">
        <f>EDATE(DATE(ref_annee1,5,1),2)</f>
        <v>42552</v>
      </c>
      <c r="R16" s="137"/>
      <c r="S16" s="137"/>
      <c r="T16" s="137"/>
      <c r="U16" s="137"/>
      <c r="V16" s="137"/>
      <c r="W16" s="137"/>
      <c r="X16" s="18"/>
      <c r="Y16" s="18"/>
      <c r="Z16" s="18"/>
      <c r="CG16" s="21"/>
    </row>
    <row r="17" spans="1:85" s="11" customFormat="1" ht="15" customHeight="1" x14ac:dyDescent="0.25">
      <c r="A17" s="55" t="s">
        <v>5</v>
      </c>
      <c r="B17" s="55" t="s">
        <v>0</v>
      </c>
      <c r="C17" s="55" t="s">
        <v>1</v>
      </c>
      <c r="D17" s="55" t="s">
        <v>1</v>
      </c>
      <c r="E17" s="55" t="s">
        <v>2</v>
      </c>
      <c r="F17" s="55" t="s">
        <v>3</v>
      </c>
      <c r="G17" s="55" t="s">
        <v>4</v>
      </c>
      <c r="H17" s="56"/>
      <c r="I17" s="55" t="s">
        <v>5</v>
      </c>
      <c r="J17" s="55" t="s">
        <v>0</v>
      </c>
      <c r="K17" s="55" t="s">
        <v>1</v>
      </c>
      <c r="L17" s="55" t="s">
        <v>1</v>
      </c>
      <c r="M17" s="55" t="s">
        <v>2</v>
      </c>
      <c r="N17" s="55" t="s">
        <v>3</v>
      </c>
      <c r="O17" s="55" t="s">
        <v>4</v>
      </c>
      <c r="P17" s="56"/>
      <c r="Q17" s="55" t="s">
        <v>5</v>
      </c>
      <c r="R17" s="55" t="s">
        <v>0</v>
      </c>
      <c r="S17" s="55" t="s">
        <v>1</v>
      </c>
      <c r="T17" s="55" t="s">
        <v>1</v>
      </c>
      <c r="U17" s="55" t="s">
        <v>2</v>
      </c>
      <c r="V17" s="55" t="s">
        <v>3</v>
      </c>
      <c r="W17" s="55" t="s">
        <v>4</v>
      </c>
      <c r="X17" s="56"/>
      <c r="Y17" s="56"/>
      <c r="Z17" s="56"/>
      <c r="CG17" s="57"/>
    </row>
    <row r="18" spans="1:85" s="11" customFormat="1" ht="15" customHeight="1" x14ac:dyDescent="0.25">
      <c r="A18" s="58">
        <f>IF(WEEKDAY(A16)=1,A16,"")</f>
        <v>42491</v>
      </c>
      <c r="B18" s="58">
        <f>IF(A18&lt;&gt;"",A18+1,IF(WEEKDAY(A16)=2,A16,""))</f>
        <v>42492</v>
      </c>
      <c r="C18" s="58">
        <f>IF(B18&lt;&gt;"",B18+1,IF(WEEKDAY(A16)=3,A16,""))</f>
        <v>42493</v>
      </c>
      <c r="D18" s="58">
        <f>IF(C18&lt;&gt;"",C18+1,IF(WEEKDAY(A16)=4,A16,""))</f>
        <v>42494</v>
      </c>
      <c r="E18" s="58">
        <f>IF(D18&lt;&gt;"",D18+1,IF(WEEKDAY(A16)=5,A16,""))</f>
        <v>42495</v>
      </c>
      <c r="F18" s="59">
        <f>IF(E18&lt;&gt;"",E18+1,IF(WEEKDAY(A16)=6,A16,""))</f>
        <v>42496</v>
      </c>
      <c r="G18" s="59">
        <f>IF(F18&lt;&gt;"",F18+1,IF(WEEKDAY(A16)=7,A16,""))</f>
        <v>42497</v>
      </c>
      <c r="H18" s="56"/>
      <c r="I18" s="58" t="str">
        <f>IF(WEEKDAY(I16)=1,I16,"")</f>
        <v/>
      </c>
      <c r="J18" s="58" t="str">
        <f>IF(I18&lt;&gt;"",I18+1,IF(WEEKDAY(I16)=2,I16,""))</f>
        <v/>
      </c>
      <c r="K18" s="58" t="str">
        <f>IF(J18&lt;&gt;"",J18+1,IF(WEEKDAY(I16)=3,I16,""))</f>
        <v/>
      </c>
      <c r="L18" s="58">
        <f>IF(K18&lt;&gt;"",K18+1,IF(WEEKDAY(I16)=4,I16,""))</f>
        <v>42522</v>
      </c>
      <c r="M18" s="58">
        <f>IF(L18&lt;&gt;"",L18+1,IF(WEEKDAY(I16)=5,I16,""))</f>
        <v>42523</v>
      </c>
      <c r="N18" s="59">
        <f>IF(M18&lt;&gt;"",M18+1,IF(WEEKDAY(I16)=6,I16,""))</f>
        <v>42524</v>
      </c>
      <c r="O18" s="59">
        <f>IF(N18&lt;&gt;"",N18+1,IF(WEEKDAY(I16)=7,I16,""))</f>
        <v>42525</v>
      </c>
      <c r="P18" s="56"/>
      <c r="Q18" s="58" t="str">
        <f>IF(WEEKDAY(Q16)=1,Q16,"")</f>
        <v/>
      </c>
      <c r="R18" s="58" t="str">
        <f>IF(Q18&lt;&gt;"",Q18+1,IF(WEEKDAY(Q16)=2,Q16,""))</f>
        <v/>
      </c>
      <c r="S18" s="58" t="str">
        <f>IF(R18&lt;&gt;"",R18+1,IF(WEEKDAY(Q16)=3,Q16,""))</f>
        <v/>
      </c>
      <c r="T18" s="58" t="str">
        <f>IF(S18&lt;&gt;"",S18+1,IF(WEEKDAY(Q16)=4,Q16,""))</f>
        <v/>
      </c>
      <c r="U18" s="58" t="str">
        <f>IF(T18&lt;&gt;"",T18+1,IF(WEEKDAY(Q16)=5,Q16,""))</f>
        <v/>
      </c>
      <c r="V18" s="59">
        <f>IF(U18&lt;&gt;"",U18+1,IF(WEEKDAY(Q16)=6,Q16,""))</f>
        <v>42552</v>
      </c>
      <c r="W18" s="59">
        <f>IF(V18&lt;&gt;"",V18+1,IF(WEEKDAY(Q16)=7,Q16,""))</f>
        <v>42553</v>
      </c>
      <c r="X18" s="56"/>
      <c r="Y18" s="56"/>
      <c r="Z18" s="56"/>
      <c r="AA18" s="60"/>
      <c r="CG18" s="57"/>
    </row>
    <row r="19" spans="1:85" s="11" customFormat="1" ht="15" customHeight="1" x14ac:dyDescent="0.25">
      <c r="A19" s="58">
        <f>G18+1</f>
        <v>42498</v>
      </c>
      <c r="B19" s="58">
        <f>A19+1</f>
        <v>42499</v>
      </c>
      <c r="C19" s="58">
        <f t="shared" ref="C19:C21" si="0">B19+1</f>
        <v>42500</v>
      </c>
      <c r="D19" s="58">
        <f t="shared" ref="D19:D21" si="1">C19+1</f>
        <v>42501</v>
      </c>
      <c r="E19" s="58">
        <f t="shared" ref="E19:E21" si="2">D19+1</f>
        <v>42502</v>
      </c>
      <c r="F19" s="59">
        <f t="shared" ref="F19:F21" si="3">E19+1</f>
        <v>42503</v>
      </c>
      <c r="G19" s="59">
        <f t="shared" ref="G19:G21" si="4">F19+1</f>
        <v>42504</v>
      </c>
      <c r="H19" s="56"/>
      <c r="I19" s="58">
        <f>O18+1</f>
        <v>42526</v>
      </c>
      <c r="J19" s="58">
        <f>I19+1</f>
        <v>42527</v>
      </c>
      <c r="K19" s="58">
        <f t="shared" ref="K19:O19" si="5">J19+1</f>
        <v>42528</v>
      </c>
      <c r="L19" s="58">
        <f t="shared" si="5"/>
        <v>42529</v>
      </c>
      <c r="M19" s="58">
        <f t="shared" si="5"/>
        <v>42530</v>
      </c>
      <c r="N19" s="59">
        <f t="shared" si="5"/>
        <v>42531</v>
      </c>
      <c r="O19" s="59">
        <f t="shared" si="5"/>
        <v>42532</v>
      </c>
      <c r="P19" s="56"/>
      <c r="Q19" s="58">
        <f>W18+1</f>
        <v>42554</v>
      </c>
      <c r="R19" s="58">
        <f>Q19+1</f>
        <v>42555</v>
      </c>
      <c r="S19" s="58">
        <f t="shared" ref="S19:W19" si="6">R19+1</f>
        <v>42556</v>
      </c>
      <c r="T19" s="58">
        <f t="shared" si="6"/>
        <v>42557</v>
      </c>
      <c r="U19" s="58">
        <f t="shared" si="6"/>
        <v>42558</v>
      </c>
      <c r="V19" s="59">
        <f t="shared" si="6"/>
        <v>42559</v>
      </c>
      <c r="W19" s="59">
        <f t="shared" si="6"/>
        <v>42560</v>
      </c>
      <c r="X19" s="56"/>
      <c r="Y19" s="56"/>
      <c r="Z19" s="56"/>
      <c r="AA19" s="60"/>
      <c r="CG19" s="57"/>
    </row>
    <row r="20" spans="1:85" s="11" customFormat="1" ht="15" customHeight="1" x14ac:dyDescent="0.25">
      <c r="A20" s="58">
        <f t="shared" ref="A20:A21" si="7">G19+1</f>
        <v>42505</v>
      </c>
      <c r="B20" s="58">
        <f t="shared" ref="B20:B21" si="8">A20+1</f>
        <v>42506</v>
      </c>
      <c r="C20" s="58">
        <f t="shared" si="0"/>
        <v>42507</v>
      </c>
      <c r="D20" s="58">
        <f t="shared" si="1"/>
        <v>42508</v>
      </c>
      <c r="E20" s="58">
        <f t="shared" si="2"/>
        <v>42509</v>
      </c>
      <c r="F20" s="59">
        <f t="shared" si="3"/>
        <v>42510</v>
      </c>
      <c r="G20" s="59">
        <f t="shared" si="4"/>
        <v>42511</v>
      </c>
      <c r="H20" s="56"/>
      <c r="I20" s="58">
        <f t="shared" ref="I20:I21" si="9">O19+1</f>
        <v>42533</v>
      </c>
      <c r="J20" s="58">
        <f t="shared" ref="J20:O21" si="10">I20+1</f>
        <v>42534</v>
      </c>
      <c r="K20" s="58">
        <f t="shared" si="10"/>
        <v>42535</v>
      </c>
      <c r="L20" s="58">
        <f t="shared" si="10"/>
        <v>42536</v>
      </c>
      <c r="M20" s="58">
        <f t="shared" si="10"/>
        <v>42537</v>
      </c>
      <c r="N20" s="59">
        <f t="shared" si="10"/>
        <v>42538</v>
      </c>
      <c r="O20" s="59">
        <f t="shared" si="10"/>
        <v>42539</v>
      </c>
      <c r="P20" s="56"/>
      <c r="Q20" s="58">
        <f t="shared" ref="Q20:Q21" si="11">W19+1</f>
        <v>42561</v>
      </c>
      <c r="R20" s="58">
        <f t="shared" ref="R20:W20" si="12">Q20+1</f>
        <v>42562</v>
      </c>
      <c r="S20" s="58">
        <f t="shared" si="12"/>
        <v>42563</v>
      </c>
      <c r="T20" s="58">
        <f t="shared" si="12"/>
        <v>42564</v>
      </c>
      <c r="U20" s="58">
        <f t="shared" si="12"/>
        <v>42565</v>
      </c>
      <c r="V20" s="59">
        <f t="shared" si="12"/>
        <v>42566</v>
      </c>
      <c r="W20" s="59">
        <f t="shared" si="12"/>
        <v>42567</v>
      </c>
      <c r="X20" s="56"/>
      <c r="Y20" s="56"/>
      <c r="Z20" s="56"/>
      <c r="AA20" s="60"/>
      <c r="CG20" s="57"/>
    </row>
    <row r="21" spans="1:85" s="11" customFormat="1" ht="15" customHeight="1" x14ac:dyDescent="0.25">
      <c r="A21" s="58">
        <f t="shared" si="7"/>
        <v>42512</v>
      </c>
      <c r="B21" s="58">
        <f t="shared" si="8"/>
        <v>42513</v>
      </c>
      <c r="C21" s="58">
        <f t="shared" si="0"/>
        <v>42514</v>
      </c>
      <c r="D21" s="58">
        <f t="shared" si="1"/>
        <v>42515</v>
      </c>
      <c r="E21" s="58">
        <f t="shared" si="2"/>
        <v>42516</v>
      </c>
      <c r="F21" s="59">
        <f t="shared" si="3"/>
        <v>42517</v>
      </c>
      <c r="G21" s="59">
        <f t="shared" si="4"/>
        <v>42518</v>
      </c>
      <c r="H21" s="56"/>
      <c r="I21" s="58">
        <f t="shared" si="9"/>
        <v>42540</v>
      </c>
      <c r="J21" s="58">
        <f t="shared" si="10"/>
        <v>42541</v>
      </c>
      <c r="K21" s="58">
        <f t="shared" si="10"/>
        <v>42542</v>
      </c>
      <c r="L21" s="58">
        <f t="shared" si="10"/>
        <v>42543</v>
      </c>
      <c r="M21" s="58">
        <f t="shared" si="10"/>
        <v>42544</v>
      </c>
      <c r="N21" s="59">
        <f t="shared" si="10"/>
        <v>42545</v>
      </c>
      <c r="O21" s="59">
        <f t="shared" si="10"/>
        <v>42546</v>
      </c>
      <c r="P21" s="56"/>
      <c r="Q21" s="58">
        <f t="shared" si="11"/>
        <v>42568</v>
      </c>
      <c r="R21" s="58">
        <f t="shared" ref="R21:W21" si="13">Q21+1</f>
        <v>42569</v>
      </c>
      <c r="S21" s="58">
        <f t="shared" si="13"/>
        <v>42570</v>
      </c>
      <c r="T21" s="58">
        <f t="shared" si="13"/>
        <v>42571</v>
      </c>
      <c r="U21" s="58">
        <f t="shared" si="13"/>
        <v>42572</v>
      </c>
      <c r="V21" s="59">
        <f t="shared" si="13"/>
        <v>42573</v>
      </c>
      <c r="W21" s="59">
        <f t="shared" si="13"/>
        <v>42574</v>
      </c>
      <c r="X21" s="56"/>
      <c r="Y21" s="56"/>
      <c r="Z21" s="56"/>
      <c r="CG21" s="57"/>
    </row>
    <row r="22" spans="1:85" s="11" customFormat="1" ht="15" customHeight="1" x14ac:dyDescent="0.25">
      <c r="A22" s="58">
        <f>IF(G21&lt;EOMONTH(A16,0),G21+1,"")</f>
        <v>42519</v>
      </c>
      <c r="B22" s="58">
        <f>IF(A22&lt;EOMONTH(A16,0),A22+1,"")</f>
        <v>42520</v>
      </c>
      <c r="C22" s="58">
        <f>IF(B22&lt;EOMONTH(A16,0),B22+1,"")</f>
        <v>42521</v>
      </c>
      <c r="D22" s="58" t="str">
        <f>IF(C22&lt;EOMONTH(A16,0),C22+1,"")</f>
        <v/>
      </c>
      <c r="E22" s="58" t="str">
        <f>IF(D22&lt;EOMONTH(A16,0),D22+1,"")</f>
        <v/>
      </c>
      <c r="F22" s="58" t="str">
        <f>IF(E22&lt;EOMONTH(A16,0),E22+1,"")</f>
        <v/>
      </c>
      <c r="G22" s="58" t="str">
        <f>IF(F22&lt;EOMONTH(A16,0),F22+1,"")</f>
        <v/>
      </c>
      <c r="H22" s="56"/>
      <c r="I22" s="58">
        <f>IF(O21&lt;EOMONTH(I16,0),O21+1,"")</f>
        <v>42547</v>
      </c>
      <c r="J22" s="58">
        <f>IF(I22&lt;EOMONTH(I16,0),I22+1,"")</f>
        <v>42548</v>
      </c>
      <c r="K22" s="58">
        <f>IF(J22&lt;EOMONTH(I16,0),J22+1,"")</f>
        <v>42549</v>
      </c>
      <c r="L22" s="58">
        <f>IF(K22&lt;EOMONTH(I16,0),K22+1,"")</f>
        <v>42550</v>
      </c>
      <c r="M22" s="58">
        <f>IF(L22&lt;EOMONTH(I16,0),L22+1,"")</f>
        <v>42551</v>
      </c>
      <c r="N22" s="58" t="str">
        <f>IF(M22&lt;EOMONTH(I16,0),M22+1,"")</f>
        <v/>
      </c>
      <c r="O22" s="58" t="str">
        <f>IF(N22&lt;EOMONTH(I16,0),N22+1,"")</f>
        <v/>
      </c>
      <c r="P22" s="56"/>
      <c r="Q22" s="58">
        <f>IF(W21&lt;EOMONTH(Q16,0),W21+1,"")</f>
        <v>42575</v>
      </c>
      <c r="R22" s="58">
        <f>IF(Q22&lt;EOMONTH(Q16,0),Q22+1,"")</f>
        <v>42576</v>
      </c>
      <c r="S22" s="58">
        <f>IF(R22&lt;EOMONTH(Q16,0),R22+1,"")</f>
        <v>42577</v>
      </c>
      <c r="T22" s="58">
        <f>IF(S22&lt;EOMONTH(Q16,0),S22+1,"")</f>
        <v>42578</v>
      </c>
      <c r="U22" s="58">
        <f>IF(T22&lt;EOMONTH(Q16,0),T22+1,"")</f>
        <v>42579</v>
      </c>
      <c r="V22" s="58">
        <f>IF(U22&lt;EOMONTH(Q16,0),U22+1,"")</f>
        <v>42580</v>
      </c>
      <c r="W22" s="58">
        <f>IF(V22&lt;EOMONTH(Q16,0),V22+1,"")</f>
        <v>42581</v>
      </c>
      <c r="X22" s="56"/>
      <c r="Y22" s="56"/>
      <c r="Z22" s="56"/>
      <c r="AA22" s="60"/>
      <c r="CG22" s="57"/>
    </row>
    <row r="23" spans="1:85" s="11" customFormat="1" ht="15" customHeight="1" x14ac:dyDescent="0.25">
      <c r="A23" s="58" t="str">
        <f>IF(G22&lt;EOMONTH(A16,0),G22+1,"")</f>
        <v/>
      </c>
      <c r="B23" s="58" t="str">
        <f>IF(A23&lt;EOMONTH(A16,0),A23+1,"")</f>
        <v/>
      </c>
      <c r="C23" s="58" t="str">
        <f>IF(B23&lt;EOMONTH(A16,0),B23+1,"")</f>
        <v/>
      </c>
      <c r="D23" s="58" t="str">
        <f>IF(C23&lt;EOMONTH(A16,0),C23+1,"")</f>
        <v/>
      </c>
      <c r="E23" s="58" t="str">
        <f>IF(D23&lt;EOMONTH(A16,0),D23+1,"")</f>
        <v/>
      </c>
      <c r="F23" s="58" t="str">
        <f>IF(E23&lt;EOMONTH(A16,0),E23+1,"")</f>
        <v/>
      </c>
      <c r="G23" s="58" t="str">
        <f>IF(F23&lt;EOMONTH(A16,0),F23+1,"")</f>
        <v/>
      </c>
      <c r="H23" s="56"/>
      <c r="I23" s="58" t="str">
        <f>IF(O22&lt;EOMONTH(I16,0),O22+1,"")</f>
        <v/>
      </c>
      <c r="J23" s="58" t="str">
        <f>IF(I23&lt;EOMONTH(I16,0),I23+1,"")</f>
        <v/>
      </c>
      <c r="K23" s="58" t="str">
        <f>IF(J23&lt;EOMONTH(I16,0),J23+1,"")</f>
        <v/>
      </c>
      <c r="L23" s="58" t="str">
        <f>IF(K23&lt;EOMONTH(I16,0),K23+1,"")</f>
        <v/>
      </c>
      <c r="M23" s="58" t="str">
        <f>IF(L23&lt;EOMONTH(I16,0),L23+1,"")</f>
        <v/>
      </c>
      <c r="N23" s="58" t="str">
        <f>IF(M23&lt;EOMONTH(I16,0),M23+1,"")</f>
        <v/>
      </c>
      <c r="O23" s="58" t="str">
        <f>IF(N23&lt;EOMONTH(I16,0),N23+1,"")</f>
        <v/>
      </c>
      <c r="P23" s="56"/>
      <c r="Q23" s="58">
        <f>IF(W22&lt;EOMONTH(Q16,0),W22+1,"")</f>
        <v>42582</v>
      </c>
      <c r="R23" s="58" t="str">
        <f>IF(Q23&lt;EOMONTH(Q16,0),Q23+1,"")</f>
        <v/>
      </c>
      <c r="S23" s="58" t="str">
        <f>IF(R23&lt;EOMONTH(Q16,0),R23+1,"")</f>
        <v/>
      </c>
      <c r="T23" s="58" t="str">
        <f>IF(S23&lt;EOMONTH(Q16,0),S23+1,"")</f>
        <v/>
      </c>
      <c r="U23" s="58" t="str">
        <f>IF(T23&lt;EOMONTH(Q16,0),T23+1,"")</f>
        <v/>
      </c>
      <c r="V23" s="58" t="str">
        <f>IF(U23&lt;EOMONTH(Q16,0),U23+1,"")</f>
        <v/>
      </c>
      <c r="W23" s="58" t="str">
        <f>IF(V23&lt;EOMONTH(Q16,0),V23+1,"")</f>
        <v/>
      </c>
      <c r="X23" s="56"/>
      <c r="Y23" s="56"/>
      <c r="Z23" s="56"/>
      <c r="CG23" s="57"/>
    </row>
    <row r="24" spans="1:85" s="11" customFormat="1" ht="15" customHeight="1" x14ac:dyDescent="0.25">
      <c r="A24" s="61"/>
      <c r="B24" s="61"/>
      <c r="C24" s="61"/>
      <c r="D24" s="61"/>
      <c r="E24" s="61"/>
      <c r="F24" s="61"/>
      <c r="G24" s="61"/>
      <c r="H24" s="62"/>
      <c r="I24" s="61"/>
      <c r="J24" s="61"/>
      <c r="K24" s="61"/>
      <c r="L24" s="61"/>
      <c r="M24" s="61"/>
      <c r="N24" s="61"/>
      <c r="O24" s="61"/>
      <c r="P24" s="62"/>
      <c r="Q24" s="61"/>
      <c r="R24" s="61"/>
      <c r="S24" s="61"/>
      <c r="T24" s="61"/>
      <c r="U24" s="61"/>
      <c r="V24" s="61"/>
      <c r="W24" s="61"/>
      <c r="X24" s="56"/>
      <c r="Y24" s="56"/>
      <c r="Z24" s="56"/>
      <c r="CG24" s="57"/>
    </row>
    <row r="25" spans="1:85" s="23" customFormat="1" ht="15" customHeight="1" x14ac:dyDescent="0.25">
      <c r="A25" s="137">
        <f>EDATE(DATE(ref_annee1,5,1),3)</f>
        <v>42583</v>
      </c>
      <c r="B25" s="137"/>
      <c r="C25" s="137"/>
      <c r="D25" s="137"/>
      <c r="E25" s="137"/>
      <c r="F25" s="137"/>
      <c r="G25" s="137"/>
      <c r="H25" s="22"/>
      <c r="I25" s="137">
        <f>EDATE(DATE(ref_annee1,5,1),4)</f>
        <v>42614</v>
      </c>
      <c r="J25" s="137"/>
      <c r="K25" s="137"/>
      <c r="L25" s="137"/>
      <c r="M25" s="137"/>
      <c r="N25" s="137"/>
      <c r="O25" s="137"/>
      <c r="P25" s="22"/>
      <c r="Q25" s="137">
        <f>EDATE(DATE(ref_annee1,5,1),5)</f>
        <v>42644</v>
      </c>
      <c r="R25" s="137"/>
      <c r="S25" s="137"/>
      <c r="T25" s="137"/>
      <c r="U25" s="137"/>
      <c r="V25" s="137"/>
      <c r="W25" s="137"/>
      <c r="X25" s="19"/>
      <c r="Y25" s="19"/>
      <c r="Z25" s="19"/>
      <c r="CG25" s="24"/>
    </row>
    <row r="26" spans="1:85" s="11" customFormat="1" ht="15" customHeight="1" x14ac:dyDescent="0.25">
      <c r="A26" s="55" t="s">
        <v>5</v>
      </c>
      <c r="B26" s="55" t="s">
        <v>0</v>
      </c>
      <c r="C26" s="55" t="s">
        <v>1</v>
      </c>
      <c r="D26" s="55" t="s">
        <v>1</v>
      </c>
      <c r="E26" s="55" t="s">
        <v>2</v>
      </c>
      <c r="F26" s="55" t="s">
        <v>3</v>
      </c>
      <c r="G26" s="55" t="s">
        <v>4</v>
      </c>
      <c r="H26" s="62"/>
      <c r="I26" s="55" t="s">
        <v>5</v>
      </c>
      <c r="J26" s="55" t="s">
        <v>0</v>
      </c>
      <c r="K26" s="55" t="s">
        <v>1</v>
      </c>
      <c r="L26" s="55" t="s">
        <v>1</v>
      </c>
      <c r="M26" s="55" t="s">
        <v>2</v>
      </c>
      <c r="N26" s="55" t="s">
        <v>3</v>
      </c>
      <c r="O26" s="55" t="s">
        <v>4</v>
      </c>
      <c r="P26" s="62"/>
      <c r="Q26" s="55" t="s">
        <v>5</v>
      </c>
      <c r="R26" s="55" t="s">
        <v>0</v>
      </c>
      <c r="S26" s="55" t="s">
        <v>1</v>
      </c>
      <c r="T26" s="55" t="s">
        <v>1</v>
      </c>
      <c r="U26" s="55" t="s">
        <v>2</v>
      </c>
      <c r="V26" s="55" t="s">
        <v>3</v>
      </c>
      <c r="W26" s="55" t="s">
        <v>4</v>
      </c>
      <c r="X26" s="56"/>
      <c r="Y26" s="56"/>
      <c r="Z26" s="56"/>
      <c r="CG26" s="57"/>
    </row>
    <row r="27" spans="1:85" s="11" customFormat="1" ht="15" customHeight="1" x14ac:dyDescent="0.25">
      <c r="A27" s="58" t="str">
        <f>IF(WEEKDAY(A25)=1,A25,"")</f>
        <v/>
      </c>
      <c r="B27" s="58">
        <f>IF(A27&lt;&gt;"",A27+1,IF(WEEKDAY(A25)=2,A25,""))</f>
        <v>42583</v>
      </c>
      <c r="C27" s="58">
        <f>IF(B27&lt;&gt;"",B27+1,IF(WEEKDAY(A25)=3,A25,""))</f>
        <v>42584</v>
      </c>
      <c r="D27" s="58">
        <f>IF(C27&lt;&gt;"",C27+1,IF(WEEKDAY(A25)=4,A25,""))</f>
        <v>42585</v>
      </c>
      <c r="E27" s="58">
        <f>IF(D27&lt;&gt;"",D27+1,IF(WEEKDAY(A25)=5,A25,""))</f>
        <v>42586</v>
      </c>
      <c r="F27" s="59">
        <f>IF(E27&lt;&gt;"",E27+1,IF(WEEKDAY(A25)=6,A25,""))</f>
        <v>42587</v>
      </c>
      <c r="G27" s="59">
        <f>IF(F27&lt;&gt;"",F27+1,IF(WEEKDAY(A25)=7,A25,""))</f>
        <v>42588</v>
      </c>
      <c r="H27" s="56"/>
      <c r="I27" s="58" t="str">
        <f>IF(WEEKDAY(I25)=1,I25,"")</f>
        <v/>
      </c>
      <c r="J27" s="58" t="str">
        <f>IF(I27&lt;&gt;"",I27+1,IF(WEEKDAY(I25)=2,I25,""))</f>
        <v/>
      </c>
      <c r="K27" s="58" t="str">
        <f>IF(J27&lt;&gt;"",J27+1,IF(WEEKDAY(I25)=3,I25,""))</f>
        <v/>
      </c>
      <c r="L27" s="58" t="str">
        <f>IF(K27&lt;&gt;"",K27+1,IF(WEEKDAY(I25)=4,I25,""))</f>
        <v/>
      </c>
      <c r="M27" s="58">
        <f>IF(L27&lt;&gt;"",L27+1,IF(WEEKDAY(I25)=5,I25,""))</f>
        <v>42614</v>
      </c>
      <c r="N27" s="59">
        <f>IF(M27&lt;&gt;"",M27+1,IF(WEEKDAY(I25)=6,I25,""))</f>
        <v>42615</v>
      </c>
      <c r="O27" s="59">
        <f>IF(N27&lt;&gt;"",N27+1,IF(WEEKDAY(I25)=7,I25,""))</f>
        <v>42616</v>
      </c>
      <c r="P27" s="56"/>
      <c r="Q27" s="58" t="str">
        <f>IF(WEEKDAY(Q25)=1,Q25,"")</f>
        <v/>
      </c>
      <c r="R27" s="58" t="str">
        <f>IF(Q27&lt;&gt;"",Q27+1,IF(WEEKDAY(Q25)=2,Q25,""))</f>
        <v/>
      </c>
      <c r="S27" s="58" t="str">
        <f>IF(R27&lt;&gt;"",R27+1,IF(WEEKDAY(Q25)=3,Q25,""))</f>
        <v/>
      </c>
      <c r="T27" s="58" t="str">
        <f>IF(S27&lt;&gt;"",S27+1,IF(WEEKDAY(Q25)=4,Q25,""))</f>
        <v/>
      </c>
      <c r="U27" s="58" t="str">
        <f>IF(T27&lt;&gt;"",T27+1,IF(WEEKDAY(Q25)=5,Q25,""))</f>
        <v/>
      </c>
      <c r="V27" s="59" t="str">
        <f>IF(U27&lt;&gt;"",U27+1,IF(WEEKDAY(Q25)=6,Q25,""))</f>
        <v/>
      </c>
      <c r="W27" s="59">
        <f>IF(V27&lt;&gt;"",V27+1,IF(WEEKDAY(Q25)=7,Q25,""))</f>
        <v>42644</v>
      </c>
      <c r="X27" s="56"/>
      <c r="Y27" s="56"/>
      <c r="Z27" s="56"/>
      <c r="CG27" s="57"/>
    </row>
    <row r="28" spans="1:85" s="11" customFormat="1" ht="15" customHeight="1" x14ac:dyDescent="0.25">
      <c r="A28" s="58">
        <f>G27+1</f>
        <v>42589</v>
      </c>
      <c r="B28" s="58">
        <f>A28+1</f>
        <v>42590</v>
      </c>
      <c r="C28" s="58">
        <f t="shared" ref="C28:C30" si="14">B28+1</f>
        <v>42591</v>
      </c>
      <c r="D28" s="58">
        <f t="shared" ref="D28:D30" si="15">C28+1</f>
        <v>42592</v>
      </c>
      <c r="E28" s="58">
        <f t="shared" ref="E28:E30" si="16">D28+1</f>
        <v>42593</v>
      </c>
      <c r="F28" s="59">
        <f t="shared" ref="F28:F30" si="17">E28+1</f>
        <v>42594</v>
      </c>
      <c r="G28" s="59">
        <f t="shared" ref="G28:G30" si="18">F28+1</f>
        <v>42595</v>
      </c>
      <c r="H28" s="56"/>
      <c r="I28" s="58">
        <f>O27+1</f>
        <v>42617</v>
      </c>
      <c r="J28" s="58">
        <f>I28+1</f>
        <v>42618</v>
      </c>
      <c r="K28" s="58">
        <f t="shared" ref="K28:O28" si="19">J28+1</f>
        <v>42619</v>
      </c>
      <c r="L28" s="58">
        <f t="shared" si="19"/>
        <v>42620</v>
      </c>
      <c r="M28" s="58">
        <f t="shared" si="19"/>
        <v>42621</v>
      </c>
      <c r="N28" s="59">
        <f t="shared" si="19"/>
        <v>42622</v>
      </c>
      <c r="O28" s="59">
        <f t="shared" si="19"/>
        <v>42623</v>
      </c>
      <c r="P28" s="56"/>
      <c r="Q28" s="58">
        <f>W27+1</f>
        <v>42645</v>
      </c>
      <c r="R28" s="58">
        <f>Q28+1</f>
        <v>42646</v>
      </c>
      <c r="S28" s="58">
        <f t="shared" ref="S28:S30" si="20">R28+1</f>
        <v>42647</v>
      </c>
      <c r="T28" s="58">
        <f t="shared" ref="T28:T30" si="21">S28+1</f>
        <v>42648</v>
      </c>
      <c r="U28" s="58">
        <f t="shared" ref="U28:U30" si="22">T28+1</f>
        <v>42649</v>
      </c>
      <c r="V28" s="59">
        <f t="shared" ref="V28:V30" si="23">U28+1</f>
        <v>42650</v>
      </c>
      <c r="W28" s="59">
        <f t="shared" ref="W28:W30" si="24">V28+1</f>
        <v>42651</v>
      </c>
      <c r="X28" s="56"/>
      <c r="Y28" s="56"/>
      <c r="Z28" s="56"/>
      <c r="CG28" s="57"/>
    </row>
    <row r="29" spans="1:85" s="11" customFormat="1" ht="15" customHeight="1" x14ac:dyDescent="0.25">
      <c r="A29" s="58">
        <f t="shared" ref="A29:A30" si="25">G28+1</f>
        <v>42596</v>
      </c>
      <c r="B29" s="58">
        <f t="shared" ref="B29:B30" si="26">A29+1</f>
        <v>42597</v>
      </c>
      <c r="C29" s="58">
        <f t="shared" si="14"/>
        <v>42598</v>
      </c>
      <c r="D29" s="58">
        <f t="shared" si="15"/>
        <v>42599</v>
      </c>
      <c r="E29" s="58">
        <f t="shared" si="16"/>
        <v>42600</v>
      </c>
      <c r="F29" s="59">
        <f t="shared" si="17"/>
        <v>42601</v>
      </c>
      <c r="G29" s="59">
        <f t="shared" si="18"/>
        <v>42602</v>
      </c>
      <c r="H29" s="56"/>
      <c r="I29" s="58">
        <f t="shared" ref="I29:I30" si="27">O28+1</f>
        <v>42624</v>
      </c>
      <c r="J29" s="58">
        <f t="shared" ref="J29:O29" si="28">I29+1</f>
        <v>42625</v>
      </c>
      <c r="K29" s="58">
        <f t="shared" si="28"/>
        <v>42626</v>
      </c>
      <c r="L29" s="58">
        <f t="shared" si="28"/>
        <v>42627</v>
      </c>
      <c r="M29" s="58">
        <f t="shared" si="28"/>
        <v>42628</v>
      </c>
      <c r="N29" s="59">
        <f t="shared" si="28"/>
        <v>42629</v>
      </c>
      <c r="O29" s="59">
        <f t="shared" si="28"/>
        <v>42630</v>
      </c>
      <c r="P29" s="56"/>
      <c r="Q29" s="58">
        <f t="shared" ref="Q29:Q30" si="29">W28+1</f>
        <v>42652</v>
      </c>
      <c r="R29" s="58">
        <f t="shared" ref="R29:R30" si="30">Q29+1</f>
        <v>42653</v>
      </c>
      <c r="S29" s="58">
        <f t="shared" si="20"/>
        <v>42654</v>
      </c>
      <c r="T29" s="58">
        <f t="shared" si="21"/>
        <v>42655</v>
      </c>
      <c r="U29" s="58">
        <f t="shared" si="22"/>
        <v>42656</v>
      </c>
      <c r="V29" s="59">
        <f t="shared" si="23"/>
        <v>42657</v>
      </c>
      <c r="W29" s="59">
        <f t="shared" si="24"/>
        <v>42658</v>
      </c>
      <c r="X29" s="56"/>
      <c r="Y29" s="56"/>
      <c r="Z29" s="56"/>
      <c r="CG29" s="57"/>
    </row>
    <row r="30" spans="1:85" s="11" customFormat="1" ht="15" customHeight="1" x14ac:dyDescent="0.25">
      <c r="A30" s="58">
        <f t="shared" si="25"/>
        <v>42603</v>
      </c>
      <c r="B30" s="58">
        <f t="shared" si="26"/>
        <v>42604</v>
      </c>
      <c r="C30" s="58">
        <f t="shared" si="14"/>
        <v>42605</v>
      </c>
      <c r="D30" s="58">
        <f t="shared" si="15"/>
        <v>42606</v>
      </c>
      <c r="E30" s="58">
        <f t="shared" si="16"/>
        <v>42607</v>
      </c>
      <c r="F30" s="59">
        <f t="shared" si="17"/>
        <v>42608</v>
      </c>
      <c r="G30" s="59">
        <f t="shared" si="18"/>
        <v>42609</v>
      </c>
      <c r="H30" s="56"/>
      <c r="I30" s="58">
        <f t="shared" si="27"/>
        <v>42631</v>
      </c>
      <c r="J30" s="58">
        <f t="shared" ref="J30:O30" si="31">I30+1</f>
        <v>42632</v>
      </c>
      <c r="K30" s="58">
        <f t="shared" si="31"/>
        <v>42633</v>
      </c>
      <c r="L30" s="58">
        <f t="shared" si="31"/>
        <v>42634</v>
      </c>
      <c r="M30" s="58">
        <f t="shared" si="31"/>
        <v>42635</v>
      </c>
      <c r="N30" s="59">
        <f t="shared" si="31"/>
        <v>42636</v>
      </c>
      <c r="O30" s="59">
        <f t="shared" si="31"/>
        <v>42637</v>
      </c>
      <c r="P30" s="56"/>
      <c r="Q30" s="58">
        <f t="shared" si="29"/>
        <v>42659</v>
      </c>
      <c r="R30" s="58">
        <f t="shared" si="30"/>
        <v>42660</v>
      </c>
      <c r="S30" s="58">
        <f t="shared" si="20"/>
        <v>42661</v>
      </c>
      <c r="T30" s="58">
        <f t="shared" si="21"/>
        <v>42662</v>
      </c>
      <c r="U30" s="58">
        <f t="shared" si="22"/>
        <v>42663</v>
      </c>
      <c r="V30" s="59">
        <f t="shared" si="23"/>
        <v>42664</v>
      </c>
      <c r="W30" s="59">
        <f t="shared" si="24"/>
        <v>42665</v>
      </c>
      <c r="X30" s="56"/>
      <c r="Y30" s="56"/>
      <c r="Z30" s="56"/>
      <c r="CG30" s="57"/>
    </row>
    <row r="31" spans="1:85" s="11" customFormat="1" ht="15" customHeight="1" x14ac:dyDescent="0.25">
      <c r="A31" s="58">
        <f>IF(G30&lt;EOMONTH(A25,0),G30+1,"")</f>
        <v>42610</v>
      </c>
      <c r="B31" s="58">
        <f>IF(A31&lt;EOMONTH(A25,0),A31+1,"")</f>
        <v>42611</v>
      </c>
      <c r="C31" s="58">
        <f>IF(B31&lt;EOMONTH(A25,0),B31+1,"")</f>
        <v>42612</v>
      </c>
      <c r="D31" s="58">
        <f>IF(C31&lt;EOMONTH(A25,0),C31+1,"")</f>
        <v>42613</v>
      </c>
      <c r="E31" s="58" t="str">
        <f>IF(D31&lt;EOMONTH(A25,0),D31+1,"")</f>
        <v/>
      </c>
      <c r="F31" s="58" t="str">
        <f>IF(E31&lt;EOMONTH(A25,0),E31+1,"")</f>
        <v/>
      </c>
      <c r="G31" s="58" t="str">
        <f>IF(F31&lt;EOMONTH(A25,0),F31+1,"")</f>
        <v/>
      </c>
      <c r="H31" s="56"/>
      <c r="I31" s="58">
        <f>IF(O30&lt;EOMONTH(I25,0),O30+1,"")</f>
        <v>42638</v>
      </c>
      <c r="J31" s="58">
        <f>IF(I31&lt;EOMONTH(I25,0),I31+1,"")</f>
        <v>42639</v>
      </c>
      <c r="K31" s="58">
        <f>IF(J31&lt;EOMONTH(I25,0),J31+1,"")</f>
        <v>42640</v>
      </c>
      <c r="L31" s="58">
        <f>IF(K31&lt;EOMONTH(I25,0),K31+1,"")</f>
        <v>42641</v>
      </c>
      <c r="M31" s="58">
        <f>IF(L31&lt;EOMONTH(I25,0),L31+1,"")</f>
        <v>42642</v>
      </c>
      <c r="N31" s="58">
        <f>IF(M31&lt;EOMONTH(I25,0),M31+1,"")</f>
        <v>42643</v>
      </c>
      <c r="O31" s="58" t="str">
        <f>IF(N31&lt;EOMONTH(I25,0),N31+1,"")</f>
        <v/>
      </c>
      <c r="P31" s="56"/>
      <c r="Q31" s="58">
        <f>IF(W30&lt;EOMONTH(Q25,0),W30+1,"")</f>
        <v>42666</v>
      </c>
      <c r="R31" s="58">
        <f>IF(Q31&lt;EOMONTH(Q25,0),Q31+1,"")</f>
        <v>42667</v>
      </c>
      <c r="S31" s="58">
        <f>IF(R31&lt;EOMONTH(Q25,0),R31+1,"")</f>
        <v>42668</v>
      </c>
      <c r="T31" s="58">
        <f>IF(S31&lt;EOMONTH(Q25,0),S31+1,"")</f>
        <v>42669</v>
      </c>
      <c r="U31" s="58">
        <f>IF(T31&lt;EOMONTH(Q25,0),T31+1,"")</f>
        <v>42670</v>
      </c>
      <c r="V31" s="58">
        <f>IF(U31&lt;EOMONTH(Q25,0),U31+1,"")</f>
        <v>42671</v>
      </c>
      <c r="W31" s="58">
        <f>IF(V31&lt;EOMONTH(Q25,0),V31+1,"")</f>
        <v>42672</v>
      </c>
      <c r="X31" s="56"/>
      <c r="Y31" s="56"/>
      <c r="Z31" s="56"/>
      <c r="CG31" s="57"/>
    </row>
    <row r="32" spans="1:85" s="11" customFormat="1" ht="15" customHeight="1" x14ac:dyDescent="0.25">
      <c r="A32" s="58" t="str">
        <f>IF(G31&lt;EOMONTH(A25,0),G31+1,"")</f>
        <v/>
      </c>
      <c r="B32" s="58" t="str">
        <f>IF(A32&lt;EOMONTH(A25,0),A32+1,"")</f>
        <v/>
      </c>
      <c r="C32" s="58" t="str">
        <f>IF(B32&lt;EOMONTH(A25,0),B32+1,"")</f>
        <v/>
      </c>
      <c r="D32" s="58" t="str">
        <f>IF(C32&lt;EOMONTH(A25,0),C32+1,"")</f>
        <v/>
      </c>
      <c r="E32" s="58" t="str">
        <f>IF(D32&lt;EOMONTH(A25,0),D32+1,"")</f>
        <v/>
      </c>
      <c r="F32" s="58" t="str">
        <f>IF(E32&lt;EOMONTH(A25,0),E32+1,"")</f>
        <v/>
      </c>
      <c r="G32" s="58" t="str">
        <f>IF(F32&lt;EOMONTH(A25,0),F32+1,"")</f>
        <v/>
      </c>
      <c r="H32" s="56"/>
      <c r="I32" s="58" t="str">
        <f>IF(O31&lt;EOMONTH(I25,0),O31+1,"")</f>
        <v/>
      </c>
      <c r="J32" s="58" t="str">
        <f>IF(I32&lt;EOMONTH(I25,0),I32+1,"")</f>
        <v/>
      </c>
      <c r="K32" s="58" t="str">
        <f>IF(J32&lt;EOMONTH(I25,0),J32+1,"")</f>
        <v/>
      </c>
      <c r="L32" s="58" t="str">
        <f>IF(K32&lt;EOMONTH(I25,0),K32+1,"")</f>
        <v/>
      </c>
      <c r="M32" s="58" t="str">
        <f>IF(L32&lt;EOMONTH(I25,0),L32+1,"")</f>
        <v/>
      </c>
      <c r="N32" s="58" t="str">
        <f>IF(M32&lt;EOMONTH(I25,0),M32+1,"")</f>
        <v/>
      </c>
      <c r="O32" s="58" t="str">
        <f>IF(N32&lt;EOMONTH(I25,0),N32+1,"")</f>
        <v/>
      </c>
      <c r="P32" s="56"/>
      <c r="Q32" s="58">
        <f>IF(W31&lt;EOMONTH(Q25,0),W31+1,"")</f>
        <v>42673</v>
      </c>
      <c r="R32" s="58">
        <f>IF(Q32&lt;EOMONTH(Q25,0),Q32+1,"")</f>
        <v>42674</v>
      </c>
      <c r="S32" s="58" t="str">
        <f>IF(R32&lt;EOMONTH(Q25,0),R32+1,"")</f>
        <v/>
      </c>
      <c r="T32" s="58" t="str">
        <f>IF(S32&lt;EOMONTH(Q25,0),S32+1,"")</f>
        <v/>
      </c>
      <c r="U32" s="58" t="str">
        <f>IF(T32&lt;EOMONTH(Q25,0),T32+1,"")</f>
        <v/>
      </c>
      <c r="V32" s="58" t="str">
        <f>IF(U32&lt;EOMONTH(Q25,0),U32+1,"")</f>
        <v/>
      </c>
      <c r="W32" s="58" t="str">
        <f>IF(V32&lt;EOMONTH(Q25,0),V32+1,"")</f>
        <v/>
      </c>
      <c r="X32" s="56"/>
      <c r="Y32" s="56"/>
      <c r="Z32" s="56"/>
      <c r="CG32" s="57"/>
    </row>
    <row r="33" spans="1:85" s="11" customFormat="1" ht="15" customHeight="1" x14ac:dyDescent="0.25">
      <c r="A33" s="63"/>
      <c r="B33" s="63"/>
      <c r="C33" s="63"/>
      <c r="D33" s="63"/>
      <c r="E33" s="63"/>
      <c r="F33" s="63"/>
      <c r="G33" s="63"/>
      <c r="H33" s="62"/>
      <c r="I33" s="63"/>
      <c r="J33" s="63"/>
      <c r="K33" s="63"/>
      <c r="L33" s="63"/>
      <c r="M33" s="63"/>
      <c r="N33" s="63"/>
      <c r="O33" s="63"/>
      <c r="P33" s="62"/>
      <c r="Q33" s="63"/>
      <c r="R33" s="63"/>
      <c r="S33" s="63"/>
      <c r="T33" s="63"/>
      <c r="U33" s="63"/>
      <c r="V33" s="63"/>
      <c r="W33" s="63"/>
      <c r="X33" s="56"/>
      <c r="Y33" s="56"/>
      <c r="Z33" s="56"/>
      <c r="CG33" s="57"/>
    </row>
    <row r="34" spans="1:85" s="23" customFormat="1" ht="15" customHeight="1" x14ac:dyDescent="0.25">
      <c r="A34" s="137">
        <f>EDATE(DATE(ref_annee1,5,1),6)</f>
        <v>42675</v>
      </c>
      <c r="B34" s="137"/>
      <c r="C34" s="137"/>
      <c r="D34" s="137"/>
      <c r="E34" s="137"/>
      <c r="F34" s="137"/>
      <c r="G34" s="137"/>
      <c r="H34" s="22"/>
      <c r="I34" s="137">
        <f>EDATE(DATE(ref_annee1,5,1),7)</f>
        <v>42705</v>
      </c>
      <c r="J34" s="137"/>
      <c r="K34" s="137"/>
      <c r="L34" s="137"/>
      <c r="M34" s="137"/>
      <c r="N34" s="137"/>
      <c r="O34" s="137"/>
      <c r="P34" s="22"/>
      <c r="Q34" s="137">
        <f>EDATE(DATE(ref_annee1,5,1),8)</f>
        <v>42736</v>
      </c>
      <c r="R34" s="137"/>
      <c r="S34" s="137"/>
      <c r="T34" s="137"/>
      <c r="U34" s="137"/>
      <c r="V34" s="137"/>
      <c r="W34" s="137"/>
      <c r="X34" s="19"/>
      <c r="Y34" s="19"/>
      <c r="Z34" s="19"/>
      <c r="CG34" s="24"/>
    </row>
    <row r="35" spans="1:85" s="11" customFormat="1" ht="15" customHeight="1" x14ac:dyDescent="0.25">
      <c r="A35" s="55" t="s">
        <v>5</v>
      </c>
      <c r="B35" s="55" t="s">
        <v>0</v>
      </c>
      <c r="C35" s="55" t="s">
        <v>1</v>
      </c>
      <c r="D35" s="55" t="s">
        <v>1</v>
      </c>
      <c r="E35" s="55" t="s">
        <v>2</v>
      </c>
      <c r="F35" s="55" t="s">
        <v>3</v>
      </c>
      <c r="G35" s="55" t="s">
        <v>4</v>
      </c>
      <c r="H35" s="62"/>
      <c r="I35" s="55" t="s">
        <v>5</v>
      </c>
      <c r="J35" s="55" t="s">
        <v>0</v>
      </c>
      <c r="K35" s="55" t="s">
        <v>1</v>
      </c>
      <c r="L35" s="55" t="s">
        <v>1</v>
      </c>
      <c r="M35" s="55" t="s">
        <v>2</v>
      </c>
      <c r="N35" s="55" t="s">
        <v>3</v>
      </c>
      <c r="O35" s="55" t="s">
        <v>4</v>
      </c>
      <c r="P35" s="62"/>
      <c r="Q35" s="55" t="s">
        <v>5</v>
      </c>
      <c r="R35" s="55" t="s">
        <v>0</v>
      </c>
      <c r="S35" s="55" t="s">
        <v>1</v>
      </c>
      <c r="T35" s="55" t="s">
        <v>1</v>
      </c>
      <c r="U35" s="55" t="s">
        <v>2</v>
      </c>
      <c r="V35" s="55" t="s">
        <v>3</v>
      </c>
      <c r="W35" s="55" t="s">
        <v>4</v>
      </c>
      <c r="X35" s="56"/>
      <c r="Y35" s="56"/>
      <c r="Z35" s="56"/>
      <c r="CG35" s="57"/>
    </row>
    <row r="36" spans="1:85" s="11" customFormat="1" ht="15" customHeight="1" x14ac:dyDescent="0.25">
      <c r="A36" s="58" t="str">
        <f>IF(WEEKDAY(A34)=1,A34,"")</f>
        <v/>
      </c>
      <c r="B36" s="58" t="str">
        <f>IF(A36&lt;&gt;"",A36+1,IF(WEEKDAY(A34)=2,A34,""))</f>
        <v/>
      </c>
      <c r="C36" s="58">
        <f>IF(B36&lt;&gt;"",B36+1,IF(WEEKDAY(A34)=3,A34,""))</f>
        <v>42675</v>
      </c>
      <c r="D36" s="58">
        <f>IF(C36&lt;&gt;"",C36+1,IF(WEEKDAY(A34)=4,A34,""))</f>
        <v>42676</v>
      </c>
      <c r="E36" s="58">
        <f>IF(D36&lt;&gt;"",D36+1,IF(WEEKDAY(A34)=5,A34,""))</f>
        <v>42677</v>
      </c>
      <c r="F36" s="59">
        <f>IF(E36&lt;&gt;"",E36+1,IF(WEEKDAY(A34)=6,A34,""))</f>
        <v>42678</v>
      </c>
      <c r="G36" s="59">
        <f>IF(F36&lt;&gt;"",F36+1,IF(WEEKDAY(A34)=7,A34,""))</f>
        <v>42679</v>
      </c>
      <c r="H36" s="62"/>
      <c r="I36" s="58" t="str">
        <f>IF(WEEKDAY(I34)=1,I34,"")</f>
        <v/>
      </c>
      <c r="J36" s="58" t="str">
        <f>IF(I36&lt;&gt;"",I36+1,IF(WEEKDAY(I34)=2,I34,""))</f>
        <v/>
      </c>
      <c r="K36" s="58" t="str">
        <f>IF(J36&lt;&gt;"",J36+1,IF(WEEKDAY(I34)=3,I34,""))</f>
        <v/>
      </c>
      <c r="L36" s="58" t="str">
        <f>IF(K36&lt;&gt;"",K36+1,IF(WEEKDAY(I34)=4,I34,""))</f>
        <v/>
      </c>
      <c r="M36" s="58">
        <f>IF(L36&lt;&gt;"",L36+1,IF(WEEKDAY(I34)=5,I34,""))</f>
        <v>42705</v>
      </c>
      <c r="N36" s="59">
        <f>IF(M36&lt;&gt;"",M36+1,IF(WEEKDAY(I34)=6,I34,""))</f>
        <v>42706</v>
      </c>
      <c r="O36" s="59">
        <f>IF(N36&lt;&gt;"",N36+1,IF(WEEKDAY(I34)=7,I34,""))</f>
        <v>42707</v>
      </c>
      <c r="P36" s="62"/>
      <c r="Q36" s="58">
        <f>IF(WEEKDAY(Q34)=1,Q34,"")</f>
        <v>42736</v>
      </c>
      <c r="R36" s="58">
        <f>IF(Q36&lt;&gt;"",Q36+1,IF(WEEKDAY(Q34)=2,Q34,""))</f>
        <v>42737</v>
      </c>
      <c r="S36" s="58">
        <f>IF(R36&lt;&gt;"",R36+1,IF(WEEKDAY(Q34)=34,Q34,""))</f>
        <v>42738</v>
      </c>
      <c r="T36" s="58">
        <f>IF(S36&lt;&gt;"",S36+1,IF(WEEKDAY(Q34)=4,Q34,""))</f>
        <v>42739</v>
      </c>
      <c r="U36" s="58">
        <f>IF(T36&lt;&gt;"",T36+1,IF(WEEKDAY(Q34)=5,Q34,""))</f>
        <v>42740</v>
      </c>
      <c r="V36" s="59">
        <f>IF(U36&lt;&gt;"",U36+1,IF(WEEKDAY(Q34)=6,Q34,""))</f>
        <v>42741</v>
      </c>
      <c r="W36" s="59">
        <f>IF(V36&lt;&gt;"",V36+1,IF(WEEKDAY(Q34)=7,Q34,""))</f>
        <v>42742</v>
      </c>
      <c r="X36" s="56"/>
      <c r="Y36" s="56"/>
      <c r="Z36" s="56"/>
      <c r="CG36" s="57"/>
    </row>
    <row r="37" spans="1:85" s="11" customFormat="1" ht="15" customHeight="1" x14ac:dyDescent="0.25">
      <c r="A37" s="58">
        <f>G36+1</f>
        <v>42680</v>
      </c>
      <c r="B37" s="58">
        <f>A37+1</f>
        <v>42681</v>
      </c>
      <c r="C37" s="58">
        <f t="shared" ref="C37:G37" si="32">B37+1</f>
        <v>42682</v>
      </c>
      <c r="D37" s="58">
        <f t="shared" si="32"/>
        <v>42683</v>
      </c>
      <c r="E37" s="58">
        <f t="shared" si="32"/>
        <v>42684</v>
      </c>
      <c r="F37" s="59">
        <f t="shared" si="32"/>
        <v>42685</v>
      </c>
      <c r="G37" s="59">
        <f t="shared" si="32"/>
        <v>42686</v>
      </c>
      <c r="H37" s="62"/>
      <c r="I37" s="58">
        <f>O36+1</f>
        <v>42708</v>
      </c>
      <c r="J37" s="58">
        <f>I37+1</f>
        <v>42709</v>
      </c>
      <c r="K37" s="58">
        <f t="shared" ref="K37:O37" si="33">J37+1</f>
        <v>42710</v>
      </c>
      <c r="L37" s="58">
        <f t="shared" si="33"/>
        <v>42711</v>
      </c>
      <c r="M37" s="58">
        <f t="shared" si="33"/>
        <v>42712</v>
      </c>
      <c r="N37" s="59">
        <f t="shared" si="33"/>
        <v>42713</v>
      </c>
      <c r="O37" s="59">
        <f t="shared" si="33"/>
        <v>42714</v>
      </c>
      <c r="P37" s="62"/>
      <c r="Q37" s="58">
        <f>W36+1</f>
        <v>42743</v>
      </c>
      <c r="R37" s="58">
        <f>Q37+1</f>
        <v>42744</v>
      </c>
      <c r="S37" s="58">
        <f t="shared" ref="S37:W37" si="34">R37+1</f>
        <v>42745</v>
      </c>
      <c r="T37" s="58">
        <f t="shared" si="34"/>
        <v>42746</v>
      </c>
      <c r="U37" s="58">
        <f t="shared" si="34"/>
        <v>42747</v>
      </c>
      <c r="V37" s="59">
        <f t="shared" si="34"/>
        <v>42748</v>
      </c>
      <c r="W37" s="59">
        <f t="shared" si="34"/>
        <v>42749</v>
      </c>
      <c r="X37" s="56"/>
      <c r="Y37" s="56"/>
      <c r="Z37" s="56"/>
      <c r="CG37" s="57"/>
    </row>
    <row r="38" spans="1:85" s="11" customFormat="1" ht="15" customHeight="1" x14ac:dyDescent="0.25">
      <c r="A38" s="58">
        <f t="shared" ref="A38:A39" si="35">G37+1</f>
        <v>42687</v>
      </c>
      <c r="B38" s="58">
        <f t="shared" ref="B38:G38" si="36">A38+1</f>
        <v>42688</v>
      </c>
      <c r="C38" s="58">
        <f t="shared" si="36"/>
        <v>42689</v>
      </c>
      <c r="D38" s="58">
        <f t="shared" si="36"/>
        <v>42690</v>
      </c>
      <c r="E38" s="58">
        <f t="shared" si="36"/>
        <v>42691</v>
      </c>
      <c r="F38" s="59">
        <f t="shared" si="36"/>
        <v>42692</v>
      </c>
      <c r="G38" s="59">
        <f t="shared" si="36"/>
        <v>42693</v>
      </c>
      <c r="H38" s="62"/>
      <c r="I38" s="58">
        <f t="shared" ref="I38:I39" si="37">O37+1</f>
        <v>42715</v>
      </c>
      <c r="J38" s="58">
        <f t="shared" ref="J38:O38" si="38">I38+1</f>
        <v>42716</v>
      </c>
      <c r="K38" s="58">
        <f t="shared" si="38"/>
        <v>42717</v>
      </c>
      <c r="L38" s="58">
        <f t="shared" si="38"/>
        <v>42718</v>
      </c>
      <c r="M38" s="58">
        <f t="shared" si="38"/>
        <v>42719</v>
      </c>
      <c r="N38" s="59">
        <f t="shared" si="38"/>
        <v>42720</v>
      </c>
      <c r="O38" s="59">
        <f t="shared" si="38"/>
        <v>42721</v>
      </c>
      <c r="P38" s="62"/>
      <c r="Q38" s="58">
        <f t="shared" ref="Q38:Q39" si="39">W37+1</f>
        <v>42750</v>
      </c>
      <c r="R38" s="58">
        <f t="shared" ref="R38:W38" si="40">Q38+1</f>
        <v>42751</v>
      </c>
      <c r="S38" s="58">
        <f t="shared" si="40"/>
        <v>42752</v>
      </c>
      <c r="T38" s="58">
        <f t="shared" si="40"/>
        <v>42753</v>
      </c>
      <c r="U38" s="58">
        <f t="shared" si="40"/>
        <v>42754</v>
      </c>
      <c r="V38" s="59">
        <f t="shared" si="40"/>
        <v>42755</v>
      </c>
      <c r="W38" s="59">
        <f t="shared" si="40"/>
        <v>42756</v>
      </c>
      <c r="X38" s="56"/>
      <c r="Y38" s="56"/>
      <c r="Z38" s="56"/>
      <c r="CG38" s="57"/>
    </row>
    <row r="39" spans="1:85" s="11" customFormat="1" ht="15" customHeight="1" x14ac:dyDescent="0.25">
      <c r="A39" s="58">
        <f t="shared" si="35"/>
        <v>42694</v>
      </c>
      <c r="B39" s="58">
        <f t="shared" ref="B39:G39" si="41">A39+1</f>
        <v>42695</v>
      </c>
      <c r="C39" s="58">
        <f t="shared" si="41"/>
        <v>42696</v>
      </c>
      <c r="D39" s="58">
        <f t="shared" si="41"/>
        <v>42697</v>
      </c>
      <c r="E39" s="58">
        <f t="shared" si="41"/>
        <v>42698</v>
      </c>
      <c r="F39" s="59">
        <f t="shared" si="41"/>
        <v>42699</v>
      </c>
      <c r="G39" s="59">
        <f t="shared" si="41"/>
        <v>42700</v>
      </c>
      <c r="H39" s="62"/>
      <c r="I39" s="58">
        <f t="shared" si="37"/>
        <v>42722</v>
      </c>
      <c r="J39" s="58">
        <f t="shared" ref="J39:O39" si="42">I39+1</f>
        <v>42723</v>
      </c>
      <c r="K39" s="58">
        <f t="shared" si="42"/>
        <v>42724</v>
      </c>
      <c r="L39" s="58">
        <f t="shared" si="42"/>
        <v>42725</v>
      </c>
      <c r="M39" s="58">
        <f t="shared" si="42"/>
        <v>42726</v>
      </c>
      <c r="N39" s="59">
        <f t="shared" si="42"/>
        <v>42727</v>
      </c>
      <c r="O39" s="59">
        <f t="shared" si="42"/>
        <v>42728</v>
      </c>
      <c r="P39" s="62"/>
      <c r="Q39" s="58">
        <f t="shared" si="39"/>
        <v>42757</v>
      </c>
      <c r="R39" s="58">
        <f t="shared" ref="R39:W39" si="43">Q39+1</f>
        <v>42758</v>
      </c>
      <c r="S39" s="58">
        <f t="shared" si="43"/>
        <v>42759</v>
      </c>
      <c r="T39" s="58">
        <f t="shared" si="43"/>
        <v>42760</v>
      </c>
      <c r="U39" s="58">
        <f t="shared" si="43"/>
        <v>42761</v>
      </c>
      <c r="V39" s="59">
        <f t="shared" si="43"/>
        <v>42762</v>
      </c>
      <c r="W39" s="59">
        <f t="shared" si="43"/>
        <v>42763</v>
      </c>
      <c r="X39" s="56"/>
      <c r="Y39" s="56"/>
      <c r="Z39" s="56"/>
      <c r="CG39" s="57"/>
    </row>
    <row r="40" spans="1:85" s="11" customFormat="1" ht="15" customHeight="1" x14ac:dyDescent="0.25">
      <c r="A40" s="58">
        <f>IF(G39&lt;EOMONTH(A34,0),G39+1,"")</f>
        <v>42701</v>
      </c>
      <c r="B40" s="58">
        <f>IF(A40&lt;EOMONTH(A34,0),A40+1,"")</f>
        <v>42702</v>
      </c>
      <c r="C40" s="58">
        <f>IF(B40&lt;EOMONTH(A34,0),B40+1,"")</f>
        <v>42703</v>
      </c>
      <c r="D40" s="58">
        <f>IF(C40&lt;EOMONTH(A34,0),C40+1,"")</f>
        <v>42704</v>
      </c>
      <c r="E40" s="58" t="str">
        <f>IF(D40&lt;EOMONTH(A34,0),D40+1,"")</f>
        <v/>
      </c>
      <c r="F40" s="58" t="str">
        <f>IF(E40&lt;EOMONTH(A34,0),E40+1,"")</f>
        <v/>
      </c>
      <c r="G40" s="58" t="str">
        <f>IF(F40&lt;EOMONTH(A34,0),F40+1,"")</f>
        <v/>
      </c>
      <c r="H40" s="62"/>
      <c r="I40" s="58">
        <f>IF(O39&lt;EOMONTH(I34,0),O39+1,"")</f>
        <v>42729</v>
      </c>
      <c r="J40" s="58">
        <f>IF(I40&lt;EOMONTH(I34,0),I40+1,"")</f>
        <v>42730</v>
      </c>
      <c r="K40" s="58">
        <f>IF(J40&lt;EOMONTH(I34,0),J40+1,"")</f>
        <v>42731</v>
      </c>
      <c r="L40" s="58">
        <f>IF(K40&lt;EOMONTH(I34,0),K40+1,"")</f>
        <v>42732</v>
      </c>
      <c r="M40" s="58">
        <f>IF(L40&lt;EOMONTH(I34,0),L40+1,"")</f>
        <v>42733</v>
      </c>
      <c r="N40" s="58">
        <f>IF(M40&lt;EOMONTH(I34,0),M40+1,"")</f>
        <v>42734</v>
      </c>
      <c r="O40" s="58">
        <f>IF(N40&lt;EOMONTH(I34,0),N40+1,"")</f>
        <v>42735</v>
      </c>
      <c r="P40" s="62"/>
      <c r="Q40" s="58">
        <f>IF(W39&lt;EOMONTH(Q34,0),W39+1,"")</f>
        <v>42764</v>
      </c>
      <c r="R40" s="58">
        <f>IF(Q40&lt;EOMONTH(Q34,0),Q40+1,"")</f>
        <v>42765</v>
      </c>
      <c r="S40" s="58">
        <f>IF(R40&lt;EOMONTH(Q34,0),R40+1,"")</f>
        <v>42766</v>
      </c>
      <c r="T40" s="58" t="str">
        <f>IF(S40&lt;EOMONTH(Q34,0),S40+1,"")</f>
        <v/>
      </c>
      <c r="U40" s="58" t="str">
        <f>IF(T40&lt;EOMONTH(Q34,0),T40+1,"")</f>
        <v/>
      </c>
      <c r="V40" s="58" t="str">
        <f>IF(U40&lt;EOMONTH(Q34,0),U40+1,"")</f>
        <v/>
      </c>
      <c r="W40" s="58" t="str">
        <f>IF(V40&lt;EOMONTH(Q34,0),V40+1,"")</f>
        <v/>
      </c>
      <c r="X40" s="56"/>
      <c r="Y40" s="56"/>
      <c r="Z40" s="56"/>
      <c r="CG40" s="57"/>
    </row>
    <row r="41" spans="1:85" s="11" customFormat="1" ht="15" customHeight="1" x14ac:dyDescent="0.25">
      <c r="A41" s="58" t="str">
        <f>IF(G40&lt;EOMONTH(A34,0),G40+1,"")</f>
        <v/>
      </c>
      <c r="B41" s="58" t="str">
        <f>IF(A41&lt;EOMONTH(A34,0),A41+1,"")</f>
        <v/>
      </c>
      <c r="C41" s="58" t="str">
        <f>IF(B41&lt;EOMONTH(A34,0),B41+1,"")</f>
        <v/>
      </c>
      <c r="D41" s="58" t="str">
        <f>IF(C41&lt;EOMONTH(A34,0),C41+1,"")</f>
        <v/>
      </c>
      <c r="E41" s="58" t="str">
        <f>IF(D41&lt;EOMONTH(A34,0),D41+1,"")</f>
        <v/>
      </c>
      <c r="F41" s="58" t="str">
        <f>IF(E41&lt;EOMONTH(A34,0),E41+1,"")</f>
        <v/>
      </c>
      <c r="G41" s="58" t="str">
        <f>IF(F41&lt;EOMONTH(A34,0),F41+1,"")</f>
        <v/>
      </c>
      <c r="H41" s="62"/>
      <c r="I41" s="58" t="str">
        <f>IF(O40&lt;EOMONTH(I34,0),O40+1,"")</f>
        <v/>
      </c>
      <c r="J41" s="58" t="str">
        <f>IF(I41&lt;EOMONTH(I34,0),I41+1,"")</f>
        <v/>
      </c>
      <c r="K41" s="58" t="str">
        <f>IF(J41&lt;EOMONTH(I34,0),J41+1,"")</f>
        <v/>
      </c>
      <c r="L41" s="58" t="str">
        <f>IF(K41&lt;EOMONTH(I34,0),K41+1,"")</f>
        <v/>
      </c>
      <c r="M41" s="58" t="str">
        <f>IF(L41&lt;EOMONTH(I34,0),L41+1,"")</f>
        <v/>
      </c>
      <c r="N41" s="58" t="str">
        <f>IF(M41&lt;EOMONTH(I34,0),M41+1,"")</f>
        <v/>
      </c>
      <c r="O41" s="58" t="str">
        <f>IF(N41&lt;EOMONTH(I34,0),N41+1,"")</f>
        <v/>
      </c>
      <c r="P41" s="62"/>
      <c r="Q41" s="58" t="str">
        <f>IF(W40&lt;EOMONTH(Q34,0),W40+1,"")</f>
        <v/>
      </c>
      <c r="R41" s="58" t="str">
        <f>IF(Q41&lt;EOMONTH(Q34,0),Q41+1,"")</f>
        <v/>
      </c>
      <c r="S41" s="58" t="str">
        <f>IF(R41&lt;EOMONTH(Q34,0),R41+1,"")</f>
        <v/>
      </c>
      <c r="T41" s="58" t="str">
        <f>IF(S41&lt;EOMONTH(Q34,0),S41+1,"")</f>
        <v/>
      </c>
      <c r="U41" s="58" t="str">
        <f>IF(T41&lt;EOMONTH(Q34,0),T41+1,"")</f>
        <v/>
      </c>
      <c r="V41" s="58" t="str">
        <f>IF(U41&lt;EOMONTH(Q34,0),U41+1,"")</f>
        <v/>
      </c>
      <c r="W41" s="58" t="str">
        <f>IF(V41&lt;EOMONTH(Q34,0),V41+1,"")</f>
        <v/>
      </c>
      <c r="X41" s="56"/>
      <c r="Y41" s="56"/>
      <c r="Z41" s="56"/>
      <c r="CG41" s="57"/>
    </row>
    <row r="42" spans="1:85" s="11" customFormat="1" ht="15" customHeight="1" x14ac:dyDescent="0.25">
      <c r="A42" s="64"/>
      <c r="B42" s="64"/>
      <c r="C42" s="64"/>
      <c r="D42" s="64"/>
      <c r="E42" s="64"/>
      <c r="F42" s="64"/>
      <c r="G42" s="64"/>
      <c r="H42" s="62"/>
      <c r="I42" s="64"/>
      <c r="J42" s="64"/>
      <c r="K42" s="64"/>
      <c r="L42" s="64"/>
      <c r="M42" s="64"/>
      <c r="N42" s="64"/>
      <c r="O42" s="64"/>
      <c r="P42" s="62"/>
      <c r="Q42" s="64"/>
      <c r="R42" s="64"/>
      <c r="S42" s="64"/>
      <c r="T42" s="64"/>
      <c r="U42" s="64"/>
      <c r="V42" s="64"/>
      <c r="W42" s="64"/>
      <c r="X42" s="56"/>
      <c r="Y42" s="56"/>
      <c r="Z42" s="56"/>
      <c r="CG42" s="57"/>
    </row>
    <row r="43" spans="1:85" s="23" customFormat="1" ht="15" customHeight="1" x14ac:dyDescent="0.25">
      <c r="A43" s="137">
        <f>EDATE(DATE(ref_annee1,5,1),9)</f>
        <v>42767</v>
      </c>
      <c r="B43" s="137"/>
      <c r="C43" s="137"/>
      <c r="D43" s="137"/>
      <c r="E43" s="137"/>
      <c r="F43" s="137"/>
      <c r="G43" s="137"/>
      <c r="H43" s="22"/>
      <c r="I43" s="137">
        <f>EDATE(DATE(ref_annee1,5,1),10)</f>
        <v>42795</v>
      </c>
      <c r="J43" s="137"/>
      <c r="K43" s="137"/>
      <c r="L43" s="137"/>
      <c r="M43" s="137"/>
      <c r="N43" s="137"/>
      <c r="O43" s="137"/>
      <c r="P43" s="22"/>
      <c r="Q43" s="137">
        <f>EDATE(DATE(ref_annee1,5,1),11)</f>
        <v>42826</v>
      </c>
      <c r="R43" s="137"/>
      <c r="S43" s="137"/>
      <c r="T43" s="137"/>
      <c r="U43" s="137"/>
      <c r="V43" s="137"/>
      <c r="W43" s="137"/>
      <c r="X43" s="19"/>
      <c r="Y43" s="19"/>
      <c r="Z43" s="19"/>
      <c r="CG43" s="24"/>
    </row>
    <row r="44" spans="1:85" s="11" customFormat="1" ht="15" customHeight="1" x14ac:dyDescent="0.25">
      <c r="A44" s="55" t="s">
        <v>5</v>
      </c>
      <c r="B44" s="55" t="s">
        <v>0</v>
      </c>
      <c r="C44" s="55" t="s">
        <v>1</v>
      </c>
      <c r="D44" s="55" t="s">
        <v>1</v>
      </c>
      <c r="E44" s="55" t="s">
        <v>2</v>
      </c>
      <c r="F44" s="55" t="s">
        <v>3</v>
      </c>
      <c r="G44" s="55" t="s">
        <v>4</v>
      </c>
      <c r="H44" s="62"/>
      <c r="I44" s="55" t="s">
        <v>5</v>
      </c>
      <c r="J44" s="55" t="s">
        <v>0</v>
      </c>
      <c r="K44" s="55" t="s">
        <v>1</v>
      </c>
      <c r="L44" s="55" t="s">
        <v>1</v>
      </c>
      <c r="M44" s="55" t="s">
        <v>2</v>
      </c>
      <c r="N44" s="55" t="s">
        <v>3</v>
      </c>
      <c r="O44" s="55" t="s">
        <v>4</v>
      </c>
      <c r="P44" s="62"/>
      <c r="Q44" s="55" t="s">
        <v>5</v>
      </c>
      <c r="R44" s="55" t="s">
        <v>0</v>
      </c>
      <c r="S44" s="55" t="s">
        <v>1</v>
      </c>
      <c r="T44" s="55" t="s">
        <v>1</v>
      </c>
      <c r="U44" s="55" t="s">
        <v>2</v>
      </c>
      <c r="V44" s="55" t="s">
        <v>3</v>
      </c>
      <c r="W44" s="55" t="s">
        <v>4</v>
      </c>
      <c r="X44" s="56"/>
      <c r="Y44" s="56"/>
      <c r="Z44" s="56"/>
      <c r="CG44" s="57"/>
    </row>
    <row r="45" spans="1:85" s="11" customFormat="1" ht="15" customHeight="1" x14ac:dyDescent="0.25">
      <c r="A45" s="58" t="str">
        <f>IF(WEEKDAY(A43)=1,A43,"")</f>
        <v/>
      </c>
      <c r="B45" s="58" t="str">
        <f>IF(A45&lt;&gt;"",A45+1,IF(WEEKDAY(A43)=2,A43,""))</f>
        <v/>
      </c>
      <c r="C45" s="58" t="str">
        <f>IF(B45&lt;&gt;"",B45+1,IF(WEEKDAY(A43)=3,A43,""))</f>
        <v/>
      </c>
      <c r="D45" s="58">
        <f>IF(C45&lt;&gt;"",C45+1,IF(WEEKDAY(A43)=4,A43,""))</f>
        <v>42767</v>
      </c>
      <c r="E45" s="58">
        <f>IF(D45&lt;&gt;"",D45+1,IF(WEEKDAY(A43)=5,A43,""))</f>
        <v>42768</v>
      </c>
      <c r="F45" s="59">
        <f>IF(E45&lt;&gt;"",E45+1,IF(WEEKDAY(A43)=6,A43,""))</f>
        <v>42769</v>
      </c>
      <c r="G45" s="59">
        <f>IF(F45&lt;&gt;"",F45+1,IF(WEEKDAY(A43)=7,A43,""))</f>
        <v>42770</v>
      </c>
      <c r="H45" s="62"/>
      <c r="I45" s="58" t="str">
        <f>IF(WEEKDAY(I43)=1,I43,"")</f>
        <v/>
      </c>
      <c r="J45" s="58" t="str">
        <f>IF(I45&lt;&gt;"",I45+1,IF(WEEKDAY(I43)=2,I43,""))</f>
        <v/>
      </c>
      <c r="K45" s="58" t="str">
        <f>IF(J45&lt;&gt;"",J45+1,IF(WEEKDAY(I43)=3,I43,""))</f>
        <v/>
      </c>
      <c r="L45" s="58">
        <f>IF(K45&lt;&gt;"",K45+1,IF(WEEKDAY(I43)=4,I43,""))</f>
        <v>42795</v>
      </c>
      <c r="M45" s="58">
        <f>IF(L45&lt;&gt;"",L45+1,IF(WEEKDAY(I43)=5,I43,""))</f>
        <v>42796</v>
      </c>
      <c r="N45" s="59">
        <f>IF(M45&lt;&gt;"",M45+1,IF(WEEKDAY(I43)=6,I43,""))</f>
        <v>42797</v>
      </c>
      <c r="O45" s="59">
        <f>IF(N45&lt;&gt;"",N45+1,IF(WEEKDAY(I43)=7,I43,""))</f>
        <v>42798</v>
      </c>
      <c r="P45" s="62"/>
      <c r="Q45" s="58" t="str">
        <f>IF(WEEKDAY(Q43)=1,Q43,"")</f>
        <v/>
      </c>
      <c r="R45" s="58" t="str">
        <f>IF(Q45&lt;&gt;"",Q45+1,IF(WEEKDAY(Q43)=2,Q43,""))</f>
        <v/>
      </c>
      <c r="S45" s="58" t="str">
        <f>IF(R45&lt;&gt;"",R45+1,IF(WEEKDAY(Q43)=3,Q43,""))</f>
        <v/>
      </c>
      <c r="T45" s="58" t="str">
        <f>IF(S45&lt;&gt;"",S45+1,IF(WEEKDAY(Q43)=4,Q43,""))</f>
        <v/>
      </c>
      <c r="U45" s="58" t="str">
        <f>IF(T45&lt;&gt;"",T45+1,IF(WEEKDAY(Q43)=5,Q43,""))</f>
        <v/>
      </c>
      <c r="V45" s="59" t="str">
        <f>IF(U45&lt;&gt;"",U45+1,IF(WEEKDAY(Q43)=67,Q43,""))</f>
        <v/>
      </c>
      <c r="W45" s="59">
        <f>IF(V45&lt;&gt;"",V45+1,IF(WEEKDAY(Q43)=7,Q43,""))</f>
        <v>42826</v>
      </c>
      <c r="X45" s="56"/>
      <c r="Y45" s="56"/>
      <c r="Z45" s="56"/>
      <c r="CG45" s="57"/>
    </row>
    <row r="46" spans="1:85" s="11" customFormat="1" ht="15" customHeight="1" x14ac:dyDescent="0.25">
      <c r="A46" s="58">
        <f>G45+1</f>
        <v>42771</v>
      </c>
      <c r="B46" s="58">
        <f>A46+1</f>
        <v>42772</v>
      </c>
      <c r="C46" s="58">
        <f t="shared" ref="C46:G46" si="44">B46+1</f>
        <v>42773</v>
      </c>
      <c r="D46" s="58">
        <f t="shared" si="44"/>
        <v>42774</v>
      </c>
      <c r="E46" s="58">
        <f t="shared" si="44"/>
        <v>42775</v>
      </c>
      <c r="F46" s="59">
        <f t="shared" si="44"/>
        <v>42776</v>
      </c>
      <c r="G46" s="59">
        <f t="shared" si="44"/>
        <v>42777</v>
      </c>
      <c r="H46" s="62"/>
      <c r="I46" s="58">
        <f>O45+1</f>
        <v>42799</v>
      </c>
      <c r="J46" s="58">
        <f>I46+1</f>
        <v>42800</v>
      </c>
      <c r="K46" s="58">
        <f t="shared" ref="K46:O46" si="45">J46+1</f>
        <v>42801</v>
      </c>
      <c r="L46" s="58">
        <f t="shared" si="45"/>
        <v>42802</v>
      </c>
      <c r="M46" s="58">
        <f t="shared" si="45"/>
        <v>42803</v>
      </c>
      <c r="N46" s="59">
        <f t="shared" si="45"/>
        <v>42804</v>
      </c>
      <c r="O46" s="59">
        <f t="shared" si="45"/>
        <v>42805</v>
      </c>
      <c r="P46" s="62"/>
      <c r="Q46" s="58">
        <f>W45+1</f>
        <v>42827</v>
      </c>
      <c r="R46" s="58">
        <f>Q46+1</f>
        <v>42828</v>
      </c>
      <c r="S46" s="58">
        <f t="shared" ref="S46:W46" si="46">R46+1</f>
        <v>42829</v>
      </c>
      <c r="T46" s="58">
        <f t="shared" si="46"/>
        <v>42830</v>
      </c>
      <c r="U46" s="58">
        <f t="shared" si="46"/>
        <v>42831</v>
      </c>
      <c r="V46" s="59">
        <f t="shared" si="46"/>
        <v>42832</v>
      </c>
      <c r="W46" s="59">
        <f t="shared" si="46"/>
        <v>42833</v>
      </c>
      <c r="X46" s="56"/>
      <c r="Y46" s="56"/>
      <c r="Z46" s="56"/>
      <c r="CG46" s="57"/>
    </row>
    <row r="47" spans="1:85" s="11" customFormat="1" ht="15" customHeight="1" x14ac:dyDescent="0.25">
      <c r="A47" s="58">
        <f t="shared" ref="A47:A48" si="47">G46+1</f>
        <v>42778</v>
      </c>
      <c r="B47" s="58">
        <f t="shared" ref="B47:G47" si="48">A47+1</f>
        <v>42779</v>
      </c>
      <c r="C47" s="58">
        <f t="shared" si="48"/>
        <v>42780</v>
      </c>
      <c r="D47" s="58">
        <f t="shared" si="48"/>
        <v>42781</v>
      </c>
      <c r="E47" s="58">
        <f t="shared" si="48"/>
        <v>42782</v>
      </c>
      <c r="F47" s="59">
        <f t="shared" si="48"/>
        <v>42783</v>
      </c>
      <c r="G47" s="59">
        <f t="shared" si="48"/>
        <v>42784</v>
      </c>
      <c r="H47" s="62"/>
      <c r="I47" s="58">
        <f t="shared" ref="I47:I48" si="49">O46+1</f>
        <v>42806</v>
      </c>
      <c r="J47" s="58">
        <f t="shared" ref="J47:O47" si="50">I47+1</f>
        <v>42807</v>
      </c>
      <c r="K47" s="58">
        <f t="shared" si="50"/>
        <v>42808</v>
      </c>
      <c r="L47" s="58">
        <f t="shared" si="50"/>
        <v>42809</v>
      </c>
      <c r="M47" s="58">
        <f t="shared" si="50"/>
        <v>42810</v>
      </c>
      <c r="N47" s="59">
        <f t="shared" si="50"/>
        <v>42811</v>
      </c>
      <c r="O47" s="59">
        <f t="shared" si="50"/>
        <v>42812</v>
      </c>
      <c r="P47" s="62"/>
      <c r="Q47" s="58">
        <f t="shared" ref="Q47:Q48" si="51">W46+1</f>
        <v>42834</v>
      </c>
      <c r="R47" s="58">
        <f t="shared" ref="R47:W47" si="52">Q47+1</f>
        <v>42835</v>
      </c>
      <c r="S47" s="58">
        <f t="shared" si="52"/>
        <v>42836</v>
      </c>
      <c r="T47" s="58">
        <f t="shared" si="52"/>
        <v>42837</v>
      </c>
      <c r="U47" s="58">
        <f t="shared" si="52"/>
        <v>42838</v>
      </c>
      <c r="V47" s="59">
        <f t="shared" si="52"/>
        <v>42839</v>
      </c>
      <c r="W47" s="59">
        <f t="shared" si="52"/>
        <v>42840</v>
      </c>
      <c r="X47" s="56"/>
      <c r="Y47" s="56"/>
      <c r="Z47" s="56"/>
      <c r="CG47" s="57"/>
    </row>
    <row r="48" spans="1:85" s="11" customFormat="1" ht="15" customHeight="1" x14ac:dyDescent="0.25">
      <c r="A48" s="58">
        <f t="shared" si="47"/>
        <v>42785</v>
      </c>
      <c r="B48" s="58">
        <f t="shared" ref="B48:G48" si="53">A48+1</f>
        <v>42786</v>
      </c>
      <c r="C48" s="58">
        <f t="shared" si="53"/>
        <v>42787</v>
      </c>
      <c r="D48" s="58">
        <f t="shared" si="53"/>
        <v>42788</v>
      </c>
      <c r="E48" s="58">
        <f t="shared" si="53"/>
        <v>42789</v>
      </c>
      <c r="F48" s="59">
        <f t="shared" si="53"/>
        <v>42790</v>
      </c>
      <c r="G48" s="59">
        <f t="shared" si="53"/>
        <v>42791</v>
      </c>
      <c r="H48" s="56"/>
      <c r="I48" s="58">
        <f t="shared" si="49"/>
        <v>42813</v>
      </c>
      <c r="J48" s="58">
        <f t="shared" ref="J48:O48" si="54">I48+1</f>
        <v>42814</v>
      </c>
      <c r="K48" s="58">
        <f t="shared" si="54"/>
        <v>42815</v>
      </c>
      <c r="L48" s="58">
        <f t="shared" si="54"/>
        <v>42816</v>
      </c>
      <c r="M48" s="58">
        <f t="shared" si="54"/>
        <v>42817</v>
      </c>
      <c r="N48" s="59">
        <f t="shared" si="54"/>
        <v>42818</v>
      </c>
      <c r="O48" s="59">
        <f t="shared" si="54"/>
        <v>42819</v>
      </c>
      <c r="P48" s="56"/>
      <c r="Q48" s="58">
        <f t="shared" si="51"/>
        <v>42841</v>
      </c>
      <c r="R48" s="58">
        <f t="shared" ref="R48:W48" si="55">Q48+1</f>
        <v>42842</v>
      </c>
      <c r="S48" s="58">
        <f t="shared" si="55"/>
        <v>42843</v>
      </c>
      <c r="T48" s="58">
        <f t="shared" si="55"/>
        <v>42844</v>
      </c>
      <c r="U48" s="58">
        <f t="shared" si="55"/>
        <v>42845</v>
      </c>
      <c r="V48" s="59">
        <f t="shared" si="55"/>
        <v>42846</v>
      </c>
      <c r="W48" s="59">
        <f t="shared" si="55"/>
        <v>42847</v>
      </c>
      <c r="X48" s="56"/>
      <c r="Y48" s="56"/>
      <c r="Z48" s="56"/>
      <c r="CG48" s="57"/>
    </row>
    <row r="49" spans="1:85" s="11" customFormat="1" ht="15" customHeight="1" x14ac:dyDescent="0.25">
      <c r="A49" s="58">
        <f>IF(G48&lt;EOMONTH(A43,0),G48+1,"")</f>
        <v>42792</v>
      </c>
      <c r="B49" s="58">
        <f>IF(A49&lt;EOMONTH(A43,0),A49+1,"")</f>
        <v>42793</v>
      </c>
      <c r="C49" s="58">
        <f>IF(B49&lt;EOMONTH(A43,0),B49+1,"")</f>
        <v>42794</v>
      </c>
      <c r="D49" s="58" t="str">
        <f>IF(C49&lt;EOMONTH(A43,0),C49+1,"")</f>
        <v/>
      </c>
      <c r="E49" s="58" t="str">
        <f>IF(D49&lt;EOMONTH(A43,0),D49+1,"")</f>
        <v/>
      </c>
      <c r="F49" s="58" t="str">
        <f>IF(E49&lt;EOMONTH(A43,0),E49+1,"")</f>
        <v/>
      </c>
      <c r="G49" s="58" t="str">
        <f>IF(F49&lt;EOMONTH(A43,0),F49+1,"")</f>
        <v/>
      </c>
      <c r="H49" s="56"/>
      <c r="I49" s="58">
        <f>IF(O48&lt;EOMONTH(I43,0),O48+1,"")</f>
        <v>42820</v>
      </c>
      <c r="J49" s="58">
        <f>IF(I49&lt;EOMONTH(I43,0),I49+1,"")</f>
        <v>42821</v>
      </c>
      <c r="K49" s="58">
        <f>IF(J49&lt;EOMONTH(I43,0),J49+1,"")</f>
        <v>42822</v>
      </c>
      <c r="L49" s="58">
        <f>IF(K49&lt;EOMONTH(I43,0),K49+1,"")</f>
        <v>42823</v>
      </c>
      <c r="M49" s="58">
        <f>IF(L49&lt;EOMONTH(I43,0),L49+1,"")</f>
        <v>42824</v>
      </c>
      <c r="N49" s="58">
        <f>IF(M49&lt;EOMONTH(I43,0),M49+1,"")</f>
        <v>42825</v>
      </c>
      <c r="O49" s="58" t="str">
        <f>IF(N49&lt;EOMONTH(I43,0),N49+1,"")</f>
        <v/>
      </c>
      <c r="P49" s="56"/>
      <c r="Q49" s="58">
        <f>IF(W48&lt;EOMONTH(Q43,0),W48+1,"")</f>
        <v>42848</v>
      </c>
      <c r="R49" s="58">
        <f>IF(Q49&lt;EOMONTH(Q43,0),Q49+1,"")</f>
        <v>42849</v>
      </c>
      <c r="S49" s="58">
        <f>IF(R49&lt;EOMONTH(Q43,0),R49+1,"")</f>
        <v>42850</v>
      </c>
      <c r="T49" s="58">
        <f>IF(S49&lt;EOMONTH(Q43,0),S49+1,"")</f>
        <v>42851</v>
      </c>
      <c r="U49" s="58">
        <f>IF(T49&lt;EOMONTH(Q43,0),T49+1,"")</f>
        <v>42852</v>
      </c>
      <c r="V49" s="58">
        <f>IF(U49&lt;EOMONTH(Q43,0),U49+1,"")</f>
        <v>42853</v>
      </c>
      <c r="W49" s="58">
        <f>IF(V49&lt;EOMONTH(Q43,0),V49+1,"")</f>
        <v>42854</v>
      </c>
      <c r="X49" s="56"/>
      <c r="Y49" s="56"/>
      <c r="Z49" s="56"/>
      <c r="CG49" s="57"/>
    </row>
    <row r="50" spans="1:85" s="11" customFormat="1" ht="15" customHeight="1" x14ac:dyDescent="0.25">
      <c r="A50" s="58" t="str">
        <f>IF(G49&lt;EOMONTH(A43,0),G49+1,"")</f>
        <v/>
      </c>
      <c r="B50" s="58" t="str">
        <f>IF(A50&lt;EOMONTH(A43,0),A50+1,"")</f>
        <v/>
      </c>
      <c r="C50" s="58" t="str">
        <f>IF(B50&lt;EOMONTH(A43,0),B50+1,"")</f>
        <v/>
      </c>
      <c r="D50" s="58" t="str">
        <f>IF(C50&lt;EOMONTH(A43,0),C50+1,"")</f>
        <v/>
      </c>
      <c r="E50" s="58" t="str">
        <f>IF(D50&lt;EOMONTH(A43,0),D50+1,"")</f>
        <v/>
      </c>
      <c r="F50" s="58" t="str">
        <f>IF(E50&lt;EOMONTH(A43,0),E50+1,"")</f>
        <v/>
      </c>
      <c r="G50" s="58" t="str">
        <f>IF(F50&lt;EOMONTH(A43,0),F50+1,"")</f>
        <v/>
      </c>
      <c r="H50" s="56"/>
      <c r="I50" s="58" t="str">
        <f>IF(O49&lt;EOMONTH(I43,0),O49+1,"")</f>
        <v/>
      </c>
      <c r="J50" s="58" t="str">
        <f>IF(I50&lt;EOMONTH(I43,0),I50+1,"")</f>
        <v/>
      </c>
      <c r="K50" s="58" t="str">
        <f>IF(J50&lt;EOMONTH(I43,0),J50+1,"")</f>
        <v/>
      </c>
      <c r="L50" s="58" t="str">
        <f>IF(K50&lt;EOMONTH(I43,0),K50+1,"")</f>
        <v/>
      </c>
      <c r="M50" s="58" t="str">
        <f>IF(L50&lt;EOMONTH(I43,0),L50+1,"")</f>
        <v/>
      </c>
      <c r="N50" s="58" t="str">
        <f>IF(M50&lt;EOMONTH(I43,0),M50+1,"")</f>
        <v/>
      </c>
      <c r="O50" s="58" t="str">
        <f>IF(N50&lt;EOMONTH(I43,0),N50+1,"")</f>
        <v/>
      </c>
      <c r="P50" s="56"/>
      <c r="Q50" s="58">
        <f>IF(W49&lt;EOMONTH(Q43,0),W49+1,"")</f>
        <v>42855</v>
      </c>
      <c r="R50" s="58" t="str">
        <f>IF(Q50&lt;EOMONTH(Q43,0),Q50+1,"")</f>
        <v/>
      </c>
      <c r="S50" s="58" t="str">
        <f>IF(R50&lt;EOMONTH(Q43,0),R50+1,"")</f>
        <v/>
      </c>
      <c r="T50" s="58" t="str">
        <f>IF(S50&lt;EOMONTH(Q43,0),S50+1,"")</f>
        <v/>
      </c>
      <c r="U50" s="58" t="str">
        <f>IF(T50&lt;EOMONTH(Q43,0),T50+1,"")</f>
        <v/>
      </c>
      <c r="V50" s="58" t="str">
        <f>IF(U50&lt;EOMONTH(Q43,0),U50+1,"")</f>
        <v/>
      </c>
      <c r="W50" s="58" t="str">
        <f>IF(V50&lt;EOMONTH(Q43,0),V50+1,"")</f>
        <v/>
      </c>
      <c r="X50" s="56"/>
      <c r="Y50" s="56"/>
      <c r="Z50" s="56"/>
      <c r="CG50" s="57"/>
    </row>
    <row r="51" spans="1:85" ht="15" customHeight="1" x14ac:dyDescent="0.25">
      <c r="A51" s="13"/>
      <c r="B51" s="13"/>
      <c r="C51" s="13"/>
      <c r="D51" s="13"/>
      <c r="E51" s="13"/>
      <c r="F51" s="13"/>
      <c r="G51" s="13"/>
      <c r="H51" s="6"/>
      <c r="I51" s="13"/>
      <c r="J51" s="13"/>
      <c r="K51" s="13"/>
      <c r="L51" s="13"/>
      <c r="M51" s="13"/>
      <c r="N51" s="13"/>
      <c r="O51" s="13"/>
      <c r="P51" s="6"/>
      <c r="Q51" s="13"/>
      <c r="R51" s="13"/>
      <c r="S51" s="13"/>
      <c r="T51" s="13"/>
      <c r="U51" s="13"/>
      <c r="V51" s="13"/>
      <c r="W51" s="13"/>
      <c r="X51" s="6"/>
      <c r="Y51" s="6"/>
      <c r="Z51" s="6"/>
    </row>
    <row r="52" spans="1:85" ht="15" customHeight="1" x14ac:dyDescent="0.25">
      <c r="A52" s="138" t="s">
        <v>10</v>
      </c>
      <c r="B52" s="139"/>
      <c r="C52" s="44"/>
      <c r="D52" s="140" t="str">
        <f>Config!$B$2</f>
        <v>Vacances Courantes</v>
      </c>
      <c r="E52" s="141"/>
      <c r="F52" s="141"/>
      <c r="G52" s="142"/>
      <c r="H52" s="44"/>
      <c r="I52" s="146" t="str">
        <f>Config!$B$3</f>
        <v>Vacances ANTICIPÉ</v>
      </c>
      <c r="J52" s="147"/>
      <c r="K52" s="147"/>
      <c r="L52" s="148"/>
      <c r="M52" s="44"/>
      <c r="N52" s="161" t="str">
        <f>Config!$B$4</f>
        <v>Mobile</v>
      </c>
      <c r="O52" s="162"/>
      <c r="P52" s="44"/>
      <c r="Q52" s="155" t="str">
        <f>Config!$B$5</f>
        <v>Maladie</v>
      </c>
      <c r="R52" s="156"/>
      <c r="S52" s="44"/>
      <c r="T52" s="157" t="str">
        <f>Config!$B$6</f>
        <v>Temps Cumulés</v>
      </c>
      <c r="U52" s="158"/>
      <c r="V52" s="158"/>
      <c r="W52" s="6"/>
      <c r="X52" s="6"/>
      <c r="Y52" s="6"/>
      <c r="Z52" s="6"/>
    </row>
    <row r="53" spans="1:85" s="31" customFormat="1" ht="6" customHeight="1" x14ac:dyDescent="0.25">
      <c r="A53" s="46"/>
      <c r="B53" s="46"/>
      <c r="C53" s="29"/>
      <c r="D53" s="46"/>
      <c r="E53" s="45"/>
      <c r="F53" s="45"/>
      <c r="G53" s="46"/>
      <c r="H53" s="29"/>
      <c r="I53" s="47"/>
      <c r="J53" s="48"/>
      <c r="K53" s="48"/>
      <c r="L53" s="47"/>
      <c r="M53" s="29"/>
      <c r="N53" s="46"/>
      <c r="O53" s="46"/>
      <c r="P53" s="29"/>
      <c r="Q53" s="46"/>
      <c r="R53" s="46"/>
      <c r="S53" s="29"/>
      <c r="T53" s="46"/>
      <c r="U53" s="45"/>
      <c r="V53" s="45"/>
      <c r="W53" s="12"/>
      <c r="X53" s="12"/>
      <c r="Y53" s="12"/>
      <c r="Z53" s="12"/>
      <c r="CG53" s="49"/>
    </row>
    <row r="54" spans="1:85" ht="15" customHeight="1" x14ac:dyDescent="0.25">
      <c r="A54" s="143" t="str">
        <f>Config!$B$8</f>
        <v>Sans Solde</v>
      </c>
      <c r="B54" s="143"/>
      <c r="C54" s="29"/>
      <c r="D54" s="144" t="str">
        <f>Config!$B$9</f>
        <v>Arrêt de Travail</v>
      </c>
      <c r="E54" s="144"/>
      <c r="F54" s="144"/>
      <c r="G54" s="144"/>
      <c r="H54" s="29"/>
      <c r="I54" s="145" t="str">
        <f>Config!$B$7</f>
        <v>Congés Spéciaux</v>
      </c>
      <c r="J54" s="145"/>
      <c r="K54" s="145"/>
      <c r="L54" s="145"/>
      <c r="M54" s="29"/>
      <c r="N54" s="30"/>
      <c r="O54" s="31"/>
      <c r="P54" s="29"/>
      <c r="Q54" s="30"/>
      <c r="R54" s="31"/>
      <c r="S54" s="29"/>
      <c r="T54" s="9"/>
      <c r="W54" s="6"/>
      <c r="X54" s="6"/>
      <c r="Y54" s="6"/>
      <c r="Z54" s="6"/>
    </row>
    <row r="55" spans="1:85" x14ac:dyDescent="0.1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136" t="str">
        <f ca="1">"Date &amp; Heure d'envoi: "&amp;TEXT(NOW(),"j-mmm-aaaa hh:mm")</f>
        <v>Date &amp; Heure d'envoi: 30-mai-2016 13:58</v>
      </c>
      <c r="P55" s="136"/>
      <c r="Q55" s="136"/>
      <c r="R55" s="136"/>
      <c r="S55" s="136"/>
      <c r="T55" s="136"/>
      <c r="U55" s="136"/>
      <c r="V55" s="136"/>
      <c r="W55" s="136"/>
      <c r="X55" s="14"/>
      <c r="Y55" s="14"/>
      <c r="Z55" s="14"/>
    </row>
    <row r="56" spans="1:85" x14ac:dyDescent="0.25">
      <c r="A56" s="15"/>
    </row>
    <row r="57" spans="1:85" x14ac:dyDescent="0.25">
      <c r="A57" s="8"/>
      <c r="I57" s="8"/>
      <c r="Q57" s="8"/>
      <c r="X57" s="14"/>
      <c r="Y57" s="14"/>
      <c r="Z57" s="14"/>
    </row>
    <row r="58" spans="1:85" x14ac:dyDescent="0.25">
      <c r="A58" s="112">
        <f>IFERROR(HLOOKUP(A18,Mai!$I$4:$AM$922,MATCH(employe_ID,Mai!$A$4:$A$922,0),0),"")</f>
        <v>0</v>
      </c>
      <c r="B58" s="112">
        <f>IFERROR(HLOOKUP(B18,Mai!$I$4:$AM$922,MATCH(employe_ID,Mai!$A$4:$A$922,0),0),"")</f>
        <v>0</v>
      </c>
      <c r="C58" s="112">
        <f>IFERROR(HLOOKUP(C18,Mai!$I$4:$AM$922,MATCH(employe_ID,Mai!$A$4:$A$922,0),0),"")</f>
        <v>0</v>
      </c>
      <c r="D58" s="112">
        <f>IFERROR(HLOOKUP(D18,Mai!$I$4:$AM$922,MATCH(employe_ID,Mai!$A$4:$A$922,0),0),"")</f>
        <v>0</v>
      </c>
      <c r="E58" s="112">
        <f>IFERROR(HLOOKUP(E18,Mai!$I$4:$AM$922,MATCH(employe_ID,Mai!$A$4:$A$922,0),0),"")</f>
        <v>0</v>
      </c>
      <c r="F58" s="112">
        <f>IFERROR(HLOOKUP(F18,Mai!$I$4:$AM$922,MATCH(employe_ID,Mai!$A$4:$A$922,0),0),"")</f>
        <v>0</v>
      </c>
      <c r="G58" s="112">
        <f>IFERROR(HLOOKUP(G18,Mai!$I$4:$AM$922,MATCH(employe_ID,Mai!$A$4:$A$922,0),0),"")</f>
        <v>0</v>
      </c>
      <c r="I58" s="16" t="str">
        <f>IFERROR(HLOOKUP(I18,Juin!$I$4:$AM$926,MATCH(employe_ID,Juin!$A$4:$A$926,0),0),"")</f>
        <v/>
      </c>
      <c r="J58" s="16" t="str">
        <f>IFERROR(HLOOKUP(J18,Juin!$I$4:$AM$926,MATCH(employe_ID,Juin!$A$4:$A$926,0),0),"")</f>
        <v/>
      </c>
      <c r="K58" s="16" t="str">
        <f>IFERROR(HLOOKUP(K18,Juin!$I$4:$AM$926,MATCH(employe_ID,Juin!$A$4:$A$926,0),0),"")</f>
        <v/>
      </c>
      <c r="L58" s="16">
        <f>IFERROR(HLOOKUP(L18,Juin!$I$4:$AM$926,MATCH(employe_ID,Juin!$A$4:$A$926,0),0),"")</f>
        <v>0</v>
      </c>
      <c r="M58" s="16">
        <f>IFERROR(HLOOKUP(M18,Juin!$I$4:$AM$926,MATCH(employe_ID,Juin!$A$4:$A$926,0),0),"")</f>
        <v>0</v>
      </c>
      <c r="N58" s="16">
        <f>IFERROR(HLOOKUP(N18,Juin!$I$4:$AM$926,MATCH(employe_ID,Juin!$A$4:$A$926,0),0),"")</f>
        <v>0</v>
      </c>
      <c r="O58" s="16">
        <f>IFERROR(HLOOKUP(O18,Juin!$I$4:$AM$926,MATCH(employe_ID,Juin!$A$4:$A$926,0),0),"")</f>
        <v>0</v>
      </c>
      <c r="Q58" s="16" t="str">
        <f>IFERROR(HLOOKUP(Q18,Juillet!$I$4:$AM$926,MATCH(employe_ID,Juillet!$A$4:$A$926,0),0),"")</f>
        <v/>
      </c>
      <c r="R58" s="16" t="str">
        <f>IFERROR(HLOOKUP(R18,Juillet!$I$4:$AM$926,MATCH(employe_ID,Juillet!$A$4:$A$926,0),0),"")</f>
        <v/>
      </c>
      <c r="S58" s="16" t="str">
        <f>IFERROR(HLOOKUP(S18,Juillet!$I$4:$AM$926,MATCH(employe_ID,Juillet!$A$4:$A$926,0),0),"")</f>
        <v/>
      </c>
      <c r="T58" s="16" t="str">
        <f>IFERROR(HLOOKUP(T18,Juillet!$I$4:$AM$926,MATCH(employe_ID,Juillet!$A$4:$A$926,0),0),"")</f>
        <v/>
      </c>
      <c r="U58" s="16" t="str">
        <f>IFERROR(HLOOKUP(U18,Juillet!$I$4:$AM$926,MATCH(employe_ID,Juillet!$A$4:$A$926,0),0),"")</f>
        <v/>
      </c>
      <c r="V58" s="16">
        <f>IFERROR(HLOOKUP(V18,Juillet!$I$4:$AM$926,MATCH(employe_ID,Juillet!$A$4:$A$926,0),0),"")</f>
        <v>0</v>
      </c>
      <c r="W58" s="16">
        <f>IFERROR(HLOOKUP(W18,Juillet!$I$4:$AM$926,MATCH(employe_ID,Juillet!$A$4:$A$926,0),0),"")</f>
        <v>0</v>
      </c>
    </row>
    <row r="59" spans="1:85" x14ac:dyDescent="0.25">
      <c r="A59" s="112">
        <f>IFERROR(HLOOKUP(A19,Mai!$I$4:$AM$922,MATCH(employe_ID,Mai!$A$4:$A$922,0),0),"")</f>
        <v>0</v>
      </c>
      <c r="B59" s="112">
        <f>IFERROR(HLOOKUP(B19,Mai!$I$4:$AM$922,MATCH(employe_ID,Mai!$A$4:$A$922,0),0),"")</f>
        <v>0</v>
      </c>
      <c r="C59" s="112">
        <f>IFERROR(HLOOKUP(C19,Mai!$I$4:$AM$922,MATCH(employe_ID,Mai!$A$4:$A$922,0),0),"")</f>
        <v>0</v>
      </c>
      <c r="D59" s="112">
        <f>IFERROR(HLOOKUP(D19,Mai!$I$4:$AM$922,MATCH(employe_ID,Mai!$A$4:$A$922,0),0),"")</f>
        <v>0</v>
      </c>
      <c r="E59" s="112">
        <f>IFERROR(HLOOKUP(E19,Mai!$I$4:$AM$922,MATCH(employe_ID,Mai!$A$4:$A$922,0),0),"")</f>
        <v>0</v>
      </c>
      <c r="F59" s="112">
        <f>IFERROR(HLOOKUP(F19,Mai!$I$4:$AM$922,MATCH(employe_ID,Mai!$A$4:$A$922,0),0),"")</f>
        <v>0</v>
      </c>
      <c r="G59" s="112">
        <f>IFERROR(HLOOKUP(G19,Mai!$I$4:$AM$922,MATCH(employe_ID,Mai!$A$4:$A$922,0),0),"")</f>
        <v>0</v>
      </c>
      <c r="I59" s="16">
        <f>IFERROR(HLOOKUP(I19,Juin!$I$4:$AM$926,MATCH(employe_ID,Juin!$A$4:$A$926,0),0),"")</f>
        <v>0</v>
      </c>
      <c r="J59" s="16">
        <f>IFERROR(HLOOKUP(J19,Juin!$I$4:$AM$926,MATCH(employe_ID,Juin!$A$4:$A$926,0),0),"")</f>
        <v>0</v>
      </c>
      <c r="K59" s="16">
        <f>IFERROR(HLOOKUP(K19,Juin!$I$4:$AM$926,MATCH(employe_ID,Juin!$A$4:$A$926,0),0),"")</f>
        <v>0</v>
      </c>
      <c r="L59" s="16">
        <f>IFERROR(HLOOKUP(L19,Juin!$I$4:$AM$926,MATCH(employe_ID,Juin!$A$4:$A$926,0),0),"")</f>
        <v>0</v>
      </c>
      <c r="M59" s="16">
        <f>IFERROR(HLOOKUP(M19,Juin!$I$4:$AM$926,MATCH(employe_ID,Juin!$A$4:$A$926,0),0),"")</f>
        <v>0</v>
      </c>
      <c r="N59" s="16">
        <f>IFERROR(HLOOKUP(N19,Juin!$I$4:$AM$926,MATCH(employe_ID,Juin!$A$4:$A$926,0),0),"")</f>
        <v>0</v>
      </c>
      <c r="O59" s="16">
        <f>IFERROR(HLOOKUP(O19,Juin!$I$4:$AM$926,MATCH(employe_ID,Juin!$A$4:$A$926,0),0),"")</f>
        <v>0</v>
      </c>
      <c r="Q59" s="16">
        <f>IFERROR(HLOOKUP(Q19,Juillet!$I$4:$AM$926,MATCH(employe_ID,Juillet!$A$4:$A$926,0),0),"")</f>
        <v>0</v>
      </c>
      <c r="R59" s="16">
        <f>IFERROR(HLOOKUP(R19,Juillet!$I$4:$AM$926,MATCH(employe_ID,Juillet!$A$4:$A$926,0),0),"")</f>
        <v>0</v>
      </c>
      <c r="S59" s="16">
        <f>IFERROR(HLOOKUP(S19,Juillet!$I$4:$AM$926,MATCH(employe_ID,Juillet!$A$4:$A$926,0),0),"")</f>
        <v>0</v>
      </c>
      <c r="T59" s="16">
        <f>IFERROR(HLOOKUP(T19,Juillet!$I$4:$AM$926,MATCH(employe_ID,Juillet!$A$4:$A$926,0),0),"")</f>
        <v>0</v>
      </c>
      <c r="U59" s="16">
        <f>IFERROR(HLOOKUP(U19,Juillet!$I$4:$AM$926,MATCH(employe_ID,Juillet!$A$4:$A$926,0),0),"")</f>
        <v>0</v>
      </c>
      <c r="V59" s="16">
        <f>IFERROR(HLOOKUP(V19,Juillet!$I$4:$AM$926,MATCH(employe_ID,Juillet!$A$4:$A$926,0),0),"")</f>
        <v>0</v>
      </c>
      <c r="W59" s="16">
        <f>IFERROR(HLOOKUP(W19,Juillet!$I$4:$AM$926,MATCH(employe_ID,Juillet!$A$4:$A$926,0),0),"")</f>
        <v>0</v>
      </c>
      <c r="X59" s="14"/>
      <c r="Y59" s="14"/>
      <c r="Z59" s="14"/>
    </row>
    <row r="60" spans="1:85" x14ac:dyDescent="0.25">
      <c r="A60" s="112">
        <f>IFERROR(HLOOKUP(A20,Mai!$I$4:$AM$922,MATCH(employe_ID,Mai!$A$4:$A$922,0),0),"")</f>
        <v>0</v>
      </c>
      <c r="B60" s="112">
        <f>IFERROR(HLOOKUP(B20,Mai!$I$4:$AM$922,MATCH(employe_ID,Mai!$A$4:$A$922,0),0),"")</f>
        <v>0</v>
      </c>
      <c r="C60" s="112">
        <f>IFERROR(HLOOKUP(C20,Mai!$I$4:$AM$922,MATCH(employe_ID,Mai!$A$4:$A$922,0),0),"")</f>
        <v>0</v>
      </c>
      <c r="D60" s="112">
        <f>IFERROR(HLOOKUP(D20,Mai!$I$4:$AM$922,MATCH(employe_ID,Mai!$A$4:$A$922,0),0),"")</f>
        <v>0</v>
      </c>
      <c r="E60" s="112">
        <f>IFERROR(HLOOKUP(E20,Mai!$I$4:$AM$922,MATCH(employe_ID,Mai!$A$4:$A$922,0),0),"")</f>
        <v>0</v>
      </c>
      <c r="F60" s="112" t="str">
        <f>IFERROR(HLOOKUP(F20,Mai!$I$4:$AM$922,MATCH(employe_ID,Mai!$A$4:$A$922,0),0),"")</f>
        <v>VAC</v>
      </c>
      <c r="G60" s="112">
        <f>IFERROR(HLOOKUP(G20,Mai!$I$4:$AM$922,MATCH(employe_ID,Mai!$A$4:$A$922,0),0),"")</f>
        <v>0</v>
      </c>
      <c r="I60" s="16">
        <f>IFERROR(HLOOKUP(I20,Juin!$I$4:$AM$926,MATCH(employe_ID,Juin!$A$4:$A$926,0),0),"")</f>
        <v>0</v>
      </c>
      <c r="J60" s="16">
        <f>IFERROR(HLOOKUP(J20,Juin!$I$4:$AM$926,MATCH(employe_ID,Juin!$A$4:$A$926,0),0),"")</f>
        <v>0</v>
      </c>
      <c r="K60" s="16">
        <f>IFERROR(HLOOKUP(K20,Juin!$I$4:$AM$926,MATCH(employe_ID,Juin!$A$4:$A$926,0),0),"")</f>
        <v>0</v>
      </c>
      <c r="L60" s="16">
        <f>IFERROR(HLOOKUP(L20,Juin!$I$4:$AM$926,MATCH(employe_ID,Juin!$A$4:$A$926,0),0),"")</f>
        <v>0</v>
      </c>
      <c r="M60" s="16">
        <f>IFERROR(HLOOKUP(M20,Juin!$I$4:$AM$926,MATCH(employe_ID,Juin!$A$4:$A$926,0),0),"")</f>
        <v>0</v>
      </c>
      <c r="N60" s="16">
        <f>IFERROR(HLOOKUP(N20,Juin!$I$4:$AM$926,MATCH(employe_ID,Juin!$A$4:$A$926,0),0),"")</f>
        <v>0</v>
      </c>
      <c r="O60" s="16">
        <f>IFERROR(HLOOKUP(O20,Juin!$I$4:$AM$926,MATCH(employe_ID,Juin!$A$4:$A$926,0),0),"")</f>
        <v>0</v>
      </c>
      <c r="Q60" s="16">
        <f>IFERROR(HLOOKUP(Q20,Juillet!$I$4:$AM$926,MATCH(employe_ID,Juillet!$A$4:$A$926,0),0),"")</f>
        <v>0</v>
      </c>
      <c r="R60" s="16">
        <f>IFERROR(HLOOKUP(R20,Juillet!$I$4:$AM$926,MATCH(employe_ID,Juillet!$A$4:$A$926,0),0),"")</f>
        <v>0</v>
      </c>
      <c r="S60" s="16">
        <f>IFERROR(HLOOKUP(S20,Juillet!$I$4:$AM$926,MATCH(employe_ID,Juillet!$A$4:$A$926,0),0),"")</f>
        <v>0</v>
      </c>
      <c r="T60" s="16">
        <f>IFERROR(HLOOKUP(T20,Juillet!$I$4:$AM$926,MATCH(employe_ID,Juillet!$A$4:$A$926,0),0),"")</f>
        <v>0</v>
      </c>
      <c r="U60" s="16">
        <f>IFERROR(HLOOKUP(U20,Juillet!$I$4:$AM$926,MATCH(employe_ID,Juillet!$A$4:$A$926,0),0),"")</f>
        <v>0</v>
      </c>
      <c r="V60" s="16">
        <f>IFERROR(HLOOKUP(V20,Juillet!$I$4:$AM$926,MATCH(employe_ID,Juillet!$A$4:$A$926,0),0),"")</f>
        <v>0</v>
      </c>
      <c r="W60" s="16">
        <f>IFERROR(HLOOKUP(W20,Juillet!$I$4:$AM$926,MATCH(employe_ID,Juillet!$A$4:$A$926,0),0),"")</f>
        <v>0</v>
      </c>
    </row>
    <row r="61" spans="1:85" x14ac:dyDescent="0.25">
      <c r="A61" s="112">
        <f>IFERROR(HLOOKUP(A21,Mai!$I$4:$AM$922,MATCH(employe_ID,Mai!$A$4:$A$922,0),0),"")</f>
        <v>0</v>
      </c>
      <c r="B61" s="112">
        <f>IFERROR(HLOOKUP(B21,Mai!$I$4:$AM$922,MATCH(employe_ID,Mai!$A$4:$A$922,0),0),"")</f>
        <v>0</v>
      </c>
      <c r="C61" s="112">
        <f>IFERROR(HLOOKUP(C21,Mai!$I$4:$AM$922,MATCH(employe_ID,Mai!$A$4:$A$922,0),0),"")</f>
        <v>0</v>
      </c>
      <c r="D61" s="112">
        <f>IFERROR(HLOOKUP(D21,Mai!$I$4:$AM$922,MATCH(employe_ID,Mai!$A$4:$A$922,0),0),"")</f>
        <v>0</v>
      </c>
      <c r="E61" s="112">
        <f>IFERROR(HLOOKUP(E21,Mai!$I$4:$AM$922,MATCH(employe_ID,Mai!$A$4:$A$922,0),0),"")</f>
        <v>0</v>
      </c>
      <c r="F61" s="112">
        <f>IFERROR(HLOOKUP(F21,Mai!$I$4:$AM$922,MATCH(employe_ID,Mai!$A$4:$A$922,0),0),"")</f>
        <v>0</v>
      </c>
      <c r="G61" s="112">
        <f>IFERROR(HLOOKUP(G21,Mai!$I$4:$AM$922,MATCH(employe_ID,Mai!$A$4:$A$922,0),0),"")</f>
        <v>0</v>
      </c>
      <c r="I61" s="16">
        <f>IFERROR(HLOOKUP(I21,Juin!$I$4:$AM$926,MATCH(employe_ID,Juin!$A$4:$A$926,0),0),"")</f>
        <v>0</v>
      </c>
      <c r="J61" s="16">
        <f>IFERROR(HLOOKUP(J21,Juin!$I$4:$AM$926,MATCH(employe_ID,Juin!$A$4:$A$926,0),0),"")</f>
        <v>0</v>
      </c>
      <c r="K61" s="16">
        <f>IFERROR(HLOOKUP(K21,Juin!$I$4:$AM$926,MATCH(employe_ID,Juin!$A$4:$A$926,0),0),"")</f>
        <v>0</v>
      </c>
      <c r="L61" s="16">
        <f>IFERROR(HLOOKUP(L21,Juin!$I$4:$AM$926,MATCH(employe_ID,Juin!$A$4:$A$926,0),0),"")</f>
        <v>0</v>
      </c>
      <c r="M61" s="16">
        <f>IFERROR(HLOOKUP(M21,Juin!$I$4:$AM$926,MATCH(employe_ID,Juin!$A$4:$A$926,0),0),"")</f>
        <v>0</v>
      </c>
      <c r="N61" s="16">
        <f>IFERROR(HLOOKUP(N21,Juin!$I$4:$AM$926,MATCH(employe_ID,Juin!$A$4:$A$926,0),0),"")</f>
        <v>0</v>
      </c>
      <c r="O61" s="16">
        <f>IFERROR(HLOOKUP(O21,Juin!$I$4:$AM$926,MATCH(employe_ID,Juin!$A$4:$A$926,0),0),"")</f>
        <v>0</v>
      </c>
      <c r="Q61" s="16">
        <f>IFERROR(HLOOKUP(Q21,Juillet!$I$4:$AM$926,MATCH(employe_ID,Juillet!$A$4:$A$926,0),0),"")</f>
        <v>0</v>
      </c>
      <c r="R61" s="16" t="str">
        <f>IFERROR(HLOOKUP(R21,Juillet!$I$4:$AM$926,MATCH(employe_ID,Juillet!$A$4:$A$926,0),0),"")</f>
        <v>VAC</v>
      </c>
      <c r="S61" s="16" t="str">
        <f>IFERROR(HLOOKUP(S21,Juillet!$I$4:$AM$926,MATCH(employe_ID,Juillet!$A$4:$A$926,0),0),"")</f>
        <v>VAC</v>
      </c>
      <c r="T61" s="16" t="str">
        <f>IFERROR(HLOOKUP(T21,Juillet!$I$4:$AM$926,MATCH(employe_ID,Juillet!$A$4:$A$926,0),0),"")</f>
        <v>VAC</v>
      </c>
      <c r="U61" s="16" t="str">
        <f>IFERROR(HLOOKUP(U21,Juillet!$I$4:$AM$926,MATCH(employe_ID,Juillet!$A$4:$A$926,0),0),"")</f>
        <v>VAC</v>
      </c>
      <c r="V61" s="16" t="str">
        <f>IFERROR(HLOOKUP(V21,Juillet!$I$4:$AM$926,MATCH(employe_ID,Juillet!$A$4:$A$926,0),0),"")</f>
        <v>VAC</v>
      </c>
      <c r="W61" s="16">
        <f>IFERROR(HLOOKUP(W21,Juillet!$I$4:$AM$926,MATCH(employe_ID,Juillet!$A$4:$A$926,0),0),"")</f>
        <v>0</v>
      </c>
      <c r="X61" s="14"/>
      <c r="Y61" s="14"/>
      <c r="Z61" s="14"/>
    </row>
    <row r="62" spans="1:85" x14ac:dyDescent="0.25">
      <c r="A62" s="112">
        <f>IFERROR(HLOOKUP(A22,Mai!$I$4:$AM$922,MATCH(employe_ID,Mai!$A$4:$A$922,0),0),"")</f>
        <v>0</v>
      </c>
      <c r="B62" s="112">
        <f>IFERROR(HLOOKUP(B22,Mai!$I$4:$AM$922,MATCH(employe_ID,Mai!$A$4:$A$922,0),0),"")</f>
        <v>0</v>
      </c>
      <c r="C62" s="112">
        <f>IFERROR(HLOOKUP(C22,Mai!$I$4:$AM$922,MATCH(employe_ID,Mai!$A$4:$A$922,0),0),"")</f>
        <v>0</v>
      </c>
      <c r="D62" s="112" t="str">
        <f>IFERROR(HLOOKUP(D22,Mai!$I$4:$AM$922,MATCH(employe_ID,Mai!$A$4:$A$922,0),0),"")</f>
        <v/>
      </c>
      <c r="E62" s="112" t="str">
        <f>IFERROR(HLOOKUP(E22,Mai!$I$4:$AM$922,MATCH(employe_ID,Mai!$A$4:$A$922,0),0),"")</f>
        <v/>
      </c>
      <c r="F62" s="112" t="str">
        <f>IFERROR(HLOOKUP(F22,Mai!$I$4:$AM$922,MATCH(employe_ID,Mai!$A$4:$A$922,0),0),"")</f>
        <v/>
      </c>
      <c r="G62" s="112" t="str">
        <f>IFERROR(HLOOKUP(G22,Mai!$I$4:$AM$922,MATCH(employe_ID,Mai!$A$4:$A$922,0),0),"")</f>
        <v/>
      </c>
      <c r="I62" s="16">
        <f>IFERROR(HLOOKUP(I22,Juin!$I$4:$AM$926,MATCH(employe_ID,Juin!$A$4:$A$926,0),0),"")</f>
        <v>0</v>
      </c>
      <c r="J62" s="16">
        <f>IFERROR(HLOOKUP(J22,Juin!$I$4:$AM$926,MATCH(employe_ID,Juin!$A$4:$A$926,0),0),"")</f>
        <v>0</v>
      </c>
      <c r="K62" s="16">
        <f>IFERROR(HLOOKUP(K22,Juin!$I$4:$AM$926,MATCH(employe_ID,Juin!$A$4:$A$926,0),0),"")</f>
        <v>0</v>
      </c>
      <c r="L62" s="16">
        <f>IFERROR(HLOOKUP(L22,Juin!$I$4:$AM$926,MATCH(employe_ID,Juin!$A$4:$A$926,0),0),"")</f>
        <v>0</v>
      </c>
      <c r="M62" s="16">
        <f>IFERROR(HLOOKUP(M22,Juin!$I$4:$AM$926,MATCH(employe_ID,Juin!$A$4:$A$926,0),0),"")</f>
        <v>0</v>
      </c>
      <c r="N62" s="16" t="str">
        <f>IFERROR(HLOOKUP(N22,Juin!$I$4:$AM$926,MATCH(employe_ID,Juin!$A$4:$A$926,0),0),"")</f>
        <v/>
      </c>
      <c r="O62" s="16" t="str">
        <f>IFERROR(HLOOKUP(O22,Juin!$I$4:$AM$926,MATCH(employe_ID,Juin!$A$4:$A$926,0),0),"")</f>
        <v/>
      </c>
      <c r="Q62" s="16">
        <f>IFERROR(HLOOKUP(Q22,Juillet!$I$4:$AM$926,MATCH(employe_ID,Juillet!$A$4:$A$926,0),0),"")</f>
        <v>0</v>
      </c>
      <c r="R62" s="16">
        <f>IFERROR(HLOOKUP(R22,Juillet!$I$4:$AM$926,MATCH(employe_ID,Juillet!$A$4:$A$926,0),0),"")</f>
        <v>0</v>
      </c>
      <c r="S62" s="16">
        <f>IFERROR(HLOOKUP(S22,Juillet!$I$4:$AM$926,MATCH(employe_ID,Juillet!$A$4:$A$926,0),0),"")</f>
        <v>0</v>
      </c>
      <c r="T62" s="16">
        <f>IFERROR(HLOOKUP(T22,Juillet!$I$4:$AM$926,MATCH(employe_ID,Juillet!$A$4:$A$926,0),0),"")</f>
        <v>0</v>
      </c>
      <c r="U62" s="16">
        <f>IFERROR(HLOOKUP(U22,Juillet!$I$4:$AM$926,MATCH(employe_ID,Juillet!$A$4:$A$926,0),0),"")</f>
        <v>0</v>
      </c>
      <c r="V62" s="16">
        <f>IFERROR(HLOOKUP(V22,Juillet!$I$4:$AM$926,MATCH(employe_ID,Juillet!$A$4:$A$926,0),0),"")</f>
        <v>0</v>
      </c>
      <c r="W62" s="16">
        <f>IFERROR(HLOOKUP(W22,Juillet!$I$4:$AM$926,MATCH(employe_ID,Juillet!$A$4:$A$926,0),0),"")</f>
        <v>0</v>
      </c>
    </row>
    <row r="63" spans="1:85" x14ac:dyDescent="0.25">
      <c r="A63" s="112" t="str">
        <f>IFERROR(HLOOKUP(A23,Mai!$I$4:$AM$922,MATCH(employe_ID,Mai!$A$4:$A$922,0),0),"")</f>
        <v/>
      </c>
      <c r="B63" s="112" t="str">
        <f>IFERROR(HLOOKUP(B23,Mai!$I$4:$AM$922,MATCH(employe_ID,Mai!$A$4:$A$922,0),0),"")</f>
        <v/>
      </c>
      <c r="C63" s="112" t="str">
        <f>IFERROR(HLOOKUP(C23,Mai!$I$4:$AM$922,MATCH(employe_ID,Mai!$A$4:$A$922,0),0),"")</f>
        <v/>
      </c>
      <c r="D63" s="112" t="str">
        <f>IFERROR(HLOOKUP(D23,Mai!$I$4:$AM$922,MATCH(employe_ID,Mai!$A$4:$A$922,0),0),"")</f>
        <v/>
      </c>
      <c r="E63" s="112" t="str">
        <f>IFERROR(HLOOKUP(E23,Mai!$I$4:$AM$922,MATCH(employe_ID,Mai!$A$4:$A$922,0),0),"")</f>
        <v/>
      </c>
      <c r="F63" s="112" t="str">
        <f>IFERROR(HLOOKUP(F23,Mai!$I$4:$AM$922,MATCH(employe_ID,Mai!$A$4:$A$922,0),0),"")</f>
        <v/>
      </c>
      <c r="G63" s="112" t="str">
        <f>IFERROR(HLOOKUP(G23,Mai!$I$4:$AM$922,MATCH(employe_ID,Mai!$A$4:$A$922,0),0),"")</f>
        <v/>
      </c>
      <c r="I63" s="16" t="str">
        <f>IFERROR(HLOOKUP(I23,Juin!$I$4:$AM$926,MATCH(employe_ID,Juin!$A$4:$A$926,0),0),"")</f>
        <v/>
      </c>
      <c r="J63" s="16" t="str">
        <f>IFERROR(HLOOKUP(J23,Juin!$I$4:$AM$926,MATCH(employe_ID,Juin!$A$4:$A$926,0),0),"")</f>
        <v/>
      </c>
      <c r="K63" s="16" t="str">
        <f>IFERROR(HLOOKUP(K23,Juin!$I$4:$AM$926,MATCH(employe_ID,Juin!$A$4:$A$926,0),0),"")</f>
        <v/>
      </c>
      <c r="L63" s="16" t="str">
        <f>IFERROR(HLOOKUP(L23,Juin!$I$4:$AM$926,MATCH(employe_ID,Juin!$A$4:$A$926,0),0),"")</f>
        <v/>
      </c>
      <c r="M63" s="16" t="str">
        <f>IFERROR(HLOOKUP(M23,Juin!$I$4:$AM$926,MATCH(employe_ID,Juin!$A$4:$A$926,0),0),"")</f>
        <v/>
      </c>
      <c r="N63" s="16" t="str">
        <f>IFERROR(HLOOKUP(N23,Juin!$I$4:$AM$926,MATCH(employe_ID,Juin!$A$4:$A$926,0),0),"")</f>
        <v/>
      </c>
      <c r="O63" s="16" t="str">
        <f>IFERROR(HLOOKUP(O23,Juin!$I$4:$AM$926,MATCH(employe_ID,Juin!$A$4:$A$926,0),0),"")</f>
        <v/>
      </c>
      <c r="Q63" s="16">
        <f>IFERROR(HLOOKUP(Q23,Juillet!$I$4:$AM$926,MATCH(employe_ID,Juillet!$A$4:$A$926,0),0),"")</f>
        <v>0</v>
      </c>
      <c r="R63" s="16" t="str">
        <f>IFERROR(HLOOKUP(R23,Juillet!$I$4:$AM$926,MATCH(employe_ID,Juillet!$A$4:$A$926,0),0),"")</f>
        <v/>
      </c>
      <c r="S63" s="16" t="str">
        <f>IFERROR(HLOOKUP(S23,Juillet!$I$4:$AM$926,MATCH(employe_ID,Juillet!$A$4:$A$926,0),0),"")</f>
        <v/>
      </c>
      <c r="T63" s="16" t="str">
        <f>IFERROR(HLOOKUP(T23,Juillet!$I$4:$AM$926,MATCH(employe_ID,Juillet!$A$4:$A$926,0),0),"")</f>
        <v/>
      </c>
      <c r="U63" s="16" t="str">
        <f>IFERROR(HLOOKUP(U23,Juillet!$I$4:$AM$926,MATCH(employe_ID,Juillet!$A$4:$A$926,0),0),"")</f>
        <v/>
      </c>
      <c r="V63" s="16" t="str">
        <f>IFERROR(HLOOKUP(V23,Juillet!$I$4:$AM$926,MATCH(employe_ID,Juillet!$A$4:$A$926,0),0),"")</f>
        <v/>
      </c>
      <c r="W63" s="16" t="str">
        <f>IFERROR(HLOOKUP(W23,Juillet!$I$4:$AM$926,MATCH(employe_ID,Juillet!$A$4:$A$926,0),0),"")</f>
        <v/>
      </c>
      <c r="X63" s="14"/>
      <c r="Y63" s="14"/>
      <c r="Z63" s="14"/>
    </row>
    <row r="64" spans="1:85" x14ac:dyDescent="0.25">
      <c r="A64" s="8"/>
      <c r="I64" s="8"/>
      <c r="Q64" s="8"/>
    </row>
    <row r="65" spans="1:26" x14ac:dyDescent="0.25">
      <c r="A65" s="16" t="str">
        <f>IFERROR(HLOOKUP(A27,Août!$I$4:$AM$922,MATCH(employe_ID,Août!$A$4:$A$922,0),0),"")</f>
        <v/>
      </c>
      <c r="B65" s="16">
        <f>IFERROR(HLOOKUP(B27,Août!$I$4:$AM$922,MATCH(employe_ID,Août!$A$4:$A$922,0),0),"")</f>
        <v>0</v>
      </c>
      <c r="C65" s="16">
        <f>IFERROR(HLOOKUP(C27,Août!$I$4:$AM$922,MATCH(employe_ID,Août!$A$4:$A$922,0),0),"")</f>
        <v>0</v>
      </c>
      <c r="D65" s="16">
        <f>IFERROR(HLOOKUP(D27,Août!$I$4:$AM$922,MATCH(employe_ID,Août!$A$4:$A$922,0),0),"")</f>
        <v>0</v>
      </c>
      <c r="E65" s="16">
        <f>IFERROR(HLOOKUP(E27,Août!$I$4:$AM$922,MATCH(employe_ID,Août!$A$4:$A$922,0),0),"")</f>
        <v>0</v>
      </c>
      <c r="F65" s="16">
        <f>IFERROR(HLOOKUP(F27,Août!$I$4:$AM$922,MATCH(employe_ID,Août!$A$4:$A$922,0),0),"")</f>
        <v>0</v>
      </c>
      <c r="G65" s="16">
        <f>IFERROR(HLOOKUP(G27,Août!$I$4:$AM$922,MATCH(employe_ID,Août!$A$4:$A$922,0),0),"")</f>
        <v>0</v>
      </c>
      <c r="I65" s="16" t="str">
        <f>IFERROR(HLOOKUP(I27,Septembre!$I$4:$AM$926,MATCH(employe_ID,Septembre!$A$4:$A$926,0),0),"")</f>
        <v/>
      </c>
      <c r="J65" s="16" t="str">
        <f>IFERROR(HLOOKUP(J27,Septembre!$I$4:$AM$926,MATCH(employe_ID,Septembre!$A$4:$A$926,0),0),"")</f>
        <v/>
      </c>
      <c r="K65" s="16" t="str">
        <f>IFERROR(HLOOKUP(K27,Septembre!$I$4:$AM$926,MATCH(employe_ID,Septembre!$A$4:$A$926,0),0),"")</f>
        <v/>
      </c>
      <c r="L65" s="16" t="str">
        <f>IFERROR(HLOOKUP(L27,Septembre!$I$4:$AM$926,MATCH(employe_ID,Septembre!$A$4:$A$926,0),0),"")</f>
        <v/>
      </c>
      <c r="M65" s="16">
        <f>IFERROR(HLOOKUP(M27,Septembre!$I$4:$AM$926,MATCH(employe_ID,Septembre!$A$4:$A$926,0),0),"")</f>
        <v>0</v>
      </c>
      <c r="N65" s="16">
        <f>IFERROR(HLOOKUP(N27,Septembre!$I$4:$AM$926,MATCH(employe_ID,Septembre!$A$4:$A$926,0),0),"")</f>
        <v>0</v>
      </c>
      <c r="O65" s="16">
        <f>IFERROR(HLOOKUP(O27,Septembre!$I$4:$AM$926,MATCH(employe_ID,Septembre!$A$4:$A$926,0),0),"")</f>
        <v>0</v>
      </c>
      <c r="Q65" s="16" t="str">
        <f>IFERROR(HLOOKUP(Q27,Octobre!$I$4:$AM$926,MATCH(employe_ID,Octobre!$A$4:$A$926,0),0),"")</f>
        <v/>
      </c>
      <c r="R65" s="16" t="str">
        <f>IFERROR(HLOOKUP(R27,Octobre!$I$4:$AM$926,MATCH(employe_ID,Octobre!$A$4:$A$926,0),0),"")</f>
        <v/>
      </c>
      <c r="S65" s="16" t="str">
        <f>IFERROR(HLOOKUP(S27,Octobre!$I$4:$AM$926,MATCH(employe_ID,Octobre!$A$4:$A$926,0),0),"")</f>
        <v/>
      </c>
      <c r="T65" s="16" t="str">
        <f>IFERROR(HLOOKUP(T27,Octobre!$I$4:$AM$926,MATCH(employe_ID,Octobre!$A$4:$A$926,0),0),"")</f>
        <v/>
      </c>
      <c r="U65" s="16" t="str">
        <f>IFERROR(HLOOKUP(U27,Octobre!$I$4:$AM$926,MATCH(employe_ID,Octobre!$A$4:$A$926,0),0),"")</f>
        <v/>
      </c>
      <c r="V65" s="16" t="str">
        <f>IFERROR(HLOOKUP(V27,Octobre!$I$4:$AM$926,MATCH(employe_ID,Octobre!$A$4:$A$926,0),0),"")</f>
        <v/>
      </c>
      <c r="W65" s="16">
        <f>IFERROR(HLOOKUP(W27,Octobre!$I$4:$AM$926,MATCH(employe_ID,Octobre!$A$4:$A$926,0),0),"")</f>
        <v>0</v>
      </c>
      <c r="X65" s="14"/>
      <c r="Y65" s="14"/>
      <c r="Z65" s="14"/>
    </row>
    <row r="66" spans="1:26" x14ac:dyDescent="0.25">
      <c r="A66" s="16">
        <f>IFERROR(HLOOKUP(A28,Août!$I$4:$AM$922,MATCH(employe_ID,Août!$A$4:$A$922,0),0),"")</f>
        <v>0</v>
      </c>
      <c r="B66" s="16">
        <f>IFERROR(HLOOKUP(B28,Août!$I$4:$AM$922,MATCH(employe_ID,Août!$A$4:$A$922,0),0),"")</f>
        <v>0</v>
      </c>
      <c r="C66" s="16">
        <f>IFERROR(HLOOKUP(C28,Août!$I$4:$AM$922,MATCH(employe_ID,Août!$A$4:$A$922,0),0),"")</f>
        <v>0</v>
      </c>
      <c r="D66" s="16">
        <f>IFERROR(HLOOKUP(D28,Août!$I$4:$AM$922,MATCH(employe_ID,Août!$A$4:$A$922,0),0),"")</f>
        <v>0</v>
      </c>
      <c r="E66" s="16">
        <f>IFERROR(HLOOKUP(E28,Août!$I$4:$AM$922,MATCH(employe_ID,Août!$A$4:$A$922,0),0),"")</f>
        <v>0</v>
      </c>
      <c r="F66" s="16">
        <f>IFERROR(HLOOKUP(F28,Août!$I$4:$AM$922,MATCH(employe_ID,Août!$A$4:$A$922,0),0),"")</f>
        <v>0</v>
      </c>
      <c r="G66" s="16">
        <f>IFERROR(HLOOKUP(G28,Août!$I$4:$AM$922,MATCH(employe_ID,Août!$A$4:$A$922,0),0),"")</f>
        <v>0</v>
      </c>
      <c r="I66" s="16">
        <f>IFERROR(HLOOKUP(I28,Septembre!$I$4:$AM$926,MATCH(employe_ID,Septembre!$A$4:$A$926,0),0),"")</f>
        <v>0</v>
      </c>
      <c r="J66" s="16">
        <f>IFERROR(HLOOKUP(J28,Septembre!$I$4:$AM$926,MATCH(employe_ID,Septembre!$A$4:$A$926,0),0),"")</f>
        <v>0</v>
      </c>
      <c r="K66" s="16">
        <f>IFERROR(HLOOKUP(K28,Septembre!$I$4:$AM$926,MATCH(employe_ID,Septembre!$A$4:$A$926,0),0),"")</f>
        <v>0</v>
      </c>
      <c r="L66" s="16">
        <f>IFERROR(HLOOKUP(L28,Septembre!$I$4:$AM$926,MATCH(employe_ID,Septembre!$A$4:$A$926,0),0),"")</f>
        <v>0</v>
      </c>
      <c r="M66" s="16">
        <f>IFERROR(HLOOKUP(M28,Septembre!$I$4:$AM$926,MATCH(employe_ID,Septembre!$A$4:$A$926,0),0),"")</f>
        <v>0</v>
      </c>
      <c r="N66" s="16">
        <f>IFERROR(HLOOKUP(N28,Septembre!$I$4:$AM$926,MATCH(employe_ID,Septembre!$A$4:$A$926,0),0),"")</f>
        <v>0</v>
      </c>
      <c r="O66" s="16">
        <f>IFERROR(HLOOKUP(O28,Septembre!$I$4:$AM$926,MATCH(employe_ID,Septembre!$A$4:$A$926,0),0),"")</f>
        <v>0</v>
      </c>
      <c r="Q66" s="16">
        <f>IFERROR(HLOOKUP(Q28,Octobre!$I$4:$AM$926,MATCH(employe_ID,Octobre!$A$4:$A$926,0),0),"")</f>
        <v>0</v>
      </c>
      <c r="R66" s="16">
        <f>IFERROR(HLOOKUP(R28,Octobre!$I$4:$AM$926,MATCH(employe_ID,Octobre!$A$4:$A$926,0),0),"")</f>
        <v>0</v>
      </c>
      <c r="S66" s="16">
        <f>IFERROR(HLOOKUP(S28,Octobre!$I$4:$AM$926,MATCH(employe_ID,Octobre!$A$4:$A$926,0),0),"")</f>
        <v>0</v>
      </c>
      <c r="T66" s="16">
        <f>IFERROR(HLOOKUP(T28,Octobre!$I$4:$AM$926,MATCH(employe_ID,Octobre!$A$4:$A$926,0),0),"")</f>
        <v>0</v>
      </c>
      <c r="U66" s="16">
        <f>IFERROR(HLOOKUP(U28,Octobre!$I$4:$AM$926,MATCH(employe_ID,Octobre!$A$4:$A$926,0),0),"")</f>
        <v>0</v>
      </c>
      <c r="V66" s="16">
        <f>IFERROR(HLOOKUP(V28,Octobre!$I$4:$AM$926,MATCH(employe_ID,Octobre!$A$4:$A$926,0),0),"")</f>
        <v>0</v>
      </c>
      <c r="W66" s="16">
        <f>IFERROR(HLOOKUP(W28,Octobre!$I$4:$AM$926,MATCH(employe_ID,Octobre!$A$4:$A$926,0),0),"")</f>
        <v>0</v>
      </c>
    </row>
    <row r="67" spans="1:26" x14ac:dyDescent="0.25">
      <c r="A67" s="16">
        <f>IFERROR(HLOOKUP(A29,Août!$I$4:$AM$922,MATCH(employe_ID,Août!$A$4:$A$922,0),0),"")</f>
        <v>0</v>
      </c>
      <c r="B67" s="16">
        <f>IFERROR(HLOOKUP(B29,Août!$I$4:$AM$922,MATCH(employe_ID,Août!$A$4:$A$922,0),0),"")</f>
        <v>0</v>
      </c>
      <c r="C67" s="16">
        <f>IFERROR(HLOOKUP(C29,Août!$I$4:$AM$922,MATCH(employe_ID,Août!$A$4:$A$922,0),0),"")</f>
        <v>0</v>
      </c>
      <c r="D67" s="16">
        <f>IFERROR(HLOOKUP(D29,Août!$I$4:$AM$922,MATCH(employe_ID,Août!$A$4:$A$922,0),0),"")</f>
        <v>0</v>
      </c>
      <c r="E67" s="16">
        <f>IFERROR(HLOOKUP(E29,Août!$I$4:$AM$922,MATCH(employe_ID,Août!$A$4:$A$922,0),0),"")</f>
        <v>0</v>
      </c>
      <c r="F67" s="16">
        <f>IFERROR(HLOOKUP(F29,Août!$I$4:$AM$922,MATCH(employe_ID,Août!$A$4:$A$922,0),0),"")</f>
        <v>0</v>
      </c>
      <c r="G67" s="16">
        <f>IFERROR(HLOOKUP(G29,Août!$I$4:$AM$922,MATCH(employe_ID,Août!$A$4:$A$922,0),0),"")</f>
        <v>0</v>
      </c>
      <c r="I67" s="16">
        <f>IFERROR(HLOOKUP(I29,Septembre!$I$4:$AM$926,MATCH(employe_ID,Septembre!$A$4:$A$926,0),0),"")</f>
        <v>0</v>
      </c>
      <c r="J67" s="16">
        <f>IFERROR(HLOOKUP(J29,Septembre!$I$4:$AM$926,MATCH(employe_ID,Septembre!$A$4:$A$926,0),0),"")</f>
        <v>0</v>
      </c>
      <c r="K67" s="16">
        <f>IFERROR(HLOOKUP(K29,Septembre!$I$4:$AM$926,MATCH(employe_ID,Septembre!$A$4:$A$926,0),0),"")</f>
        <v>0</v>
      </c>
      <c r="L67" s="16">
        <f>IFERROR(HLOOKUP(L29,Septembre!$I$4:$AM$926,MATCH(employe_ID,Septembre!$A$4:$A$926,0),0),"")</f>
        <v>0</v>
      </c>
      <c r="M67" s="16">
        <f>IFERROR(HLOOKUP(M29,Septembre!$I$4:$AM$926,MATCH(employe_ID,Septembre!$A$4:$A$926,0),0),"")</f>
        <v>0</v>
      </c>
      <c r="N67" s="16">
        <f>IFERROR(HLOOKUP(N29,Septembre!$I$4:$AM$926,MATCH(employe_ID,Septembre!$A$4:$A$926,0),0),"")</f>
        <v>0</v>
      </c>
      <c r="O67" s="16">
        <f>IFERROR(HLOOKUP(O29,Septembre!$I$4:$AM$926,MATCH(employe_ID,Septembre!$A$4:$A$926,0),0),"")</f>
        <v>0</v>
      </c>
      <c r="Q67" s="16">
        <f>IFERROR(HLOOKUP(Q29,Octobre!$I$4:$AM$926,MATCH(employe_ID,Octobre!$A$4:$A$926,0),0),"")</f>
        <v>0</v>
      </c>
      <c r="R67" s="16">
        <f>IFERROR(HLOOKUP(R29,Octobre!$I$4:$AM$926,MATCH(employe_ID,Octobre!$A$4:$A$926,0),0),"")</f>
        <v>0</v>
      </c>
      <c r="S67" s="16">
        <f>IFERROR(HLOOKUP(S29,Octobre!$I$4:$AM$926,MATCH(employe_ID,Octobre!$A$4:$A$926,0),0),"")</f>
        <v>0</v>
      </c>
      <c r="T67" s="16">
        <f>IFERROR(HLOOKUP(T29,Octobre!$I$4:$AM$926,MATCH(employe_ID,Octobre!$A$4:$A$926,0),0),"")</f>
        <v>0</v>
      </c>
      <c r="U67" s="16">
        <f>IFERROR(HLOOKUP(U29,Octobre!$I$4:$AM$926,MATCH(employe_ID,Octobre!$A$4:$A$926,0),0),"")</f>
        <v>0</v>
      </c>
      <c r="V67" s="16">
        <f>IFERROR(HLOOKUP(V29,Octobre!$I$4:$AM$926,MATCH(employe_ID,Octobre!$A$4:$A$926,0),0),"")</f>
        <v>0</v>
      </c>
      <c r="W67" s="16">
        <f>IFERROR(HLOOKUP(W29,Octobre!$I$4:$AM$926,MATCH(employe_ID,Octobre!$A$4:$A$926,0),0),"")</f>
        <v>0</v>
      </c>
      <c r="X67" s="14"/>
      <c r="Y67" s="14"/>
      <c r="Z67" s="14"/>
    </row>
    <row r="68" spans="1:26" x14ac:dyDescent="0.25">
      <c r="A68" s="16">
        <f>IFERROR(HLOOKUP(A30,Août!$I$4:$AM$922,MATCH(employe_ID,Août!$A$4:$A$922,0),0),"")</f>
        <v>0</v>
      </c>
      <c r="B68" s="16">
        <f>IFERROR(HLOOKUP(B30,Août!$I$4:$AM$922,MATCH(employe_ID,Août!$A$4:$A$922,0),0),"")</f>
        <v>0</v>
      </c>
      <c r="C68" s="16">
        <f>IFERROR(HLOOKUP(C30,Août!$I$4:$AM$922,MATCH(employe_ID,Août!$A$4:$A$922,0),0),"")</f>
        <v>0</v>
      </c>
      <c r="D68" s="16">
        <f>IFERROR(HLOOKUP(D30,Août!$I$4:$AM$922,MATCH(employe_ID,Août!$A$4:$A$922,0),0),"")</f>
        <v>0</v>
      </c>
      <c r="E68" s="16">
        <f>IFERROR(HLOOKUP(E30,Août!$I$4:$AM$922,MATCH(employe_ID,Août!$A$4:$A$922,0),0),"")</f>
        <v>0</v>
      </c>
      <c r="F68" s="16">
        <f>IFERROR(HLOOKUP(F30,Août!$I$4:$AM$922,MATCH(employe_ID,Août!$A$4:$A$922,0),0),"")</f>
        <v>0</v>
      </c>
      <c r="G68" s="16">
        <f>IFERROR(HLOOKUP(G30,Août!$I$4:$AM$922,MATCH(employe_ID,Août!$A$4:$A$922,0),0),"")</f>
        <v>0</v>
      </c>
      <c r="I68" s="16">
        <f>IFERROR(HLOOKUP(I30,Septembre!$I$4:$AM$926,MATCH(employe_ID,Septembre!$A$4:$A$926,0),0),"")</f>
        <v>0</v>
      </c>
      <c r="J68" s="16">
        <f>IFERROR(HLOOKUP(J30,Septembre!$I$4:$AM$926,MATCH(employe_ID,Septembre!$A$4:$A$926,0),0),"")</f>
        <v>0</v>
      </c>
      <c r="K68" s="16">
        <f>IFERROR(HLOOKUP(K30,Septembre!$I$4:$AM$926,MATCH(employe_ID,Septembre!$A$4:$A$926,0),0),"")</f>
        <v>0</v>
      </c>
      <c r="L68" s="16">
        <f>IFERROR(HLOOKUP(L30,Septembre!$I$4:$AM$926,MATCH(employe_ID,Septembre!$A$4:$A$926,0),0),"")</f>
        <v>0</v>
      </c>
      <c r="M68" s="16">
        <f>IFERROR(HLOOKUP(M30,Septembre!$I$4:$AM$926,MATCH(employe_ID,Septembre!$A$4:$A$926,0),0),"")</f>
        <v>0</v>
      </c>
      <c r="N68" s="16">
        <f>IFERROR(HLOOKUP(N30,Septembre!$I$4:$AM$926,MATCH(employe_ID,Septembre!$A$4:$A$926,0),0),"")</f>
        <v>0</v>
      </c>
      <c r="O68" s="16">
        <f>IFERROR(HLOOKUP(O30,Septembre!$I$4:$AM$926,MATCH(employe_ID,Septembre!$A$4:$A$926,0),0),"")</f>
        <v>0</v>
      </c>
      <c r="Q68" s="16">
        <f>IFERROR(HLOOKUP(Q30,Octobre!$I$4:$AM$926,MATCH(employe_ID,Octobre!$A$4:$A$926,0),0),"")</f>
        <v>0</v>
      </c>
      <c r="R68" s="16">
        <f>IFERROR(HLOOKUP(R30,Octobre!$I$4:$AM$926,MATCH(employe_ID,Octobre!$A$4:$A$926,0),0),"")</f>
        <v>0</v>
      </c>
      <c r="S68" s="16">
        <f>IFERROR(HLOOKUP(S30,Octobre!$I$4:$AM$926,MATCH(employe_ID,Octobre!$A$4:$A$926,0),0),"")</f>
        <v>0</v>
      </c>
      <c r="T68" s="16">
        <f>IFERROR(HLOOKUP(T30,Octobre!$I$4:$AM$926,MATCH(employe_ID,Octobre!$A$4:$A$926,0),0),"")</f>
        <v>0</v>
      </c>
      <c r="U68" s="16">
        <f>IFERROR(HLOOKUP(U30,Octobre!$I$4:$AM$926,MATCH(employe_ID,Octobre!$A$4:$A$926,0),0),"")</f>
        <v>0</v>
      </c>
      <c r="V68" s="16">
        <f>IFERROR(HLOOKUP(V30,Octobre!$I$4:$AM$926,MATCH(employe_ID,Octobre!$A$4:$A$926,0),0),"")</f>
        <v>0</v>
      </c>
      <c r="W68" s="16">
        <f>IFERROR(HLOOKUP(W30,Octobre!$I$4:$AM$926,MATCH(employe_ID,Octobre!$A$4:$A$926,0),0),"")</f>
        <v>0</v>
      </c>
    </row>
    <row r="69" spans="1:26" x14ac:dyDescent="0.25">
      <c r="A69" s="16">
        <f>IFERROR(HLOOKUP(A31,Août!$I$4:$AM$922,MATCH(employe_ID,Août!$A$4:$A$922,0),0),"")</f>
        <v>0</v>
      </c>
      <c r="B69" s="16">
        <f>IFERROR(HLOOKUP(B31,Août!$I$4:$AM$922,MATCH(employe_ID,Août!$A$4:$A$922,0),0),"")</f>
        <v>0</v>
      </c>
      <c r="C69" s="16">
        <f>IFERROR(HLOOKUP(C31,Août!$I$4:$AM$922,MATCH(employe_ID,Août!$A$4:$A$922,0),0),"")</f>
        <v>0</v>
      </c>
      <c r="D69" s="16">
        <f>IFERROR(HLOOKUP(D31,Août!$I$4:$AM$922,MATCH(employe_ID,Août!$A$4:$A$922,0),0),"")</f>
        <v>0</v>
      </c>
      <c r="E69" s="16" t="str">
        <f>IFERROR(HLOOKUP(E31,Août!$I$4:$AM$922,MATCH(employe_ID,Août!$A$4:$A$922,0),0),"")</f>
        <v/>
      </c>
      <c r="F69" s="16" t="str">
        <f>IFERROR(HLOOKUP(F31,Août!$I$4:$AM$922,MATCH(employe_ID,Août!$A$4:$A$922,0),0),"")</f>
        <v/>
      </c>
      <c r="G69" s="16" t="str">
        <f>IFERROR(HLOOKUP(G31,Août!$I$4:$AM$922,MATCH(employe_ID,Août!$A$4:$A$922,0),0),"")</f>
        <v/>
      </c>
      <c r="I69" s="16">
        <f>IFERROR(HLOOKUP(I31,Septembre!$I$4:$AM$926,MATCH(employe_ID,Septembre!$A$4:$A$926,0),0),"")</f>
        <v>0</v>
      </c>
      <c r="J69" s="16">
        <f>IFERROR(HLOOKUP(J31,Septembre!$I$4:$AM$926,MATCH(employe_ID,Septembre!$A$4:$A$926,0),0),"")</f>
        <v>0</v>
      </c>
      <c r="K69" s="16">
        <f>IFERROR(HLOOKUP(K31,Septembre!$I$4:$AM$926,MATCH(employe_ID,Septembre!$A$4:$A$926,0),0),"")</f>
        <v>0</v>
      </c>
      <c r="L69" s="16">
        <f>IFERROR(HLOOKUP(L31,Septembre!$I$4:$AM$926,MATCH(employe_ID,Septembre!$A$4:$A$926,0),0),"")</f>
        <v>0</v>
      </c>
      <c r="M69" s="16">
        <f>IFERROR(HLOOKUP(M31,Septembre!$I$4:$AM$926,MATCH(employe_ID,Septembre!$A$4:$A$926,0),0),"")</f>
        <v>0</v>
      </c>
      <c r="N69" s="16">
        <f>IFERROR(HLOOKUP(N31,Septembre!$I$4:$AM$926,MATCH(employe_ID,Septembre!$A$4:$A$926,0),0),"")</f>
        <v>0</v>
      </c>
      <c r="O69" s="16" t="str">
        <f>IFERROR(HLOOKUP(O31,Septembre!$I$4:$AM$926,MATCH(employe_ID,Septembre!$A$4:$A$926,0),0),"")</f>
        <v/>
      </c>
      <c r="Q69" s="16">
        <f>IFERROR(HLOOKUP(Q31,Octobre!$I$4:$AM$926,MATCH(employe_ID,Octobre!$A$4:$A$926,0),0),"")</f>
        <v>0</v>
      </c>
      <c r="R69" s="16">
        <f>IFERROR(HLOOKUP(R31,Octobre!$I$4:$AM$926,MATCH(employe_ID,Octobre!$A$4:$A$926,0),0),"")</f>
        <v>0</v>
      </c>
      <c r="S69" s="16">
        <f>IFERROR(HLOOKUP(S31,Octobre!$I$4:$AM$926,MATCH(employe_ID,Octobre!$A$4:$A$926,0),0),"")</f>
        <v>0</v>
      </c>
      <c r="T69" s="16">
        <f>IFERROR(HLOOKUP(T31,Octobre!$I$4:$AM$926,MATCH(employe_ID,Octobre!$A$4:$A$926,0),0),"")</f>
        <v>0</v>
      </c>
      <c r="U69" s="16">
        <f>IFERROR(HLOOKUP(U31,Octobre!$I$4:$AM$926,MATCH(employe_ID,Octobre!$A$4:$A$926,0),0),"")</f>
        <v>0</v>
      </c>
      <c r="V69" s="16">
        <f>IFERROR(HLOOKUP(V31,Octobre!$I$4:$AM$926,MATCH(employe_ID,Octobre!$A$4:$A$926,0),0),"")</f>
        <v>0</v>
      </c>
      <c r="W69" s="16">
        <f>IFERROR(HLOOKUP(W31,Octobre!$I$4:$AM$926,MATCH(employe_ID,Octobre!$A$4:$A$926,0),0),"")</f>
        <v>0</v>
      </c>
      <c r="X69" s="14"/>
      <c r="Y69" s="14"/>
      <c r="Z69" s="14"/>
    </row>
    <row r="70" spans="1:26" x14ac:dyDescent="0.25">
      <c r="A70" s="16" t="str">
        <f>IFERROR(HLOOKUP(A32,Août!$I$4:$AM$922,MATCH(employe_ID,Août!$A$4:$A$922,0),0),"")</f>
        <v/>
      </c>
      <c r="B70" s="16" t="str">
        <f>IFERROR(HLOOKUP(B32,Août!$I$4:$AM$922,MATCH(employe_ID,Août!$A$4:$A$922,0),0),"")</f>
        <v/>
      </c>
      <c r="C70" s="16" t="str">
        <f>IFERROR(HLOOKUP(C32,Août!$I$4:$AM$922,MATCH(employe_ID,Août!$A$4:$A$922,0),0),"")</f>
        <v/>
      </c>
      <c r="D70" s="16" t="str">
        <f>IFERROR(HLOOKUP(D32,Août!$I$4:$AM$922,MATCH(employe_ID,Août!$A$4:$A$922,0),0),"")</f>
        <v/>
      </c>
      <c r="E70" s="16" t="str">
        <f>IFERROR(HLOOKUP(E32,Août!$I$4:$AM$922,MATCH(employe_ID,Août!$A$4:$A$922,0),0),"")</f>
        <v/>
      </c>
      <c r="F70" s="16" t="str">
        <f>IFERROR(HLOOKUP(F32,Août!$I$4:$AM$922,MATCH(employe_ID,Août!$A$4:$A$922,0),0),"")</f>
        <v/>
      </c>
      <c r="G70" s="16" t="str">
        <f>IFERROR(HLOOKUP(G32,Août!$I$4:$AM$922,MATCH(employe_ID,Août!$A$4:$A$922,0),0),"")</f>
        <v/>
      </c>
      <c r="I70" s="16" t="str">
        <f>IFERROR(HLOOKUP(I32,Septembre!$I$4:$AM$926,MATCH(employe_ID,Septembre!$A$4:$A$926,0),0),"")</f>
        <v/>
      </c>
      <c r="J70" s="16" t="str">
        <f>IFERROR(HLOOKUP(J32,Septembre!$I$4:$AM$926,MATCH(employe_ID,Septembre!$A$4:$A$926,0),0),"")</f>
        <v/>
      </c>
      <c r="K70" s="16" t="str">
        <f>IFERROR(HLOOKUP(K32,Septembre!$I$4:$AM$926,MATCH(employe_ID,Septembre!$A$4:$A$926,0),0),"")</f>
        <v/>
      </c>
      <c r="L70" s="16" t="str">
        <f>IFERROR(HLOOKUP(L32,Septembre!$I$4:$AM$926,MATCH(employe_ID,Septembre!$A$4:$A$926,0),0),"")</f>
        <v/>
      </c>
      <c r="M70" s="16" t="str">
        <f>IFERROR(HLOOKUP(M32,Septembre!$I$4:$AM$926,MATCH(employe_ID,Septembre!$A$4:$A$926,0),0),"")</f>
        <v/>
      </c>
      <c r="N70" s="16" t="str">
        <f>IFERROR(HLOOKUP(N32,Septembre!$I$4:$AM$926,MATCH(employe_ID,Septembre!$A$4:$A$926,0),0),"")</f>
        <v/>
      </c>
      <c r="O70" s="16" t="str">
        <f>IFERROR(HLOOKUP(O32,Septembre!$I$4:$AM$926,MATCH(employe_ID,Septembre!$A$4:$A$926,0),0),"")</f>
        <v/>
      </c>
      <c r="Q70" s="16">
        <f>IFERROR(HLOOKUP(Q32,Octobre!$I$4:$AM$926,MATCH(employe_ID,Octobre!$A$4:$A$926,0),0),"")</f>
        <v>0</v>
      </c>
      <c r="R70" s="16">
        <f>IFERROR(HLOOKUP(R32,Octobre!$I$4:$AM$926,MATCH(employe_ID,Octobre!$A$4:$A$926,0),0),"")</f>
        <v>0</v>
      </c>
      <c r="S70" s="16" t="str">
        <f>IFERROR(HLOOKUP(S32,Octobre!$I$4:$AM$926,MATCH(employe_ID,Octobre!$A$4:$A$926,0),0),"")</f>
        <v/>
      </c>
      <c r="T70" s="16" t="str">
        <f>IFERROR(HLOOKUP(T32,Octobre!$I$4:$AM$926,MATCH(employe_ID,Octobre!$A$4:$A$926,0),0),"")</f>
        <v/>
      </c>
      <c r="U70" s="16" t="str">
        <f>IFERROR(HLOOKUP(U32,Octobre!$I$4:$AM$926,MATCH(employe_ID,Octobre!$A$4:$A$926,0),0),"")</f>
        <v/>
      </c>
      <c r="V70" s="16" t="str">
        <f>IFERROR(HLOOKUP(V32,Octobre!$I$4:$AM$926,MATCH(employe_ID,Octobre!$A$4:$A$926,0),0),"")</f>
        <v/>
      </c>
      <c r="W70" s="16" t="str">
        <f>IFERROR(HLOOKUP(W32,Octobre!$I$4:$AM$926,MATCH(employe_ID,Octobre!$A$4:$A$926,0),0),"")</f>
        <v/>
      </c>
    </row>
    <row r="71" spans="1:26" x14ac:dyDescent="0.25">
      <c r="A71" s="8"/>
      <c r="I71" s="8"/>
      <c r="Q71" s="8"/>
      <c r="X71" s="14"/>
      <c r="Y71" s="14"/>
      <c r="Z71" s="14"/>
    </row>
    <row r="72" spans="1:26" x14ac:dyDescent="0.25">
      <c r="A72" s="16" t="str">
        <f>IFERROR(HLOOKUP(A36,Novembre!$I$4:$AM$926,MATCH(employe_ID,Novembre!$A$4:$A$926,0),0),"")</f>
        <v/>
      </c>
      <c r="B72" s="16" t="str">
        <f>IFERROR(HLOOKUP(B36,Novembre!$I$4:$AM$926,MATCH(employe_ID,Novembre!$A$4:$A$926,0),0),"")</f>
        <v/>
      </c>
      <c r="C72" s="16">
        <f>IFERROR(HLOOKUP(C36,Novembre!$I$4:$AM$926,MATCH(employe_ID,Novembre!$A$4:$A$926,0),0),"")</f>
        <v>0</v>
      </c>
      <c r="D72" s="16">
        <f>IFERROR(HLOOKUP(D36,Novembre!$I$4:$AM$926,MATCH(employe_ID,Novembre!$A$4:$A$926,0),0),"")</f>
        <v>0</v>
      </c>
      <c r="E72" s="16">
        <f>IFERROR(HLOOKUP(E36,Novembre!$I$4:$AM$926,MATCH(employe_ID,Novembre!$A$4:$A$926,0),0),"")</f>
        <v>0</v>
      </c>
      <c r="F72" s="16">
        <f>IFERROR(HLOOKUP(F36,Novembre!$I$4:$AM$926,MATCH(employe_ID,Novembre!$A$4:$A$926,0),0),"")</f>
        <v>0</v>
      </c>
      <c r="G72" s="16">
        <f>IFERROR(HLOOKUP(G36,Novembre!$I$4:$AM$926,MATCH(employe_ID,Novembre!$A$4:$A$926,0),0),"")</f>
        <v>0</v>
      </c>
      <c r="I72" s="16" t="str">
        <f>IFERROR(HLOOKUP(I36,Décembre!$I$4:$AM$925,MATCH(employe_ID,Décembre!$A$4:$A$925,0),0),"")</f>
        <v/>
      </c>
      <c r="J72" s="16" t="str">
        <f>IFERROR(HLOOKUP(J36,Décembre!$I$4:$AM$925,MATCH(employe_ID,Décembre!$A$4:$A$925,0),0),"")</f>
        <v/>
      </c>
      <c r="K72" s="16" t="str">
        <f>IFERROR(HLOOKUP(K36,Décembre!$I$4:$AM$925,MATCH(employe_ID,Décembre!$A$4:$A$925,0),0),"")</f>
        <v/>
      </c>
      <c r="L72" s="16" t="str">
        <f>IFERROR(HLOOKUP(L36,Décembre!$I$4:$AM$925,MATCH(employe_ID,Décembre!$A$4:$A$925,0),0),"")</f>
        <v/>
      </c>
      <c r="M72" s="16">
        <f>IFERROR(HLOOKUP(M36,Décembre!$I$4:$AM$925,MATCH(employe_ID,Décembre!$A$4:$A$925,0),0),"")</f>
        <v>0</v>
      </c>
      <c r="N72" s="16">
        <f>IFERROR(HLOOKUP(N36,Décembre!$I$4:$AM$925,MATCH(employe_ID,Décembre!$A$4:$A$925,0),0),"")</f>
        <v>0</v>
      </c>
      <c r="O72" s="16">
        <f>IFERROR(HLOOKUP(O36,Décembre!$I$4:$AM$925,MATCH(employe_ID,Décembre!$A$4:$A$925,0),0),"")</f>
        <v>0</v>
      </c>
      <c r="Q72" s="16">
        <f>IFERROR(HLOOKUP(Q36,Janvier!$I$4:$AM$918,MATCH(employe_ID,Janvier!$A$4:$A$918,0),0),"")</f>
        <v>0</v>
      </c>
      <c r="R72" s="16">
        <f>IFERROR(HLOOKUP(R36,Janvier!$I$4:$AM$918,MATCH(employe_ID,Janvier!$A$4:$A$918,0),0),"")</f>
        <v>0</v>
      </c>
      <c r="S72" s="16">
        <f>IFERROR(HLOOKUP(S36,Janvier!$I$4:$AM$918,MATCH(employe_ID,Janvier!$A$4:$A$918,0),0),"")</f>
        <v>0</v>
      </c>
      <c r="T72" s="16">
        <f>IFERROR(HLOOKUP(T36,Janvier!$I$4:$AM$918,MATCH(employe_ID,Janvier!$A$4:$A$918,0),0),"")</f>
        <v>0</v>
      </c>
      <c r="U72" s="16">
        <f>IFERROR(HLOOKUP(U36,Janvier!$I$4:$AM$918,MATCH(employe_ID,Janvier!$A$4:$A$918,0),0),"")</f>
        <v>0</v>
      </c>
      <c r="V72" s="16">
        <f>IFERROR(HLOOKUP(V36,Janvier!$I$4:$AM$918,MATCH(employe_ID,Janvier!$A$4:$A$918,0),0),"")</f>
        <v>0</v>
      </c>
      <c r="W72" s="16">
        <f>IFERROR(HLOOKUP(W36,Janvier!$I$4:$AM$918,MATCH(employe_ID,Janvier!$A$4:$A$918,0),0),"")</f>
        <v>0</v>
      </c>
    </row>
    <row r="73" spans="1:26" x14ac:dyDescent="0.25">
      <c r="A73" s="16">
        <f>IFERROR(HLOOKUP(A37,Novembre!$I$4:$AM$926,MATCH(employe_ID,Novembre!$A$4:$A$926,0),0),"")</f>
        <v>0</v>
      </c>
      <c r="B73" s="16">
        <f>IFERROR(HLOOKUP(B37,Novembre!$I$4:$AM$926,MATCH(employe_ID,Novembre!$A$4:$A$926,0),0),"")</f>
        <v>0</v>
      </c>
      <c r="C73" s="16">
        <f>IFERROR(HLOOKUP(C37,Novembre!$I$4:$AM$926,MATCH(employe_ID,Novembre!$A$4:$A$926,0),0),"")</f>
        <v>0</v>
      </c>
      <c r="D73" s="16">
        <f>IFERROR(HLOOKUP(D37,Novembre!$I$4:$AM$926,MATCH(employe_ID,Novembre!$A$4:$A$926,0),0),"")</f>
        <v>0</v>
      </c>
      <c r="E73" s="16">
        <f>IFERROR(HLOOKUP(E37,Novembre!$I$4:$AM$926,MATCH(employe_ID,Novembre!$A$4:$A$926,0),0),"")</f>
        <v>0</v>
      </c>
      <c r="F73" s="16">
        <f>IFERROR(HLOOKUP(F37,Novembre!$I$4:$AM$926,MATCH(employe_ID,Novembre!$A$4:$A$926,0),0),"")</f>
        <v>0</v>
      </c>
      <c r="G73" s="16">
        <f>IFERROR(HLOOKUP(G37,Novembre!$I$4:$AM$926,MATCH(employe_ID,Novembre!$A$4:$A$926,0),0),"")</f>
        <v>0</v>
      </c>
      <c r="I73" s="16">
        <f>IFERROR(HLOOKUP(I37,Décembre!$I$4:$AM$925,MATCH(employe_ID,Décembre!$A$4:$A$925,0),0),"")</f>
        <v>0</v>
      </c>
      <c r="J73" s="16">
        <f>IFERROR(HLOOKUP(J37,Décembre!$I$4:$AM$925,MATCH(employe_ID,Décembre!$A$4:$A$925,0),0),"")</f>
        <v>0</v>
      </c>
      <c r="K73" s="16">
        <f>IFERROR(HLOOKUP(K37,Décembre!$I$4:$AM$925,MATCH(employe_ID,Décembre!$A$4:$A$925,0),0),"")</f>
        <v>0</v>
      </c>
      <c r="L73" s="16">
        <f>IFERROR(HLOOKUP(L37,Décembre!$I$4:$AM$925,MATCH(employe_ID,Décembre!$A$4:$A$925,0),0),"")</f>
        <v>0</v>
      </c>
      <c r="M73" s="16">
        <f>IFERROR(HLOOKUP(M37,Décembre!$I$4:$AM$925,MATCH(employe_ID,Décembre!$A$4:$A$925,0),0),"")</f>
        <v>0</v>
      </c>
      <c r="N73" s="16">
        <f>IFERROR(HLOOKUP(N37,Décembre!$I$4:$AM$925,MATCH(employe_ID,Décembre!$A$4:$A$925,0),0),"")</f>
        <v>0</v>
      </c>
      <c r="O73" s="16">
        <f>IFERROR(HLOOKUP(O37,Décembre!$I$4:$AM$925,MATCH(employe_ID,Décembre!$A$4:$A$925,0),0),"")</f>
        <v>0</v>
      </c>
      <c r="Q73" s="16">
        <f>IFERROR(HLOOKUP(Q37,Janvier!$I$4:$AM$918,MATCH(employe_ID,Janvier!$A$4:$A$918,0),0),"")</f>
        <v>0</v>
      </c>
      <c r="R73" s="16">
        <f>IFERROR(HLOOKUP(R37,Janvier!$I$4:$AM$918,MATCH(employe_ID,Janvier!$A$4:$A$918,0),0),"")</f>
        <v>0</v>
      </c>
      <c r="S73" s="16">
        <f>IFERROR(HLOOKUP(S37,Janvier!$I$4:$AM$918,MATCH(employe_ID,Janvier!$A$4:$A$918,0),0),"")</f>
        <v>0</v>
      </c>
      <c r="T73" s="16">
        <f>IFERROR(HLOOKUP(T37,Janvier!$I$4:$AM$918,MATCH(employe_ID,Janvier!$A$4:$A$918,0),0),"")</f>
        <v>0</v>
      </c>
      <c r="U73" s="16">
        <f>IFERROR(HLOOKUP(U37,Janvier!$I$4:$AM$918,MATCH(employe_ID,Janvier!$A$4:$A$918,0),0),"")</f>
        <v>0</v>
      </c>
      <c r="V73" s="16">
        <f>IFERROR(HLOOKUP(V37,Janvier!$I$4:$AM$918,MATCH(employe_ID,Janvier!$A$4:$A$918,0),0),"")</f>
        <v>0</v>
      </c>
      <c r="W73" s="16">
        <f>IFERROR(HLOOKUP(W37,Janvier!$I$4:$AM$918,MATCH(employe_ID,Janvier!$A$4:$A$918,0),0),"")</f>
        <v>0</v>
      </c>
      <c r="X73" s="14"/>
      <c r="Y73" s="14"/>
      <c r="Z73" s="14"/>
    </row>
    <row r="74" spans="1:26" x14ac:dyDescent="0.25">
      <c r="A74" s="16">
        <f>IFERROR(HLOOKUP(A38,Novembre!$I$4:$AM$926,MATCH(employe_ID,Novembre!$A$4:$A$926,0),0),"")</f>
        <v>0</v>
      </c>
      <c r="B74" s="16">
        <f>IFERROR(HLOOKUP(B38,Novembre!$I$4:$AM$926,MATCH(employe_ID,Novembre!$A$4:$A$926,0),0),"")</f>
        <v>0</v>
      </c>
      <c r="C74" s="16">
        <f>IFERROR(HLOOKUP(C38,Novembre!$I$4:$AM$926,MATCH(employe_ID,Novembre!$A$4:$A$926,0),0),"")</f>
        <v>0</v>
      </c>
      <c r="D74" s="16">
        <f>IFERROR(HLOOKUP(D38,Novembre!$I$4:$AM$926,MATCH(employe_ID,Novembre!$A$4:$A$926,0),0),"")</f>
        <v>0</v>
      </c>
      <c r="E74" s="16">
        <f>IFERROR(HLOOKUP(E38,Novembre!$I$4:$AM$926,MATCH(employe_ID,Novembre!$A$4:$A$926,0),0),"")</f>
        <v>0</v>
      </c>
      <c r="F74" s="16">
        <f>IFERROR(HLOOKUP(F38,Novembre!$I$4:$AM$926,MATCH(employe_ID,Novembre!$A$4:$A$926,0),0),"")</f>
        <v>0</v>
      </c>
      <c r="G74" s="16">
        <f>IFERROR(HLOOKUP(G38,Novembre!$I$4:$AM$926,MATCH(employe_ID,Novembre!$A$4:$A$926,0),0),"")</f>
        <v>0</v>
      </c>
      <c r="I74" s="16">
        <f>IFERROR(HLOOKUP(I38,Décembre!$I$4:$AM$925,MATCH(employe_ID,Décembre!$A$4:$A$925,0),0),"")</f>
        <v>0</v>
      </c>
      <c r="J74" s="16">
        <f>IFERROR(HLOOKUP(J38,Décembre!$I$4:$AM$925,MATCH(employe_ID,Décembre!$A$4:$A$925,0),0),"")</f>
        <v>0</v>
      </c>
      <c r="K74" s="16">
        <f>IFERROR(HLOOKUP(K38,Décembre!$I$4:$AM$925,MATCH(employe_ID,Décembre!$A$4:$A$925,0),0),"")</f>
        <v>0</v>
      </c>
      <c r="L74" s="16">
        <f>IFERROR(HLOOKUP(L38,Décembre!$I$4:$AM$925,MATCH(employe_ID,Décembre!$A$4:$A$925,0),0),"")</f>
        <v>0</v>
      </c>
      <c r="M74" s="16">
        <f>IFERROR(HLOOKUP(M38,Décembre!$I$4:$AM$925,MATCH(employe_ID,Décembre!$A$4:$A$925,0),0),"")</f>
        <v>0</v>
      </c>
      <c r="N74" s="16">
        <f>IFERROR(HLOOKUP(N38,Décembre!$I$4:$AM$925,MATCH(employe_ID,Décembre!$A$4:$A$925,0),0),"")</f>
        <v>0</v>
      </c>
      <c r="O74" s="16">
        <f>IFERROR(HLOOKUP(O38,Décembre!$I$4:$AM$925,MATCH(employe_ID,Décembre!$A$4:$A$925,0),0),"")</f>
        <v>0</v>
      </c>
      <c r="Q74" s="16">
        <f>IFERROR(HLOOKUP(Q38,Janvier!$I$4:$AM$918,MATCH(employe_ID,Janvier!$A$4:$A$918,0),0),"")</f>
        <v>0</v>
      </c>
      <c r="R74" s="16">
        <f>IFERROR(HLOOKUP(R38,Janvier!$I$4:$AM$918,MATCH(employe_ID,Janvier!$A$4:$A$918,0),0),"")</f>
        <v>0</v>
      </c>
      <c r="S74" s="16">
        <f>IFERROR(HLOOKUP(S38,Janvier!$I$4:$AM$918,MATCH(employe_ID,Janvier!$A$4:$A$918,0),0),"")</f>
        <v>0</v>
      </c>
      <c r="T74" s="16">
        <f>IFERROR(HLOOKUP(T38,Janvier!$I$4:$AM$918,MATCH(employe_ID,Janvier!$A$4:$A$918,0),0),"")</f>
        <v>0</v>
      </c>
      <c r="U74" s="16">
        <f>IFERROR(HLOOKUP(U38,Janvier!$I$4:$AM$918,MATCH(employe_ID,Janvier!$A$4:$A$918,0),0),"")</f>
        <v>0</v>
      </c>
      <c r="V74" s="16">
        <f>IFERROR(HLOOKUP(V38,Janvier!$I$4:$AM$918,MATCH(employe_ID,Janvier!$A$4:$A$918,0),0),"")</f>
        <v>0</v>
      </c>
      <c r="W74" s="16">
        <f>IFERROR(HLOOKUP(W38,Janvier!$I$4:$AM$918,MATCH(employe_ID,Janvier!$A$4:$A$918,0),0),"")</f>
        <v>0</v>
      </c>
    </row>
    <row r="75" spans="1:26" x14ac:dyDescent="0.25">
      <c r="A75" s="16">
        <f>IFERROR(HLOOKUP(A39,Novembre!$I$4:$AM$926,MATCH(employe_ID,Novembre!$A$4:$A$926,0),0),"")</f>
        <v>0</v>
      </c>
      <c r="B75" s="16">
        <f>IFERROR(HLOOKUP(B39,Novembre!$I$4:$AM$926,MATCH(employe_ID,Novembre!$A$4:$A$926,0),0),"")</f>
        <v>0</v>
      </c>
      <c r="C75" s="16">
        <f>IFERROR(HLOOKUP(C39,Novembre!$I$4:$AM$926,MATCH(employe_ID,Novembre!$A$4:$A$926,0),0),"")</f>
        <v>0</v>
      </c>
      <c r="D75" s="16">
        <f>IFERROR(HLOOKUP(D39,Novembre!$I$4:$AM$926,MATCH(employe_ID,Novembre!$A$4:$A$926,0),0),"")</f>
        <v>0</v>
      </c>
      <c r="E75" s="16">
        <f>IFERROR(HLOOKUP(E39,Novembre!$I$4:$AM$926,MATCH(employe_ID,Novembre!$A$4:$A$926,0),0),"")</f>
        <v>0</v>
      </c>
      <c r="F75" s="16">
        <f>IFERROR(HLOOKUP(F39,Novembre!$I$4:$AM$926,MATCH(employe_ID,Novembre!$A$4:$A$926,0),0),"")</f>
        <v>0</v>
      </c>
      <c r="G75" s="16">
        <f>IFERROR(HLOOKUP(G39,Novembre!$I$4:$AM$926,MATCH(employe_ID,Novembre!$A$4:$A$926,0),0),"")</f>
        <v>0</v>
      </c>
      <c r="I75" s="16">
        <f>IFERROR(HLOOKUP(I39,Décembre!$I$4:$AM$925,MATCH(employe_ID,Décembre!$A$4:$A$925,0),0),"")</f>
        <v>0</v>
      </c>
      <c r="J75" s="16">
        <f>IFERROR(HLOOKUP(J39,Décembre!$I$4:$AM$925,MATCH(employe_ID,Décembre!$A$4:$A$925,0),0),"")</f>
        <v>0</v>
      </c>
      <c r="K75" s="16">
        <f>IFERROR(HLOOKUP(K39,Décembre!$I$4:$AM$925,MATCH(employe_ID,Décembre!$A$4:$A$925,0),0),"")</f>
        <v>0</v>
      </c>
      <c r="L75" s="16">
        <f>IFERROR(HLOOKUP(L39,Décembre!$I$4:$AM$925,MATCH(employe_ID,Décembre!$A$4:$A$925,0),0),"")</f>
        <v>0</v>
      </c>
      <c r="M75" s="16">
        <f>IFERROR(HLOOKUP(M39,Décembre!$I$4:$AM$925,MATCH(employe_ID,Décembre!$A$4:$A$925,0),0),"")</f>
        <v>0</v>
      </c>
      <c r="N75" s="16">
        <f>IFERROR(HLOOKUP(N39,Décembre!$I$4:$AM$925,MATCH(employe_ID,Décembre!$A$4:$A$925,0),0),"")</f>
        <v>0</v>
      </c>
      <c r="O75" s="16">
        <f>IFERROR(HLOOKUP(O39,Décembre!$I$4:$AM$925,MATCH(employe_ID,Décembre!$A$4:$A$925,0),0),"")</f>
        <v>0</v>
      </c>
      <c r="Q75" s="16">
        <f>IFERROR(HLOOKUP(Q39,Janvier!$I$4:$AM$918,MATCH(employe_ID,Janvier!$A$4:$A$918,0),0),"")</f>
        <v>0</v>
      </c>
      <c r="R75" s="16">
        <f>IFERROR(HLOOKUP(R39,Janvier!$I$4:$AM$918,MATCH(employe_ID,Janvier!$A$4:$A$918,0),0),"")</f>
        <v>0</v>
      </c>
      <c r="S75" s="16">
        <f>IFERROR(HLOOKUP(S39,Janvier!$I$4:$AM$918,MATCH(employe_ID,Janvier!$A$4:$A$918,0),0),"")</f>
        <v>0</v>
      </c>
      <c r="T75" s="16">
        <f>IFERROR(HLOOKUP(T39,Janvier!$I$4:$AM$918,MATCH(employe_ID,Janvier!$A$4:$A$918,0),0),"")</f>
        <v>0</v>
      </c>
      <c r="U75" s="16">
        <f>IFERROR(HLOOKUP(U39,Janvier!$I$4:$AM$918,MATCH(employe_ID,Janvier!$A$4:$A$918,0),0),"")</f>
        <v>0</v>
      </c>
      <c r="V75" s="16">
        <f>IFERROR(HLOOKUP(V39,Janvier!$I$4:$AM$918,MATCH(employe_ID,Janvier!$A$4:$A$918,0),0),"")</f>
        <v>0</v>
      </c>
      <c r="W75" s="16">
        <f>IFERROR(HLOOKUP(W39,Janvier!$I$4:$AM$918,MATCH(employe_ID,Janvier!$A$4:$A$918,0),0),"")</f>
        <v>0</v>
      </c>
      <c r="X75" s="14"/>
      <c r="Y75" s="14"/>
      <c r="Z75" s="14"/>
    </row>
    <row r="76" spans="1:26" x14ac:dyDescent="0.25">
      <c r="A76" s="16">
        <f>IFERROR(HLOOKUP(A40,Novembre!$I$4:$AM$926,MATCH(employe_ID,Novembre!$A$4:$A$926,0),0),"")</f>
        <v>0</v>
      </c>
      <c r="B76" s="16">
        <f>IFERROR(HLOOKUP(B40,Novembre!$I$4:$AM$926,MATCH(employe_ID,Novembre!$A$4:$A$926,0),0),"")</f>
        <v>0</v>
      </c>
      <c r="C76" s="16">
        <f>IFERROR(HLOOKUP(C40,Novembre!$I$4:$AM$926,MATCH(employe_ID,Novembre!$A$4:$A$926,0),0),"")</f>
        <v>0</v>
      </c>
      <c r="D76" s="16">
        <f>IFERROR(HLOOKUP(D40,Novembre!$I$4:$AM$926,MATCH(employe_ID,Novembre!$A$4:$A$926,0),0),"")</f>
        <v>0</v>
      </c>
      <c r="E76" s="16" t="str">
        <f>IFERROR(HLOOKUP(E40,Novembre!$I$4:$AM$926,MATCH(employe_ID,Novembre!$A$4:$A$926,0),0),"")</f>
        <v/>
      </c>
      <c r="F76" s="16" t="str">
        <f>IFERROR(HLOOKUP(F40,Novembre!$I$4:$AM$926,MATCH(employe_ID,Novembre!$A$4:$A$926,0),0),"")</f>
        <v/>
      </c>
      <c r="G76" s="16" t="str">
        <f>IFERROR(HLOOKUP(G40,Novembre!$I$4:$AM$926,MATCH(employe_ID,Novembre!$A$4:$A$926,0),0),"")</f>
        <v/>
      </c>
      <c r="I76" s="16">
        <f>IFERROR(HLOOKUP(I40,Décembre!$I$4:$AM$925,MATCH(employe_ID,Décembre!$A$4:$A$925,0),0),"")</f>
        <v>0</v>
      </c>
      <c r="J76" s="16">
        <f>IFERROR(HLOOKUP(J40,Décembre!$I$4:$AM$925,MATCH(employe_ID,Décembre!$A$4:$A$925,0),0),"")</f>
        <v>0</v>
      </c>
      <c r="K76" s="16">
        <f>IFERROR(HLOOKUP(K40,Décembre!$I$4:$AM$925,MATCH(employe_ID,Décembre!$A$4:$A$925,0),0),"")</f>
        <v>0</v>
      </c>
      <c r="L76" s="16">
        <f>IFERROR(HLOOKUP(L40,Décembre!$I$4:$AM$925,MATCH(employe_ID,Décembre!$A$4:$A$925,0),0),"")</f>
        <v>0</v>
      </c>
      <c r="M76" s="16">
        <f>IFERROR(HLOOKUP(M40,Décembre!$I$4:$AM$925,MATCH(employe_ID,Décembre!$A$4:$A$925,0),0),"")</f>
        <v>0</v>
      </c>
      <c r="N76" s="16">
        <f>IFERROR(HLOOKUP(N40,Décembre!$I$4:$AM$925,MATCH(employe_ID,Décembre!$A$4:$A$925,0),0),"")</f>
        <v>0</v>
      </c>
      <c r="O76" s="16">
        <f>IFERROR(HLOOKUP(O40,Décembre!$I$4:$AM$925,MATCH(employe_ID,Décembre!$A$4:$A$925,0),0),"")</f>
        <v>0</v>
      </c>
      <c r="Q76" s="16">
        <f>IFERROR(HLOOKUP(Q40,Janvier!$I$4:$AM$918,MATCH(employe_ID,Janvier!$A$4:$A$918,0),0),"")</f>
        <v>0</v>
      </c>
      <c r="R76" s="16">
        <f>IFERROR(HLOOKUP(R40,Janvier!$I$4:$AM$918,MATCH(employe_ID,Janvier!$A$4:$A$918,0),0),"")</f>
        <v>0</v>
      </c>
      <c r="S76" s="16">
        <f>IFERROR(HLOOKUP(S40,Janvier!$I$4:$AM$918,MATCH(employe_ID,Janvier!$A$4:$A$918,0),0),"")</f>
        <v>0</v>
      </c>
      <c r="T76" s="16" t="str">
        <f>IFERROR(HLOOKUP(T40,Janvier!$I$4:$AM$918,MATCH(employe_ID,Janvier!$A$4:$A$918,0),0),"")</f>
        <v/>
      </c>
      <c r="U76" s="16" t="str">
        <f>IFERROR(HLOOKUP(U40,Janvier!$I$4:$AM$918,MATCH(employe_ID,Janvier!$A$4:$A$918,0),0),"")</f>
        <v/>
      </c>
      <c r="V76" s="16" t="str">
        <f>IFERROR(HLOOKUP(V40,Janvier!$I$4:$AM$918,MATCH(employe_ID,Janvier!$A$4:$A$918,0),0),"")</f>
        <v/>
      </c>
      <c r="W76" s="16" t="str">
        <f>IFERROR(HLOOKUP(W40,Janvier!$I$4:$AM$918,MATCH(employe_ID,Janvier!$A$4:$A$918,0),0),"")</f>
        <v/>
      </c>
    </row>
    <row r="77" spans="1:26" x14ac:dyDescent="0.25">
      <c r="A77" s="16" t="str">
        <f>IFERROR(HLOOKUP(A41,Novembre!$I$4:$AM$926,MATCH(employe_ID,Novembre!$A$4:$A$926,0),0),"")</f>
        <v/>
      </c>
      <c r="B77" s="16" t="str">
        <f>IFERROR(HLOOKUP(B41,Novembre!$I$4:$AM$926,MATCH(employe_ID,Novembre!$A$4:$A$926,0),0),"")</f>
        <v/>
      </c>
      <c r="C77" s="16" t="str">
        <f>IFERROR(HLOOKUP(C41,Novembre!$I$4:$AM$926,MATCH(employe_ID,Novembre!$A$4:$A$926,0),0),"")</f>
        <v/>
      </c>
      <c r="D77" s="16" t="str">
        <f>IFERROR(HLOOKUP(D41,Novembre!$I$4:$AM$926,MATCH(employe_ID,Novembre!$A$4:$A$926,0),0),"")</f>
        <v/>
      </c>
      <c r="E77" s="16" t="str">
        <f>IFERROR(HLOOKUP(E41,Novembre!$I$4:$AM$926,MATCH(employe_ID,Novembre!$A$4:$A$926,0),0),"")</f>
        <v/>
      </c>
      <c r="F77" s="16" t="str">
        <f>IFERROR(HLOOKUP(F41,Novembre!$I$4:$AM$926,MATCH(employe_ID,Novembre!$A$4:$A$926,0),0),"")</f>
        <v/>
      </c>
      <c r="G77" s="16" t="str">
        <f>IFERROR(HLOOKUP(G41,Novembre!$I$4:$AM$926,MATCH(employe_ID,Novembre!$A$4:$A$926,0),0),"")</f>
        <v/>
      </c>
      <c r="I77" s="16" t="str">
        <f>IFERROR(HLOOKUP(I41,Décembre!$I$4:$AM$925,MATCH(employe_ID,Décembre!$A$4:$A$925,0),0),"")</f>
        <v/>
      </c>
      <c r="J77" s="16" t="str">
        <f>IFERROR(HLOOKUP(J41,Décembre!$I$4:$AM$925,MATCH(employe_ID,Décembre!$A$4:$A$925,0),0),"")</f>
        <v/>
      </c>
      <c r="K77" s="16" t="str">
        <f>IFERROR(HLOOKUP(K41,Décembre!$I$4:$AM$925,MATCH(employe_ID,Décembre!$A$4:$A$925,0),0),"")</f>
        <v/>
      </c>
      <c r="L77" s="16" t="str">
        <f>IFERROR(HLOOKUP(L41,Décembre!$I$4:$AM$925,MATCH(employe_ID,Décembre!$A$4:$A$925,0),0),"")</f>
        <v/>
      </c>
      <c r="M77" s="16" t="str">
        <f>IFERROR(HLOOKUP(M41,Décembre!$I$4:$AM$925,MATCH(employe_ID,Décembre!$A$4:$A$925,0),0),"")</f>
        <v/>
      </c>
      <c r="N77" s="16" t="str">
        <f>IFERROR(HLOOKUP(N41,Décembre!$I$4:$AM$925,MATCH(employe_ID,Décembre!$A$4:$A$925,0),0),"")</f>
        <v/>
      </c>
      <c r="O77" s="16" t="str">
        <f>IFERROR(HLOOKUP(O41,Décembre!$I$4:$AM$925,MATCH(employe_ID,Décembre!$A$4:$A$925,0),0),"")</f>
        <v/>
      </c>
      <c r="Q77" s="16" t="str">
        <f>IFERROR(HLOOKUP(Q41,Janvier!$I$4:$AM$918,MATCH(employe_ID,Janvier!$A$4:$A$918,0),0),"")</f>
        <v/>
      </c>
      <c r="R77" s="16" t="str">
        <f>IFERROR(HLOOKUP(R41,Janvier!$I$4:$AM$918,MATCH(employe_ID,Janvier!$A$4:$A$918,0),0),"")</f>
        <v/>
      </c>
      <c r="S77" s="16" t="str">
        <f>IFERROR(HLOOKUP(S41,Janvier!$I$4:$AM$918,MATCH(employe_ID,Janvier!$A$4:$A$918,0),0),"")</f>
        <v/>
      </c>
      <c r="T77" s="16" t="str">
        <f>IFERROR(HLOOKUP(T41,Janvier!$I$4:$AM$918,MATCH(employe_ID,Janvier!$A$4:$A$918,0),0),"")</f>
        <v/>
      </c>
      <c r="U77" s="16" t="str">
        <f>IFERROR(HLOOKUP(U41,Janvier!$I$4:$AM$918,MATCH(employe_ID,Janvier!$A$4:$A$918,0),0),"")</f>
        <v/>
      </c>
      <c r="V77" s="16" t="str">
        <f>IFERROR(HLOOKUP(V41,Janvier!$I$4:$AM$918,MATCH(employe_ID,Janvier!$A$4:$A$918,0),0),"")</f>
        <v/>
      </c>
      <c r="W77" s="16" t="str">
        <f>IFERROR(HLOOKUP(W41,Janvier!$I$4:$AM$918,MATCH(employe_ID,Janvier!$A$4:$A$918,0),0),"")</f>
        <v/>
      </c>
      <c r="X77" s="14"/>
      <c r="Y77" s="14"/>
      <c r="Z77" s="14"/>
    </row>
    <row r="78" spans="1:26" x14ac:dyDescent="0.25">
      <c r="A78" s="8"/>
      <c r="I78" s="8"/>
      <c r="Q78" s="8"/>
    </row>
    <row r="79" spans="1:26" x14ac:dyDescent="0.25">
      <c r="A79" s="16" t="str">
        <f>IFERROR(HLOOKUP(A45,Février!$I$4:$AM$919,MATCH(employe_ID,Février!$A$4:$A$919,0),0),"")</f>
        <v/>
      </c>
      <c r="B79" s="16" t="str">
        <f>IFERROR(HLOOKUP(B45,Février!$I$4:$AM$919,MATCH(employe_ID,Février!$A$4:$A$919,0),0),"")</f>
        <v/>
      </c>
      <c r="C79" s="16" t="str">
        <f>IFERROR(HLOOKUP(C45,Février!$I$4:$AM$919,MATCH(employe_ID,Février!$A$4:$A$919,0),0),"")</f>
        <v/>
      </c>
      <c r="D79" s="16">
        <f>IFERROR(HLOOKUP(D45,Février!$I$4:$AM$919,MATCH(employe_ID,Février!$A$4:$A$919,0),0),"")</f>
        <v>0</v>
      </c>
      <c r="E79" s="16">
        <f>IFERROR(HLOOKUP(E45,Février!$I$4:$AM$919,MATCH(employe_ID,Février!$A$4:$A$919,0),0),"")</f>
        <v>0</v>
      </c>
      <c r="F79" s="16">
        <f>IFERROR(HLOOKUP(F45,Février!$I$4:$AM$919,MATCH(employe_ID,Février!$A$4:$A$919,0),0),"")</f>
        <v>0</v>
      </c>
      <c r="G79" s="16">
        <f>IFERROR(HLOOKUP(G45,Février!$I$4:$AM$919,MATCH(employe_ID,Février!$A$4:$A$919,0),0),"")</f>
        <v>0</v>
      </c>
      <c r="I79" s="16" t="str">
        <f>IFERROR(HLOOKUP(I45,Mars!$I$4:$AM$924,MATCH(employe_ID,Mars!$A$4:$A$924,0),0),"")</f>
        <v/>
      </c>
      <c r="J79" s="16" t="str">
        <f>IFERROR(HLOOKUP(J45,Mars!$I$4:$AM$924,MATCH(employe_ID,Mars!$A$4:$A$924,0),0),"")</f>
        <v/>
      </c>
      <c r="K79" s="16" t="str">
        <f>IFERROR(HLOOKUP(K45,Mars!$I$4:$AM$924,MATCH(employe_ID,Mars!$A$4:$A$924,0),0),"")</f>
        <v/>
      </c>
      <c r="L79" s="16">
        <f>IFERROR(HLOOKUP(L45,Mars!$I$4:$AM$924,MATCH(employe_ID,Mars!$A$4:$A$924,0),0),"")</f>
        <v>0</v>
      </c>
      <c r="M79" s="16">
        <f>IFERROR(HLOOKUP(M45,Mars!$I$4:$AM$924,MATCH(employe_ID,Mars!$A$4:$A$924,0),0),"")</f>
        <v>0</v>
      </c>
      <c r="N79" s="16">
        <f>IFERROR(HLOOKUP(N45,Mars!$I$4:$AM$924,MATCH(employe_ID,Mars!$A$4:$A$924,0),0),"")</f>
        <v>0</v>
      </c>
      <c r="O79" s="16">
        <f>IFERROR(HLOOKUP(O45,Mars!$I$4:$AM$924,MATCH(employe_ID,Mars!$A$4:$A$924,0),0),"")</f>
        <v>0</v>
      </c>
      <c r="Q79" s="16" t="str">
        <f>IFERROR(HLOOKUP(Q45,Avril!$I$4:$AM$923,MATCH(employe_ID,Avril!$A$4:$A$923,0),0),"")</f>
        <v/>
      </c>
      <c r="R79" s="16" t="str">
        <f>IFERROR(HLOOKUP(R45,Avril!$I$4:$AM$923,MATCH(employe_ID,Avril!$A$4:$A$923,0),0),"")</f>
        <v/>
      </c>
      <c r="S79" s="16" t="str">
        <f>IFERROR(HLOOKUP(S45,Avril!$I$4:$AM$923,MATCH(employe_ID,Avril!$A$4:$A$923,0),0),"")</f>
        <v/>
      </c>
      <c r="T79" s="16" t="str">
        <f>IFERROR(HLOOKUP(T45,Avril!$I$4:$AM$923,MATCH(employe_ID,Avril!$A$4:$A$923,0),0),"")</f>
        <v/>
      </c>
      <c r="U79" s="16" t="str">
        <f>IFERROR(HLOOKUP(U45,Avril!$I$4:$AM$923,MATCH(employe_ID,Avril!$A$4:$A$923,0),0),"")</f>
        <v/>
      </c>
      <c r="V79" s="16" t="str">
        <f>IFERROR(HLOOKUP(V45,Avril!$I$4:$AM$923,MATCH(employe_ID,Avril!$A$4:$A$923,0),0),"")</f>
        <v/>
      </c>
      <c r="W79" s="16">
        <f>IFERROR(HLOOKUP(W45,Avril!$I$4:$AM$923,MATCH(employe_ID,Avril!$A$4:$A$923,0),0),"")</f>
        <v>0</v>
      </c>
      <c r="X79" s="14"/>
      <c r="Y79" s="14"/>
      <c r="Z79" s="14"/>
    </row>
    <row r="80" spans="1:26" x14ac:dyDescent="0.25">
      <c r="A80" s="16">
        <f>IFERROR(HLOOKUP(A46,Février!$I$4:$AM$919,MATCH(employe_ID,Février!$A$4:$A$919,0),0),"")</f>
        <v>0</v>
      </c>
      <c r="B80" s="16">
        <f>IFERROR(HLOOKUP(B46,Février!$I$4:$AM$919,MATCH(employe_ID,Février!$A$4:$A$919,0),0),"")</f>
        <v>0</v>
      </c>
      <c r="C80" s="16">
        <f>IFERROR(HLOOKUP(C46,Février!$I$4:$AM$919,MATCH(employe_ID,Février!$A$4:$A$919,0),0),"")</f>
        <v>0</v>
      </c>
      <c r="D80" s="16">
        <f>IFERROR(HLOOKUP(D46,Février!$I$4:$AM$919,MATCH(employe_ID,Février!$A$4:$A$919,0),0),"")</f>
        <v>0</v>
      </c>
      <c r="E80" s="16">
        <f>IFERROR(HLOOKUP(E46,Février!$I$4:$AM$919,MATCH(employe_ID,Février!$A$4:$A$919,0),0),"")</f>
        <v>0</v>
      </c>
      <c r="F80" s="16">
        <f>IFERROR(HLOOKUP(F46,Février!$I$4:$AM$919,MATCH(employe_ID,Février!$A$4:$A$919,0),0),"")</f>
        <v>0</v>
      </c>
      <c r="G80" s="16">
        <f>IFERROR(HLOOKUP(G46,Février!$I$4:$AM$919,MATCH(employe_ID,Février!$A$4:$A$919,0),0),"")</f>
        <v>0</v>
      </c>
      <c r="I80" s="16">
        <f>IFERROR(HLOOKUP(I46,Mars!$I$4:$AM$924,MATCH(employe_ID,Mars!$A$4:$A$924,0),0),"")</f>
        <v>0</v>
      </c>
      <c r="J80" s="16">
        <f>IFERROR(HLOOKUP(J46,Mars!$I$4:$AM$924,MATCH(employe_ID,Mars!$A$4:$A$924,0),0),"")</f>
        <v>0</v>
      </c>
      <c r="K80" s="16">
        <f>IFERROR(HLOOKUP(K46,Mars!$I$4:$AM$924,MATCH(employe_ID,Mars!$A$4:$A$924,0),0),"")</f>
        <v>0</v>
      </c>
      <c r="L80" s="16">
        <f>IFERROR(HLOOKUP(L46,Mars!$I$4:$AM$924,MATCH(employe_ID,Mars!$A$4:$A$924,0),0),"")</f>
        <v>0</v>
      </c>
      <c r="M80" s="16">
        <f>IFERROR(HLOOKUP(M46,Mars!$I$4:$AM$924,MATCH(employe_ID,Mars!$A$4:$A$924,0),0),"")</f>
        <v>0</v>
      </c>
      <c r="N80" s="16">
        <f>IFERROR(HLOOKUP(N46,Mars!$I$4:$AM$924,MATCH(employe_ID,Mars!$A$4:$A$924,0),0),"")</f>
        <v>0</v>
      </c>
      <c r="O80" s="16">
        <f>IFERROR(HLOOKUP(O46,Mars!$I$4:$AM$924,MATCH(employe_ID,Mars!$A$4:$A$924,0),0),"")</f>
        <v>0</v>
      </c>
      <c r="Q80" s="16">
        <f>IFERROR(HLOOKUP(Q46,Avril!$I$4:$AM$923,MATCH(employe_ID,Avril!$A$4:$A$923,0),0),"")</f>
        <v>0</v>
      </c>
      <c r="R80" s="16">
        <f>IFERROR(HLOOKUP(R46,Avril!$I$4:$AM$923,MATCH(employe_ID,Avril!$A$4:$A$923,0),0),"")</f>
        <v>0</v>
      </c>
      <c r="S80" s="16">
        <f>IFERROR(HLOOKUP(S46,Avril!$I$4:$AM$923,MATCH(employe_ID,Avril!$A$4:$A$923,0),0),"")</f>
        <v>0</v>
      </c>
      <c r="T80" s="16">
        <f>IFERROR(HLOOKUP(T46,Avril!$I$4:$AM$923,MATCH(employe_ID,Avril!$A$4:$A$923,0),0),"")</f>
        <v>0</v>
      </c>
      <c r="U80" s="16">
        <f>IFERROR(HLOOKUP(U46,Avril!$I$4:$AM$923,MATCH(employe_ID,Avril!$A$4:$A$923,0),0),"")</f>
        <v>0</v>
      </c>
      <c r="V80" s="16">
        <f>IFERROR(HLOOKUP(V46,Avril!$I$4:$AM$923,MATCH(employe_ID,Avril!$A$4:$A$923,0),0),"")</f>
        <v>0</v>
      </c>
      <c r="W80" s="16">
        <f>IFERROR(HLOOKUP(W46,Avril!$I$4:$AM$923,MATCH(employe_ID,Avril!$A$4:$A$923,0),0),"")</f>
        <v>0</v>
      </c>
    </row>
    <row r="81" spans="1:26" x14ac:dyDescent="0.25">
      <c r="A81" s="16">
        <f>IFERROR(HLOOKUP(A47,Février!$I$4:$AM$919,MATCH(employe_ID,Février!$A$4:$A$919,0),0),"")</f>
        <v>0</v>
      </c>
      <c r="B81" s="16">
        <f>IFERROR(HLOOKUP(B47,Février!$I$4:$AM$919,MATCH(employe_ID,Février!$A$4:$A$919,0),0),"")</f>
        <v>0</v>
      </c>
      <c r="C81" s="16">
        <f>IFERROR(HLOOKUP(C47,Février!$I$4:$AM$919,MATCH(employe_ID,Février!$A$4:$A$919,0),0),"")</f>
        <v>0</v>
      </c>
      <c r="D81" s="16">
        <f>IFERROR(HLOOKUP(D47,Février!$I$4:$AM$919,MATCH(employe_ID,Février!$A$4:$A$919,0),0),"")</f>
        <v>0</v>
      </c>
      <c r="E81" s="16">
        <f>IFERROR(HLOOKUP(E47,Février!$I$4:$AM$919,MATCH(employe_ID,Février!$A$4:$A$919,0),0),"")</f>
        <v>0</v>
      </c>
      <c r="F81" s="16">
        <f>IFERROR(HLOOKUP(F47,Février!$I$4:$AM$919,MATCH(employe_ID,Février!$A$4:$A$919,0),0),"")</f>
        <v>0</v>
      </c>
      <c r="G81" s="16">
        <f>IFERROR(HLOOKUP(G47,Février!$I$4:$AM$919,MATCH(employe_ID,Février!$A$4:$A$919,0),0),"")</f>
        <v>0</v>
      </c>
      <c r="I81" s="16">
        <f>IFERROR(HLOOKUP(I47,Mars!$I$4:$AM$924,MATCH(employe_ID,Mars!$A$4:$A$924,0),0),"")</f>
        <v>0</v>
      </c>
      <c r="J81" s="16">
        <f>IFERROR(HLOOKUP(J47,Mars!$I$4:$AM$924,MATCH(employe_ID,Mars!$A$4:$A$924,0),0),"")</f>
        <v>0</v>
      </c>
      <c r="K81" s="16">
        <f>IFERROR(HLOOKUP(K47,Mars!$I$4:$AM$924,MATCH(employe_ID,Mars!$A$4:$A$924,0),0),"")</f>
        <v>0</v>
      </c>
      <c r="L81" s="16">
        <f>IFERROR(HLOOKUP(L47,Mars!$I$4:$AM$924,MATCH(employe_ID,Mars!$A$4:$A$924,0),0),"")</f>
        <v>0</v>
      </c>
      <c r="M81" s="16">
        <f>IFERROR(HLOOKUP(M47,Mars!$I$4:$AM$924,MATCH(employe_ID,Mars!$A$4:$A$924,0),0),"")</f>
        <v>0</v>
      </c>
      <c r="N81" s="16">
        <f>IFERROR(HLOOKUP(N47,Mars!$I$4:$AM$924,MATCH(employe_ID,Mars!$A$4:$A$924,0),0),"")</f>
        <v>0</v>
      </c>
      <c r="O81" s="16">
        <f>IFERROR(HLOOKUP(O47,Mars!$I$4:$AM$924,MATCH(employe_ID,Mars!$A$4:$A$924,0),0),"")</f>
        <v>0</v>
      </c>
      <c r="Q81" s="16">
        <f>IFERROR(HLOOKUP(Q47,Avril!$I$4:$AM$923,MATCH(employe_ID,Avril!$A$4:$A$923,0),0),"")</f>
        <v>0</v>
      </c>
      <c r="R81" s="16">
        <f>IFERROR(HLOOKUP(R47,Avril!$I$4:$AM$923,MATCH(employe_ID,Avril!$A$4:$A$923,0),0),"")</f>
        <v>0</v>
      </c>
      <c r="S81" s="16">
        <f>IFERROR(HLOOKUP(S47,Avril!$I$4:$AM$923,MATCH(employe_ID,Avril!$A$4:$A$923,0),0),"")</f>
        <v>0</v>
      </c>
      <c r="T81" s="16">
        <f>IFERROR(HLOOKUP(T47,Avril!$I$4:$AM$923,MATCH(employe_ID,Avril!$A$4:$A$923,0),0),"")</f>
        <v>0</v>
      </c>
      <c r="U81" s="16">
        <f>IFERROR(HLOOKUP(U47,Avril!$I$4:$AM$923,MATCH(employe_ID,Avril!$A$4:$A$923,0),0),"")</f>
        <v>0</v>
      </c>
      <c r="V81" s="16">
        <f>IFERROR(HLOOKUP(V47,Avril!$I$4:$AM$923,MATCH(employe_ID,Avril!$A$4:$A$923,0),0),"")</f>
        <v>0</v>
      </c>
      <c r="W81" s="16">
        <f>IFERROR(HLOOKUP(W47,Avril!$I$4:$AM$923,MATCH(employe_ID,Avril!$A$4:$A$923,0),0),"")</f>
        <v>0</v>
      </c>
      <c r="X81" s="14"/>
      <c r="Y81" s="14"/>
      <c r="Z81" s="14"/>
    </row>
    <row r="82" spans="1:26" x14ac:dyDescent="0.25">
      <c r="A82" s="16">
        <f>IFERROR(HLOOKUP(A48,Février!$I$4:$AM$919,MATCH(employe_ID,Février!$A$4:$A$919,0),0),"")</f>
        <v>0</v>
      </c>
      <c r="B82" s="16">
        <f>IFERROR(HLOOKUP(B48,Février!$I$4:$AM$919,MATCH(employe_ID,Février!$A$4:$A$919,0),0),"")</f>
        <v>0</v>
      </c>
      <c r="C82" s="16">
        <f>IFERROR(HLOOKUP(C48,Février!$I$4:$AM$919,MATCH(employe_ID,Février!$A$4:$A$919,0),0),"")</f>
        <v>0</v>
      </c>
      <c r="D82" s="16">
        <f>IFERROR(HLOOKUP(D48,Février!$I$4:$AM$919,MATCH(employe_ID,Février!$A$4:$A$919,0),0),"")</f>
        <v>0</v>
      </c>
      <c r="E82" s="16">
        <f>IFERROR(HLOOKUP(E48,Février!$I$4:$AM$919,MATCH(employe_ID,Février!$A$4:$A$919,0),0),"")</f>
        <v>0</v>
      </c>
      <c r="F82" s="16">
        <f>IFERROR(HLOOKUP(F48,Février!$I$4:$AM$919,MATCH(employe_ID,Février!$A$4:$A$919,0),0),"")</f>
        <v>0</v>
      </c>
      <c r="G82" s="16">
        <f>IFERROR(HLOOKUP(G48,Février!$I$4:$AM$919,MATCH(employe_ID,Février!$A$4:$A$919,0),0),"")</f>
        <v>0</v>
      </c>
      <c r="I82" s="16">
        <f>IFERROR(HLOOKUP(I48,Mars!$I$4:$AM$924,MATCH(employe_ID,Mars!$A$4:$A$924,0),0),"")</f>
        <v>0</v>
      </c>
      <c r="J82" s="16">
        <f>IFERROR(HLOOKUP(J48,Mars!$I$4:$AM$924,MATCH(employe_ID,Mars!$A$4:$A$924,0),0),"")</f>
        <v>0</v>
      </c>
      <c r="K82" s="16">
        <f>IFERROR(HLOOKUP(K48,Mars!$I$4:$AM$924,MATCH(employe_ID,Mars!$A$4:$A$924,0),0),"")</f>
        <v>0</v>
      </c>
      <c r="L82" s="16">
        <f>IFERROR(HLOOKUP(L48,Mars!$I$4:$AM$924,MATCH(employe_ID,Mars!$A$4:$A$924,0),0),"")</f>
        <v>0</v>
      </c>
      <c r="M82" s="16">
        <f>IFERROR(HLOOKUP(M48,Mars!$I$4:$AM$924,MATCH(employe_ID,Mars!$A$4:$A$924,0),0),"")</f>
        <v>0</v>
      </c>
      <c r="N82" s="16">
        <f>IFERROR(HLOOKUP(N48,Mars!$I$4:$AM$924,MATCH(employe_ID,Mars!$A$4:$A$924,0),0),"")</f>
        <v>0</v>
      </c>
      <c r="O82" s="16">
        <f>IFERROR(HLOOKUP(O48,Mars!$I$4:$AM$924,MATCH(employe_ID,Mars!$A$4:$A$924,0),0),"")</f>
        <v>0</v>
      </c>
      <c r="Q82" s="16">
        <f>IFERROR(HLOOKUP(Q48,Avril!$I$4:$AM$923,MATCH(employe_ID,Avril!$A$4:$A$923,0),0),"")</f>
        <v>0</v>
      </c>
      <c r="R82" s="16">
        <f>IFERROR(HLOOKUP(R48,Avril!$I$4:$AM$923,MATCH(employe_ID,Avril!$A$4:$A$923,0),0),"")</f>
        <v>0</v>
      </c>
      <c r="S82" s="16">
        <f>IFERROR(HLOOKUP(S48,Avril!$I$4:$AM$923,MATCH(employe_ID,Avril!$A$4:$A$923,0),0),"")</f>
        <v>0</v>
      </c>
      <c r="T82" s="16">
        <f>IFERROR(HLOOKUP(T48,Avril!$I$4:$AM$923,MATCH(employe_ID,Avril!$A$4:$A$923,0),0),"")</f>
        <v>0</v>
      </c>
      <c r="U82" s="16">
        <f>IFERROR(HLOOKUP(U48,Avril!$I$4:$AM$923,MATCH(employe_ID,Avril!$A$4:$A$923,0),0),"")</f>
        <v>0</v>
      </c>
      <c r="V82" s="16">
        <f>IFERROR(HLOOKUP(V48,Avril!$I$4:$AM$923,MATCH(employe_ID,Avril!$A$4:$A$923,0),0),"")</f>
        <v>0</v>
      </c>
      <c r="W82" s="16">
        <f>IFERROR(HLOOKUP(W48,Avril!$I$4:$AM$923,MATCH(employe_ID,Avril!$A$4:$A$923,0),0),"")</f>
        <v>0</v>
      </c>
    </row>
    <row r="83" spans="1:26" x14ac:dyDescent="0.25">
      <c r="A83" s="16">
        <f>IFERROR(HLOOKUP(A49,Février!$I$4:$AM$919,MATCH(employe_ID,Février!$A$4:$A$919,0),0),"")</f>
        <v>0</v>
      </c>
      <c r="B83" s="16">
        <f>IFERROR(HLOOKUP(B49,Février!$I$4:$AM$919,MATCH(employe_ID,Février!$A$4:$A$919,0),0),"")</f>
        <v>0</v>
      </c>
      <c r="C83" s="16">
        <f>IFERROR(HLOOKUP(C49,Février!$I$4:$AM$919,MATCH(employe_ID,Février!$A$4:$A$919,0),0),"")</f>
        <v>0</v>
      </c>
      <c r="D83" s="16" t="str">
        <f>IFERROR(HLOOKUP(D49,Février!$I$4:$AM$919,MATCH(employe_ID,Février!$A$4:$A$919,0),0),"")</f>
        <v/>
      </c>
      <c r="E83" s="16" t="str">
        <f>IFERROR(HLOOKUP(E49,Février!$I$4:$AM$919,MATCH(employe_ID,Février!$A$4:$A$919,0),0),"")</f>
        <v/>
      </c>
      <c r="F83" s="16" t="str">
        <f>IFERROR(HLOOKUP(F49,Février!$I$4:$AM$919,MATCH(employe_ID,Février!$A$4:$A$919,0),0),"")</f>
        <v/>
      </c>
      <c r="G83" s="16" t="str">
        <f>IFERROR(HLOOKUP(G49,Février!$I$4:$AM$919,MATCH(employe_ID,Février!$A$4:$A$919,0),0),"")</f>
        <v/>
      </c>
      <c r="I83" s="16">
        <f>IFERROR(HLOOKUP(I49,Mars!$I$4:$AM$924,MATCH(employe_ID,Mars!$A$4:$A$924,0),0),"")</f>
        <v>0</v>
      </c>
      <c r="J83" s="16">
        <f>IFERROR(HLOOKUP(J49,Mars!$I$4:$AM$924,MATCH(employe_ID,Mars!$A$4:$A$924,0),0),"")</f>
        <v>0</v>
      </c>
      <c r="K83" s="16">
        <f>IFERROR(HLOOKUP(K49,Mars!$I$4:$AM$924,MATCH(employe_ID,Mars!$A$4:$A$924,0),0),"")</f>
        <v>0</v>
      </c>
      <c r="L83" s="16">
        <f>IFERROR(HLOOKUP(L49,Mars!$I$4:$AM$924,MATCH(employe_ID,Mars!$A$4:$A$924,0),0),"")</f>
        <v>0</v>
      </c>
      <c r="M83" s="16">
        <f>IFERROR(HLOOKUP(M49,Mars!$I$4:$AM$924,MATCH(employe_ID,Mars!$A$4:$A$924,0),0),"")</f>
        <v>0</v>
      </c>
      <c r="N83" s="16">
        <f>IFERROR(HLOOKUP(N49,Mars!$I$4:$AM$924,MATCH(employe_ID,Mars!$A$4:$A$924,0),0),"")</f>
        <v>0</v>
      </c>
      <c r="O83" s="16" t="str">
        <f>IFERROR(HLOOKUP(O49,Mars!$I$4:$AM$924,MATCH(employe_ID,Mars!$A$4:$A$924,0),0),"")</f>
        <v/>
      </c>
      <c r="Q83" s="16">
        <f>IFERROR(HLOOKUP(Q49,Avril!$I$4:$AM$923,MATCH(employe_ID,Avril!$A$4:$A$923,0),0),"")</f>
        <v>0</v>
      </c>
      <c r="R83" s="16">
        <f>IFERROR(HLOOKUP(R49,Avril!$I$4:$AM$923,MATCH(employe_ID,Avril!$A$4:$A$923,0),0),"")</f>
        <v>0</v>
      </c>
      <c r="S83" s="16">
        <f>IFERROR(HLOOKUP(S49,Avril!$I$4:$AM$923,MATCH(employe_ID,Avril!$A$4:$A$923,0),0),"")</f>
        <v>0</v>
      </c>
      <c r="T83" s="16">
        <f>IFERROR(HLOOKUP(T49,Avril!$I$4:$AM$923,MATCH(employe_ID,Avril!$A$4:$A$923,0),0),"")</f>
        <v>0</v>
      </c>
      <c r="U83" s="16">
        <f>IFERROR(HLOOKUP(U49,Avril!$I$4:$AM$923,MATCH(employe_ID,Avril!$A$4:$A$923,0),0),"")</f>
        <v>0</v>
      </c>
      <c r="V83" s="16">
        <f>IFERROR(HLOOKUP(V49,Avril!$I$4:$AM$923,MATCH(employe_ID,Avril!$A$4:$A$923,0),0),"")</f>
        <v>0</v>
      </c>
      <c r="W83" s="16">
        <f>IFERROR(HLOOKUP(W49,Avril!$I$4:$AM$923,MATCH(employe_ID,Avril!$A$4:$A$923,0),0),"")</f>
        <v>0</v>
      </c>
      <c r="X83" s="14"/>
      <c r="Y83" s="14"/>
      <c r="Z83" s="14"/>
    </row>
    <row r="84" spans="1:26" x14ac:dyDescent="0.25">
      <c r="A84" s="16" t="str">
        <f>IFERROR(HLOOKUP(A50,Février!$I$4:$AM$919,MATCH(employe_ID,Février!$A$4:$A$919,0),0),"")</f>
        <v/>
      </c>
      <c r="B84" s="16" t="str">
        <f>IFERROR(HLOOKUP(B50,Février!$I$4:$AM$919,MATCH(employe_ID,Février!$A$4:$A$919,0),0),"")</f>
        <v/>
      </c>
      <c r="C84" s="16" t="str">
        <f>IFERROR(HLOOKUP(C50,Février!$I$4:$AM$919,MATCH(employe_ID,Février!$A$4:$A$919,0),0),"")</f>
        <v/>
      </c>
      <c r="D84" s="16" t="str">
        <f>IFERROR(HLOOKUP(D50,Février!$I$4:$AM$919,MATCH(employe_ID,Février!$A$4:$A$919,0),0),"")</f>
        <v/>
      </c>
      <c r="E84" s="16" t="str">
        <f>IFERROR(HLOOKUP(E50,Février!$I$4:$AM$919,MATCH(employe_ID,Février!$A$4:$A$919,0),0),"")</f>
        <v/>
      </c>
      <c r="F84" s="16" t="str">
        <f>IFERROR(HLOOKUP(F50,Février!$I$4:$AM$919,MATCH(employe_ID,Février!$A$4:$A$919,0),0),"")</f>
        <v/>
      </c>
      <c r="G84" s="16" t="str">
        <f>IFERROR(HLOOKUP(G50,Février!$I$4:$AM$919,MATCH(employe_ID,Février!$A$4:$A$919,0),0),"")</f>
        <v/>
      </c>
      <c r="I84" s="16" t="str">
        <f>IFERROR(HLOOKUP(I50,Mars!$I$4:$AM$924,MATCH(employe_ID,Mars!$A$4:$A$924,0),0),"")</f>
        <v/>
      </c>
      <c r="J84" s="16" t="str">
        <f>IFERROR(HLOOKUP(J50,Mars!$I$4:$AM$924,MATCH(employe_ID,Mars!$A$4:$A$924,0),0),"")</f>
        <v/>
      </c>
      <c r="K84" s="16" t="str">
        <f>IFERROR(HLOOKUP(K50,Mars!$I$4:$AM$924,MATCH(employe_ID,Mars!$A$4:$A$924,0),0),"")</f>
        <v/>
      </c>
      <c r="L84" s="16" t="str">
        <f>IFERROR(HLOOKUP(L50,Mars!$I$4:$AM$924,MATCH(employe_ID,Mars!$A$4:$A$924,0),0),"")</f>
        <v/>
      </c>
      <c r="M84" s="16" t="str">
        <f>IFERROR(HLOOKUP(M50,Mars!$I$4:$AM$924,MATCH(employe_ID,Mars!$A$4:$A$924,0),0),"")</f>
        <v/>
      </c>
      <c r="N84" s="16" t="str">
        <f>IFERROR(HLOOKUP(N50,Mars!$I$4:$AM$924,MATCH(employe_ID,Mars!$A$4:$A$924,0),0),"")</f>
        <v/>
      </c>
      <c r="O84" s="16" t="str">
        <f>IFERROR(HLOOKUP(O50,Mars!$I$4:$AM$924,MATCH(employe_ID,Mars!$A$4:$A$924,0),0),"")</f>
        <v/>
      </c>
      <c r="Q84" s="16">
        <f>IFERROR(HLOOKUP(Q50,Avril!$I$4:$AM$923,MATCH(employe_ID,Avril!$A$4:$A$923,0),0),"")</f>
        <v>0</v>
      </c>
      <c r="R84" s="16" t="str">
        <f>IFERROR(HLOOKUP(R50,Avril!$I$4:$AM$923,MATCH(employe_ID,Avril!$A$4:$A$923,0),0),"")</f>
        <v/>
      </c>
      <c r="S84" s="16" t="str">
        <f>IFERROR(HLOOKUP(S50,Avril!$I$4:$AM$923,MATCH(employe_ID,Avril!$A$4:$A$923,0),0),"")</f>
        <v/>
      </c>
      <c r="T84" s="16" t="str">
        <f>IFERROR(HLOOKUP(T50,Avril!$I$4:$AM$923,MATCH(employe_ID,Avril!$A$4:$A$923,0),0),"")</f>
        <v/>
      </c>
      <c r="U84" s="16" t="str">
        <f>IFERROR(HLOOKUP(U50,Avril!$I$4:$AM$923,MATCH(employe_ID,Avril!$A$4:$A$923,0),0),"")</f>
        <v/>
      </c>
      <c r="V84" s="16" t="str">
        <f>IFERROR(HLOOKUP(V50,Avril!$I$4:$AM$923,MATCH(employe_ID,Avril!$A$4:$A$923,0),0),"")</f>
        <v/>
      </c>
      <c r="W84" s="16" t="str">
        <f>IFERROR(HLOOKUP(W50,Avril!$I$4:$AM$923,MATCH(employe_ID,Avril!$A$4:$A$923,0),0),"")</f>
        <v/>
      </c>
    </row>
    <row r="85" spans="1:26" x14ac:dyDescent="0.25">
      <c r="X85" s="14"/>
      <c r="Y85" s="14"/>
      <c r="Z85" s="14"/>
    </row>
    <row r="87" spans="1:26" x14ac:dyDescent="0.25">
      <c r="X87" s="14"/>
      <c r="Y87" s="14"/>
      <c r="Z87" s="14"/>
    </row>
    <row r="89" spans="1:26" x14ac:dyDescent="0.25">
      <c r="X89" s="14"/>
      <c r="Y89" s="14"/>
      <c r="Z89" s="14"/>
    </row>
    <row r="91" spans="1:26" x14ac:dyDescent="0.25">
      <c r="X91" s="14"/>
      <c r="Y91" s="14"/>
      <c r="Z91" s="14"/>
    </row>
    <row r="93" spans="1:26" x14ac:dyDescent="0.25">
      <c r="X93" s="14"/>
      <c r="Y93" s="14"/>
      <c r="Z93" s="14"/>
    </row>
    <row r="95" spans="1:26" x14ac:dyDescent="0.25">
      <c r="X95" s="14"/>
      <c r="Y95" s="14"/>
      <c r="Z95" s="14"/>
    </row>
    <row r="97" spans="24:26" x14ac:dyDescent="0.25">
      <c r="X97" s="14"/>
      <c r="Y97" s="14"/>
      <c r="Z97" s="14"/>
    </row>
  </sheetData>
  <mergeCells count="34">
    <mergeCell ref="A7:B7"/>
    <mergeCell ref="D7:F7"/>
    <mergeCell ref="H7:I7"/>
    <mergeCell ref="K7:N7"/>
    <mergeCell ref="N52:O52"/>
    <mergeCell ref="Q52:R52"/>
    <mergeCell ref="T52:V52"/>
    <mergeCell ref="A9:W9"/>
    <mergeCell ref="A16:G16"/>
    <mergeCell ref="I16:O16"/>
    <mergeCell ref="Q16:W16"/>
    <mergeCell ref="A14:G14"/>
    <mergeCell ref="E2:R2"/>
    <mergeCell ref="G3:P3"/>
    <mergeCell ref="A5:D5"/>
    <mergeCell ref="E5:H5"/>
    <mergeCell ref="P5:W5"/>
    <mergeCell ref="N5:O5"/>
    <mergeCell ref="O55:W55"/>
    <mergeCell ref="A43:G43"/>
    <mergeCell ref="I43:O43"/>
    <mergeCell ref="Q43:W43"/>
    <mergeCell ref="A25:G25"/>
    <mergeCell ref="I25:O25"/>
    <mergeCell ref="Q25:W25"/>
    <mergeCell ref="A34:G34"/>
    <mergeCell ref="I34:O34"/>
    <mergeCell ref="Q34:W34"/>
    <mergeCell ref="A52:B52"/>
    <mergeCell ref="D52:G52"/>
    <mergeCell ref="A54:B54"/>
    <mergeCell ref="D54:G54"/>
    <mergeCell ref="I54:L54"/>
    <mergeCell ref="I52:L52"/>
  </mergeCells>
  <conditionalFormatting sqref="E5:H5">
    <cfRule type="containsBlanks" dxfId="279" priority="1267">
      <formula>LEN(TRIM(E5))=0</formula>
    </cfRule>
    <cfRule type="containsBlanks" dxfId="278" priority="1268">
      <formula>LEN(TRIM(E5))=0</formula>
    </cfRule>
  </conditionalFormatting>
  <conditionalFormatting sqref="P5:W5">
    <cfRule type="cellIs" dxfId="277" priority="1265" operator="equal">
      <formula>"# Employé inexistant"</formula>
    </cfRule>
    <cfRule type="cellIs" dxfId="276" priority="1266" operator="equal">
      <formula>"Entrer un # employé"</formula>
    </cfRule>
  </conditionalFormatting>
  <conditionalFormatting sqref="A18:G23">
    <cfRule type="expression" dxfId="275" priority="1149">
      <formula>OR(WEEKDAY(A18)=1,WEEKDAY(A18)=7)</formula>
    </cfRule>
    <cfRule type="notContainsBlanks" dxfId="274" priority="1150">
      <formula>LEN(TRIM(A18))&gt;0</formula>
    </cfRule>
  </conditionalFormatting>
  <conditionalFormatting sqref="Q18:W23">
    <cfRule type="notContainsBlanks" dxfId="273" priority="968">
      <formula>LEN(TRIM(Q18))&gt;0</formula>
    </cfRule>
  </conditionalFormatting>
  <conditionalFormatting sqref="N12:N14">
    <cfRule type="cellIs" dxfId="272" priority="459" operator="lessThan">
      <formula>0</formula>
    </cfRule>
  </conditionalFormatting>
  <conditionalFormatting sqref="W12:W14">
    <cfRule type="cellIs" dxfId="271" priority="458" operator="lessThan">
      <formula>0</formula>
    </cfRule>
  </conditionalFormatting>
  <conditionalFormatting sqref="Q18:W23">
    <cfRule type="expression" dxfId="270" priority="375">
      <formula>OR(WEEKDAY(Q18)=1,WEEKDAY(Q18)=7)</formula>
    </cfRule>
  </conditionalFormatting>
  <conditionalFormatting sqref="I27:O32">
    <cfRule type="expression" dxfId="269" priority="217">
      <formula>OR(WEEKDAY(I27)=1,WEEKDAY(I27)=7)</formula>
    </cfRule>
    <cfRule type="notContainsBlanks" dxfId="268" priority="218">
      <formula>LEN(TRIM(I27))&gt;0</formula>
    </cfRule>
  </conditionalFormatting>
  <conditionalFormatting sqref="Q27:W32">
    <cfRule type="expression" dxfId="267" priority="207">
      <formula>OR(WEEKDAY(Q27)=1,WEEKDAY(Q27)=7)</formula>
    </cfRule>
    <cfRule type="notContainsBlanks" dxfId="266" priority="208">
      <formula>LEN(TRIM(Q27))&gt;0</formula>
    </cfRule>
  </conditionalFormatting>
  <conditionalFormatting sqref="A36:G41">
    <cfRule type="expression" dxfId="265" priority="197">
      <formula>OR(WEEKDAY(A36)=1,WEEKDAY(A36)=7)</formula>
    </cfRule>
    <cfRule type="notContainsBlanks" dxfId="264" priority="198">
      <formula>LEN(TRIM(A36))&gt;0</formula>
    </cfRule>
  </conditionalFormatting>
  <conditionalFormatting sqref="I36:O41">
    <cfRule type="expression" dxfId="263" priority="187">
      <formula>OR(WEEKDAY(I36)=1,WEEKDAY(I36)=7)</formula>
    </cfRule>
    <cfRule type="notContainsBlanks" dxfId="262" priority="188">
      <formula>LEN(TRIM(I36))&gt;0</formula>
    </cfRule>
  </conditionalFormatting>
  <conditionalFormatting sqref="Q36:W41">
    <cfRule type="expression" dxfId="261" priority="177">
      <formula>OR(WEEKDAY(Q36)=1,WEEKDAY(Q36)=7)</formula>
    </cfRule>
    <cfRule type="notContainsBlanks" dxfId="260" priority="178">
      <formula>LEN(TRIM(Q36))&gt;0</formula>
    </cfRule>
  </conditionalFormatting>
  <conditionalFormatting sqref="A45:G50">
    <cfRule type="expression" dxfId="259" priority="167">
      <formula>OR(WEEKDAY(A45)=1,WEEKDAY(A45)=7)</formula>
    </cfRule>
    <cfRule type="notContainsBlanks" dxfId="258" priority="168">
      <formula>LEN(TRIM(A45))&gt;0</formula>
    </cfRule>
  </conditionalFormatting>
  <conditionalFormatting sqref="I45:O50">
    <cfRule type="expression" dxfId="257" priority="157">
      <formula>OR(WEEKDAY(I45)=1,WEEKDAY(I45)=7)</formula>
    </cfRule>
    <cfRule type="notContainsBlanks" dxfId="256" priority="158">
      <formula>LEN(TRIM(I45))&gt;0</formula>
    </cfRule>
  </conditionalFormatting>
  <conditionalFormatting sqref="Q45:W50">
    <cfRule type="expression" dxfId="255" priority="147">
      <formula>OR(WEEKDAY(Q45)=1,WEEKDAY(Q45)=7)</formula>
    </cfRule>
    <cfRule type="notContainsBlanks" dxfId="254" priority="148">
      <formula>LEN(TRIM(Q45))&gt;0</formula>
    </cfRule>
  </conditionalFormatting>
  <conditionalFormatting sqref="I18:O23">
    <cfRule type="expression" dxfId="253" priority="99">
      <formula>OR(WEEKDAY(I18)=1,WEEKDAY(I18)=7)</formula>
    </cfRule>
    <cfRule type="notContainsBlanks" dxfId="252" priority="100">
      <formula>LEN(TRIM(I18))&gt;0</formula>
    </cfRule>
  </conditionalFormatting>
  <conditionalFormatting sqref="A18:G23">
    <cfRule type="expression" dxfId="251" priority="84">
      <formula>OR(WEEKDAY(A18)=1,WEEKDAY(A18)=7)</formula>
    </cfRule>
    <cfRule type="notContainsBlanks" dxfId="250" priority="85">
      <formula>LEN(TRIM(A18))&gt;0</formula>
    </cfRule>
  </conditionalFormatting>
  <conditionalFormatting sqref="A27:G32">
    <cfRule type="expression" dxfId="249" priority="60">
      <formula>OR(WEEKDAY(A27)=1,WEEKDAY(A27)=7)</formula>
    </cfRule>
    <cfRule type="notContainsBlanks" dxfId="248" priority="61">
      <formula>LEN(TRIM(A27))&gt;0</formula>
    </cfRule>
  </conditionalFormatting>
  <printOptions horizontalCentered="1"/>
  <pageMargins left="0.19685039370078741" right="0.19685039370078741" top="0.23622047244094491" bottom="0.23622047244094491" header="0.19685039370078741" footer="0.19685039370078741"/>
  <pageSetup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Fichier.RDB_Selection_Range_To_PDF_And_Create_Mail_2">
                <anchor moveWithCells="1" sizeWithCells="1">
                  <from>
                    <xdr:col>23</xdr:col>
                    <xdr:colOff>57150</xdr:colOff>
                    <xdr:row>0</xdr:row>
                    <xdr:rowOff>47625</xdr:rowOff>
                  </from>
                  <to>
                    <xdr:col>29</xdr:col>
                    <xdr:colOff>114300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_couleur">
                <anchor moveWithCells="1" sizeWithCells="1">
                  <from>
                    <xdr:col>23</xdr:col>
                    <xdr:colOff>114300</xdr:colOff>
                    <xdr:row>7</xdr:row>
                    <xdr:rowOff>28575</xdr:rowOff>
                  </from>
                  <to>
                    <xdr:col>27</xdr:col>
                    <xdr:colOff>247650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odule3.RDB_Selection_Range_To_PDF_And_Create_Mail_2">
                <anchor moveWithCells="1" sizeWithCells="1">
                  <from>
                    <xdr:col>23</xdr:col>
                    <xdr:colOff>57150</xdr:colOff>
                    <xdr:row>2</xdr:row>
                    <xdr:rowOff>47625</xdr:rowOff>
                  </from>
                  <to>
                    <xdr:col>30</xdr:col>
                    <xdr:colOff>180975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2E1279E0-9DB0-44DA-A15A-ED4DBBFBD0D3}">
            <xm:f>OR(I27=Config!$H$2,I27=Config!$H$3,I27=Config!$H$4,I27=Config!$H$5,I27=Config!$H$6,I27=Config!$H$7,I27=Config!$H$8,I27=Config!$H$9,I27=Config!$H$10,I27=Config!$H$11,I27=Config!$H$12)</xm:f>
            <x14:dxf>
              <fill>
                <patternFill>
                  <bgColor rgb="FFFFFF99"/>
                </patternFill>
              </fill>
            </x14:dxf>
          </x14:cfRule>
          <xm:sqref>I27:O32</xm:sqref>
        </x14:conditionalFormatting>
        <x14:conditionalFormatting xmlns:xm="http://schemas.microsoft.com/office/excel/2006/main">
          <x14:cfRule type="expression" priority="37" id="{460ABBEA-EE32-4645-91DC-F27A043EF122}">
            <xm:f>IF(Q65=Config!$A$10,1,0)</xm:f>
            <x14:dxf>
              <fill>
                <patternFill>
                  <bgColor rgb="FFFFFF99"/>
                </patternFill>
              </fill>
            </x14:dxf>
          </x14:cfRule>
          <x14:cfRule type="expression" priority="38" id="{645FE4E6-E044-40F7-B0AF-CFBDEF7CE54A}">
            <xm:f>IF(Q65=Config!$A$9,1,0)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9" id="{47A6B8CB-69BF-4D0B-B415-C25C219B27D6}">
            <xm:f>IF(Q65=Config!$A$8,1,0)</xm:f>
            <x14:dxf>
              <fill>
                <patternFill>
                  <bgColor rgb="FFFF99FF"/>
                </patternFill>
              </fill>
            </x14:dxf>
          </x14:cfRule>
          <x14:cfRule type="expression" priority="40" id="{C5C74C98-8758-451B-BCA2-54C764B713CE}">
            <xm:f>IF(Q65=Config!$A$7,1,0)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41" id="{7DE34373-A86B-4128-87AA-E7997DF23B46}">
            <xm:f>IF(Q65=Config!$A$6,1,0)</xm:f>
            <x14:dxf>
              <fill>
                <patternFill>
                  <bgColor theme="9"/>
                </patternFill>
              </fill>
            </x14:dxf>
          </x14:cfRule>
          <x14:cfRule type="expression" priority="42" id="{652A91AE-C6A7-4797-ACA6-F49B3B997C66}">
            <xm:f>IF(Q65=Config!$A$5,1,0)</xm:f>
            <x14:dxf>
              <fill>
                <patternFill>
                  <bgColor theme="6"/>
                </patternFill>
              </fill>
            </x14:dxf>
          </x14:cfRule>
          <x14:cfRule type="expression" priority="43" id="{75DB4B2B-22A6-4415-A834-2C3489B359B0}">
            <xm:f>IF(Q65=Config!$A$4,1,0)</xm:f>
            <x14:dxf>
              <fill>
                <patternFill>
                  <bgColor theme="8"/>
                </patternFill>
              </fill>
            </x14:dxf>
          </x14:cfRule>
          <x14:cfRule type="expression" priority="44" id="{EF65B585-AABE-4DB0-9C10-0A77B14DAC66}">
            <xm:f>IF(Q65=Config!$A$3,1,0)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47" id="{5D229658-068A-45B0-8D62-EA05300E7E3D}">
            <xm:f>IF(Q65=Config!$A$2,1,0)</xm:f>
            <x14:dxf>
              <fill>
                <patternFill>
                  <bgColor rgb="FF00B050"/>
                </patternFill>
              </fill>
            </x14:dxf>
          </x14:cfRule>
          <x14:cfRule type="expression" priority="50" id="{DCEACF45-0155-4A28-964A-B4DF6AF7BD29}">
            <xm:f>OR(Q27=Config!$H$2,Q27=Config!$H$3,Q27=Config!$H$4,Q27=Config!$H$5,Q27=Config!$H$6,Q27=Config!$H$7,Q27=Config!$H$8,Q27=Config!$H$9,Q27=Config!$H$10,Q27=Config!$H$11,Q27=Config!$H$12)</xm:f>
            <x14:dxf>
              <fill>
                <patternFill>
                  <bgColor rgb="FFFFFF99"/>
                </patternFill>
              </fill>
            </x14:dxf>
          </x14:cfRule>
          <xm:sqref>Q27:W32</xm:sqref>
        </x14:conditionalFormatting>
        <x14:conditionalFormatting xmlns:xm="http://schemas.microsoft.com/office/excel/2006/main">
          <x14:cfRule type="expression" priority="189" id="{E56A0E3D-FE85-49D6-B3B8-4F4C6A976BB2}">
            <xm:f>IF(A72=Config!$A$9,1,0)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190" id="{3D1EAD98-A874-443B-9737-0C972347D7EE}">
            <xm:f>IF(A72=Config!$A$8,1,0)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191" id="{FBE36275-B5C6-49F0-8967-969EE1D73AFE}">
            <xm:f>IF(A72=Config!$A$7,1,0)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192" id="{60A74EF4-3A08-4D09-9348-B590A4485BEA}">
            <xm:f>IF(A72=Config!$A$6,1,0)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193" id="{A9FE645A-2ABB-41AA-8A19-647031C76175}">
            <xm:f>IF(A72=Config!$A$5,1,0)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194" id="{CE834123-0F86-4D05-AD3E-F9C52E577672}">
            <xm:f>IF(A72=Config!$A$4,1,0)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196" id="{D3EF3A43-DF73-4061-A10C-E658EED3FD9D}">
            <xm:f>IF(A72=Config!$A$2,1,0)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A36:G41</xm:sqref>
        </x14:conditionalFormatting>
        <x14:conditionalFormatting xmlns:xm="http://schemas.microsoft.com/office/excel/2006/main">
          <x14:cfRule type="expression" priority="28" id="{B448301B-BF02-4D49-8E53-00AD949F8F36}">
            <xm:f>IF(I72=Config!$A$10,1,0)</xm:f>
            <x14:dxf>
              <fill>
                <patternFill>
                  <bgColor rgb="FFFFFF99"/>
                </patternFill>
              </fill>
            </x14:dxf>
          </x14:cfRule>
          <x14:cfRule type="expression" priority="29" id="{8FC2A917-AE3F-4CC8-8433-BE03D50ADE3E}">
            <xm:f>IF(I72=Config!$A$9,1,0)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0" id="{4B3925B9-64C4-4233-A670-ECE0601D28BA}">
            <xm:f>IF(I72=Config!$A$8,1,0)</xm:f>
            <x14:dxf>
              <fill>
                <patternFill>
                  <bgColor rgb="FFFF99FF"/>
                </patternFill>
              </fill>
            </x14:dxf>
          </x14:cfRule>
          <x14:cfRule type="expression" priority="31" id="{32C24EC2-046D-4A72-AC56-0C7E855B5CEE}">
            <xm:f>IF(I72=Config!$A$7,1,0)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32" id="{FBC43CED-0B81-477F-93CE-AB38011B2473}">
            <xm:f>IF(I72=Config!$A$6,1,0)</xm:f>
            <x14:dxf>
              <fill>
                <patternFill>
                  <bgColor theme="9"/>
                </patternFill>
              </fill>
            </x14:dxf>
          </x14:cfRule>
          <x14:cfRule type="expression" priority="33" id="{A1E018C9-A363-4CBE-9603-A9AD7D6E0427}">
            <xm:f>IF(I72=Config!$A$5,1,0)</xm:f>
            <x14:dxf>
              <fill>
                <patternFill>
                  <bgColor theme="6"/>
                </patternFill>
              </fill>
            </x14:dxf>
          </x14:cfRule>
          <x14:cfRule type="expression" priority="34" id="{D4A5D152-6863-484E-AB24-E03E94AB69D0}">
            <xm:f>IF(I72=Config!$A$4,1,0)</xm:f>
            <x14:dxf>
              <fill>
                <patternFill>
                  <bgColor theme="8"/>
                </patternFill>
              </fill>
            </x14:dxf>
          </x14:cfRule>
          <x14:cfRule type="expression" priority="35" id="{6C8B9138-AE3F-41CF-A852-2506F9CE96D4}">
            <xm:f>IF(I72=Config!$A$3,1,0)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36" id="{339ECBAD-3010-41C6-AD95-9A3466D6A2F4}">
            <xm:f>IF(I72=Config!$A$2,1,0)</xm:f>
            <x14:dxf>
              <fill>
                <patternFill>
                  <bgColor rgb="FF00B050"/>
                </patternFill>
              </fill>
            </x14:dxf>
          </x14:cfRule>
          <xm:sqref>I36:O41</xm:sqref>
        </x14:conditionalFormatting>
        <x14:conditionalFormatting xmlns:xm="http://schemas.microsoft.com/office/excel/2006/main">
          <x14:cfRule type="expression" priority="19" id="{FCADCFA7-3EF9-4623-8DCE-1C58F8D0155E}">
            <xm:f>IF(Q72=Config!$A$10,1,0)</xm:f>
            <x14:dxf>
              <fill>
                <patternFill>
                  <bgColor rgb="FFFFFF99"/>
                </patternFill>
              </fill>
            </x14:dxf>
          </x14:cfRule>
          <x14:cfRule type="expression" priority="20" id="{A0003037-F1EB-4D04-8586-D6EB07164667}">
            <xm:f>IF(Q72=Config!$A$9,1,0)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21" id="{448F9B1A-0613-4507-97BE-B08BA6AD1783}">
            <xm:f>IF(Q72=Config!$A$8,1,0)</xm:f>
            <x14:dxf>
              <fill>
                <patternFill>
                  <bgColor rgb="FFFF99FF"/>
                </patternFill>
              </fill>
            </x14:dxf>
          </x14:cfRule>
          <x14:cfRule type="expression" priority="22" id="{30294C19-93D2-491E-BDB9-50B45D5B5822}">
            <xm:f>IF(Q72=Config!$A$7,1,0)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23" id="{8A316638-F17D-4855-9AC7-90C8953CDD9A}">
            <xm:f>IF(Q72=Config!$A$6,1,0)</xm:f>
            <x14:dxf>
              <fill>
                <patternFill>
                  <bgColor theme="9"/>
                </patternFill>
              </fill>
            </x14:dxf>
          </x14:cfRule>
          <x14:cfRule type="expression" priority="24" id="{CCE8533E-5E49-41EE-B2C9-080A9EEEE765}">
            <xm:f>IF(Q72=Config!$A$5,1,0)</xm:f>
            <x14:dxf>
              <fill>
                <patternFill>
                  <bgColor theme="6"/>
                </patternFill>
              </fill>
            </x14:dxf>
          </x14:cfRule>
          <x14:cfRule type="expression" priority="25" id="{D299A779-8669-40E4-9155-EFF073CB5305}">
            <xm:f>IF(Q72=Config!$A$4,1,0)</xm:f>
            <x14:dxf>
              <fill>
                <patternFill>
                  <bgColor theme="8"/>
                </patternFill>
              </fill>
            </x14:dxf>
          </x14:cfRule>
          <x14:cfRule type="expression" priority="26" id="{7DE36807-7C3A-4CEE-896D-CA1BFF358345}">
            <xm:f>IF(Q72=Config!$A$3,1,0)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27" id="{6A977250-12C5-4DEA-A724-847219976B7D}">
            <xm:f>IF(Q72=Config!$A$2,1,0)</xm:f>
            <x14:dxf>
              <fill>
                <patternFill>
                  <bgColor rgb="FF00B050"/>
                </patternFill>
              </fill>
            </x14:dxf>
          </x14:cfRule>
          <xm:sqref>Q36:W41</xm:sqref>
        </x14:conditionalFormatting>
        <x14:conditionalFormatting xmlns:xm="http://schemas.microsoft.com/office/excel/2006/main">
          <x14:cfRule type="expression" priority="10" id="{3BBF053D-082A-4FFE-8B30-FEB53B95227C}">
            <xm:f>IF(A79=Config!$A$10,1,0)</xm:f>
            <x14:dxf>
              <fill>
                <patternFill>
                  <bgColor rgb="FFFFFF99"/>
                </patternFill>
              </fill>
            </x14:dxf>
          </x14:cfRule>
          <x14:cfRule type="expression" priority="11" id="{56F5A433-3141-43D2-9CB5-3FD7690A0E9B}">
            <xm:f>IF(A79=Config!$A$9,1,0)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12" id="{2A454D0E-1A22-4BAD-B6A2-A66E675F79FE}">
            <xm:f>IF(A79=Config!$A$8,1,0)</xm:f>
            <x14:dxf>
              <fill>
                <patternFill>
                  <bgColor rgb="FFFF99FF"/>
                </patternFill>
              </fill>
            </x14:dxf>
          </x14:cfRule>
          <x14:cfRule type="expression" priority="13" id="{CE5CB2EF-BB77-44F7-9BCE-8BB2CB23872F}">
            <xm:f>IF(A79=Config!$A$7,1,0)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14" id="{E4436CF2-5467-431E-B3C3-AD51D6190FFC}">
            <xm:f>IF(A79=Config!$A$6,1,0)</xm:f>
            <x14:dxf>
              <fill>
                <patternFill>
                  <bgColor theme="9"/>
                </patternFill>
              </fill>
            </x14:dxf>
          </x14:cfRule>
          <x14:cfRule type="expression" priority="15" id="{EDF99928-6F89-4C91-976D-FE250D487376}">
            <xm:f>IF(A79=Config!$A$5,1,0)</xm:f>
            <x14:dxf>
              <fill>
                <patternFill>
                  <bgColor theme="6"/>
                </patternFill>
              </fill>
            </x14:dxf>
          </x14:cfRule>
          <x14:cfRule type="expression" priority="16" id="{D4DE59A2-A1DA-425A-B0AA-002A5519371C}">
            <xm:f>IF(A79=Config!$A$4,1,0)</xm:f>
            <x14:dxf>
              <fill>
                <patternFill>
                  <bgColor theme="8"/>
                </patternFill>
              </fill>
            </x14:dxf>
          </x14:cfRule>
          <x14:cfRule type="expression" priority="17" id="{A1F8F386-B8A5-4237-8A15-7CC410E73311}">
            <xm:f>IF(A79=Config!$A$3,1,0)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8" id="{B99A384F-B88B-49BA-9630-54BB86839389}">
            <xm:f>IF(A79=Config!$A$2,1,0)</xm:f>
            <x14:dxf>
              <fill>
                <patternFill>
                  <bgColor rgb="FF00B050"/>
                </patternFill>
              </fill>
            </x14:dxf>
          </x14:cfRule>
          <xm:sqref>A45:G50</xm:sqref>
        </x14:conditionalFormatting>
        <x14:conditionalFormatting xmlns:xm="http://schemas.microsoft.com/office/excel/2006/main">
          <x14:cfRule type="expression" priority="159" id="{12F0A780-A94F-49A1-A491-EF06033AD348}">
            <xm:f>IF(I79=Config!$A$9,1,0)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160" id="{C5314AAA-7D57-46DA-B65A-198E8570E969}">
            <xm:f>IF(I79=Config!$A$8,1,0)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161" id="{4C7ACECB-4D7D-4F1A-8CB3-81A35C2DDD25}">
            <xm:f>IF(I79=Config!$A$7,1,0)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162" id="{EB849A0A-C259-4CD0-B0F7-13C078553F2B}">
            <xm:f>IF(I79=Config!$A$6,1,0)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163" id="{E577364E-1C9C-4715-BAF6-BEFC14B81EE6}">
            <xm:f>IF(I79=Config!$A$5,1,0)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164" id="{76F596DC-0BAD-4DC4-9EB7-F337E1D4B9FD}">
            <xm:f>IF(I79=Config!$A$4,1,0)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166" id="{CD8BA092-902F-43F2-B6E1-8F6415E55EB0}">
            <xm:f>IF(I79=Config!$A$2,1,0)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I45:O50</xm:sqref>
        </x14:conditionalFormatting>
        <x14:conditionalFormatting xmlns:xm="http://schemas.microsoft.com/office/excel/2006/main">
          <x14:cfRule type="expression" priority="1" id="{7ADA7270-34C5-49C5-A46F-05EADD02A994}">
            <xm:f>IF(Q79=Config!$A$10,1,0)</xm:f>
            <x14:dxf>
              <fill>
                <patternFill>
                  <bgColor rgb="FFFFFF99"/>
                </patternFill>
              </fill>
            </x14:dxf>
          </x14:cfRule>
          <x14:cfRule type="expression" priority="2" id="{F0A2CE53-D218-469D-9FD9-F0723C5F2389}">
            <xm:f>IF(Q79=Config!$A$9,1,0)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15CBC2B0-7BC0-4E5F-8583-B9FED451D000}">
            <xm:f>IF(Q79=Config!$A$8,1,0)</xm:f>
            <x14:dxf>
              <fill>
                <patternFill>
                  <bgColor rgb="FFFF99FF"/>
                </patternFill>
              </fill>
            </x14:dxf>
          </x14:cfRule>
          <x14:cfRule type="expression" priority="4" id="{D8AB42C6-9348-4C0A-BB22-7C906D424D7D}">
            <xm:f>IF(Q79=Config!$A$7,1,0)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3DA554F4-C5FA-46B2-9D16-ADAF5EF23477}">
            <xm:f>IF(Q79=Config!$A$6,1,0)</xm:f>
            <x14:dxf>
              <fill>
                <patternFill>
                  <bgColor theme="9"/>
                </patternFill>
              </fill>
            </x14:dxf>
          </x14:cfRule>
          <x14:cfRule type="expression" priority="6" id="{C2B15611-9620-4A07-8974-4582AD4CD20B}">
            <xm:f>IF(Q79=Config!$A$5,1,0)</xm:f>
            <x14:dxf>
              <fill>
                <patternFill>
                  <bgColor theme="6"/>
                </patternFill>
              </fill>
            </x14:dxf>
          </x14:cfRule>
          <x14:cfRule type="expression" priority="7" id="{ED8D2D0A-D0FB-4F17-9681-B4599F2F1E1E}">
            <xm:f>IF(Q79=Config!$A$4,1,0)</xm:f>
            <x14:dxf>
              <fill>
                <patternFill>
                  <bgColor theme="8"/>
                </patternFill>
              </fill>
            </x14:dxf>
          </x14:cfRule>
          <x14:cfRule type="expression" priority="8" id="{66EE13C4-5EA9-47B8-BBA6-A1C0EB457684}">
            <xm:f>IF(Q79=Config!$A$3,1,0)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B5AD4BBC-0D58-467A-97B6-740AB6E24167}">
            <xm:f>IF(Q79=Config!$A$2,1,0)</xm:f>
            <x14:dxf>
              <fill>
                <patternFill>
                  <bgColor rgb="FF00B050"/>
                </patternFill>
              </fill>
            </x14:dxf>
          </x14:cfRule>
          <xm:sqref>Q45:W50</xm:sqref>
        </x14:conditionalFormatting>
        <x14:conditionalFormatting xmlns:xm="http://schemas.microsoft.com/office/excel/2006/main">
          <x14:cfRule type="expression" priority="64" id="{E8809E68-99CE-4CF9-B871-091019CD2774}">
            <xm:f>IF(Q58=Config!$A$10,1,0)</xm:f>
            <x14:dxf>
              <fill>
                <patternFill>
                  <bgColor rgb="FFFFFF99"/>
                </patternFill>
              </fill>
            </x14:dxf>
          </x14:cfRule>
          <x14:cfRule type="expression" priority="65" id="{F3BDB2E8-7DE2-47AD-B0C8-E372A3EE0339}">
            <xm:f>IF(Q58=Config!$A$9,1,0)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66" id="{603ED505-FFE9-4361-A08A-83C43AF70180}">
            <xm:f>IF(Q58=Config!$A$8,1,0)</xm:f>
            <x14:dxf>
              <fill>
                <patternFill>
                  <bgColor rgb="FFFF99CC"/>
                </patternFill>
              </fill>
            </x14:dxf>
          </x14:cfRule>
          <x14:cfRule type="expression" priority="67" id="{F8ABB5DD-906B-447C-9E7C-247A4E16719B}">
            <xm:f>IF(Q58=Config!$A$7,1,0)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8" id="{A4280D8A-9074-4818-83C8-0B89930EB263}">
            <xm:f>IF(Q58=Config!$A$6,1,0)</xm:f>
            <x14:dxf>
              <fill>
                <patternFill>
                  <bgColor theme="9"/>
                </patternFill>
              </fill>
            </x14:dxf>
          </x14:cfRule>
          <x14:cfRule type="expression" priority="69" id="{70BCFC84-AAC5-4279-BD47-FE07AAA31F93}">
            <xm:f>IF(Q58=Config!$A$5,1,0)</xm:f>
            <x14:dxf>
              <fill>
                <patternFill>
                  <bgColor theme="6"/>
                </patternFill>
              </fill>
            </x14:dxf>
          </x14:cfRule>
          <x14:cfRule type="expression" priority="70" id="{6F078769-B1BB-4065-AD83-47CD8445B396}">
            <xm:f>IF(Q58=Config!$A$4,1,0)</xm:f>
            <x14:dxf>
              <fill>
                <patternFill>
                  <bgColor theme="8"/>
                </patternFill>
              </fill>
            </x14:dxf>
          </x14:cfRule>
          <x14:cfRule type="expression" priority="71" id="{39D164E2-7FC8-4C0C-83E0-3B69BDA37B34}">
            <xm:f>IF(Q58=Config!$A$3,1,0)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72" id="{47DC801A-3281-4F51-AC45-7E319ACE089F}">
            <xm:f>IF(Q58=Config!$A$2,1,0)</xm:f>
            <x14:dxf>
              <fill>
                <patternFill>
                  <bgColor rgb="FF00B050"/>
                </patternFill>
              </fill>
            </x14:dxf>
          </x14:cfRule>
          <xm:sqref>Q18:W23</xm:sqref>
        </x14:conditionalFormatting>
        <x14:conditionalFormatting xmlns:xm="http://schemas.microsoft.com/office/excel/2006/main">
          <x14:cfRule type="expression" priority="219" id="{7BCBCAF4-7AF7-4FE7-AF18-61231544FAB7}">
            <xm:f>IF(I65=Config!$A$9,1,0)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220" id="{7F6F9C98-9675-4436-A81D-B305817617BC}">
            <xm:f>IF(I65=Config!$A$8,1,0)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221" id="{E6BF838D-AF3B-4981-AC6D-42FCD770DD6D}">
            <xm:f>IF(I65=Config!$A$7,1,0)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222" id="{26BD1345-17B4-47BD-9BAF-6376C2D7A6EC}">
            <xm:f>IF(I65=Config!$A$6,1,0)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223" id="{CCBEBFA4-E4E8-47C3-BD98-27F18629F467}">
            <xm:f>IF(I65=Config!$A$5,1,0)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224" id="{52A6D77B-C05A-46C0-99D2-9B5761EE2E4E}">
            <xm:f>IF(I65=Config!$A$4,1,0)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226" id="{C8525A7E-03F2-45A7-B2BD-2889191D87A3}">
            <xm:f>IF(I65=Config!$A$2,1,0)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I27:O32</xm:sqref>
        </x14:conditionalFormatting>
        <x14:conditionalFormatting xmlns:xm="http://schemas.microsoft.com/office/excel/2006/main">
          <x14:cfRule type="expression" priority="91" id="{01B84B8F-F99B-4042-B1F9-D67591093FEA}">
            <xm:f>IF(I58=Config!$A$9,1,0)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92" id="{107129E9-C6AF-4B93-B11E-E6CC5D736DD2}">
            <xm:f>IF(I58=Config!$A$8,1,0)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93" id="{35548D49-AB7B-4BD2-88EA-C0329190A3DF}">
            <xm:f>IF(I58=Config!$A$7,1,0)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94" id="{6B17473F-F12E-4FA3-8669-6E5027CA0B92}">
            <xm:f>IF(I58=Config!$A$6,1,0)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95" id="{16927E0B-5C83-42F1-97A9-E82E28034715}">
            <xm:f>IF(I58=Config!$A$5,1,0)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96" id="{675ADC67-60C7-4895-B83E-DF9AC4583119}">
            <xm:f>IF(I58=Config!$A$4,1,0)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98" id="{D37B7637-553D-47F9-A09B-9B5CC4E0FFE7}">
            <xm:f>IF(I58=Config!$A$2,1,0)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I18:O23</xm:sqref>
        </x14:conditionalFormatting>
        <x14:conditionalFormatting xmlns:xm="http://schemas.microsoft.com/office/excel/2006/main">
          <x14:cfRule type="expression" priority="75" id="{3923A56E-59F1-41A2-B704-3E220B3718B8}">
            <xm:f>OR(A18=Config!$H$2,A18=Config!$H$3,A18=Config!$H$4,A18=Config!$H$5,A18=Config!$H$6,A18=Config!$H$7,A18=Config!$H$8,A18=Config!$H$9,A18=Config!$H$10,A18=Config!$H$11,A18=Config!$H$12)</xm:f>
            <x14:dxf>
              <font>
                <color auto="1"/>
              </font>
              <fill>
                <patternFill>
                  <bgColor rgb="FFFFFF99"/>
                </patternFill>
              </fill>
            </x14:dxf>
          </x14:cfRule>
          <xm:sqref>A18:G23</xm:sqref>
        </x14:conditionalFormatting>
        <x14:conditionalFormatting xmlns:xm="http://schemas.microsoft.com/office/excel/2006/main">
          <x14:cfRule type="expression" priority="73" id="{B5B8C52F-9A5F-49E5-9FBD-E08E44596D1B}">
            <xm:f>OR(Q18=Config!$H$2,Q18=Config!$H$3,Q18=Config!$H$4,Q18=Config!$H$5,Q18=Config!$H$6,Q18=Config!$H$7,Q18=Config!$H$8,Q18=Config!$H$9,Q18=Config!$H$10,Q18=Config!$H$11,Q18=Config!$H$12)</xm:f>
            <x14:dxf>
              <fill>
                <patternFill>
                  <bgColor rgb="FFFFFF99"/>
                </patternFill>
              </fill>
            </x14:dxf>
          </x14:cfRule>
          <xm:sqref>Q18:W23</xm:sqref>
        </x14:conditionalFormatting>
        <x14:conditionalFormatting xmlns:xm="http://schemas.microsoft.com/office/excel/2006/main">
          <x14:cfRule type="expression" priority="87" id="{2E5EEC7C-77DD-45D2-8455-A58938821C25}">
            <xm:f>OR(A36=Config!$H$2,A36=Config!$H$3,A36=Config!$H$4,A36=Config!$H$5,A36=Config!$H$6,A36=Config!$H$7,A36=Config!$H$8,A36=Config!$H$9,A36=Config!$H$10,A36=Config!$H$11,A36=Config!$H$12)</xm:f>
            <x14:dxf>
              <fill>
                <patternFill>
                  <bgColor rgb="FFFFFF99"/>
                </patternFill>
              </fill>
            </x14:dxf>
          </x14:cfRule>
          <xm:sqref>A36:W41</xm:sqref>
        </x14:conditionalFormatting>
        <x14:conditionalFormatting xmlns:xm="http://schemas.microsoft.com/office/excel/2006/main">
          <x14:cfRule type="expression" priority="86" id="{80969530-5D3A-4294-AB08-99BAEF3FFAA2}">
            <xm:f>OR(A45=Config!$H$2,A45=Config!$H$3,A45=Config!$H$4,A45=Config!$H$5,A45=Config!$H$6,A45=Config!$H$7,A45=Config!$H$8,A45=Config!$H$9,A45=Config!$H$10,A45=Config!$H$11,A45=Config!$H$12)</xm:f>
            <x14:dxf>
              <fill>
                <patternFill>
                  <bgColor rgb="FFFFFF99"/>
                </patternFill>
              </fill>
            </x14:dxf>
          </x14:cfRule>
          <xm:sqref>A45:W50</xm:sqref>
        </x14:conditionalFormatting>
        <x14:conditionalFormatting xmlns:xm="http://schemas.microsoft.com/office/excel/2006/main">
          <x14:cfRule type="expression" priority="76" id="{5F0C7A67-B080-4200-8B9D-E5C8D110EB45}">
            <xm:f>IF(A58=Config!$A$9,1,0)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77" id="{7F4749A7-EB29-4D30-BE0B-B7730E3E3666}">
            <xm:f>IF(A58=Config!$A$8,1,0)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78" id="{E7477006-3E36-48DC-9F0C-F7DDFCB3C3A5}">
            <xm:f>IF(A58=Config!$A$7,1,0)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79" id="{3269948F-F95A-43DC-AE0D-AD363D481922}">
            <xm:f>IF(A58=Config!$A$6,1,0)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80" id="{4FEFBF69-E332-4A67-AF7D-C6A69D3DE481}">
            <xm:f>IF(A58=Config!$A$5,1,0)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81" id="{D71892B9-93AD-4883-8027-1D2A894C4670}">
            <xm:f>IF(A58=Config!$A$4,1,0)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3" id="{55FF5A71-AF6D-47B6-A84F-51669FEFEB55}">
            <xm:f>IF(A58=Config!$A$2,1,0)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A18:G23</xm:sqref>
        </x14:conditionalFormatting>
        <x14:conditionalFormatting xmlns:xm="http://schemas.microsoft.com/office/excel/2006/main">
          <x14:cfRule type="expression" priority="74" id="{E94C92C4-24A7-40A4-AEA2-2CD6621346B6}">
            <xm:f>OR(I18=Config!$H$2,I18=Config!$H$3,I18=Config!$H$4,I18=Config!$H$5,I18=Config!$H$6,I18=Config!$H$7,I18=Config!$H$8,I18=Config!$H$9,I18=Config!$H$10,I18=Config!$H$11,I18=Config!$H$12)</xm:f>
            <x14:dxf>
              <fill>
                <patternFill>
                  <bgColor rgb="FFFFFF99"/>
                </patternFill>
              </fill>
            </x14:dxf>
          </x14:cfRule>
          <xm:sqref>I18:O22</xm:sqref>
        </x14:conditionalFormatting>
        <x14:conditionalFormatting xmlns:xm="http://schemas.microsoft.com/office/excel/2006/main">
          <x14:cfRule type="expression" priority="52" id="{9DE77A03-3FE5-4F62-B555-AF8B8FB1CC10}">
            <xm:f>OR(A27=Config!$H$2,A27=Config!$H$3,A27=Config!$H$4,A27=Config!$H$5,A27=Config!$H$6,A27=Config!$H$7,A27=Config!$H$8,A27=Config!$H$9,A27=Config!$H$10,A27=Config!$H$11,A27=Config!$H$12)</xm:f>
            <x14:dxf>
              <font>
                <color auto="1"/>
              </font>
              <fill>
                <patternFill>
                  <bgColor rgb="FFFFFF99"/>
                </patternFill>
              </fill>
            </x14:dxf>
          </x14:cfRule>
          <xm:sqref>A27:G32</xm:sqref>
        </x14:conditionalFormatting>
        <x14:conditionalFormatting xmlns:xm="http://schemas.microsoft.com/office/excel/2006/main">
          <x14:cfRule type="expression" priority="53" id="{C8554E0D-4CE0-461F-90A5-6FF85A4A1B6E}">
            <xm:f>IF(A65=Config!$A$9,1,0)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54" id="{0520726D-9BB3-44F7-AE8F-0A456CFA8635}">
            <xm:f>IF(A65=Config!$A$8,1,0)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55" id="{86BB5FF4-7909-473C-86ED-DCCBE9B79F73}">
            <xm:f>IF(A65=Config!$A$7,1,0)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6" id="{F22A60B4-75BD-413C-8F41-8E64119AC83D}">
            <xm:f>IF(A65=Config!$A$6,1,0)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57" id="{0B704404-3455-448E-9B1B-D53393BF2635}">
            <xm:f>IF(A65=Config!$A$5,1,0)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58" id="{70352AA0-A331-421A-B92C-9A9CD4F6D38B}">
            <xm:f>IF(A65=Config!$A$4,1,0)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59" id="{08D38FE2-A387-4475-BD91-5A7BC3042413}">
            <xm:f>IF(A65=Config!$A$2,1,0)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A27:G32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00FF"/>
  </sheetPr>
  <dimension ref="A1:W56"/>
  <sheetViews>
    <sheetView showZeros="0" tabSelected="1" workbookViewId="0">
      <pane xSplit="9" ySplit="5" topLeftCell="J39" activePane="bottomRight" state="frozen"/>
      <selection pane="topRight" activeCell="I1" sqref="I1"/>
      <selection pane="bottomLeft" activeCell="A6" sqref="A6"/>
      <selection pane="bottomRight" activeCell="H3" sqref="H3"/>
    </sheetView>
  </sheetViews>
  <sheetFormatPr baseColWidth="10" defaultRowHeight="15.75" x14ac:dyDescent="0.25"/>
  <cols>
    <col min="1" max="1" width="10.85546875" style="97" bestFit="1" customWidth="1"/>
    <col min="2" max="2" width="11" style="97" bestFit="1" customWidth="1"/>
    <col min="3" max="3" width="8.140625" style="97" bestFit="1" customWidth="1"/>
    <col min="4" max="4" width="12.7109375" style="97" bestFit="1" customWidth="1"/>
    <col min="5" max="5" width="10" style="97" bestFit="1" customWidth="1"/>
    <col min="6" max="6" width="8" style="128" customWidth="1"/>
    <col min="7" max="7" width="17" style="98" bestFit="1" customWidth="1"/>
    <col min="8" max="8" width="15.28515625" style="98" bestFit="1" customWidth="1"/>
    <col min="9" max="9" width="9.85546875" style="97" bestFit="1" customWidth="1"/>
    <col min="10" max="10" width="16.28515625" style="113" bestFit="1" customWidth="1"/>
    <col min="11" max="11" width="12.85546875" style="119" customWidth="1"/>
    <col min="12" max="12" width="16.140625" style="116" bestFit="1" customWidth="1"/>
    <col min="13" max="13" width="14.140625" style="104" bestFit="1" customWidth="1"/>
    <col min="14" max="14" width="10.140625" style="104" bestFit="1" customWidth="1"/>
    <col min="15" max="15" width="11.42578125" style="104" bestFit="1" customWidth="1"/>
    <col min="16" max="16" width="12.85546875" style="117" bestFit="1" customWidth="1"/>
    <col min="17" max="17" width="10.140625" style="117" bestFit="1" customWidth="1"/>
    <col min="18" max="18" width="11.42578125" style="117" bestFit="1" customWidth="1"/>
    <col min="19" max="19" width="12.85546875" style="106" customWidth="1"/>
    <col min="20" max="20" width="11.140625" style="106" customWidth="1"/>
    <col min="21" max="21" width="11.42578125" style="106" customWidth="1"/>
    <col min="22" max="22" width="11.42578125" style="134" customWidth="1"/>
    <col min="23" max="23" width="12.85546875" style="105" bestFit="1" customWidth="1"/>
    <col min="24" max="16384" width="11.42578125" style="98"/>
  </cols>
  <sheetData>
    <row r="1" spans="1:23" x14ac:dyDescent="0.25">
      <c r="K1" s="116"/>
      <c r="L1" s="104"/>
      <c r="O1" s="117"/>
      <c r="R1" s="106"/>
      <c r="U1" s="118"/>
      <c r="W1" s="98"/>
    </row>
    <row r="2" spans="1:23" x14ac:dyDescent="0.25">
      <c r="K2" s="116"/>
      <c r="L2" s="104"/>
      <c r="O2" s="117"/>
      <c r="R2" s="106"/>
      <c r="U2" s="118"/>
      <c r="W2" s="98"/>
    </row>
    <row r="3" spans="1:23" ht="16.5" thickBot="1" x14ac:dyDescent="0.3">
      <c r="K3" s="116"/>
      <c r="L3" s="104"/>
      <c r="O3" s="117"/>
      <c r="R3" s="106"/>
      <c r="U3" s="118"/>
      <c r="W3" s="98"/>
    </row>
    <row r="4" spans="1:23" ht="17.25" thickTop="1" thickBot="1" x14ac:dyDescent="0.3">
      <c r="K4" s="116"/>
      <c r="L4" s="104"/>
      <c r="O4" s="117"/>
      <c r="R4" s="163" t="s">
        <v>230</v>
      </c>
      <c r="S4" s="164"/>
      <c r="T4" s="165"/>
      <c r="U4" s="118"/>
      <c r="W4" s="98"/>
    </row>
    <row r="5" spans="1:23" s="96" customFormat="1" ht="45.75" thickTop="1" x14ac:dyDescent="0.25">
      <c r="A5" s="96" t="s">
        <v>46</v>
      </c>
      <c r="B5" s="96" t="s">
        <v>160</v>
      </c>
      <c r="C5" s="96" t="s">
        <v>41</v>
      </c>
      <c r="D5" s="96" t="s">
        <v>45</v>
      </c>
      <c r="E5" s="96" t="s">
        <v>42</v>
      </c>
      <c r="F5" s="114" t="s">
        <v>231</v>
      </c>
      <c r="G5" s="96" t="s">
        <v>43</v>
      </c>
      <c r="H5" s="96" t="s">
        <v>44</v>
      </c>
      <c r="I5" s="96" t="s">
        <v>59</v>
      </c>
      <c r="J5" s="115" t="s">
        <v>208</v>
      </c>
      <c r="K5" s="120" t="s">
        <v>167</v>
      </c>
      <c r="L5" s="101" t="s">
        <v>168</v>
      </c>
      <c r="M5" s="102" t="s">
        <v>48</v>
      </c>
      <c r="N5" s="102" t="s">
        <v>49</v>
      </c>
      <c r="O5" s="100" t="s">
        <v>51</v>
      </c>
      <c r="P5" s="101" t="s">
        <v>52</v>
      </c>
      <c r="Q5" s="103" t="s">
        <v>53</v>
      </c>
      <c r="R5" s="101" t="s">
        <v>54</v>
      </c>
      <c r="S5" s="101" t="s">
        <v>55</v>
      </c>
      <c r="T5" s="101" t="s">
        <v>56</v>
      </c>
      <c r="U5" s="100" t="s">
        <v>57</v>
      </c>
      <c r="V5" s="100" t="s">
        <v>265</v>
      </c>
    </row>
    <row r="6" spans="1:23" x14ac:dyDescent="0.25">
      <c r="A6" s="97">
        <v>1019</v>
      </c>
      <c r="B6" s="97" t="s">
        <v>60</v>
      </c>
      <c r="C6" s="97">
        <v>2</v>
      </c>
      <c r="D6" s="97">
        <v>4</v>
      </c>
      <c r="E6" s="97">
        <v>42</v>
      </c>
      <c r="G6" s="98" t="s">
        <v>61</v>
      </c>
      <c r="H6" s="98" t="s">
        <v>62</v>
      </c>
      <c r="I6" s="97" t="s">
        <v>63</v>
      </c>
      <c r="J6" s="113" t="s">
        <v>211</v>
      </c>
      <c r="K6" s="121"/>
      <c r="L6" s="104">
        <v>3</v>
      </c>
      <c r="O6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0</v>
      </c>
      <c r="P6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6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6" s="125">
        <f>Tableau1[[#This Row],[VACANCES
PRÉCÉDENTES]]+Tableau1[[#This Row],[VACANCES
COURANTES]]-Tableau1[[#This Row],[VACANCES
PRIS]]</f>
        <v>3</v>
      </c>
      <c r="S6" s="125">
        <f>Tableau1[[#This Row],[MOBILE]]-Tableau1[[#This Row],[MOBILE
PRIS]]</f>
        <v>0</v>
      </c>
      <c r="T6" s="125">
        <f>Tableau1[[#This Row],[MALADIE]]-Tableau1[[#This Row],[MALADIE
PRIS]]</f>
        <v>0</v>
      </c>
      <c r="U6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6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6" s="98"/>
    </row>
    <row r="7" spans="1:23" x14ac:dyDescent="0.25">
      <c r="A7" s="97">
        <v>825</v>
      </c>
      <c r="B7" s="97" t="s">
        <v>64</v>
      </c>
      <c r="C7" s="97">
        <v>2</v>
      </c>
      <c r="D7" s="97">
        <v>4</v>
      </c>
      <c r="E7" s="97">
        <v>40</v>
      </c>
      <c r="G7" s="98" t="s">
        <v>65</v>
      </c>
      <c r="H7" s="98" t="s">
        <v>66</v>
      </c>
      <c r="I7" s="97" t="s">
        <v>63</v>
      </c>
      <c r="J7" s="113" t="s">
        <v>214</v>
      </c>
      <c r="K7" s="121"/>
      <c r="L7" s="104">
        <v>20</v>
      </c>
      <c r="N7" s="104">
        <v>1</v>
      </c>
      <c r="O7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7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7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7" s="125">
        <f>Tableau1[[#This Row],[VACANCES
PRÉCÉDENTES]]+Tableau1[[#This Row],[VACANCES
COURANTES]]-Tableau1[[#This Row],[VACANCES
PRIS]]</f>
        <v>10</v>
      </c>
      <c r="S7" s="125">
        <f>Tableau1[[#This Row],[MOBILE]]-Tableau1[[#This Row],[MOBILE
PRIS]]</f>
        <v>0</v>
      </c>
      <c r="T7" s="125">
        <f>Tableau1[[#This Row],[MALADIE]]-Tableau1[[#This Row],[MALADIE
PRIS]]</f>
        <v>1</v>
      </c>
      <c r="U7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7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7" s="98"/>
    </row>
    <row r="8" spans="1:23" x14ac:dyDescent="0.25">
      <c r="A8" s="97">
        <v>766</v>
      </c>
      <c r="B8" s="97" t="s">
        <v>60</v>
      </c>
      <c r="C8" s="97">
        <v>2</v>
      </c>
      <c r="D8" s="97">
        <v>4</v>
      </c>
      <c r="E8" s="97">
        <v>44</v>
      </c>
      <c r="G8" s="98" t="s">
        <v>67</v>
      </c>
      <c r="H8" s="98" t="s">
        <v>68</v>
      </c>
      <c r="I8" s="97" t="s">
        <v>63</v>
      </c>
      <c r="J8" s="113" t="s">
        <v>211</v>
      </c>
      <c r="K8" s="121"/>
      <c r="L8" s="104">
        <v>15</v>
      </c>
      <c r="M8" s="104">
        <v>1</v>
      </c>
      <c r="O8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9</v>
      </c>
      <c r="P8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8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8" s="125">
        <f>Tableau1[[#This Row],[VACANCES
PRÉCÉDENTES]]+Tableau1[[#This Row],[VACANCES
COURANTES]]-Tableau1[[#This Row],[VACANCES
PRIS]]</f>
        <v>6</v>
      </c>
      <c r="S8" s="125">
        <f>Tableau1[[#This Row],[MOBILE]]-Tableau1[[#This Row],[MOBILE
PRIS]]</f>
        <v>1</v>
      </c>
      <c r="T8" s="125">
        <f>Tableau1[[#This Row],[MALADIE]]-Tableau1[[#This Row],[MALADIE
PRIS]]</f>
        <v>0</v>
      </c>
      <c r="U8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8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8" s="98"/>
    </row>
    <row r="9" spans="1:23" x14ac:dyDescent="0.25">
      <c r="A9" s="97">
        <v>944</v>
      </c>
      <c r="B9" s="97" t="s">
        <v>64</v>
      </c>
      <c r="C9" s="97">
        <v>2</v>
      </c>
      <c r="D9" s="97">
        <v>14</v>
      </c>
      <c r="E9" s="97">
        <v>140</v>
      </c>
      <c r="F9" s="128" t="s">
        <v>232</v>
      </c>
      <c r="G9" s="98" t="s">
        <v>70</v>
      </c>
      <c r="H9" s="98" t="s">
        <v>71</v>
      </c>
      <c r="I9" s="97" t="s">
        <v>63</v>
      </c>
      <c r="J9" s="113" t="s">
        <v>216</v>
      </c>
      <c r="K9" s="121"/>
      <c r="L9" s="104">
        <v>10</v>
      </c>
      <c r="N9" s="104">
        <v>1</v>
      </c>
      <c r="O9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9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9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9" s="125">
        <f>Tableau1[[#This Row],[VACANCES
PRÉCÉDENTES]]+Tableau1[[#This Row],[VACANCES
COURANTES]]-Tableau1[[#This Row],[VACANCES
PRIS]]</f>
        <v>0</v>
      </c>
      <c r="S9" s="125">
        <f>Tableau1[[#This Row],[MOBILE]]-Tableau1[[#This Row],[MOBILE
PRIS]]</f>
        <v>0</v>
      </c>
      <c r="T9" s="125">
        <f>Tableau1[[#This Row],[MALADIE]]-Tableau1[[#This Row],[MALADIE
PRIS]]</f>
        <v>1</v>
      </c>
      <c r="U9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9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9" s="98"/>
    </row>
    <row r="10" spans="1:23" x14ac:dyDescent="0.25">
      <c r="A10" s="97">
        <v>985</v>
      </c>
      <c r="B10" s="97" t="s">
        <v>64</v>
      </c>
      <c r="C10" s="97">
        <v>2</v>
      </c>
      <c r="D10" s="97">
        <v>4</v>
      </c>
      <c r="E10" s="97">
        <v>39</v>
      </c>
      <c r="F10" s="128">
        <v>4</v>
      </c>
      <c r="G10" s="98" t="s">
        <v>72</v>
      </c>
      <c r="H10" s="98" t="s">
        <v>73</v>
      </c>
      <c r="I10" s="97" t="s">
        <v>63</v>
      </c>
      <c r="J10" s="113" t="s">
        <v>217</v>
      </c>
      <c r="K10" s="121"/>
      <c r="L10" s="104">
        <v>10</v>
      </c>
      <c r="N10" s="104">
        <v>1</v>
      </c>
      <c r="O10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8</v>
      </c>
      <c r="P10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0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0" s="125">
        <f>Tableau1[[#This Row],[VACANCES
PRÉCÉDENTES]]+Tableau1[[#This Row],[VACANCES
COURANTES]]-Tableau1[[#This Row],[VACANCES
PRIS]]</f>
        <v>2</v>
      </c>
      <c r="S10" s="125">
        <f>Tableau1[[#This Row],[MOBILE]]-Tableau1[[#This Row],[MOBILE
PRIS]]</f>
        <v>0</v>
      </c>
      <c r="T10" s="125">
        <f>Tableau1[[#This Row],[MALADIE]]-Tableau1[[#This Row],[MALADIE
PRIS]]</f>
        <v>1</v>
      </c>
      <c r="U10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0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0" s="98"/>
    </row>
    <row r="11" spans="1:23" x14ac:dyDescent="0.25">
      <c r="A11" s="97">
        <v>1007</v>
      </c>
      <c r="B11" s="97" t="s">
        <v>60</v>
      </c>
      <c r="C11" s="97">
        <v>2</v>
      </c>
      <c r="D11" s="97">
        <v>7</v>
      </c>
      <c r="E11" s="97">
        <v>70</v>
      </c>
      <c r="G11" s="98" t="s">
        <v>74</v>
      </c>
      <c r="H11" s="98" t="s">
        <v>75</v>
      </c>
      <c r="I11" s="97" t="s">
        <v>63</v>
      </c>
      <c r="J11" s="113" t="s">
        <v>209</v>
      </c>
      <c r="K11" s="121"/>
      <c r="L11" s="104">
        <v>8</v>
      </c>
      <c r="M11" s="104">
        <v>1</v>
      </c>
      <c r="N11" s="104">
        <v>1</v>
      </c>
      <c r="O11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11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1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1" s="125">
        <f>Tableau1[[#This Row],[VACANCES
PRÉCÉDENTES]]+Tableau1[[#This Row],[VACANCES
COURANTES]]-Tableau1[[#This Row],[VACANCES
PRIS]]</f>
        <v>3</v>
      </c>
      <c r="S11" s="125">
        <f>Tableau1[[#This Row],[MOBILE]]-Tableau1[[#This Row],[MOBILE
PRIS]]</f>
        <v>1</v>
      </c>
      <c r="T11" s="125">
        <f>Tableau1[[#This Row],[MALADIE]]-Tableau1[[#This Row],[MALADIE
PRIS]]</f>
        <v>1</v>
      </c>
      <c r="U11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1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1" s="98"/>
    </row>
    <row r="12" spans="1:23" x14ac:dyDescent="0.25">
      <c r="A12" s="97">
        <v>842</v>
      </c>
      <c r="B12" s="97" t="s">
        <v>64</v>
      </c>
      <c r="C12" s="97">
        <v>2</v>
      </c>
      <c r="D12" s="97">
        <v>7</v>
      </c>
      <c r="E12" s="97">
        <v>72</v>
      </c>
      <c r="G12" s="98" t="s">
        <v>78</v>
      </c>
      <c r="H12" s="98" t="s">
        <v>79</v>
      </c>
      <c r="I12" s="97" t="s">
        <v>63</v>
      </c>
      <c r="J12" s="113" t="s">
        <v>221</v>
      </c>
      <c r="K12" s="121"/>
      <c r="L12" s="104">
        <v>15</v>
      </c>
      <c r="O12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12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2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2" s="125">
        <f>Tableau1[[#This Row],[VACANCES
PRÉCÉDENTES]]+Tableau1[[#This Row],[VACANCES
COURANTES]]-Tableau1[[#This Row],[VACANCES
PRIS]]</f>
        <v>10</v>
      </c>
      <c r="S12" s="125">
        <f>Tableau1[[#This Row],[MOBILE]]-Tableau1[[#This Row],[MOBILE
PRIS]]</f>
        <v>0</v>
      </c>
      <c r="T12" s="125">
        <f>Tableau1[[#This Row],[MALADIE]]-Tableau1[[#This Row],[MALADIE
PRIS]]</f>
        <v>0</v>
      </c>
      <c r="U12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2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2" s="98"/>
    </row>
    <row r="13" spans="1:23" x14ac:dyDescent="0.25">
      <c r="A13" s="97">
        <v>398</v>
      </c>
      <c r="B13" s="97" t="s">
        <v>60</v>
      </c>
      <c r="C13" s="97">
        <v>2</v>
      </c>
      <c r="D13" s="97">
        <v>4</v>
      </c>
      <c r="E13" s="97">
        <v>42</v>
      </c>
      <c r="G13" s="98" t="s">
        <v>80</v>
      </c>
      <c r="H13" s="98" t="s">
        <v>81</v>
      </c>
      <c r="I13" s="97" t="s">
        <v>63</v>
      </c>
      <c r="J13" s="113" t="s">
        <v>211</v>
      </c>
      <c r="K13" s="121"/>
      <c r="L13" s="104">
        <v>20</v>
      </c>
      <c r="M13" s="104">
        <v>1</v>
      </c>
      <c r="O13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15</v>
      </c>
      <c r="P13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3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3" s="125">
        <f>Tableau1[[#This Row],[VACANCES
PRÉCÉDENTES]]+Tableau1[[#This Row],[VACANCES
COURANTES]]-Tableau1[[#This Row],[VACANCES
PRIS]]</f>
        <v>5</v>
      </c>
      <c r="S13" s="125">
        <f>Tableau1[[#This Row],[MOBILE]]-Tableau1[[#This Row],[MOBILE
PRIS]]</f>
        <v>1</v>
      </c>
      <c r="T13" s="125">
        <f>Tableau1[[#This Row],[MALADIE]]-Tableau1[[#This Row],[MALADIE
PRIS]]</f>
        <v>0</v>
      </c>
      <c r="U13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3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3" s="98"/>
    </row>
    <row r="14" spans="1:23" x14ac:dyDescent="0.25">
      <c r="A14" s="97">
        <v>448</v>
      </c>
      <c r="B14" s="97" t="s">
        <v>60</v>
      </c>
      <c r="C14" s="97">
        <v>2</v>
      </c>
      <c r="D14" s="97">
        <v>4</v>
      </c>
      <c r="E14" s="97">
        <v>41</v>
      </c>
      <c r="G14" s="98" t="s">
        <v>82</v>
      </c>
      <c r="H14" s="98" t="s">
        <v>83</v>
      </c>
      <c r="I14" s="97" t="s">
        <v>63</v>
      </c>
      <c r="J14" s="113" t="s">
        <v>211</v>
      </c>
      <c r="K14" s="121"/>
      <c r="L14" s="104">
        <v>16</v>
      </c>
      <c r="M14" s="104">
        <v>1</v>
      </c>
      <c r="O14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9</v>
      </c>
      <c r="P14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4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4" s="125">
        <f>Tableau1[[#This Row],[VACANCES
PRÉCÉDENTES]]+Tableau1[[#This Row],[VACANCES
COURANTES]]-Tableau1[[#This Row],[VACANCES
PRIS]]</f>
        <v>7</v>
      </c>
      <c r="S14" s="125">
        <f>Tableau1[[#This Row],[MOBILE]]-Tableau1[[#This Row],[MOBILE
PRIS]]</f>
        <v>1</v>
      </c>
      <c r="T14" s="125">
        <f>Tableau1[[#This Row],[MALADIE]]-Tableau1[[#This Row],[MALADIE
PRIS]]</f>
        <v>0</v>
      </c>
      <c r="U14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4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4" s="98"/>
    </row>
    <row r="15" spans="1:23" x14ac:dyDescent="0.25">
      <c r="A15" s="97">
        <v>981</v>
      </c>
      <c r="B15" s="97" t="s">
        <v>60</v>
      </c>
      <c r="C15" s="97">
        <v>2</v>
      </c>
      <c r="D15" s="97">
        <v>7</v>
      </c>
      <c r="E15" s="97">
        <v>71</v>
      </c>
      <c r="G15" s="98" t="s">
        <v>82</v>
      </c>
      <c r="H15" s="98" t="s">
        <v>84</v>
      </c>
      <c r="I15" s="97" t="s">
        <v>63</v>
      </c>
      <c r="J15" s="113" t="s">
        <v>209</v>
      </c>
      <c r="K15" s="121"/>
      <c r="L15" s="104">
        <v>10</v>
      </c>
      <c r="M15" s="104">
        <v>1</v>
      </c>
      <c r="O15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15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5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5" s="125">
        <f>Tableau1[[#This Row],[VACANCES
PRÉCÉDENTES]]+Tableau1[[#This Row],[VACANCES
COURANTES]]-Tableau1[[#This Row],[VACANCES
PRIS]]</f>
        <v>0</v>
      </c>
      <c r="S15" s="125">
        <f>Tableau1[[#This Row],[MOBILE]]-Tableau1[[#This Row],[MOBILE
PRIS]]</f>
        <v>1</v>
      </c>
      <c r="T15" s="125">
        <f>Tableau1[[#This Row],[MALADIE]]-Tableau1[[#This Row],[MALADIE
PRIS]]</f>
        <v>0</v>
      </c>
      <c r="U15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5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5" s="98"/>
    </row>
    <row r="16" spans="1:23" x14ac:dyDescent="0.25">
      <c r="A16" s="97">
        <v>832</v>
      </c>
      <c r="B16" s="97" t="s">
        <v>64</v>
      </c>
      <c r="C16" s="97">
        <v>2</v>
      </c>
      <c r="D16" s="97">
        <v>4</v>
      </c>
      <c r="E16" s="97">
        <v>39</v>
      </c>
      <c r="F16" s="128">
        <v>4</v>
      </c>
      <c r="G16" s="98" t="s">
        <v>85</v>
      </c>
      <c r="H16" s="98" t="s">
        <v>66</v>
      </c>
      <c r="I16" s="97" t="s">
        <v>63</v>
      </c>
      <c r="J16" s="113" t="s">
        <v>217</v>
      </c>
      <c r="K16" s="121"/>
      <c r="L16" s="104">
        <v>16</v>
      </c>
      <c r="M16" s="104">
        <v>1</v>
      </c>
      <c r="N16" s="104">
        <v>1</v>
      </c>
      <c r="O16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16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6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6" s="125">
        <f>Tableau1[[#This Row],[VACANCES
PRÉCÉDENTES]]+Tableau1[[#This Row],[VACANCES
COURANTES]]-Tableau1[[#This Row],[VACANCES
PRIS]]</f>
        <v>6</v>
      </c>
      <c r="S16" s="125">
        <f>Tableau1[[#This Row],[MOBILE]]-Tableau1[[#This Row],[MOBILE
PRIS]]</f>
        <v>1</v>
      </c>
      <c r="T16" s="125">
        <f>Tableau1[[#This Row],[MALADIE]]-Tableau1[[#This Row],[MALADIE
PRIS]]</f>
        <v>1</v>
      </c>
      <c r="U16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6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6" s="98"/>
    </row>
    <row r="17" spans="1:23" x14ac:dyDescent="0.25">
      <c r="A17" s="97">
        <v>1015</v>
      </c>
      <c r="B17" s="97" t="s">
        <v>64</v>
      </c>
      <c r="C17" s="97">
        <v>1</v>
      </c>
      <c r="D17" s="97">
        <v>13</v>
      </c>
      <c r="E17" s="97">
        <v>136</v>
      </c>
      <c r="G17" s="98" t="s">
        <v>85</v>
      </c>
      <c r="H17" s="98" t="s">
        <v>86</v>
      </c>
      <c r="I17" s="97" t="s">
        <v>63</v>
      </c>
      <c r="J17" s="113" t="s">
        <v>215</v>
      </c>
      <c r="K17" s="121"/>
      <c r="L17" s="104">
        <v>7</v>
      </c>
      <c r="O17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7</v>
      </c>
      <c r="P17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7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7" s="125">
        <f>Tableau1[[#This Row],[VACANCES
PRÉCÉDENTES]]+Tableau1[[#This Row],[VACANCES
COURANTES]]-Tableau1[[#This Row],[VACANCES
PRIS]]</f>
        <v>0</v>
      </c>
      <c r="S17" s="125">
        <f>Tableau1[[#This Row],[MOBILE]]-Tableau1[[#This Row],[MOBILE
PRIS]]</f>
        <v>0</v>
      </c>
      <c r="T17" s="125">
        <f>Tableau1[[#This Row],[MALADIE]]-Tableau1[[#This Row],[MALADIE
PRIS]]</f>
        <v>0</v>
      </c>
      <c r="U17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7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3</v>
      </c>
      <c r="W17" s="98"/>
    </row>
    <row r="18" spans="1:23" x14ac:dyDescent="0.25">
      <c r="A18" s="97">
        <v>666</v>
      </c>
      <c r="B18" s="97" t="s">
        <v>60</v>
      </c>
      <c r="C18" s="97">
        <v>1</v>
      </c>
      <c r="D18" s="97">
        <v>3</v>
      </c>
      <c r="E18" s="97">
        <v>35</v>
      </c>
      <c r="G18" s="98" t="s">
        <v>87</v>
      </c>
      <c r="H18" s="98" t="s">
        <v>88</v>
      </c>
      <c r="I18" s="97" t="s">
        <v>63</v>
      </c>
      <c r="J18" s="113" t="s">
        <v>222</v>
      </c>
      <c r="K18" s="121">
        <v>5</v>
      </c>
      <c r="L18" s="104">
        <v>15</v>
      </c>
      <c r="M18" s="104">
        <v>1</v>
      </c>
      <c r="O18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18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8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8" s="125">
        <f>Tableau1[[#This Row],[VACANCES
PRÉCÉDENTES]]+Tableau1[[#This Row],[VACANCES
COURANTES]]-Tableau1[[#This Row],[VACANCES
PRIS]]</f>
        <v>10</v>
      </c>
      <c r="S18" s="125">
        <f>Tableau1[[#This Row],[MOBILE]]-Tableau1[[#This Row],[MOBILE
PRIS]]</f>
        <v>1</v>
      </c>
      <c r="T18" s="125">
        <f>Tableau1[[#This Row],[MALADIE]]-Tableau1[[#This Row],[MALADIE
PRIS]]</f>
        <v>0</v>
      </c>
      <c r="U18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8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8" s="98"/>
    </row>
    <row r="19" spans="1:23" x14ac:dyDescent="0.25">
      <c r="A19" s="97">
        <v>1021</v>
      </c>
      <c r="B19" s="97" t="s">
        <v>64</v>
      </c>
      <c r="C19" s="97">
        <v>2</v>
      </c>
      <c r="D19" s="97">
        <v>4</v>
      </c>
      <c r="E19" s="97">
        <v>40</v>
      </c>
      <c r="G19" s="98" t="s">
        <v>89</v>
      </c>
      <c r="H19" s="98" t="s">
        <v>69</v>
      </c>
      <c r="I19" s="97" t="s">
        <v>63</v>
      </c>
      <c r="J19" s="113" t="s">
        <v>214</v>
      </c>
      <c r="K19" s="121"/>
      <c r="L19" s="104">
        <v>3</v>
      </c>
      <c r="O19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3</v>
      </c>
      <c r="P19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19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19" s="125">
        <f>Tableau1[[#This Row],[VACANCES
PRÉCÉDENTES]]+Tableau1[[#This Row],[VACANCES
COURANTES]]-Tableau1[[#This Row],[VACANCES
PRIS]]</f>
        <v>0</v>
      </c>
      <c r="S19" s="125">
        <f>Tableau1[[#This Row],[MOBILE]]-Tableau1[[#This Row],[MOBILE
PRIS]]</f>
        <v>0</v>
      </c>
      <c r="T19" s="125">
        <f>Tableau1[[#This Row],[MALADIE]]-Tableau1[[#This Row],[MALADIE
PRIS]]</f>
        <v>0</v>
      </c>
      <c r="U19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19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19" s="98"/>
    </row>
    <row r="20" spans="1:23" x14ac:dyDescent="0.25">
      <c r="A20" s="97">
        <v>586</v>
      </c>
      <c r="B20" s="97" t="s">
        <v>60</v>
      </c>
      <c r="C20" s="97">
        <v>2</v>
      </c>
      <c r="D20" s="97">
        <v>7</v>
      </c>
      <c r="E20" s="97">
        <v>71</v>
      </c>
      <c r="G20" s="98" t="s">
        <v>90</v>
      </c>
      <c r="H20" s="98" t="s">
        <v>84</v>
      </c>
      <c r="I20" s="97" t="s">
        <v>91</v>
      </c>
      <c r="J20" s="113" t="s">
        <v>209</v>
      </c>
      <c r="K20" s="121"/>
      <c r="L20" s="104">
        <v>6</v>
      </c>
      <c r="O20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20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0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0" s="125">
        <f>Tableau1[[#This Row],[VACANCES
PRÉCÉDENTES]]+Tableau1[[#This Row],[VACANCES
COURANTES]]-Tableau1[[#This Row],[VACANCES
PRIS]]</f>
        <v>1</v>
      </c>
      <c r="S20" s="125">
        <f>Tableau1[[#This Row],[MOBILE]]-Tableau1[[#This Row],[MOBILE
PRIS]]</f>
        <v>0</v>
      </c>
      <c r="T20" s="125">
        <f>Tableau1[[#This Row],[MALADIE]]-Tableau1[[#This Row],[MALADIE
PRIS]]</f>
        <v>0</v>
      </c>
      <c r="U20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0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0" s="98"/>
    </row>
    <row r="21" spans="1:23" x14ac:dyDescent="0.25">
      <c r="A21" s="97">
        <v>990</v>
      </c>
      <c r="B21" s="97" t="s">
        <v>64</v>
      </c>
      <c r="C21" s="97">
        <v>2</v>
      </c>
      <c r="D21" s="97">
        <v>4</v>
      </c>
      <c r="E21" s="97">
        <v>42</v>
      </c>
      <c r="G21" s="98" t="s">
        <v>92</v>
      </c>
      <c r="H21" s="98" t="s">
        <v>93</v>
      </c>
      <c r="I21" s="97" t="s">
        <v>63</v>
      </c>
      <c r="J21" s="113" t="s">
        <v>214</v>
      </c>
      <c r="K21" s="121"/>
      <c r="L21" s="104">
        <v>10</v>
      </c>
      <c r="O21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1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1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1" s="125">
        <f>Tableau1[[#This Row],[VACANCES
PRÉCÉDENTES]]+Tableau1[[#This Row],[VACANCES
COURANTES]]-Tableau1[[#This Row],[VACANCES
PRIS]]</f>
        <v>0</v>
      </c>
      <c r="S21" s="125">
        <f>Tableau1[[#This Row],[MOBILE]]-Tableau1[[#This Row],[MOBILE
PRIS]]</f>
        <v>0</v>
      </c>
      <c r="T21" s="125">
        <f>Tableau1[[#This Row],[MALADIE]]-Tableau1[[#This Row],[MALADIE
PRIS]]</f>
        <v>0</v>
      </c>
      <c r="U21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1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1" s="98"/>
    </row>
    <row r="22" spans="1:23" x14ac:dyDescent="0.25">
      <c r="A22" s="97">
        <v>885</v>
      </c>
      <c r="B22" s="97" t="s">
        <v>64</v>
      </c>
      <c r="C22" s="97">
        <v>1</v>
      </c>
      <c r="D22" s="97">
        <v>12</v>
      </c>
      <c r="E22" s="97">
        <v>122</v>
      </c>
      <c r="F22" s="128" t="s">
        <v>232</v>
      </c>
      <c r="G22" s="98" t="s">
        <v>94</v>
      </c>
      <c r="H22" s="98" t="s">
        <v>77</v>
      </c>
      <c r="I22" s="97" t="s">
        <v>63</v>
      </c>
      <c r="J22" s="113" t="s">
        <v>215</v>
      </c>
      <c r="K22" s="121"/>
      <c r="L22" s="104">
        <v>10</v>
      </c>
      <c r="O22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2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2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2" s="125">
        <f>Tableau1[[#This Row],[VACANCES
PRÉCÉDENTES]]+Tableau1[[#This Row],[VACANCES
COURANTES]]-Tableau1[[#This Row],[VACANCES
PRIS]]</f>
        <v>0</v>
      </c>
      <c r="S22" s="125">
        <f>Tableau1[[#This Row],[MOBILE]]-Tableau1[[#This Row],[MOBILE
PRIS]]</f>
        <v>0</v>
      </c>
      <c r="T22" s="125">
        <f>Tableau1[[#This Row],[MALADIE]]-Tableau1[[#This Row],[MALADIE
PRIS]]</f>
        <v>0</v>
      </c>
      <c r="U22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2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2" s="98"/>
    </row>
    <row r="23" spans="1:23" x14ac:dyDescent="0.25">
      <c r="A23" s="97">
        <v>979</v>
      </c>
      <c r="B23" s="97" t="s">
        <v>64</v>
      </c>
      <c r="C23" s="97">
        <v>2</v>
      </c>
      <c r="D23" s="97">
        <v>4</v>
      </c>
      <c r="E23" s="97">
        <v>39</v>
      </c>
      <c r="F23" s="128">
        <v>4</v>
      </c>
      <c r="G23" s="98" t="s">
        <v>95</v>
      </c>
      <c r="H23" s="98" t="s">
        <v>96</v>
      </c>
      <c r="I23" s="97" t="s">
        <v>63</v>
      </c>
      <c r="J23" s="113" t="s">
        <v>217</v>
      </c>
      <c r="K23" s="121"/>
      <c r="L23" s="104">
        <v>8</v>
      </c>
      <c r="O23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23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3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3" s="125">
        <f>Tableau1[[#This Row],[VACANCES
PRÉCÉDENTES]]+Tableau1[[#This Row],[VACANCES
COURANTES]]-Tableau1[[#This Row],[VACANCES
PRIS]]</f>
        <v>3</v>
      </c>
      <c r="S23" s="125">
        <f>Tableau1[[#This Row],[MOBILE]]-Tableau1[[#This Row],[MOBILE
PRIS]]</f>
        <v>0</v>
      </c>
      <c r="T23" s="125">
        <f>Tableau1[[#This Row],[MALADIE]]-Tableau1[[#This Row],[MALADIE
PRIS]]</f>
        <v>0</v>
      </c>
      <c r="U23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3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3" s="98"/>
    </row>
    <row r="24" spans="1:23" x14ac:dyDescent="0.25">
      <c r="A24" s="97">
        <v>918</v>
      </c>
      <c r="B24" s="97" t="s">
        <v>64</v>
      </c>
      <c r="C24" s="97">
        <v>2</v>
      </c>
      <c r="D24" s="97">
        <v>13</v>
      </c>
      <c r="E24" s="97">
        <v>131</v>
      </c>
      <c r="G24" s="98" t="s">
        <v>97</v>
      </c>
      <c r="H24" s="98" t="s">
        <v>98</v>
      </c>
      <c r="I24" s="97" t="s">
        <v>63</v>
      </c>
      <c r="J24" s="113" t="s">
        <v>210</v>
      </c>
      <c r="K24" s="121"/>
      <c r="L24" s="104">
        <v>10</v>
      </c>
      <c r="M24" s="104">
        <v>1</v>
      </c>
      <c r="O24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9</v>
      </c>
      <c r="P24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4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4" s="125">
        <f>Tableau1[[#This Row],[VACANCES
PRÉCÉDENTES]]+Tableau1[[#This Row],[VACANCES
COURANTES]]-Tableau1[[#This Row],[VACANCES
PRIS]]</f>
        <v>1</v>
      </c>
      <c r="S24" s="125">
        <f>Tableau1[[#This Row],[MOBILE]]-Tableau1[[#This Row],[MOBILE
PRIS]]</f>
        <v>1</v>
      </c>
      <c r="T24" s="125">
        <f>Tableau1[[#This Row],[MALADIE]]-Tableau1[[#This Row],[MALADIE
PRIS]]</f>
        <v>0</v>
      </c>
      <c r="U24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4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4" s="98"/>
    </row>
    <row r="25" spans="1:23" x14ac:dyDescent="0.25">
      <c r="A25" s="97">
        <v>827</v>
      </c>
      <c r="B25" s="97" t="s">
        <v>64</v>
      </c>
      <c r="C25" s="97">
        <v>2</v>
      </c>
      <c r="D25" s="97">
        <v>4</v>
      </c>
      <c r="E25" s="97">
        <v>41</v>
      </c>
      <c r="G25" s="98" t="s">
        <v>99</v>
      </c>
      <c r="H25" s="98" t="s">
        <v>100</v>
      </c>
      <c r="I25" s="97" t="s">
        <v>63</v>
      </c>
      <c r="J25" s="113" t="s">
        <v>214</v>
      </c>
      <c r="K25" s="121"/>
      <c r="L25" s="104">
        <v>20</v>
      </c>
      <c r="M25" s="104">
        <v>1</v>
      </c>
      <c r="N25" s="104">
        <v>1</v>
      </c>
      <c r="O25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5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5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5" s="125">
        <f>Tableau1[[#This Row],[VACANCES
PRÉCÉDENTES]]+Tableau1[[#This Row],[VACANCES
COURANTES]]-Tableau1[[#This Row],[VACANCES
PRIS]]</f>
        <v>10</v>
      </c>
      <c r="S25" s="125">
        <f>Tableau1[[#This Row],[MOBILE]]-Tableau1[[#This Row],[MOBILE
PRIS]]</f>
        <v>1</v>
      </c>
      <c r="T25" s="125">
        <f>Tableau1[[#This Row],[MALADIE]]-Tableau1[[#This Row],[MALADIE
PRIS]]</f>
        <v>1</v>
      </c>
      <c r="U25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5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5" s="98"/>
    </row>
    <row r="26" spans="1:23" x14ac:dyDescent="0.25">
      <c r="A26" s="97">
        <v>812</v>
      </c>
      <c r="B26" s="97" t="s">
        <v>60</v>
      </c>
      <c r="C26" s="97">
        <v>1</v>
      </c>
      <c r="D26" s="97">
        <v>6</v>
      </c>
      <c r="E26" s="97">
        <v>65</v>
      </c>
      <c r="G26" s="98" t="s">
        <v>101</v>
      </c>
      <c r="H26" s="98" t="s">
        <v>102</v>
      </c>
      <c r="I26" s="97" t="s">
        <v>63</v>
      </c>
      <c r="J26" s="113" t="s">
        <v>212</v>
      </c>
      <c r="K26" s="121"/>
      <c r="L26" s="104">
        <v>10</v>
      </c>
      <c r="M26" s="104">
        <v>1</v>
      </c>
      <c r="O26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6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6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6" s="125">
        <f>Tableau1[[#This Row],[VACANCES
PRÉCÉDENTES]]+Tableau1[[#This Row],[VACANCES
COURANTES]]-Tableau1[[#This Row],[VACANCES
PRIS]]</f>
        <v>0</v>
      </c>
      <c r="S26" s="125">
        <f>Tableau1[[#This Row],[MOBILE]]-Tableau1[[#This Row],[MOBILE
PRIS]]</f>
        <v>1</v>
      </c>
      <c r="T26" s="125">
        <f>Tableau1[[#This Row],[MALADIE]]-Tableau1[[#This Row],[MALADIE
PRIS]]</f>
        <v>0</v>
      </c>
      <c r="U26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6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6" s="98"/>
    </row>
    <row r="27" spans="1:23" x14ac:dyDescent="0.25">
      <c r="A27" s="97">
        <v>895</v>
      </c>
      <c r="B27" s="97" t="s">
        <v>64</v>
      </c>
      <c r="C27" s="97">
        <v>2</v>
      </c>
      <c r="D27" s="97">
        <v>4</v>
      </c>
      <c r="E27" s="97">
        <v>40</v>
      </c>
      <c r="G27" s="98" t="s">
        <v>103</v>
      </c>
      <c r="H27" s="98" t="s">
        <v>105</v>
      </c>
      <c r="I27" s="97" t="s">
        <v>63</v>
      </c>
      <c r="J27" s="113" t="s">
        <v>214</v>
      </c>
      <c r="K27" s="121"/>
      <c r="L27" s="104">
        <v>10</v>
      </c>
      <c r="N27" s="104">
        <v>1</v>
      </c>
      <c r="O27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7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7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7" s="125">
        <f>Tableau1[[#This Row],[VACANCES
PRÉCÉDENTES]]+Tableau1[[#This Row],[VACANCES
COURANTES]]-Tableau1[[#This Row],[VACANCES
PRIS]]</f>
        <v>0</v>
      </c>
      <c r="S27" s="125">
        <f>Tableau1[[#This Row],[MOBILE]]-Tableau1[[#This Row],[MOBILE
PRIS]]</f>
        <v>0</v>
      </c>
      <c r="T27" s="125">
        <f>Tableau1[[#This Row],[MALADIE]]-Tableau1[[#This Row],[MALADIE
PRIS]]</f>
        <v>1</v>
      </c>
      <c r="U27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7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7" s="98"/>
    </row>
    <row r="28" spans="1:23" x14ac:dyDescent="0.25">
      <c r="A28" s="97">
        <v>984</v>
      </c>
      <c r="B28" s="97" t="s">
        <v>60</v>
      </c>
      <c r="C28" s="97">
        <v>2</v>
      </c>
      <c r="D28" s="97">
        <v>14</v>
      </c>
      <c r="E28" s="97">
        <v>140</v>
      </c>
      <c r="F28" s="128" t="s">
        <v>232</v>
      </c>
      <c r="G28" s="98" t="s">
        <v>103</v>
      </c>
      <c r="H28" s="98" t="s">
        <v>104</v>
      </c>
      <c r="I28" s="97" t="s">
        <v>63</v>
      </c>
      <c r="J28" s="113" t="s">
        <v>224</v>
      </c>
      <c r="K28" s="121"/>
      <c r="L28" s="104">
        <v>10</v>
      </c>
      <c r="O28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8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8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8" s="125">
        <f>Tableau1[[#This Row],[VACANCES
PRÉCÉDENTES]]+Tableau1[[#This Row],[VACANCES
COURANTES]]-Tableau1[[#This Row],[VACANCES
PRIS]]</f>
        <v>0</v>
      </c>
      <c r="S28" s="125">
        <f>Tableau1[[#This Row],[MOBILE]]-Tableau1[[#This Row],[MOBILE
PRIS]]</f>
        <v>0</v>
      </c>
      <c r="T28" s="125">
        <f>Tableau1[[#This Row],[MALADIE]]-Tableau1[[#This Row],[MALADIE
PRIS]]</f>
        <v>0</v>
      </c>
      <c r="U28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8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8" s="98"/>
    </row>
    <row r="29" spans="1:23" x14ac:dyDescent="0.25">
      <c r="A29" s="97">
        <v>641</v>
      </c>
      <c r="B29" s="97" t="s">
        <v>60</v>
      </c>
      <c r="C29" s="97">
        <v>2</v>
      </c>
      <c r="D29" s="97">
        <v>14</v>
      </c>
      <c r="E29" s="97">
        <v>140</v>
      </c>
      <c r="F29" s="128" t="s">
        <v>232</v>
      </c>
      <c r="G29" s="98" t="s">
        <v>106</v>
      </c>
      <c r="H29" s="98" t="s">
        <v>107</v>
      </c>
      <c r="I29" s="97" t="s">
        <v>63</v>
      </c>
      <c r="J29" s="113" t="s">
        <v>224</v>
      </c>
      <c r="K29" s="121"/>
      <c r="L29" s="104">
        <v>15</v>
      </c>
      <c r="O29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29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29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29" s="125">
        <f>Tableau1[[#This Row],[VACANCES
PRÉCÉDENTES]]+Tableau1[[#This Row],[VACANCES
COURANTES]]-Tableau1[[#This Row],[VACANCES
PRIS]]</f>
        <v>5</v>
      </c>
      <c r="S29" s="125">
        <f>Tableau1[[#This Row],[MOBILE]]-Tableau1[[#This Row],[MOBILE
PRIS]]</f>
        <v>0</v>
      </c>
      <c r="T29" s="125">
        <f>Tableau1[[#This Row],[MALADIE]]-Tableau1[[#This Row],[MALADIE
PRIS]]</f>
        <v>0</v>
      </c>
      <c r="U29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29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29" s="98"/>
    </row>
    <row r="30" spans="1:23" x14ac:dyDescent="0.25">
      <c r="A30" s="97">
        <v>1004</v>
      </c>
      <c r="B30" s="97" t="s">
        <v>60</v>
      </c>
      <c r="C30" s="97">
        <v>2</v>
      </c>
      <c r="D30" s="97">
        <v>14</v>
      </c>
      <c r="E30" s="97">
        <v>140</v>
      </c>
      <c r="F30" s="128" t="s">
        <v>232</v>
      </c>
      <c r="G30" s="98" t="s">
        <v>108</v>
      </c>
      <c r="H30" s="98" t="s">
        <v>109</v>
      </c>
      <c r="I30" s="97" t="s">
        <v>63</v>
      </c>
      <c r="J30" s="113" t="s">
        <v>224</v>
      </c>
      <c r="K30" s="121"/>
      <c r="L30" s="104">
        <v>10</v>
      </c>
      <c r="M30" s="104">
        <v>1</v>
      </c>
      <c r="N30" s="104">
        <v>1</v>
      </c>
      <c r="O30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0</v>
      </c>
      <c r="P30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0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0" s="125">
        <f>Tableau1[[#This Row],[VACANCES
PRÉCÉDENTES]]+Tableau1[[#This Row],[VACANCES
COURANTES]]-Tableau1[[#This Row],[VACANCES
PRIS]]</f>
        <v>10</v>
      </c>
      <c r="S30" s="125">
        <f>Tableau1[[#This Row],[MOBILE]]-Tableau1[[#This Row],[MOBILE
PRIS]]</f>
        <v>1</v>
      </c>
      <c r="T30" s="125">
        <f>Tableau1[[#This Row],[MALADIE]]-Tableau1[[#This Row],[MALADIE
PRIS]]</f>
        <v>1</v>
      </c>
      <c r="U30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0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0" s="98"/>
    </row>
    <row r="31" spans="1:23" x14ac:dyDescent="0.25">
      <c r="A31" s="97">
        <v>829</v>
      </c>
      <c r="B31" s="97" t="s">
        <v>64</v>
      </c>
      <c r="C31" s="97">
        <v>2</v>
      </c>
      <c r="D31" s="97">
        <v>5</v>
      </c>
      <c r="E31" s="97">
        <v>50</v>
      </c>
      <c r="G31" s="98" t="s">
        <v>110</v>
      </c>
      <c r="H31" s="98" t="s">
        <v>76</v>
      </c>
      <c r="I31" s="97" t="s">
        <v>63</v>
      </c>
      <c r="J31" s="113" t="s">
        <v>214</v>
      </c>
      <c r="K31" s="121"/>
      <c r="L31" s="104">
        <v>19</v>
      </c>
      <c r="M31" s="104">
        <v>1</v>
      </c>
      <c r="N31" s="104">
        <v>1</v>
      </c>
      <c r="O31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31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1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1" s="125">
        <f>Tableau1[[#This Row],[VACANCES
PRÉCÉDENTES]]+Tableau1[[#This Row],[VACANCES
COURANTES]]-Tableau1[[#This Row],[VACANCES
PRIS]]</f>
        <v>9</v>
      </c>
      <c r="S31" s="125">
        <f>Tableau1[[#This Row],[MOBILE]]-Tableau1[[#This Row],[MOBILE
PRIS]]</f>
        <v>1</v>
      </c>
      <c r="T31" s="125">
        <f>Tableau1[[#This Row],[MALADIE]]-Tableau1[[#This Row],[MALADIE
PRIS]]</f>
        <v>1</v>
      </c>
      <c r="U31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1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1" s="98"/>
    </row>
    <row r="32" spans="1:23" x14ac:dyDescent="0.25">
      <c r="A32" s="97">
        <v>849</v>
      </c>
      <c r="B32" s="97" t="s">
        <v>64</v>
      </c>
      <c r="C32" s="97">
        <v>1</v>
      </c>
      <c r="D32" s="97">
        <v>7</v>
      </c>
      <c r="E32" s="97">
        <v>72</v>
      </c>
      <c r="G32" s="98" t="s">
        <v>111</v>
      </c>
      <c r="H32" s="98" t="s">
        <v>112</v>
      </c>
      <c r="I32" s="97" t="s">
        <v>63</v>
      </c>
      <c r="J32" s="113" t="s">
        <v>221</v>
      </c>
      <c r="K32" s="121"/>
      <c r="L32" s="104">
        <v>10</v>
      </c>
      <c r="O32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32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2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2" s="125">
        <f>Tableau1[[#This Row],[VACANCES
PRÉCÉDENTES]]+Tableau1[[#This Row],[VACANCES
COURANTES]]-Tableau1[[#This Row],[VACANCES
PRIS]]</f>
        <v>5</v>
      </c>
      <c r="S32" s="125">
        <f>Tableau1[[#This Row],[MOBILE]]-Tableau1[[#This Row],[MOBILE
PRIS]]</f>
        <v>0</v>
      </c>
      <c r="T32" s="125">
        <f>Tableau1[[#This Row],[MALADIE]]-Tableau1[[#This Row],[MALADIE
PRIS]]</f>
        <v>0</v>
      </c>
      <c r="U32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2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2" s="98"/>
    </row>
    <row r="33" spans="1:23" x14ac:dyDescent="0.25">
      <c r="A33" s="97">
        <v>1026</v>
      </c>
      <c r="B33" s="97" t="s">
        <v>60</v>
      </c>
      <c r="C33" s="97">
        <v>2</v>
      </c>
      <c r="D33" s="97">
        <v>4</v>
      </c>
      <c r="E33" s="97">
        <v>41</v>
      </c>
      <c r="G33" s="98" t="s">
        <v>113</v>
      </c>
      <c r="H33" s="98" t="s">
        <v>114</v>
      </c>
      <c r="I33" s="97" t="s">
        <v>63</v>
      </c>
      <c r="J33" s="113" t="s">
        <v>211</v>
      </c>
      <c r="K33" s="121"/>
      <c r="L33" s="104">
        <v>1</v>
      </c>
      <c r="O33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0</v>
      </c>
      <c r="P33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3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3" s="125">
        <f>Tableau1[[#This Row],[VACANCES
PRÉCÉDENTES]]+Tableau1[[#This Row],[VACANCES
COURANTES]]-Tableau1[[#This Row],[VACANCES
PRIS]]</f>
        <v>1</v>
      </c>
      <c r="S33" s="125">
        <f>Tableau1[[#This Row],[MOBILE]]-Tableau1[[#This Row],[MOBILE
PRIS]]</f>
        <v>0</v>
      </c>
      <c r="T33" s="125">
        <f>Tableau1[[#This Row],[MALADIE]]-Tableau1[[#This Row],[MALADIE
PRIS]]</f>
        <v>0</v>
      </c>
      <c r="U33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3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3" s="98"/>
    </row>
    <row r="34" spans="1:23" x14ac:dyDescent="0.25">
      <c r="A34" s="97">
        <v>836</v>
      </c>
      <c r="B34" s="97" t="s">
        <v>64</v>
      </c>
      <c r="C34" s="97">
        <v>2</v>
      </c>
      <c r="D34" s="97">
        <v>4</v>
      </c>
      <c r="E34" s="97">
        <v>39</v>
      </c>
      <c r="F34" s="128">
        <v>4</v>
      </c>
      <c r="G34" s="98" t="s">
        <v>115</v>
      </c>
      <c r="H34" s="98" t="s">
        <v>116</v>
      </c>
      <c r="I34" s="97" t="s">
        <v>63</v>
      </c>
      <c r="J34" s="113" t="s">
        <v>217</v>
      </c>
      <c r="K34" s="121"/>
      <c r="L34" s="104">
        <v>16</v>
      </c>
      <c r="N34" s="104">
        <v>1</v>
      </c>
      <c r="O34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8</v>
      </c>
      <c r="P34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4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4" s="125">
        <f>Tableau1[[#This Row],[VACANCES
PRÉCÉDENTES]]+Tableau1[[#This Row],[VACANCES
COURANTES]]-Tableau1[[#This Row],[VACANCES
PRIS]]</f>
        <v>8</v>
      </c>
      <c r="S34" s="125">
        <f>Tableau1[[#This Row],[MOBILE]]-Tableau1[[#This Row],[MOBILE
PRIS]]</f>
        <v>0</v>
      </c>
      <c r="T34" s="125">
        <f>Tableau1[[#This Row],[MALADIE]]-Tableau1[[#This Row],[MALADIE
PRIS]]</f>
        <v>1</v>
      </c>
      <c r="U34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4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4" s="98"/>
    </row>
    <row r="35" spans="1:23" x14ac:dyDescent="0.25">
      <c r="A35" s="97">
        <v>26</v>
      </c>
      <c r="B35" s="97" t="s">
        <v>60</v>
      </c>
      <c r="C35" s="97">
        <v>2</v>
      </c>
      <c r="D35" s="97">
        <v>4</v>
      </c>
      <c r="E35" s="97">
        <v>41</v>
      </c>
      <c r="G35" s="98" t="s">
        <v>117</v>
      </c>
      <c r="H35" s="98" t="s">
        <v>118</v>
      </c>
      <c r="I35" s="97" t="s">
        <v>63</v>
      </c>
      <c r="J35" s="113" t="s">
        <v>211</v>
      </c>
      <c r="K35" s="121"/>
      <c r="L35" s="104">
        <v>11</v>
      </c>
      <c r="M35" s="104">
        <v>1</v>
      </c>
      <c r="O35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35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5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5" s="125">
        <f>Tableau1[[#This Row],[VACANCES
PRÉCÉDENTES]]+Tableau1[[#This Row],[VACANCES
COURANTES]]-Tableau1[[#This Row],[VACANCES
PRIS]]</f>
        <v>6</v>
      </c>
      <c r="S35" s="125">
        <f>Tableau1[[#This Row],[MOBILE]]-Tableau1[[#This Row],[MOBILE
PRIS]]</f>
        <v>1</v>
      </c>
      <c r="T35" s="125">
        <f>Tableau1[[#This Row],[MALADIE]]-Tableau1[[#This Row],[MALADIE
PRIS]]</f>
        <v>0</v>
      </c>
      <c r="U35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5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5" s="98"/>
    </row>
    <row r="36" spans="1:23" x14ac:dyDescent="0.25">
      <c r="A36" s="97">
        <v>645</v>
      </c>
      <c r="B36" s="97" t="s">
        <v>60</v>
      </c>
      <c r="C36" s="97">
        <v>2</v>
      </c>
      <c r="D36" s="97">
        <v>7</v>
      </c>
      <c r="E36" s="97">
        <v>71</v>
      </c>
      <c r="G36" s="98" t="s">
        <v>119</v>
      </c>
      <c r="H36" s="98" t="s">
        <v>120</v>
      </c>
      <c r="I36" s="97" t="s">
        <v>63</v>
      </c>
      <c r="J36" s="113" t="s">
        <v>209</v>
      </c>
      <c r="K36" s="121"/>
      <c r="L36" s="104">
        <v>15</v>
      </c>
      <c r="O36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14</v>
      </c>
      <c r="P36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6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6" s="125">
        <f>Tableau1[[#This Row],[VACANCES
PRÉCÉDENTES]]+Tableau1[[#This Row],[VACANCES
COURANTES]]-Tableau1[[#This Row],[VACANCES
PRIS]]</f>
        <v>1</v>
      </c>
      <c r="S36" s="125">
        <f>Tableau1[[#This Row],[MOBILE]]-Tableau1[[#This Row],[MOBILE
PRIS]]</f>
        <v>0</v>
      </c>
      <c r="T36" s="125">
        <f>Tableau1[[#This Row],[MALADIE]]-Tableau1[[#This Row],[MALADIE
PRIS]]</f>
        <v>0</v>
      </c>
      <c r="U36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6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6" s="98"/>
    </row>
    <row r="37" spans="1:23" x14ac:dyDescent="0.25">
      <c r="A37" s="97">
        <v>973</v>
      </c>
      <c r="B37" s="97" t="s">
        <v>60</v>
      </c>
      <c r="C37" s="97">
        <v>2</v>
      </c>
      <c r="D37" s="97">
        <v>14</v>
      </c>
      <c r="E37" s="97">
        <v>140</v>
      </c>
      <c r="F37" s="128" t="s">
        <v>232</v>
      </c>
      <c r="G37" s="98" t="s">
        <v>121</v>
      </c>
      <c r="H37" s="98" t="s">
        <v>122</v>
      </c>
      <c r="I37" s="97" t="s">
        <v>63</v>
      </c>
      <c r="J37" s="113" t="s">
        <v>224</v>
      </c>
      <c r="K37" s="121"/>
      <c r="L37" s="104">
        <v>10</v>
      </c>
      <c r="M37" s="104">
        <v>1</v>
      </c>
      <c r="N37" s="104">
        <v>1</v>
      </c>
      <c r="O37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37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1</v>
      </c>
      <c r="Q37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1</v>
      </c>
      <c r="R37" s="125">
        <f>Tableau1[[#This Row],[VACANCES
PRÉCÉDENTES]]+Tableau1[[#This Row],[VACANCES
COURANTES]]-Tableau1[[#This Row],[VACANCES
PRIS]]</f>
        <v>5</v>
      </c>
      <c r="S37" s="125">
        <f>Tableau1[[#This Row],[MOBILE]]-Tableau1[[#This Row],[MOBILE
PRIS]]</f>
        <v>0</v>
      </c>
      <c r="T37" s="125">
        <f>Tableau1[[#This Row],[MALADIE]]-Tableau1[[#This Row],[MALADIE
PRIS]]</f>
        <v>0</v>
      </c>
      <c r="U37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7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7" s="98"/>
    </row>
    <row r="38" spans="1:23" x14ac:dyDescent="0.25">
      <c r="A38" s="97">
        <v>945</v>
      </c>
      <c r="B38" s="97" t="s">
        <v>64</v>
      </c>
      <c r="C38" s="97">
        <v>2</v>
      </c>
      <c r="D38" s="97">
        <v>14</v>
      </c>
      <c r="E38" s="97">
        <v>140</v>
      </c>
      <c r="F38" s="128" t="s">
        <v>232</v>
      </c>
      <c r="G38" s="98" t="s">
        <v>123</v>
      </c>
      <c r="H38" s="98" t="s">
        <v>124</v>
      </c>
      <c r="I38" s="97" t="s">
        <v>63</v>
      </c>
      <c r="J38" s="113" t="s">
        <v>216</v>
      </c>
      <c r="K38" s="121">
        <v>5</v>
      </c>
      <c r="L38" s="104">
        <v>10</v>
      </c>
      <c r="N38" s="104">
        <v>1</v>
      </c>
      <c r="O38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9</v>
      </c>
      <c r="P38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38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8" s="125">
        <f>Tableau1[[#This Row],[VACANCES
PRÉCÉDENTES]]+Tableau1[[#This Row],[VACANCES
COURANTES]]-Tableau1[[#This Row],[VACANCES
PRIS]]</f>
        <v>6</v>
      </c>
      <c r="S38" s="125">
        <f>Tableau1[[#This Row],[MOBILE]]-Tableau1[[#This Row],[MOBILE
PRIS]]</f>
        <v>0</v>
      </c>
      <c r="T38" s="125">
        <f>Tableau1[[#This Row],[MALADIE]]-Tableau1[[#This Row],[MALADIE
PRIS]]</f>
        <v>1</v>
      </c>
      <c r="U38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8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8" s="98"/>
    </row>
    <row r="39" spans="1:23" x14ac:dyDescent="0.25">
      <c r="A39" s="97">
        <v>957</v>
      </c>
      <c r="B39" s="97" t="s">
        <v>64</v>
      </c>
      <c r="C39" s="97">
        <v>2</v>
      </c>
      <c r="D39" s="97">
        <v>13</v>
      </c>
      <c r="E39" s="97">
        <v>131</v>
      </c>
      <c r="G39" s="98" t="s">
        <v>125</v>
      </c>
      <c r="H39" s="98" t="s">
        <v>126</v>
      </c>
      <c r="I39" s="97" t="s">
        <v>63</v>
      </c>
      <c r="J39" s="113" t="s">
        <v>210</v>
      </c>
      <c r="K39" s="121">
        <v>1</v>
      </c>
      <c r="L39" s="104">
        <v>10</v>
      </c>
      <c r="M39" s="104">
        <v>2</v>
      </c>
      <c r="N39" s="104">
        <v>1</v>
      </c>
      <c r="O39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39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1</v>
      </c>
      <c r="Q39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39" s="125">
        <f>Tableau1[[#This Row],[VACANCES
PRÉCÉDENTES]]+Tableau1[[#This Row],[VACANCES
COURANTES]]-Tableau1[[#This Row],[VACANCES
PRIS]]</f>
        <v>1</v>
      </c>
      <c r="S39" s="125">
        <f>Tableau1[[#This Row],[MOBILE]]-Tableau1[[#This Row],[MOBILE
PRIS]]</f>
        <v>1</v>
      </c>
      <c r="T39" s="125">
        <f>Tableau1[[#This Row],[MALADIE]]-Tableau1[[#This Row],[MALADIE
PRIS]]</f>
        <v>1</v>
      </c>
      <c r="U39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39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39" s="98"/>
    </row>
    <row r="40" spans="1:23" x14ac:dyDescent="0.25">
      <c r="A40" s="97">
        <v>1006</v>
      </c>
      <c r="B40" s="97" t="s">
        <v>60</v>
      </c>
      <c r="C40" s="97">
        <v>2</v>
      </c>
      <c r="D40" s="97">
        <v>4</v>
      </c>
      <c r="E40" s="97">
        <v>42</v>
      </c>
      <c r="G40" s="98" t="s">
        <v>127</v>
      </c>
      <c r="H40" s="98" t="s">
        <v>128</v>
      </c>
      <c r="I40" s="97" t="s">
        <v>63</v>
      </c>
      <c r="J40" s="113" t="s">
        <v>211</v>
      </c>
      <c r="K40" s="121"/>
      <c r="L40" s="104">
        <v>8</v>
      </c>
      <c r="M40" s="104">
        <v>1</v>
      </c>
      <c r="N40" s="104">
        <v>1</v>
      </c>
      <c r="O40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40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0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0" s="125">
        <f>Tableau1[[#This Row],[VACANCES
PRÉCÉDENTES]]+Tableau1[[#This Row],[VACANCES
COURANTES]]-Tableau1[[#This Row],[VACANCES
PRIS]]</f>
        <v>3</v>
      </c>
      <c r="S40" s="125">
        <f>Tableau1[[#This Row],[MOBILE]]-Tableau1[[#This Row],[MOBILE
PRIS]]</f>
        <v>1</v>
      </c>
      <c r="T40" s="125">
        <f>Tableau1[[#This Row],[MALADIE]]-Tableau1[[#This Row],[MALADIE
PRIS]]</f>
        <v>1</v>
      </c>
      <c r="U40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0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0" s="98"/>
    </row>
    <row r="41" spans="1:23" x14ac:dyDescent="0.25">
      <c r="A41" s="97">
        <v>746</v>
      </c>
      <c r="B41" s="97" t="s">
        <v>60</v>
      </c>
      <c r="C41" s="97">
        <v>2</v>
      </c>
      <c r="D41" s="97">
        <v>14</v>
      </c>
      <c r="E41" s="97">
        <v>140</v>
      </c>
      <c r="F41" s="128" t="s">
        <v>232</v>
      </c>
      <c r="G41" s="98" t="s">
        <v>129</v>
      </c>
      <c r="H41" s="98" t="s">
        <v>130</v>
      </c>
      <c r="I41" s="97" t="s">
        <v>63</v>
      </c>
      <c r="J41" s="113" t="s">
        <v>224</v>
      </c>
      <c r="K41" s="121"/>
      <c r="L41" s="104">
        <v>15</v>
      </c>
      <c r="O41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5</v>
      </c>
      <c r="P41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1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1" s="125">
        <f>Tableau1[[#This Row],[VACANCES
PRÉCÉDENTES]]+Tableau1[[#This Row],[VACANCES
COURANTES]]-Tableau1[[#This Row],[VACANCES
PRIS]]</f>
        <v>10</v>
      </c>
      <c r="S41" s="125">
        <f>Tableau1[[#This Row],[MOBILE]]-Tableau1[[#This Row],[MOBILE
PRIS]]</f>
        <v>0</v>
      </c>
      <c r="T41" s="125">
        <f>Tableau1[[#This Row],[MALADIE]]-Tableau1[[#This Row],[MALADIE
PRIS]]</f>
        <v>0</v>
      </c>
      <c r="U41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1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1" s="98"/>
    </row>
    <row r="42" spans="1:23" x14ac:dyDescent="0.25">
      <c r="A42" s="97">
        <v>400</v>
      </c>
      <c r="B42" s="97" t="s">
        <v>60</v>
      </c>
      <c r="C42" s="97">
        <v>2</v>
      </c>
      <c r="D42" s="97">
        <v>4</v>
      </c>
      <c r="E42" s="97">
        <v>41</v>
      </c>
      <c r="G42" s="98" t="s">
        <v>131</v>
      </c>
      <c r="H42" s="98" t="s">
        <v>132</v>
      </c>
      <c r="I42" s="97" t="s">
        <v>63</v>
      </c>
      <c r="J42" s="113" t="s">
        <v>211</v>
      </c>
      <c r="K42" s="121"/>
      <c r="L42" s="104">
        <v>20</v>
      </c>
      <c r="N42" s="104">
        <v>1</v>
      </c>
      <c r="O42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42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2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2" s="125">
        <f>Tableau1[[#This Row],[VACANCES
PRÉCÉDENTES]]+Tableau1[[#This Row],[VACANCES
COURANTES]]-Tableau1[[#This Row],[VACANCES
PRIS]]</f>
        <v>10</v>
      </c>
      <c r="S42" s="125">
        <f>Tableau1[[#This Row],[MOBILE]]-Tableau1[[#This Row],[MOBILE
PRIS]]</f>
        <v>0</v>
      </c>
      <c r="T42" s="125">
        <f>Tableau1[[#This Row],[MALADIE]]-Tableau1[[#This Row],[MALADIE
PRIS]]</f>
        <v>1</v>
      </c>
      <c r="U42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2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2" s="98"/>
    </row>
    <row r="43" spans="1:23" x14ac:dyDescent="0.25">
      <c r="A43" s="97">
        <v>901</v>
      </c>
      <c r="B43" s="97" t="s">
        <v>60</v>
      </c>
      <c r="C43" s="97">
        <v>2</v>
      </c>
      <c r="D43" s="97">
        <v>4</v>
      </c>
      <c r="E43" s="97">
        <v>46</v>
      </c>
      <c r="G43" s="98" t="s">
        <v>133</v>
      </c>
      <c r="H43" s="98" t="s">
        <v>134</v>
      </c>
      <c r="I43" s="97" t="s">
        <v>63</v>
      </c>
      <c r="J43" s="113" t="s">
        <v>209</v>
      </c>
      <c r="K43" s="121"/>
      <c r="L43" s="104">
        <v>10</v>
      </c>
      <c r="M43" s="104">
        <v>1</v>
      </c>
      <c r="N43" s="104">
        <v>1</v>
      </c>
      <c r="O43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43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3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3" s="125">
        <f>Tableau1[[#This Row],[VACANCES
PRÉCÉDENTES]]+Tableau1[[#This Row],[VACANCES
COURANTES]]-Tableau1[[#This Row],[VACANCES
PRIS]]</f>
        <v>0</v>
      </c>
      <c r="S43" s="125">
        <f>Tableau1[[#This Row],[MOBILE]]-Tableau1[[#This Row],[MOBILE
PRIS]]</f>
        <v>1</v>
      </c>
      <c r="T43" s="125">
        <f>Tableau1[[#This Row],[MALADIE]]-Tableau1[[#This Row],[MALADIE
PRIS]]</f>
        <v>1</v>
      </c>
      <c r="U43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3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3" s="98"/>
    </row>
    <row r="44" spans="1:23" x14ac:dyDescent="0.25">
      <c r="A44" s="97">
        <v>537</v>
      </c>
      <c r="B44" s="97" t="s">
        <v>60</v>
      </c>
      <c r="C44" s="97">
        <v>2</v>
      </c>
      <c r="D44" s="97">
        <v>4</v>
      </c>
      <c r="E44" s="97">
        <v>41</v>
      </c>
      <c r="G44" s="98" t="s">
        <v>135</v>
      </c>
      <c r="H44" s="98" t="s">
        <v>136</v>
      </c>
      <c r="I44" s="97" t="s">
        <v>63</v>
      </c>
      <c r="J44" s="113" t="s">
        <v>211</v>
      </c>
      <c r="K44" s="121"/>
      <c r="L44" s="104">
        <v>13</v>
      </c>
      <c r="O44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12</v>
      </c>
      <c r="P44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4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4" s="125">
        <f>Tableau1[[#This Row],[VACANCES
PRÉCÉDENTES]]+Tableau1[[#This Row],[VACANCES
COURANTES]]-Tableau1[[#This Row],[VACANCES
PRIS]]</f>
        <v>1</v>
      </c>
      <c r="S44" s="125">
        <f>Tableau1[[#This Row],[MOBILE]]-Tableau1[[#This Row],[MOBILE
PRIS]]</f>
        <v>0</v>
      </c>
      <c r="T44" s="125">
        <f>Tableau1[[#This Row],[MALADIE]]-Tableau1[[#This Row],[MALADIE
PRIS]]</f>
        <v>0</v>
      </c>
      <c r="U44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4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4" s="98"/>
    </row>
    <row r="45" spans="1:23" x14ac:dyDescent="0.25">
      <c r="A45" s="97">
        <v>785</v>
      </c>
      <c r="B45" s="97" t="s">
        <v>60</v>
      </c>
      <c r="C45" s="97">
        <v>2</v>
      </c>
      <c r="D45" s="97">
        <v>5</v>
      </c>
      <c r="E45" s="97">
        <v>50</v>
      </c>
      <c r="G45" s="98" t="s">
        <v>137</v>
      </c>
      <c r="H45" s="98" t="s">
        <v>138</v>
      </c>
      <c r="I45" s="97" t="s">
        <v>63</v>
      </c>
      <c r="J45" s="113" t="s">
        <v>224</v>
      </c>
      <c r="K45" s="121"/>
      <c r="L45" s="104">
        <v>15</v>
      </c>
      <c r="M45" s="104">
        <v>1</v>
      </c>
      <c r="O45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0</v>
      </c>
      <c r="P45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5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5" s="125">
        <f>Tableau1[[#This Row],[VACANCES
PRÉCÉDENTES]]+Tableau1[[#This Row],[VACANCES
COURANTES]]-Tableau1[[#This Row],[VACANCES
PRIS]]</f>
        <v>15</v>
      </c>
      <c r="S45" s="125">
        <f>Tableau1[[#This Row],[MOBILE]]-Tableau1[[#This Row],[MOBILE
PRIS]]</f>
        <v>1</v>
      </c>
      <c r="T45" s="125">
        <f>Tableau1[[#This Row],[MALADIE]]-Tableau1[[#This Row],[MALADIE
PRIS]]</f>
        <v>0</v>
      </c>
      <c r="U45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5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5" s="98"/>
    </row>
    <row r="46" spans="1:23" x14ac:dyDescent="0.25">
      <c r="A46" s="97">
        <v>926</v>
      </c>
      <c r="B46" s="97" t="s">
        <v>60</v>
      </c>
      <c r="C46" s="97">
        <v>2</v>
      </c>
      <c r="D46" s="97">
        <v>4</v>
      </c>
      <c r="E46" s="97">
        <v>42</v>
      </c>
      <c r="G46" s="98" t="s">
        <v>139</v>
      </c>
      <c r="H46" s="98" t="s">
        <v>140</v>
      </c>
      <c r="I46" s="97" t="s">
        <v>63</v>
      </c>
      <c r="J46" s="113" t="s">
        <v>211</v>
      </c>
      <c r="K46" s="121"/>
      <c r="L46" s="104">
        <v>10</v>
      </c>
      <c r="N46" s="104">
        <v>1</v>
      </c>
      <c r="O46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46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6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1</v>
      </c>
      <c r="R46" s="125">
        <f>Tableau1[[#This Row],[VACANCES
PRÉCÉDENTES]]+Tableau1[[#This Row],[VACANCES
COURANTES]]-Tableau1[[#This Row],[VACANCES
PRIS]]</f>
        <v>0</v>
      </c>
      <c r="S46" s="125">
        <f>Tableau1[[#This Row],[MOBILE]]-Tableau1[[#This Row],[MOBILE
PRIS]]</f>
        <v>0</v>
      </c>
      <c r="T46" s="125">
        <f>Tableau1[[#This Row],[MALADIE]]-Tableau1[[#This Row],[MALADIE
PRIS]]</f>
        <v>0</v>
      </c>
      <c r="U46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6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6" s="98"/>
    </row>
    <row r="47" spans="1:23" x14ac:dyDescent="0.25">
      <c r="A47" s="97">
        <v>370</v>
      </c>
      <c r="B47" s="97" t="s">
        <v>60</v>
      </c>
      <c r="C47" s="97">
        <v>2</v>
      </c>
      <c r="D47" s="97">
        <v>4</v>
      </c>
      <c r="E47" s="97">
        <v>42</v>
      </c>
      <c r="G47" s="98" t="s">
        <v>141</v>
      </c>
      <c r="H47" s="98" t="s">
        <v>142</v>
      </c>
      <c r="I47" s="97" t="s">
        <v>63</v>
      </c>
      <c r="J47" s="113" t="s">
        <v>211</v>
      </c>
      <c r="K47" s="121">
        <v>6</v>
      </c>
      <c r="L47" s="104">
        <v>20</v>
      </c>
      <c r="O47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15</v>
      </c>
      <c r="P47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7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7" s="125">
        <f>Tableau1[[#This Row],[VACANCES
PRÉCÉDENTES]]+Tableau1[[#This Row],[VACANCES
COURANTES]]-Tableau1[[#This Row],[VACANCES
PRIS]]</f>
        <v>11</v>
      </c>
      <c r="S47" s="125">
        <f>Tableau1[[#This Row],[MOBILE]]-Tableau1[[#This Row],[MOBILE
PRIS]]</f>
        <v>0</v>
      </c>
      <c r="T47" s="125">
        <f>Tableau1[[#This Row],[MALADIE]]-Tableau1[[#This Row],[MALADIE
PRIS]]</f>
        <v>0</v>
      </c>
      <c r="U47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7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7" s="98"/>
    </row>
    <row r="48" spans="1:23" x14ac:dyDescent="0.25">
      <c r="A48" s="97">
        <v>941</v>
      </c>
      <c r="B48" s="97" t="s">
        <v>64</v>
      </c>
      <c r="C48" s="97">
        <v>2</v>
      </c>
      <c r="D48" s="97">
        <v>4</v>
      </c>
      <c r="E48" s="97">
        <v>41</v>
      </c>
      <c r="G48" s="98" t="s">
        <v>143</v>
      </c>
      <c r="H48" s="98" t="s">
        <v>144</v>
      </c>
      <c r="I48" s="97" t="s">
        <v>63</v>
      </c>
      <c r="J48" s="113" t="s">
        <v>214</v>
      </c>
      <c r="K48" s="121"/>
      <c r="L48" s="104">
        <v>10</v>
      </c>
      <c r="M48" s="104">
        <v>1</v>
      </c>
      <c r="N48" s="104">
        <v>1</v>
      </c>
      <c r="O48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48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1</v>
      </c>
      <c r="Q48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8" s="125">
        <f>Tableau1[[#This Row],[VACANCES
PRÉCÉDENTES]]+Tableau1[[#This Row],[VACANCES
COURANTES]]-Tableau1[[#This Row],[VACANCES
PRIS]]</f>
        <v>0</v>
      </c>
      <c r="S48" s="125">
        <f>Tableau1[[#This Row],[MOBILE]]-Tableau1[[#This Row],[MOBILE
PRIS]]</f>
        <v>0</v>
      </c>
      <c r="T48" s="125">
        <f>Tableau1[[#This Row],[MALADIE]]-Tableau1[[#This Row],[MALADIE
PRIS]]</f>
        <v>1</v>
      </c>
      <c r="U48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1</v>
      </c>
      <c r="V48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8" s="98"/>
    </row>
    <row r="49" spans="1:23" x14ac:dyDescent="0.25">
      <c r="A49" s="97">
        <v>830</v>
      </c>
      <c r="B49" s="97" t="s">
        <v>64</v>
      </c>
      <c r="C49" s="97">
        <v>2</v>
      </c>
      <c r="D49" s="97">
        <v>4</v>
      </c>
      <c r="E49" s="97">
        <v>40</v>
      </c>
      <c r="G49" s="98" t="s">
        <v>145</v>
      </c>
      <c r="H49" s="98" t="s">
        <v>118</v>
      </c>
      <c r="I49" s="97" t="s">
        <v>63</v>
      </c>
      <c r="J49" s="113" t="s">
        <v>214</v>
      </c>
      <c r="K49" s="121"/>
      <c r="L49" s="104">
        <v>20</v>
      </c>
      <c r="M49" s="104">
        <v>1</v>
      </c>
      <c r="N49" s="104">
        <v>1</v>
      </c>
      <c r="O49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49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49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49" s="125">
        <f>Tableau1[[#This Row],[VACANCES
PRÉCÉDENTES]]+Tableau1[[#This Row],[VACANCES
COURANTES]]-Tableau1[[#This Row],[VACANCES
PRIS]]</f>
        <v>10</v>
      </c>
      <c r="S49" s="125">
        <f>Tableau1[[#This Row],[MOBILE]]-Tableau1[[#This Row],[MOBILE
PRIS]]</f>
        <v>1</v>
      </c>
      <c r="T49" s="125">
        <f>Tableau1[[#This Row],[MALADIE]]-Tableau1[[#This Row],[MALADIE
PRIS]]</f>
        <v>1</v>
      </c>
      <c r="U49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49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49" s="98"/>
    </row>
    <row r="50" spans="1:23" x14ac:dyDescent="0.25">
      <c r="A50" s="97">
        <v>1002</v>
      </c>
      <c r="B50" s="97" t="s">
        <v>64</v>
      </c>
      <c r="C50" s="97">
        <v>1</v>
      </c>
      <c r="D50" s="97">
        <v>6</v>
      </c>
      <c r="E50" s="97">
        <v>66</v>
      </c>
      <c r="G50" s="98" t="s">
        <v>146</v>
      </c>
      <c r="H50" s="98" t="s">
        <v>76</v>
      </c>
      <c r="I50" s="97" t="s">
        <v>63</v>
      </c>
      <c r="J50" s="113" t="s">
        <v>212</v>
      </c>
      <c r="K50" s="121"/>
      <c r="L50" s="104">
        <v>10</v>
      </c>
      <c r="O50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50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0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0" s="125">
        <f>Tableau1[[#This Row],[VACANCES
PRÉCÉDENTES]]+Tableau1[[#This Row],[VACANCES
COURANTES]]-Tableau1[[#This Row],[VACANCES
PRIS]]</f>
        <v>0</v>
      </c>
      <c r="S50" s="125">
        <f>Tableau1[[#This Row],[MOBILE]]-Tableau1[[#This Row],[MOBILE
PRIS]]</f>
        <v>0</v>
      </c>
      <c r="T50" s="125">
        <f>Tableau1[[#This Row],[MALADIE]]-Tableau1[[#This Row],[MALADIE
PRIS]]</f>
        <v>0</v>
      </c>
      <c r="U50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0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0" s="98"/>
    </row>
    <row r="51" spans="1:23" x14ac:dyDescent="0.25">
      <c r="A51" s="97">
        <v>843</v>
      </c>
      <c r="B51" s="97" t="s">
        <v>64</v>
      </c>
      <c r="C51" s="97">
        <v>2</v>
      </c>
      <c r="D51" s="97">
        <v>4</v>
      </c>
      <c r="E51" s="97">
        <v>42</v>
      </c>
      <c r="G51" s="98" t="s">
        <v>147</v>
      </c>
      <c r="H51" s="98" t="s">
        <v>148</v>
      </c>
      <c r="I51" s="97" t="s">
        <v>63</v>
      </c>
      <c r="J51" s="113" t="s">
        <v>214</v>
      </c>
      <c r="K51" s="121"/>
      <c r="L51" s="104">
        <v>15</v>
      </c>
      <c r="N51" s="104">
        <v>1</v>
      </c>
      <c r="O51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9</v>
      </c>
      <c r="P51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1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1" s="125">
        <f>Tableau1[[#This Row],[VACANCES
PRÉCÉDENTES]]+Tableau1[[#This Row],[VACANCES
COURANTES]]-Tableau1[[#This Row],[VACANCES
PRIS]]</f>
        <v>6</v>
      </c>
      <c r="S51" s="125">
        <f>Tableau1[[#This Row],[MOBILE]]-Tableau1[[#This Row],[MOBILE
PRIS]]</f>
        <v>0</v>
      </c>
      <c r="T51" s="125">
        <f>Tableau1[[#This Row],[MALADIE]]-Tableau1[[#This Row],[MALADIE
PRIS]]</f>
        <v>1</v>
      </c>
      <c r="U51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1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1" s="98"/>
    </row>
    <row r="52" spans="1:23" x14ac:dyDescent="0.25">
      <c r="A52" s="97">
        <v>841</v>
      </c>
      <c r="B52" s="97" t="s">
        <v>64</v>
      </c>
      <c r="C52" s="97">
        <v>2</v>
      </c>
      <c r="D52" s="97">
        <v>4</v>
      </c>
      <c r="E52" s="97">
        <v>39</v>
      </c>
      <c r="F52" s="128">
        <v>4</v>
      </c>
      <c r="G52" s="98" t="s">
        <v>149</v>
      </c>
      <c r="H52" s="98" t="s">
        <v>150</v>
      </c>
      <c r="I52" s="97" t="s">
        <v>63</v>
      </c>
      <c r="J52" s="113" t="s">
        <v>217</v>
      </c>
      <c r="K52" s="121"/>
      <c r="L52" s="104">
        <v>12</v>
      </c>
      <c r="N52" s="104">
        <v>1</v>
      </c>
      <c r="O52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8</v>
      </c>
      <c r="P52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2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2" s="125">
        <f>Tableau1[[#This Row],[VACANCES
PRÉCÉDENTES]]+Tableau1[[#This Row],[VACANCES
COURANTES]]-Tableau1[[#This Row],[VACANCES
PRIS]]</f>
        <v>4</v>
      </c>
      <c r="S52" s="125">
        <f>Tableau1[[#This Row],[MOBILE]]-Tableau1[[#This Row],[MOBILE
PRIS]]</f>
        <v>0</v>
      </c>
      <c r="T52" s="125">
        <f>Tableau1[[#This Row],[MALADIE]]-Tableau1[[#This Row],[MALADIE
PRIS]]</f>
        <v>1</v>
      </c>
      <c r="U52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2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2" s="98"/>
    </row>
    <row r="53" spans="1:23" x14ac:dyDescent="0.25">
      <c r="A53" s="97">
        <v>1018</v>
      </c>
      <c r="B53" s="97" t="s">
        <v>60</v>
      </c>
      <c r="C53" s="97">
        <v>2</v>
      </c>
      <c r="D53" s="97">
        <v>5</v>
      </c>
      <c r="E53" s="97">
        <v>50</v>
      </c>
      <c r="G53" s="98" t="s">
        <v>151</v>
      </c>
      <c r="H53" s="98" t="s">
        <v>152</v>
      </c>
      <c r="I53" s="97" t="s">
        <v>63</v>
      </c>
      <c r="J53" s="113" t="s">
        <v>211</v>
      </c>
      <c r="K53" s="121"/>
      <c r="L53" s="104">
        <v>3</v>
      </c>
      <c r="O53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0</v>
      </c>
      <c r="P53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3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3" s="125">
        <f>Tableau1[[#This Row],[VACANCES
PRÉCÉDENTES]]+Tableau1[[#This Row],[VACANCES
COURANTES]]-Tableau1[[#This Row],[VACANCES
PRIS]]</f>
        <v>3</v>
      </c>
      <c r="S53" s="125">
        <f>Tableau1[[#This Row],[MOBILE]]-Tableau1[[#This Row],[MOBILE
PRIS]]</f>
        <v>0</v>
      </c>
      <c r="T53" s="125">
        <f>Tableau1[[#This Row],[MALADIE]]-Tableau1[[#This Row],[MALADIE
PRIS]]</f>
        <v>0</v>
      </c>
      <c r="U53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3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3" s="98"/>
    </row>
    <row r="54" spans="1:23" x14ac:dyDescent="0.25">
      <c r="A54" s="97">
        <v>966</v>
      </c>
      <c r="B54" s="97" t="s">
        <v>60</v>
      </c>
      <c r="C54" s="97">
        <v>1</v>
      </c>
      <c r="D54" s="97">
        <v>12</v>
      </c>
      <c r="E54" s="97">
        <v>121</v>
      </c>
      <c r="G54" s="98" t="s">
        <v>153</v>
      </c>
      <c r="H54" s="98" t="s">
        <v>154</v>
      </c>
      <c r="I54" s="97" t="s">
        <v>63</v>
      </c>
      <c r="J54" s="113" t="s">
        <v>215</v>
      </c>
      <c r="K54" s="121"/>
      <c r="L54" s="104">
        <v>15</v>
      </c>
      <c r="M54" s="104">
        <v>1</v>
      </c>
      <c r="O54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10</v>
      </c>
      <c r="P54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4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4" s="125">
        <f>Tableau1[[#This Row],[VACANCES
PRÉCÉDENTES]]+Tableau1[[#This Row],[VACANCES
COURANTES]]-Tableau1[[#This Row],[VACANCES
PRIS]]</f>
        <v>5</v>
      </c>
      <c r="S54" s="125">
        <f>Tableau1[[#This Row],[MOBILE]]-Tableau1[[#This Row],[MOBILE
PRIS]]</f>
        <v>1</v>
      </c>
      <c r="T54" s="125">
        <f>Tableau1[[#This Row],[MALADIE]]-Tableau1[[#This Row],[MALADIE
PRIS]]</f>
        <v>0</v>
      </c>
      <c r="U54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4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4" s="98"/>
    </row>
    <row r="55" spans="1:23" x14ac:dyDescent="0.25">
      <c r="A55" s="97">
        <v>899</v>
      </c>
      <c r="B55" s="97" t="s">
        <v>60</v>
      </c>
      <c r="C55" s="97">
        <v>2</v>
      </c>
      <c r="D55" s="97">
        <v>4</v>
      </c>
      <c r="E55" s="97">
        <v>41</v>
      </c>
      <c r="G55" s="98" t="s">
        <v>155</v>
      </c>
      <c r="H55" s="98" t="s">
        <v>156</v>
      </c>
      <c r="I55" s="97" t="s">
        <v>63</v>
      </c>
      <c r="J55" s="113" t="s">
        <v>211</v>
      </c>
      <c r="K55" s="121"/>
      <c r="L55" s="104">
        <v>10</v>
      </c>
      <c r="N55" s="104">
        <v>1</v>
      </c>
      <c r="O55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0</v>
      </c>
      <c r="P55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5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5" s="125">
        <f>Tableau1[[#This Row],[VACANCES
PRÉCÉDENTES]]+Tableau1[[#This Row],[VACANCES
COURANTES]]-Tableau1[[#This Row],[VACANCES
PRIS]]</f>
        <v>10</v>
      </c>
      <c r="S55" s="125">
        <f>Tableau1[[#This Row],[MOBILE]]-Tableau1[[#This Row],[MOBILE
PRIS]]</f>
        <v>0</v>
      </c>
      <c r="T55" s="125">
        <f>Tableau1[[#This Row],[MALADIE]]-Tableau1[[#This Row],[MALADIE
PRIS]]</f>
        <v>1</v>
      </c>
      <c r="U55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5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5" s="98"/>
    </row>
    <row r="56" spans="1:23" x14ac:dyDescent="0.25">
      <c r="A56" s="97">
        <v>1012</v>
      </c>
      <c r="B56" s="97" t="s">
        <v>60</v>
      </c>
      <c r="C56" s="97">
        <v>1</v>
      </c>
      <c r="D56" s="97">
        <v>6</v>
      </c>
      <c r="E56" s="97">
        <v>65</v>
      </c>
      <c r="G56" s="98" t="s">
        <v>157</v>
      </c>
      <c r="H56" s="98" t="s">
        <v>158</v>
      </c>
      <c r="I56" s="97" t="s">
        <v>63</v>
      </c>
      <c r="J56" s="113" t="s">
        <v>218</v>
      </c>
      <c r="K56" s="121"/>
      <c r="L56" s="104">
        <v>7</v>
      </c>
      <c r="O56" s="122">
        <f>SUMPRODUCT((Tableau6[MATR]=Tableau1[[#This Row],[MATR]])*(Mai!$I$6:$AM$56="VAC"))+SUMPRODUCT((Tableau6[MATR]=Tableau1[[#This Row],[MATR]])*(Juin!$I$6:$AM$56="VAC"))+SUMPRODUCT((Tableau6[MATR]=Tableau1[[#This Row],[MATR]])*(Juillet!$I$6:$AM$56="VAC"))+SUMPRODUCT((Tableau6[MATR]=Tableau1[[#This Row],[MATR]])*(Août!$I$6:$AM$56="VAC"))+SUMPRODUCT((Tableau6[MATR]=Tableau1[[#This Row],[MATR]])*(Septembre!$I$6:$AM$56="VAC"))+SUMPRODUCT((Tableau6[MATR]=Tableau1[[#This Row],[MATR]])*(Octobre!$I$6:$AM$56="VAC"))+SUMPRODUCT((Tableau6[MATR]=Tableau1[[#This Row],[MATR]])*(Novembre!$I$6:$AM$56="VAC"))+SUMPRODUCT((Tableau6[MATR]=Tableau1[[#This Row],[MATR]])*(Décembre!$I$6:$AM$56="VAC"))+SUMPRODUCT((Tableau6[MATR]=Tableau1[[#This Row],[MATR]])*(Janvier!$I$6:$AM$56="VAC"))+SUMPRODUCT((Tableau6[MATR]=Tableau1[[#This Row],[MATR]])*(Février!$I$6:$AM$56="VAC"))+SUMPRODUCT((Tableau6[MATR]=Tableau1[[#This Row],[MATR]])*(Mars!$I$6:$AM$56="VAC"))+SUMPRODUCT((Tableau6[MATR]=Tableau1[[#This Row],[MATR]])*(Avril!$I$6:$AM$56="VAC"))</f>
        <v>6</v>
      </c>
      <c r="P56" s="117">
        <f>SUMPRODUCT((Tableau6[MATR]=Tableau1[[#This Row],[MATR]])*(Mai!$I$6:$AM$56="MB"))+SUMPRODUCT((Tableau6[MATR]=Tableau1[[#This Row],[MATR]])*(Juin!$I$6:$AM$56="MB"))+SUMPRODUCT((Tableau6[MATR]=Tableau1[[#This Row],[MATR]])*(Juillet!$I$6:$AM$56="MB"))+SUMPRODUCT((Tableau6[MATR]=Tableau1[[#This Row],[MATR]])*(Août!$I$6:$AM$56="MB"))+SUMPRODUCT((Tableau6[MATR]=Tableau1[[#This Row],[MATR]])*(Septembre!$I$6:$AM$56="MB"))+SUMPRODUCT((Tableau6[MATR]=Tableau1[[#This Row],[MATR]])*(Octobre!$I$6:$AM$56="MB"))+SUMPRODUCT((Tableau6[MATR]=Tableau1[[#This Row],[MATR]])*(Novembre!$I$6:$AM$56="MB"))+SUMPRODUCT((Tableau6[MATR]=Tableau1[[#This Row],[MATR]])*(Décembre!$I$6:$AM$56="MB"))+SUMPRODUCT((Tableau6[MATR]=Tableau1[[#This Row],[MATR]])*(Janvier!$I$6:$AM$56="MB"))+SUMPRODUCT((Tableau6[MATR]=Tableau1[[#This Row],[MATR]])*(Février!$I$6:$AM$56="MB"))+SUMPRODUCT((Tableau6[MATR]=Tableau1[[#This Row],[MATR]])*(Mars!$I$6:$AM$56="MB"))+SUMPRODUCT((Tableau6[MATR]=Tableau1[[#This Row],[MATR]])*(Avril!$I$6:$AM$56="MB"))</f>
        <v>0</v>
      </c>
      <c r="Q56" s="123">
        <f>SUMPRODUCT((Tableau6[MATR]=Tableau1[[#This Row],[MATR]])*(Mai!$I$6:$AM$56="ML"))+SUMPRODUCT((Tableau6[MATR]=Tableau1[[#This Row],[MATR]])*(Juin!$I$6:$AM$56="ML"))+SUMPRODUCT((Tableau6[MATR]=Tableau1[[#This Row],[MATR]])*(Juillet!$I$6:$AM$56="ML"))+SUMPRODUCT((Tableau6[MATR]=Tableau1[[#This Row],[MATR]])*(Août!$I$6:$AM$56="ML"))+SUMPRODUCT((Tableau6[MATR]=Tableau1[[#This Row],[MATR]])*(Septembre!$I$6:$AM$56="ML"))+SUMPRODUCT((Tableau6[MATR]=Tableau1[[#This Row],[MATR]])*(Octobre!$I$6:$AM$56="ML"))+SUMPRODUCT((Tableau6[MATR]=Tableau1[[#This Row],[MATR]])*(Novembre!$I$6:$AM$56="ML"))+SUMPRODUCT((Tableau6[MATR]=Tableau1[[#This Row],[MATR]])*(Décembre!$I$6:$AM$56="ML"))+SUMPRODUCT((Tableau6[MATR]=Tableau1[[#This Row],[MATR]])*(Janvier!$I$6:$AM$56="ML"))+SUMPRODUCT((Tableau6[MATR]=Tableau1[[#This Row],[MATR]])*(Février!$I$6:$AM$56="ML"))+SUMPRODUCT((Tableau6[MATR]=Tableau1[[#This Row],[MATR]])*(Mars!$I$6:$AM$56="ML"))+SUMPRODUCT((Tableau6[MATR]=Tableau1[[#This Row],[MATR]])*(Avril!$I$6:$AM$56="ML"))</f>
        <v>0</v>
      </c>
      <c r="R56" s="125">
        <f>Tableau1[[#This Row],[VACANCES
PRÉCÉDENTES]]+Tableau1[[#This Row],[VACANCES
COURANTES]]-Tableau1[[#This Row],[VACANCES
PRIS]]</f>
        <v>1</v>
      </c>
      <c r="S56" s="125">
        <f>Tableau1[[#This Row],[MOBILE]]-Tableau1[[#This Row],[MOBILE
PRIS]]</f>
        <v>0</v>
      </c>
      <c r="T56" s="125">
        <f>Tableau1[[#This Row],[MALADIE]]-Tableau1[[#This Row],[MALADIE
PRIS]]</f>
        <v>0</v>
      </c>
      <c r="U56" s="124">
        <f>SUMPRODUCT((Tableau6[MATR]=Tableau1[[#This Row],[MATR]])*(Mai!$I$6:$AM$56="VA"))+SUMPRODUCT((Tableau6[MATR]=Tableau1[[#This Row],[MATR]])*(Juin!$I$6:$AM$56="VA"))+SUMPRODUCT((Tableau6[MATR]=Tableau1[[#This Row],[MATR]])*(Juillet!$I$6:$AM$56="VA"))+SUMPRODUCT((Tableau6[MATR]=Tableau1[[#This Row],[MATR]])*(Août!$I$6:$AM$56="VA"))+SUMPRODUCT((Tableau6[MATR]=Tableau1[[#This Row],[MATR]])*(Septembre!$I$6:$AM$56="VA"))+SUMPRODUCT((Tableau6[MATR]=Tableau1[[#This Row],[MATR]])*(Octobre!$I$6:$AM$56="VA"))+SUMPRODUCT((Tableau6[MATR]=Tableau1[[#This Row],[MATR]])*(Novembre!$I$6:$AM$56="VA"))+SUMPRODUCT((Tableau6[MATR]=Tableau1[[#This Row],[MATR]])*(Décembre!$I$6:$AM$56="VA"))+SUMPRODUCT((Tableau6[MATR]=Tableau1[[#This Row],[MATR]])*(Janvier!$I$6:$AM$56="VA"))+SUMPRODUCT((Tableau6[MATR]=Tableau1[[#This Row],[MATR]])*(Février!$I$6:$AM$56="VA"))+SUMPRODUCT((Tableau6[MATR]=Tableau1[[#This Row],[MATR]])*(Mars!$I$6:$AM$56="VA"))+SUMPRODUCT((Tableau6[MATR]=Tableau1[[#This Row],[MATR]])*(Avril!$I$6:$AM$56="VA"))</f>
        <v>0</v>
      </c>
      <c r="V56" s="135">
        <f>SUMPRODUCT((Tableau6[MATR]=Tableau1[[#This Row],[MATR]])*(Mai!$I$6:$AM$56="TC"))+SUMPRODUCT((Tableau6[MATR]=Tableau1[[#This Row],[MATR]])*(Juin!$I$6:$AM$56="TC"))+SUMPRODUCT((Tableau6[MATR]=Tableau1[[#This Row],[MATR]])*(Juillet!$I$6:$AM$56="TC"))+SUMPRODUCT((Tableau6[MATR]=Tableau1[[#This Row],[MATR]])*(Août!$I$6:$AM$56="TC"))+SUMPRODUCT((Tableau6[MATR]=Tableau1[[#This Row],[MATR]])*(Septembre!$I$6:$AM$56="TC"))+SUMPRODUCT((Tableau6[MATR]=Tableau1[[#This Row],[MATR]])*(Octobre!$I$6:$AM$56="TC"))+SUMPRODUCT((Tableau6[MATR]=Tableau1[[#This Row],[MATR]])*(Novembre!$I$6:$AM$56="TC"))+SUMPRODUCT((Tableau6[MATR]=Tableau1[[#This Row],[MATR]])*(Décembre!$I$6:$AM$56="TC"))+SUMPRODUCT((Tableau6[MATR]=Tableau1[[#This Row],[MATR]])*(Janvier!$I$6:$AM$56="TC"))+SUMPRODUCT((Tableau6[MATR]=Tableau1[[#This Row],[MATR]])*(Février!$I$6:$AM$56="TC"))+SUMPRODUCT((Tableau6[MATR]=Tableau1[[#This Row],[MATR]])*(Mars!$I$6:$AM$56="TC"))+SUMPRODUCT((Tableau6[MATR]=Tableau1[[#This Row],[MATR]])*(Avril!$I$6:$AM$56="TC"))</f>
        <v>0</v>
      </c>
      <c r="W56" s="98"/>
    </row>
  </sheetData>
  <mergeCells count="1">
    <mergeCell ref="R4:T4"/>
  </mergeCells>
  <pageMargins left="0.08" right="7.0000000000000007E-2" top="0.18" bottom="0.17" header="0.06" footer="0.06"/>
  <pageSetup paperSize="12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upprLigne">
                <anchor moveWithCells="1" sizeWithCells="1">
                  <from>
                    <xdr:col>6</xdr:col>
                    <xdr:colOff>19050</xdr:colOff>
                    <xdr:row>0</xdr:row>
                    <xdr:rowOff>190500</xdr:rowOff>
                  </from>
                  <to>
                    <xdr:col>8</xdr:col>
                    <xdr:colOff>409575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/>
    <pageSetUpPr fitToPage="1"/>
  </sheetPr>
  <dimension ref="A1:AN56"/>
  <sheetViews>
    <sheetView workbookViewId="0">
      <pane xSplit="8" ySplit="5" topLeftCell="I96" activePane="bottomRight" state="frozen"/>
      <selection pane="topRight" activeCell="H1" sqref="H1"/>
      <selection pane="bottomLeft" activeCell="A6" sqref="A6"/>
      <selection pane="bottomRight" activeCell="AI54" sqref="AI54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6.5703125" style="86" customWidth="1"/>
    <col min="6" max="6" width="16.28515625" style="86" bestFit="1" customWidth="1"/>
    <col min="7" max="7" width="17" style="51" bestFit="1" customWidth="1"/>
    <col min="8" max="8" width="15.28515625" style="51" bestFit="1" customWidth="1"/>
    <col min="9" max="10" width="6.5703125" style="52" bestFit="1" customWidth="1"/>
    <col min="11" max="17" width="6.5703125" style="51" bestFit="1" customWidth="1"/>
    <col min="18" max="39" width="7.570312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42491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EDATE(DATE(ref_annee1,1,1),4)</f>
        <v>42491</v>
      </c>
      <c r="J4" s="83">
        <f>I4+1</f>
        <v>42492</v>
      </c>
      <c r="K4" s="83">
        <f t="shared" ref="K4:AM4" si="0">J4+1</f>
        <v>42493</v>
      </c>
      <c r="L4" s="83">
        <f t="shared" si="0"/>
        <v>42494</v>
      </c>
      <c r="M4" s="83">
        <f t="shared" si="0"/>
        <v>42495</v>
      </c>
      <c r="N4" s="83">
        <f t="shared" si="0"/>
        <v>42496</v>
      </c>
      <c r="O4" s="83">
        <f t="shared" si="0"/>
        <v>42497</v>
      </c>
      <c r="P4" s="83">
        <f t="shared" si="0"/>
        <v>42498</v>
      </c>
      <c r="Q4" s="83">
        <f t="shared" si="0"/>
        <v>42499</v>
      </c>
      <c r="R4" s="83">
        <f t="shared" si="0"/>
        <v>42500</v>
      </c>
      <c r="S4" s="83">
        <f t="shared" si="0"/>
        <v>42501</v>
      </c>
      <c r="T4" s="83">
        <f t="shared" si="0"/>
        <v>42502</v>
      </c>
      <c r="U4" s="83">
        <f t="shared" si="0"/>
        <v>42503</v>
      </c>
      <c r="V4" s="83">
        <f t="shared" si="0"/>
        <v>42504</v>
      </c>
      <c r="W4" s="83">
        <f t="shared" si="0"/>
        <v>42505</v>
      </c>
      <c r="X4" s="83">
        <f t="shared" si="0"/>
        <v>42506</v>
      </c>
      <c r="Y4" s="83">
        <f t="shared" si="0"/>
        <v>42507</v>
      </c>
      <c r="Z4" s="83">
        <f t="shared" si="0"/>
        <v>42508</v>
      </c>
      <c r="AA4" s="83">
        <f t="shared" si="0"/>
        <v>42509</v>
      </c>
      <c r="AB4" s="83">
        <f t="shared" si="0"/>
        <v>42510</v>
      </c>
      <c r="AC4" s="83">
        <f t="shared" si="0"/>
        <v>42511</v>
      </c>
      <c r="AD4" s="83">
        <f t="shared" si="0"/>
        <v>42512</v>
      </c>
      <c r="AE4" s="83">
        <f t="shared" si="0"/>
        <v>42513</v>
      </c>
      <c r="AF4" s="83">
        <f t="shared" si="0"/>
        <v>42514</v>
      </c>
      <c r="AG4" s="83">
        <f t="shared" si="0"/>
        <v>42515</v>
      </c>
      <c r="AH4" s="83">
        <f t="shared" si="0"/>
        <v>42516</v>
      </c>
      <c r="AI4" s="83">
        <f t="shared" si="0"/>
        <v>42517</v>
      </c>
      <c r="AJ4" s="83">
        <f t="shared" si="0"/>
        <v>42518</v>
      </c>
      <c r="AK4" s="83">
        <f t="shared" si="0"/>
        <v>42519</v>
      </c>
      <c r="AL4" s="83">
        <f t="shared" si="0"/>
        <v>42520</v>
      </c>
      <c r="AM4" s="85">
        <f t="shared" si="0"/>
        <v>42521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8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1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0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129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2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87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 t="s">
        <v>11</v>
      </c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2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 t="s">
        <v>11</v>
      </c>
      <c r="AL9" s="53" t="s">
        <v>11</v>
      </c>
      <c r="AM9" s="53" t="s">
        <v>11</v>
      </c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87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87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 t="s">
        <v>11</v>
      </c>
      <c r="AM11" s="53" t="s">
        <v>11</v>
      </c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87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87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2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87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2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87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87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87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2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2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87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2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87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 t="s">
        <v>19</v>
      </c>
      <c r="AI24" s="53" t="s">
        <v>19</v>
      </c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2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2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87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2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2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2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2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87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 t="s">
        <v>11</v>
      </c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2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87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2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 t="s">
        <v>19</v>
      </c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87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87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 t="s">
        <v>13</v>
      </c>
      <c r="J37" s="53" t="s">
        <v>12</v>
      </c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2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87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2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 t="s">
        <v>11</v>
      </c>
      <c r="R40" s="53" t="s">
        <v>11</v>
      </c>
      <c r="S40" s="53" t="s">
        <v>11</v>
      </c>
      <c r="T40" s="53" t="s">
        <v>11</v>
      </c>
      <c r="U40" s="53" t="s">
        <v>11</v>
      </c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87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2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87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87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2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2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 t="s">
        <v>13</v>
      </c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2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 t="s">
        <v>11</v>
      </c>
      <c r="Y47" s="53" t="s">
        <v>11</v>
      </c>
      <c r="Z47" s="53" t="s">
        <v>11</v>
      </c>
      <c r="AA47" s="53" t="s">
        <v>11</v>
      </c>
      <c r="AB47" s="53" t="s">
        <v>11</v>
      </c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87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 t="s">
        <v>12</v>
      </c>
      <c r="AG48" s="53"/>
      <c r="AH48" s="53"/>
      <c r="AI48" s="53" t="s">
        <v>11</v>
      </c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2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87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2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 t="s">
        <v>11</v>
      </c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2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87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2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87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2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 t="s">
        <v>11</v>
      </c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I3:AM3"/>
    <mergeCell ref="Z1:AB1"/>
    <mergeCell ref="AD1:AE1"/>
    <mergeCell ref="AG1:AI1"/>
    <mergeCell ref="AK1:AM1"/>
    <mergeCell ref="I1:J1"/>
    <mergeCell ref="L1:N1"/>
    <mergeCell ref="P1:R1"/>
    <mergeCell ref="T1:U1"/>
    <mergeCell ref="W1:X1"/>
  </mergeCells>
  <conditionalFormatting sqref="I4:AM4">
    <cfRule type="expression" dxfId="143" priority="46">
      <formula>OR(WEEKDAY(I$5)=1,WEEKDAY(I$5)=7)</formula>
    </cfRule>
  </conditionalFormatting>
  <conditionalFormatting sqref="I6:AM56">
    <cfRule type="expression" dxfId="142" priority="10">
      <formula>OR(WEEKDAY(I$5)=1,WEEKDAY(I$5)=7)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8" id="{F5F7C533-59F4-410E-B74F-325CC808BC4C}">
            <xm:f>OR(I$4=Config!$H$2,I$4=Config!$H$3,I$4=Config!$H$4,I$4=Config!$H$5,I$5=Config!$H$6,I$4=Config!$H$8,I$5=Config!$H$9,I$5=Config!$H$10,I$5=Config!$H$11,I$5=Config!$H$12,I$5=Config!$H$13)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9C47A8B5-C545-46FD-BB8F-E7F3AC1FF8CA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C02BF6D1-431D-40AC-A805-B370298EF4A5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E31DD215-7861-48A5-A390-69D3A3F71BCD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3343F629-F4DE-4F1D-BB34-4FDD3C1077CC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4A056203-54AA-4FC6-ACA3-0D3124EA2879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2BFF78CF-8F6F-4C75-B419-7638A5A26F3C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90DFEF7B-04A5-41AD-9A0A-9C66C8B196C5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BC6C688C-A3A1-4B10-B31D-B809D166793B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A06619A6-2086-4F67-9667-7DC8FE8370A6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79998168889431442"/>
    <pageSetUpPr fitToPage="1"/>
  </sheetPr>
  <dimension ref="A1:AM56"/>
  <sheetViews>
    <sheetView workbookViewId="0">
      <pane xSplit="8" ySplit="5" topLeftCell="I105" activePane="bottomRight" state="frozen"/>
      <selection activeCell="AM121" sqref="I6:AM121"/>
      <selection pane="topRight" activeCell="AM121" sqref="I6:AM121"/>
      <selection pane="bottomLeft" activeCell="AM121" sqref="I6:AM121"/>
      <selection pane="bottomRight" activeCell="G112" sqref="G112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6.28515625" style="86" bestFit="1" customWidth="1"/>
    <col min="7" max="7" width="17" style="51" bestFit="1" customWidth="1"/>
    <col min="8" max="8" width="15.28515625" style="51" bestFit="1" customWidth="1"/>
    <col min="9" max="10" width="6.5703125" style="52" bestFit="1" customWidth="1"/>
    <col min="11" max="17" width="6.5703125" style="51" bestFit="1" customWidth="1"/>
    <col min="18" max="38" width="7.5703125" style="51" bestFit="1" customWidth="1"/>
    <col min="39" max="39" width="5.140625" style="51" customWidth="1"/>
    <col min="40" max="16384" width="11.42578125" style="51"/>
  </cols>
  <sheetData>
    <row r="1" spans="1:39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</row>
    <row r="2" spans="1:39" ht="13.5" thickBot="1" x14ac:dyDescent="0.25"/>
    <row r="3" spans="1:39" ht="33" thickTop="1" thickBot="1" x14ac:dyDescent="0.25">
      <c r="I3" s="166">
        <f>I4</f>
        <v>42522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8"/>
    </row>
    <row r="4" spans="1:39" ht="14.25" thickTop="1" thickBot="1" x14ac:dyDescent="0.25">
      <c r="I4" s="84">
        <f>EDATE(DATE(ref_annee1,1,1),5)</f>
        <v>42522</v>
      </c>
      <c r="J4" s="83">
        <f>I4+1</f>
        <v>42523</v>
      </c>
      <c r="K4" s="83">
        <f t="shared" ref="K4:AL4" si="0">J4+1</f>
        <v>42524</v>
      </c>
      <c r="L4" s="83">
        <f t="shared" si="0"/>
        <v>42525</v>
      </c>
      <c r="M4" s="83">
        <f t="shared" si="0"/>
        <v>42526</v>
      </c>
      <c r="N4" s="83">
        <f t="shared" si="0"/>
        <v>42527</v>
      </c>
      <c r="O4" s="83">
        <f t="shared" si="0"/>
        <v>42528</v>
      </c>
      <c r="P4" s="83">
        <f t="shared" si="0"/>
        <v>42529</v>
      </c>
      <c r="Q4" s="83">
        <f t="shared" si="0"/>
        <v>42530</v>
      </c>
      <c r="R4" s="83">
        <f t="shared" si="0"/>
        <v>42531</v>
      </c>
      <c r="S4" s="83">
        <f t="shared" si="0"/>
        <v>42532</v>
      </c>
      <c r="T4" s="83">
        <f t="shared" si="0"/>
        <v>42533</v>
      </c>
      <c r="U4" s="83">
        <f t="shared" si="0"/>
        <v>42534</v>
      </c>
      <c r="V4" s="83">
        <f t="shared" si="0"/>
        <v>42535</v>
      </c>
      <c r="W4" s="83">
        <f t="shared" si="0"/>
        <v>42536</v>
      </c>
      <c r="X4" s="83">
        <f t="shared" si="0"/>
        <v>42537</v>
      </c>
      <c r="Y4" s="83">
        <f t="shared" si="0"/>
        <v>42538</v>
      </c>
      <c r="Z4" s="83">
        <f t="shared" si="0"/>
        <v>42539</v>
      </c>
      <c r="AA4" s="83">
        <f t="shared" si="0"/>
        <v>42540</v>
      </c>
      <c r="AB4" s="83">
        <f t="shared" si="0"/>
        <v>42541</v>
      </c>
      <c r="AC4" s="83">
        <f t="shared" si="0"/>
        <v>42542</v>
      </c>
      <c r="AD4" s="83">
        <f t="shared" si="0"/>
        <v>42543</v>
      </c>
      <c r="AE4" s="83">
        <f t="shared" si="0"/>
        <v>42544</v>
      </c>
      <c r="AF4" s="83">
        <f t="shared" si="0"/>
        <v>42545</v>
      </c>
      <c r="AG4" s="83">
        <f t="shared" si="0"/>
        <v>42546</v>
      </c>
      <c r="AH4" s="83">
        <f t="shared" si="0"/>
        <v>42547</v>
      </c>
      <c r="AI4" s="83">
        <f t="shared" si="0"/>
        <v>42548</v>
      </c>
      <c r="AJ4" s="83">
        <f t="shared" si="0"/>
        <v>42549</v>
      </c>
      <c r="AK4" s="83">
        <f t="shared" si="0"/>
        <v>42550</v>
      </c>
      <c r="AL4" s="85">
        <f t="shared" si="0"/>
        <v>42551</v>
      </c>
    </row>
    <row r="5" spans="1:39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2" t="s">
        <v>263</v>
      </c>
    </row>
    <row r="6" spans="1:39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9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9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 t="s">
        <v>11</v>
      </c>
      <c r="AC8" s="53" t="s">
        <v>11</v>
      </c>
      <c r="AD8" s="53" t="s">
        <v>11</v>
      </c>
      <c r="AE8" s="53" t="s">
        <v>11</v>
      </c>
      <c r="AF8" s="53"/>
      <c r="AG8" s="53"/>
      <c r="AH8" s="53"/>
      <c r="AI8" s="53" t="s">
        <v>11</v>
      </c>
      <c r="AJ8" s="53" t="s">
        <v>11</v>
      </c>
      <c r="AK8" s="53" t="s">
        <v>11</v>
      </c>
      <c r="AL8" s="53" t="s">
        <v>11</v>
      </c>
    </row>
    <row r="9" spans="1:39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 t="s">
        <v>11</v>
      </c>
      <c r="J9" s="53" t="s">
        <v>11</v>
      </c>
      <c r="K9" s="53"/>
      <c r="L9" s="53"/>
      <c r="M9" s="53" t="s">
        <v>11</v>
      </c>
      <c r="N9" s="53" t="s">
        <v>11</v>
      </c>
      <c r="O9" s="53" t="s">
        <v>11</v>
      </c>
      <c r="P9" s="53" t="s">
        <v>11</v>
      </c>
      <c r="Q9" s="53" t="s">
        <v>11</v>
      </c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</row>
    <row r="10" spans="1:39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</row>
    <row r="11" spans="1:39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 t="s">
        <v>11</v>
      </c>
      <c r="J11" s="54" t="s">
        <v>11</v>
      </c>
      <c r="K11" s="54" t="s">
        <v>11</v>
      </c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</row>
    <row r="12" spans="1:39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</row>
    <row r="13" spans="1:39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 t="s">
        <v>11</v>
      </c>
      <c r="AC13" s="53" t="s">
        <v>11</v>
      </c>
      <c r="AD13" s="53" t="s">
        <v>11</v>
      </c>
      <c r="AE13" s="53" t="s">
        <v>11</v>
      </c>
      <c r="AF13" s="53"/>
      <c r="AG13" s="53"/>
      <c r="AH13" s="53"/>
      <c r="AI13" s="53" t="s">
        <v>11</v>
      </c>
      <c r="AJ13" s="53" t="s">
        <v>11</v>
      </c>
      <c r="AK13" s="53" t="s">
        <v>11</v>
      </c>
      <c r="AL13" s="53" t="s">
        <v>11</v>
      </c>
    </row>
    <row r="14" spans="1:39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9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39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</row>
    <row r="17" spans="1:38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</row>
    <row r="18" spans="1:38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</row>
    <row r="19" spans="1:38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</row>
    <row r="20" spans="1:38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</row>
    <row r="21" spans="1:38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</row>
    <row r="22" spans="1:38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</row>
    <row r="23" spans="1:38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</row>
    <row r="24" spans="1:38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 t="s">
        <v>11</v>
      </c>
      <c r="AJ24" s="53" t="s">
        <v>11</v>
      </c>
      <c r="AK24" s="53" t="s">
        <v>11</v>
      </c>
      <c r="AL24" s="53" t="s">
        <v>11</v>
      </c>
    </row>
    <row r="25" spans="1:38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</row>
    <row r="26" spans="1:38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</row>
    <row r="27" spans="1:38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</row>
    <row r="28" spans="1:38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</row>
    <row r="29" spans="1:38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</row>
    <row r="30" spans="1:38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 t="s">
        <v>20</v>
      </c>
      <c r="N30" s="53" t="s">
        <v>20</v>
      </c>
      <c r="O30" s="53" t="s">
        <v>20</v>
      </c>
      <c r="P30" s="53" t="s">
        <v>20</v>
      </c>
      <c r="Q30" s="53" t="s">
        <v>20</v>
      </c>
      <c r="R30" s="53"/>
      <c r="S30" s="53"/>
      <c r="T30" s="53" t="s">
        <v>20</v>
      </c>
      <c r="U30" s="53" t="s">
        <v>20</v>
      </c>
      <c r="V30" s="53" t="s">
        <v>20</v>
      </c>
      <c r="W30" s="53" t="s">
        <v>20</v>
      </c>
      <c r="X30" s="53" t="s">
        <v>20</v>
      </c>
      <c r="Y30" s="53"/>
      <c r="Z30" s="53"/>
      <c r="AA30" s="53" t="s">
        <v>20</v>
      </c>
      <c r="AB30" s="53" t="s">
        <v>20</v>
      </c>
      <c r="AC30" s="53" t="s">
        <v>20</v>
      </c>
      <c r="AD30" s="53" t="s">
        <v>20</v>
      </c>
      <c r="AE30" s="53"/>
      <c r="AF30" s="53"/>
      <c r="AG30" s="53"/>
      <c r="AH30" s="53" t="s">
        <v>20</v>
      </c>
      <c r="AI30" s="53" t="s">
        <v>20</v>
      </c>
      <c r="AJ30" s="53" t="s">
        <v>20</v>
      </c>
      <c r="AK30" s="53" t="s">
        <v>20</v>
      </c>
      <c r="AL30" s="53" t="s">
        <v>20</v>
      </c>
    </row>
    <row r="31" spans="1:38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</row>
    <row r="32" spans="1:38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 t="s">
        <v>11</v>
      </c>
      <c r="AF32" s="53"/>
      <c r="AG32" s="53"/>
      <c r="AH32" s="53"/>
      <c r="AI32" s="53" t="s">
        <v>11</v>
      </c>
      <c r="AJ32" s="53"/>
      <c r="AK32" s="53"/>
      <c r="AL32" s="53"/>
    </row>
    <row r="33" spans="1:38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</row>
    <row r="34" spans="1:38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</row>
    <row r="35" spans="1:38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</row>
    <row r="36" spans="1:38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 t="s">
        <v>11</v>
      </c>
      <c r="AJ36" s="53" t="s">
        <v>11</v>
      </c>
      <c r="AK36" s="53" t="s">
        <v>11</v>
      </c>
      <c r="AL36" s="53" t="s">
        <v>11</v>
      </c>
    </row>
    <row r="37" spans="1:38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</row>
    <row r="38" spans="1:38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 t="s">
        <v>11</v>
      </c>
      <c r="AI38" s="53" t="s">
        <v>11</v>
      </c>
      <c r="AJ38" s="53" t="s">
        <v>11</v>
      </c>
      <c r="AK38" s="53" t="s">
        <v>11</v>
      </c>
      <c r="AL38" s="53" t="s">
        <v>11</v>
      </c>
    </row>
    <row r="39" spans="1:38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 t="s">
        <v>12</v>
      </c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</row>
    <row r="40" spans="1:38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</row>
    <row r="41" spans="1:38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</row>
    <row r="42" spans="1:38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 t="s">
        <v>11</v>
      </c>
      <c r="AC42" s="53" t="s">
        <v>11</v>
      </c>
      <c r="AD42" s="53" t="s">
        <v>11</v>
      </c>
      <c r="AE42" s="53" t="s">
        <v>11</v>
      </c>
      <c r="AF42" s="53"/>
      <c r="AG42" s="53"/>
      <c r="AH42" s="53"/>
      <c r="AI42" s="53" t="s">
        <v>11</v>
      </c>
      <c r="AJ42" s="53"/>
      <c r="AK42" s="53"/>
      <c r="AL42" s="53"/>
    </row>
    <row r="43" spans="1:38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</row>
    <row r="44" spans="1:38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 t="s">
        <v>11</v>
      </c>
      <c r="R44" s="53" t="s">
        <v>11</v>
      </c>
      <c r="S44" s="53"/>
      <c r="T44" s="53"/>
      <c r="U44" s="53" t="s">
        <v>11</v>
      </c>
      <c r="V44" s="53" t="s">
        <v>11</v>
      </c>
      <c r="W44" s="53" t="s">
        <v>11</v>
      </c>
      <c r="X44" s="53" t="s">
        <v>11</v>
      </c>
      <c r="Y44" s="53" t="s">
        <v>11</v>
      </c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</row>
    <row r="45" spans="1:38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</row>
    <row r="46" spans="1:38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</row>
    <row r="47" spans="1:38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</row>
    <row r="48" spans="1:38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</row>
    <row r="49" spans="1:38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</row>
    <row r="50" spans="1:38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 t="s">
        <v>11</v>
      </c>
      <c r="V50" s="53" t="s">
        <v>11</v>
      </c>
      <c r="W50" s="53" t="s">
        <v>11</v>
      </c>
      <c r="X50" s="53" t="s">
        <v>11</v>
      </c>
      <c r="Y50" s="53" t="s">
        <v>11</v>
      </c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</row>
    <row r="51" spans="1:38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 t="s">
        <v>11</v>
      </c>
      <c r="AJ51" s="53" t="s">
        <v>11</v>
      </c>
      <c r="AK51" s="53" t="s">
        <v>11</v>
      </c>
      <c r="AL51" s="53" t="s">
        <v>11</v>
      </c>
    </row>
    <row r="52" spans="1:38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</row>
    <row r="53" spans="1:38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</row>
    <row r="54" spans="1:38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</row>
    <row r="55" spans="1:38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</row>
    <row r="56" spans="1:38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</row>
  </sheetData>
  <mergeCells count="10">
    <mergeCell ref="AD1:AE1"/>
    <mergeCell ref="AG1:AI1"/>
    <mergeCell ref="I3:AL3"/>
    <mergeCell ref="AK1:AM1"/>
    <mergeCell ref="I1:J1"/>
    <mergeCell ref="L1:N1"/>
    <mergeCell ref="P1:R1"/>
    <mergeCell ref="T1:U1"/>
    <mergeCell ref="W1:X1"/>
    <mergeCell ref="Z1:AB1"/>
  </mergeCells>
  <conditionalFormatting sqref="I4:AL4">
    <cfRule type="expression" dxfId="131" priority="11">
      <formula>OR(WEEKDAY(I$4)=1,WEEKDAY(I$4)=7)</formula>
    </cfRule>
  </conditionalFormatting>
  <conditionalFormatting sqref="I6:AL56">
    <cfRule type="expression" dxfId="130" priority="10">
      <formula>OR(WEEKDAY(I$4)=1,WEEKDAY(I$4)=7)</formula>
    </cfRule>
  </conditionalFormatting>
  <dataValidations count="1">
    <dataValidation type="list" allowBlank="1" showInputMessage="1" showErrorMessage="1" sqref="I6:AL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A0D2D6C3-AA4F-4C81-9261-D425E4F1C355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I4:AL56</xm:sqref>
        </x14:conditionalFormatting>
        <x14:conditionalFormatting xmlns:xm="http://schemas.microsoft.com/office/excel/2006/main">
          <x14:cfRule type="expression" priority="1" id="{75F97175-4A62-4D9F-80AB-F24DF6F69D47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614609C7-B459-4A89-8D9D-4D9D6C32D7CD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0F917A24-C3C4-45BB-9E63-1A6F23E5D989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9673247B-B539-4E62-BE50-149A2BC55643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F383FF44-C7D2-4128-BF2A-859C32C6F0DD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89C29C78-6D91-4A56-B8BE-155F92B0AC1E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37D37270-79AD-4D02-8862-8AE8A88FB948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5CBD4756-9E02-4C05-A429-5AF4A75ABAC0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C24C9221-F6BA-4B62-B229-5F6EAEC6512A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I6:AL56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3"/>
    <pageSetUpPr fitToPage="1"/>
  </sheetPr>
  <dimension ref="A1:AN56"/>
  <sheetViews>
    <sheetView workbookViewId="0">
      <pane xSplit="8" ySplit="5" topLeftCell="T30" activePane="bottomRight" state="frozen"/>
      <selection pane="topRight" activeCell="I1" sqref="I1"/>
      <selection pane="bottomLeft" activeCell="A6" sqref="A6"/>
      <selection pane="bottomRight" activeCell="G45" sqref="G45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9" width="7.8554687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42552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EDATE(DATE(ref_annee1,1,1),6)</f>
        <v>42552</v>
      </c>
      <c r="J4" s="83">
        <f>I4+1</f>
        <v>42553</v>
      </c>
      <c r="K4" s="83">
        <f t="shared" ref="K4:AM4" si="0">J4+1</f>
        <v>42554</v>
      </c>
      <c r="L4" s="83">
        <f t="shared" si="0"/>
        <v>42555</v>
      </c>
      <c r="M4" s="83">
        <f t="shared" si="0"/>
        <v>42556</v>
      </c>
      <c r="N4" s="83">
        <f t="shared" si="0"/>
        <v>42557</v>
      </c>
      <c r="O4" s="83">
        <f t="shared" si="0"/>
        <v>42558</v>
      </c>
      <c r="P4" s="83">
        <f t="shared" si="0"/>
        <v>42559</v>
      </c>
      <c r="Q4" s="83">
        <f t="shared" si="0"/>
        <v>42560</v>
      </c>
      <c r="R4" s="83">
        <f t="shared" si="0"/>
        <v>42561</v>
      </c>
      <c r="S4" s="83">
        <f t="shared" si="0"/>
        <v>42562</v>
      </c>
      <c r="T4" s="83">
        <f t="shared" si="0"/>
        <v>42563</v>
      </c>
      <c r="U4" s="83">
        <f t="shared" si="0"/>
        <v>42564</v>
      </c>
      <c r="V4" s="83">
        <f t="shared" si="0"/>
        <v>42565</v>
      </c>
      <c r="W4" s="83">
        <f t="shared" si="0"/>
        <v>42566</v>
      </c>
      <c r="X4" s="83">
        <f t="shared" si="0"/>
        <v>42567</v>
      </c>
      <c r="Y4" s="83">
        <f t="shared" si="0"/>
        <v>42568</v>
      </c>
      <c r="Z4" s="83">
        <f t="shared" si="0"/>
        <v>42569</v>
      </c>
      <c r="AA4" s="83">
        <f t="shared" si="0"/>
        <v>42570</v>
      </c>
      <c r="AB4" s="83">
        <f t="shared" si="0"/>
        <v>42571</v>
      </c>
      <c r="AC4" s="83">
        <f t="shared" si="0"/>
        <v>42572</v>
      </c>
      <c r="AD4" s="83">
        <f t="shared" si="0"/>
        <v>42573</v>
      </c>
      <c r="AE4" s="83">
        <f t="shared" si="0"/>
        <v>42574</v>
      </c>
      <c r="AF4" s="83">
        <f t="shared" si="0"/>
        <v>42575</v>
      </c>
      <c r="AG4" s="83">
        <f t="shared" si="0"/>
        <v>42576</v>
      </c>
      <c r="AH4" s="83">
        <f t="shared" si="0"/>
        <v>42577</v>
      </c>
      <c r="AI4" s="83">
        <f t="shared" si="0"/>
        <v>42578</v>
      </c>
      <c r="AJ4" s="83">
        <f t="shared" si="0"/>
        <v>42579</v>
      </c>
      <c r="AK4" s="83">
        <f t="shared" si="0"/>
        <v>42580</v>
      </c>
      <c r="AL4" s="83">
        <f t="shared" si="0"/>
        <v>42581</v>
      </c>
      <c r="AM4" s="85">
        <f t="shared" si="0"/>
        <v>42582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2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 t="s">
        <v>11</v>
      </c>
      <c r="T7" s="53" t="s">
        <v>11</v>
      </c>
      <c r="U7" s="53" t="s">
        <v>11</v>
      </c>
      <c r="V7" s="53" t="s">
        <v>11</v>
      </c>
      <c r="W7" s="53" t="s">
        <v>11</v>
      </c>
      <c r="X7" s="53"/>
      <c r="Y7" s="53"/>
      <c r="Z7" s="53" t="s">
        <v>11</v>
      </c>
      <c r="AA7" s="53" t="s">
        <v>11</v>
      </c>
      <c r="AB7" s="53" t="s">
        <v>11</v>
      </c>
      <c r="AC7" s="53" t="s">
        <v>11</v>
      </c>
      <c r="AD7" s="53" t="s">
        <v>11</v>
      </c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 t="s">
        <v>11</v>
      </c>
      <c r="AH10" s="53" t="s">
        <v>11</v>
      </c>
      <c r="AI10" s="53" t="s">
        <v>11</v>
      </c>
      <c r="AJ10" s="53" t="s">
        <v>11</v>
      </c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 t="s">
        <v>11</v>
      </c>
      <c r="AH12" s="53" t="s">
        <v>11</v>
      </c>
      <c r="AI12" s="53" t="s">
        <v>11</v>
      </c>
      <c r="AJ12" s="53" t="s">
        <v>11</v>
      </c>
      <c r="AK12" s="53" t="s">
        <v>11</v>
      </c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 t="s">
        <v>11</v>
      </c>
      <c r="M13" s="53" t="s">
        <v>11</v>
      </c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 t="s">
        <v>11</v>
      </c>
      <c r="M19" s="53" t="s">
        <v>11</v>
      </c>
      <c r="N19" s="53" t="s">
        <v>11</v>
      </c>
      <c r="O19" s="53" t="s">
        <v>19</v>
      </c>
      <c r="P19" s="53" t="s">
        <v>19</v>
      </c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 t="s">
        <v>11</v>
      </c>
      <c r="AH21" s="53" t="s">
        <v>11</v>
      </c>
      <c r="AI21" s="53" t="s">
        <v>11</v>
      </c>
      <c r="AJ21" s="53" t="s">
        <v>11</v>
      </c>
      <c r="AK21" s="53" t="s">
        <v>11</v>
      </c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 t="s">
        <v>11</v>
      </c>
      <c r="S22" s="53" t="s">
        <v>11</v>
      </c>
      <c r="T22" s="53" t="s">
        <v>11</v>
      </c>
      <c r="U22" s="53" t="s">
        <v>11</v>
      </c>
      <c r="V22" s="53" t="s">
        <v>11</v>
      </c>
      <c r="W22" s="53"/>
      <c r="X22" s="53"/>
      <c r="Y22" s="53" t="s">
        <v>11</v>
      </c>
      <c r="Z22" s="53" t="s">
        <v>11</v>
      </c>
      <c r="AA22" s="53" t="s">
        <v>11</v>
      </c>
      <c r="AB22" s="53" t="s">
        <v>11</v>
      </c>
      <c r="AC22" s="53" t="s">
        <v>11</v>
      </c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 t="s">
        <v>11</v>
      </c>
      <c r="M24" s="53" t="s">
        <v>11</v>
      </c>
      <c r="N24" s="53" t="s">
        <v>11</v>
      </c>
      <c r="O24" s="53" t="s">
        <v>11</v>
      </c>
      <c r="P24" s="53" t="s">
        <v>11</v>
      </c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 t="s">
        <v>11</v>
      </c>
      <c r="AH25" s="53" t="s">
        <v>11</v>
      </c>
      <c r="AI25" s="53" t="s">
        <v>11</v>
      </c>
      <c r="AJ25" s="53" t="s">
        <v>11</v>
      </c>
      <c r="AK25" s="53" t="s">
        <v>11</v>
      </c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 t="s">
        <v>11</v>
      </c>
      <c r="AH26" s="53" t="s">
        <v>11</v>
      </c>
      <c r="AI26" s="53" t="s">
        <v>11</v>
      </c>
      <c r="AJ26" s="53" t="s">
        <v>11</v>
      </c>
      <c r="AK26" s="53" t="s">
        <v>11</v>
      </c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 t="s">
        <v>11</v>
      </c>
      <c r="AA27" s="53" t="s">
        <v>11</v>
      </c>
      <c r="AB27" s="53" t="s">
        <v>11</v>
      </c>
      <c r="AC27" s="53" t="s">
        <v>11</v>
      </c>
      <c r="AD27" s="53" t="s">
        <v>11</v>
      </c>
      <c r="AE27" s="53"/>
      <c r="AF27" s="53"/>
      <c r="AG27" s="53" t="s">
        <v>11</v>
      </c>
      <c r="AH27" s="53" t="s">
        <v>11</v>
      </c>
      <c r="AI27" s="53" t="s">
        <v>11</v>
      </c>
      <c r="AJ27" s="53" t="s">
        <v>11</v>
      </c>
      <c r="AK27" s="53" t="s">
        <v>11</v>
      </c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 t="s">
        <v>11</v>
      </c>
      <c r="S28" s="53" t="s">
        <v>11</v>
      </c>
      <c r="T28" s="53" t="s">
        <v>11</v>
      </c>
      <c r="U28" s="53" t="s">
        <v>11</v>
      </c>
      <c r="V28" s="53" t="s">
        <v>11</v>
      </c>
      <c r="W28" s="53"/>
      <c r="X28" s="53"/>
      <c r="Y28" s="53" t="s">
        <v>11</v>
      </c>
      <c r="Z28" s="53" t="s">
        <v>11</v>
      </c>
      <c r="AA28" s="53" t="s">
        <v>11</v>
      </c>
      <c r="AB28" s="53" t="s">
        <v>11</v>
      </c>
      <c r="AC28" s="53" t="s">
        <v>11</v>
      </c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 t="s">
        <v>11</v>
      </c>
      <c r="AG29" s="53" t="s">
        <v>11</v>
      </c>
      <c r="AH29" s="53" t="s">
        <v>11</v>
      </c>
      <c r="AI29" s="53" t="s">
        <v>11</v>
      </c>
      <c r="AJ29" s="53" t="s">
        <v>11</v>
      </c>
      <c r="AK29" s="53"/>
      <c r="AL29" s="53"/>
      <c r="AM29" s="53" t="s">
        <v>11</v>
      </c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 t="s">
        <v>20</v>
      </c>
      <c r="L30" s="53" t="s">
        <v>20</v>
      </c>
      <c r="M30" s="53" t="s">
        <v>20</v>
      </c>
      <c r="N30" s="53" t="s">
        <v>20</v>
      </c>
      <c r="O30" s="53" t="s">
        <v>20</v>
      </c>
      <c r="P30" s="53"/>
      <c r="Q30" s="53"/>
      <c r="R30" s="53" t="s">
        <v>20</v>
      </c>
      <c r="S30" s="53" t="s">
        <v>20</v>
      </c>
      <c r="T30" s="53" t="s">
        <v>20</v>
      </c>
      <c r="U30" s="53" t="s">
        <v>20</v>
      </c>
      <c r="V30" s="53" t="s">
        <v>20</v>
      </c>
      <c r="W30" s="53"/>
      <c r="X30" s="53"/>
      <c r="Y30" s="53" t="s">
        <v>20</v>
      </c>
      <c r="Z30" s="53" t="s">
        <v>20</v>
      </c>
      <c r="AA30" s="53" t="s">
        <v>20</v>
      </c>
      <c r="AB30" s="53" t="s">
        <v>20</v>
      </c>
      <c r="AC30" s="53" t="s">
        <v>20</v>
      </c>
      <c r="AD30" s="53"/>
      <c r="AE30" s="53"/>
      <c r="AF30" s="53" t="s">
        <v>20</v>
      </c>
      <c r="AG30" s="53" t="s">
        <v>20</v>
      </c>
      <c r="AH30" s="53" t="s">
        <v>20</v>
      </c>
      <c r="AI30" s="53" t="s">
        <v>20</v>
      </c>
      <c r="AJ30" s="53" t="s">
        <v>20</v>
      </c>
      <c r="AK30" s="53"/>
      <c r="AL30" s="53"/>
      <c r="AM30" s="53" t="s">
        <v>20</v>
      </c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 t="s">
        <v>11</v>
      </c>
      <c r="T31" s="53" t="s">
        <v>11</v>
      </c>
      <c r="U31" s="53" t="s">
        <v>11</v>
      </c>
      <c r="V31" s="53" t="s">
        <v>11</v>
      </c>
      <c r="W31" s="53" t="s">
        <v>11</v>
      </c>
      <c r="X31" s="53"/>
      <c r="Y31" s="53"/>
      <c r="Z31" s="53" t="s">
        <v>11</v>
      </c>
      <c r="AA31" s="53" t="s">
        <v>11</v>
      </c>
      <c r="AB31" s="53" t="s">
        <v>11</v>
      </c>
      <c r="AC31" s="53" t="s">
        <v>11</v>
      </c>
      <c r="AD31" s="53" t="s">
        <v>11</v>
      </c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 t="s">
        <v>11</v>
      </c>
      <c r="M34" s="53" t="s">
        <v>11</v>
      </c>
      <c r="N34" s="53" t="s">
        <v>11</v>
      </c>
      <c r="O34" s="53" t="s">
        <v>11</v>
      </c>
      <c r="P34" s="53"/>
      <c r="Q34" s="53"/>
      <c r="R34" s="53"/>
      <c r="S34" s="53" t="s">
        <v>11</v>
      </c>
      <c r="T34" s="53" t="s">
        <v>11</v>
      </c>
      <c r="U34" s="53" t="s">
        <v>11</v>
      </c>
      <c r="V34" s="53" t="s">
        <v>11</v>
      </c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 t="s">
        <v>11</v>
      </c>
      <c r="AH35" s="53" t="s">
        <v>11</v>
      </c>
      <c r="AI35" s="53" t="s">
        <v>11</v>
      </c>
      <c r="AJ35" s="53" t="s">
        <v>11</v>
      </c>
      <c r="AK35" s="53" t="s">
        <v>11</v>
      </c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 t="s">
        <v>11</v>
      </c>
      <c r="M38" s="53" t="s">
        <v>11</v>
      </c>
      <c r="N38" s="53" t="s">
        <v>11</v>
      </c>
      <c r="O38" s="53" t="s">
        <v>11</v>
      </c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 t="s">
        <v>11</v>
      </c>
      <c r="AH39" s="53" t="s">
        <v>11</v>
      </c>
      <c r="AI39" s="53" t="s">
        <v>11</v>
      </c>
      <c r="AJ39" s="53" t="s">
        <v>11</v>
      </c>
      <c r="AK39" s="53" t="s">
        <v>11</v>
      </c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 t="s">
        <v>11</v>
      </c>
      <c r="AA42" s="53" t="s">
        <v>11</v>
      </c>
      <c r="AB42" s="53" t="s">
        <v>11</v>
      </c>
      <c r="AC42" s="53" t="s">
        <v>11</v>
      </c>
      <c r="AD42" s="53" t="s">
        <v>11</v>
      </c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 t="s">
        <v>11</v>
      </c>
      <c r="AA44" s="53" t="s">
        <v>11</v>
      </c>
      <c r="AB44" s="53" t="s">
        <v>11</v>
      </c>
      <c r="AC44" s="53" t="s">
        <v>11</v>
      </c>
      <c r="AD44" s="53" t="s">
        <v>11</v>
      </c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 t="s">
        <v>11</v>
      </c>
      <c r="O46" s="53" t="s">
        <v>11</v>
      </c>
      <c r="P46" s="53" t="s">
        <v>11</v>
      </c>
      <c r="Q46" s="53"/>
      <c r="R46" s="53"/>
      <c r="S46" s="53" t="s">
        <v>11</v>
      </c>
      <c r="T46" s="53" t="s">
        <v>11</v>
      </c>
      <c r="U46" s="53" t="s">
        <v>11</v>
      </c>
      <c r="V46" s="53" t="s">
        <v>11</v>
      </c>
      <c r="W46" s="53" t="s">
        <v>11</v>
      </c>
      <c r="X46" s="53"/>
      <c r="Y46" s="53"/>
      <c r="Z46" s="53" t="s">
        <v>11</v>
      </c>
      <c r="AA46" s="53" t="s">
        <v>11</v>
      </c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 t="s">
        <v>11</v>
      </c>
      <c r="M48" s="53" t="s">
        <v>11</v>
      </c>
      <c r="N48" s="53" t="s">
        <v>11</v>
      </c>
      <c r="O48" s="53" t="s">
        <v>11</v>
      </c>
      <c r="P48" s="53" t="s">
        <v>11</v>
      </c>
      <c r="Q48" s="53"/>
      <c r="R48" s="53"/>
      <c r="S48" s="53" t="s">
        <v>11</v>
      </c>
      <c r="T48" s="53" t="s">
        <v>11</v>
      </c>
      <c r="U48" s="53" t="s">
        <v>11</v>
      </c>
      <c r="V48" s="53" t="s">
        <v>11</v>
      </c>
      <c r="W48" s="53" t="s">
        <v>16</v>
      </c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 t="s">
        <v>11</v>
      </c>
      <c r="AH52" s="53" t="s">
        <v>11</v>
      </c>
      <c r="AI52" s="53" t="s">
        <v>11</v>
      </c>
      <c r="AJ52" s="53" t="s">
        <v>11</v>
      </c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 t="s">
        <v>11</v>
      </c>
      <c r="AA56" s="53" t="s">
        <v>11</v>
      </c>
      <c r="AB56" s="53" t="s">
        <v>11</v>
      </c>
      <c r="AC56" s="53" t="s">
        <v>11</v>
      </c>
      <c r="AD56" s="53" t="s">
        <v>11</v>
      </c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AD1:AE1"/>
    <mergeCell ref="AG1:AI1"/>
    <mergeCell ref="AK1:AM1"/>
    <mergeCell ref="I3:AM3"/>
    <mergeCell ref="I1:J1"/>
    <mergeCell ref="L1:N1"/>
    <mergeCell ref="P1:R1"/>
    <mergeCell ref="T1:U1"/>
    <mergeCell ref="W1:X1"/>
    <mergeCell ref="Z1:AB1"/>
  </mergeCells>
  <conditionalFormatting sqref="I4:AM4">
    <cfRule type="expression" dxfId="119" priority="11">
      <formula>OR(WEEKDAY(I$4)=1,WEEKDAY(I$4)=7)</formula>
    </cfRule>
  </conditionalFormatting>
  <conditionalFormatting sqref="I6:AM56">
    <cfRule type="expression" dxfId="118" priority="10">
      <formula>OR(WEEKDAY(I$4)=1,WEEKDAY(I$4)=7)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9C9DBCF5-ED89-49D2-94C4-1E4D6FBF9848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06DFFADF-1B02-43CA-B9B4-425B2C119264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F1AAF33D-2297-4BE7-B216-97BFF4378C8A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44E47550-8F00-4064-9DC1-608380A4756B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997F2466-0BD1-4938-AED5-07FFE8DD6D36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36D61444-7453-41C4-A735-3F28185818C5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26B81C9A-0DC6-43E7-8F04-B9C28C752FF7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44DC8FDA-313B-445D-97DE-930AE54E5833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7EE6C8C4-DF4E-4D97-B2D9-7FF276E44DE1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4FC4E71A-6D21-4675-829A-5B726CCBE375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79998168889431442"/>
    <pageSetUpPr fitToPage="1"/>
  </sheetPr>
  <dimension ref="A1:AN56"/>
  <sheetViews>
    <sheetView workbookViewId="0">
      <pane xSplit="8" ySplit="5" topLeftCell="Z24" activePane="bottomRight" state="frozen"/>
      <selection activeCell="A121" sqref="A121"/>
      <selection pane="topRight" activeCell="A121" sqref="A121"/>
      <selection pane="bottomLeft" activeCell="A121" sqref="A121"/>
      <selection pane="bottomRight" activeCell="S37" sqref="S37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9" width="7.8554687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42583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EDATE(DATE(ref_annee1,1,1),7)</f>
        <v>42583</v>
      </c>
      <c r="J4" s="83">
        <f>I4+1</f>
        <v>42584</v>
      </c>
      <c r="K4" s="83">
        <f t="shared" ref="K4:AM4" si="0">J4+1</f>
        <v>42585</v>
      </c>
      <c r="L4" s="83">
        <f t="shared" si="0"/>
        <v>42586</v>
      </c>
      <c r="M4" s="83">
        <f t="shared" si="0"/>
        <v>42587</v>
      </c>
      <c r="N4" s="83">
        <f t="shared" si="0"/>
        <v>42588</v>
      </c>
      <c r="O4" s="83">
        <f t="shared" si="0"/>
        <v>42589</v>
      </c>
      <c r="P4" s="83">
        <f t="shared" si="0"/>
        <v>42590</v>
      </c>
      <c r="Q4" s="83">
        <f t="shared" si="0"/>
        <v>42591</v>
      </c>
      <c r="R4" s="83">
        <f t="shared" si="0"/>
        <v>42592</v>
      </c>
      <c r="S4" s="83">
        <f t="shared" si="0"/>
        <v>42593</v>
      </c>
      <c r="T4" s="83">
        <f t="shared" si="0"/>
        <v>42594</v>
      </c>
      <c r="U4" s="83">
        <f t="shared" si="0"/>
        <v>42595</v>
      </c>
      <c r="V4" s="83">
        <f t="shared" si="0"/>
        <v>42596</v>
      </c>
      <c r="W4" s="83">
        <f t="shared" si="0"/>
        <v>42597</v>
      </c>
      <c r="X4" s="83">
        <f t="shared" si="0"/>
        <v>42598</v>
      </c>
      <c r="Y4" s="83">
        <f t="shared" si="0"/>
        <v>42599</v>
      </c>
      <c r="Z4" s="83">
        <f t="shared" si="0"/>
        <v>42600</v>
      </c>
      <c r="AA4" s="83">
        <f t="shared" si="0"/>
        <v>42601</v>
      </c>
      <c r="AB4" s="83">
        <f t="shared" si="0"/>
        <v>42602</v>
      </c>
      <c r="AC4" s="83">
        <f t="shared" si="0"/>
        <v>42603</v>
      </c>
      <c r="AD4" s="83">
        <f t="shared" si="0"/>
        <v>42604</v>
      </c>
      <c r="AE4" s="83">
        <f t="shared" si="0"/>
        <v>42605</v>
      </c>
      <c r="AF4" s="83">
        <f t="shared" si="0"/>
        <v>42606</v>
      </c>
      <c r="AG4" s="83">
        <f t="shared" si="0"/>
        <v>42607</v>
      </c>
      <c r="AH4" s="83">
        <f t="shared" si="0"/>
        <v>42608</v>
      </c>
      <c r="AI4" s="83">
        <f t="shared" si="0"/>
        <v>42609</v>
      </c>
      <c r="AJ4" s="83">
        <f t="shared" si="0"/>
        <v>42610</v>
      </c>
      <c r="AK4" s="83">
        <f t="shared" si="0"/>
        <v>42611</v>
      </c>
      <c r="AL4" s="83">
        <f t="shared" si="0"/>
        <v>42612</v>
      </c>
      <c r="AM4" s="85">
        <f t="shared" si="0"/>
        <v>42613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2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 t="s">
        <v>11</v>
      </c>
      <c r="J10" s="54" t="s">
        <v>11</v>
      </c>
      <c r="K10" s="54" t="s">
        <v>11</v>
      </c>
      <c r="L10" s="54" t="s">
        <v>11</v>
      </c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 t="s">
        <v>11</v>
      </c>
      <c r="AL14" s="53" t="s">
        <v>11</v>
      </c>
      <c r="AM14" s="53" t="s">
        <v>11</v>
      </c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 t="s">
        <v>11</v>
      </c>
      <c r="J16" s="54" t="s">
        <v>11</v>
      </c>
      <c r="K16" s="54" t="s">
        <v>11</v>
      </c>
      <c r="L16" s="54" t="s">
        <v>11</v>
      </c>
      <c r="M16" s="54" t="s">
        <v>11</v>
      </c>
      <c r="N16" s="53"/>
      <c r="O16" s="53"/>
      <c r="P16" s="53" t="s">
        <v>11</v>
      </c>
      <c r="Q16" s="53" t="s">
        <v>11</v>
      </c>
      <c r="R16" s="53" t="s">
        <v>11</v>
      </c>
      <c r="S16" s="53" t="s">
        <v>11</v>
      </c>
      <c r="T16" s="53" t="s">
        <v>11</v>
      </c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 t="s">
        <v>11</v>
      </c>
      <c r="AE17" s="53" t="s">
        <v>11</v>
      </c>
      <c r="AF17" s="53" t="s">
        <v>11</v>
      </c>
      <c r="AG17" s="53" t="s">
        <v>11</v>
      </c>
      <c r="AH17" s="53" t="s">
        <v>11</v>
      </c>
      <c r="AI17" s="53"/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 t="s">
        <v>11</v>
      </c>
      <c r="Q18" s="53" t="s">
        <v>11</v>
      </c>
      <c r="R18" s="53" t="s">
        <v>11</v>
      </c>
      <c r="S18" s="53" t="s">
        <v>11</v>
      </c>
      <c r="T18" s="53" t="s">
        <v>11</v>
      </c>
      <c r="U18" s="53"/>
      <c r="V18" s="53"/>
      <c r="W18" s="53" t="s">
        <v>11</v>
      </c>
      <c r="X18" s="53" t="s">
        <v>11</v>
      </c>
      <c r="Y18" s="53" t="s">
        <v>11</v>
      </c>
      <c r="Z18" s="53" t="s">
        <v>11</v>
      </c>
      <c r="AA18" s="53" t="s">
        <v>11</v>
      </c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 t="s">
        <v>11</v>
      </c>
      <c r="J21" s="54" t="s">
        <v>11</v>
      </c>
      <c r="K21" s="54" t="s">
        <v>11</v>
      </c>
      <c r="L21" s="54" t="s">
        <v>11</v>
      </c>
      <c r="M21" s="54" t="s">
        <v>11</v>
      </c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 t="s">
        <v>11</v>
      </c>
      <c r="J23" s="54" t="s">
        <v>11</v>
      </c>
      <c r="K23" s="54" t="s">
        <v>11</v>
      </c>
      <c r="L23" s="54" t="s">
        <v>11</v>
      </c>
      <c r="M23" s="54" t="s">
        <v>11</v>
      </c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 t="s">
        <v>11</v>
      </c>
      <c r="J25" s="54" t="s">
        <v>11</v>
      </c>
      <c r="K25" s="54" t="s">
        <v>11</v>
      </c>
      <c r="L25" s="54" t="s">
        <v>11</v>
      </c>
      <c r="M25" s="54" t="s">
        <v>11</v>
      </c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 t="s">
        <v>11</v>
      </c>
      <c r="J26" s="54" t="s">
        <v>11</v>
      </c>
      <c r="K26" s="54" t="s">
        <v>11</v>
      </c>
      <c r="L26" s="54" t="s">
        <v>11</v>
      </c>
      <c r="M26" s="54" t="s">
        <v>11</v>
      </c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 t="s">
        <v>11</v>
      </c>
      <c r="J29" s="54" t="s">
        <v>11</v>
      </c>
      <c r="K29" s="54" t="s">
        <v>11</v>
      </c>
      <c r="L29" s="54" t="s">
        <v>11</v>
      </c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 t="s">
        <v>20</v>
      </c>
      <c r="J30" s="54" t="s">
        <v>20</v>
      </c>
      <c r="K30" s="54" t="s">
        <v>20</v>
      </c>
      <c r="L30" s="54" t="s">
        <v>20</v>
      </c>
      <c r="M30" s="53"/>
      <c r="N30" s="53"/>
      <c r="O30" s="53" t="s">
        <v>20</v>
      </c>
      <c r="P30" s="53" t="s">
        <v>20</v>
      </c>
      <c r="Q30" s="53" t="s">
        <v>20</v>
      </c>
      <c r="R30" s="53" t="s">
        <v>20</v>
      </c>
      <c r="S30" s="53" t="s">
        <v>20</v>
      </c>
      <c r="T30" s="53"/>
      <c r="U30" s="53"/>
      <c r="V30" s="53" t="s">
        <v>20</v>
      </c>
      <c r="W30" s="53" t="s">
        <v>20</v>
      </c>
      <c r="X30" s="53" t="s">
        <v>20</v>
      </c>
      <c r="Y30" s="53" t="s">
        <v>20</v>
      </c>
      <c r="Z30" s="53" t="s">
        <v>20</v>
      </c>
      <c r="AA30" s="53"/>
      <c r="AB30" s="53"/>
      <c r="AC30" s="53" t="s">
        <v>20</v>
      </c>
      <c r="AD30" s="53" t="s">
        <v>20</v>
      </c>
      <c r="AE30" s="53" t="s">
        <v>20</v>
      </c>
      <c r="AF30" s="53" t="s">
        <v>20</v>
      </c>
      <c r="AG30" s="53" t="s">
        <v>20</v>
      </c>
      <c r="AH30" s="53"/>
      <c r="AI30" s="53"/>
      <c r="AJ30" s="53" t="s">
        <v>20</v>
      </c>
      <c r="AK30" s="53" t="s">
        <v>20</v>
      </c>
      <c r="AL30" s="53" t="s">
        <v>20</v>
      </c>
      <c r="AM30" s="53" t="s">
        <v>20</v>
      </c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 t="s">
        <v>11</v>
      </c>
      <c r="X36" s="53" t="s">
        <v>11</v>
      </c>
      <c r="Y36" s="53" t="s">
        <v>11</v>
      </c>
      <c r="Z36" s="53" t="s">
        <v>11</v>
      </c>
      <c r="AA36" s="53" t="s">
        <v>11</v>
      </c>
      <c r="AB36" s="53"/>
      <c r="AC36" s="53"/>
      <c r="AD36" s="53" t="s">
        <v>11</v>
      </c>
      <c r="AE36" s="53" t="s">
        <v>11</v>
      </c>
      <c r="AF36" s="53" t="s">
        <v>11</v>
      </c>
      <c r="AG36" s="53" t="s">
        <v>11</v>
      </c>
      <c r="AH36" s="53" t="s">
        <v>11</v>
      </c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 t="s">
        <v>11</v>
      </c>
      <c r="P37" s="53" t="s">
        <v>11</v>
      </c>
      <c r="Q37" s="53" t="s">
        <v>11</v>
      </c>
      <c r="R37" s="53" t="s">
        <v>11</v>
      </c>
      <c r="S37" s="53" t="s">
        <v>11</v>
      </c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 t="s">
        <v>11</v>
      </c>
      <c r="J39" s="54" t="s">
        <v>11</v>
      </c>
      <c r="K39" s="54" t="s">
        <v>11</v>
      </c>
      <c r="L39" s="54" t="s">
        <v>11</v>
      </c>
      <c r="M39" s="54" t="s">
        <v>11</v>
      </c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 t="s">
        <v>11</v>
      </c>
      <c r="W41" s="53" t="s">
        <v>11</v>
      </c>
      <c r="X41" s="53" t="s">
        <v>11</v>
      </c>
      <c r="Y41" s="53" t="s">
        <v>11</v>
      </c>
      <c r="Z41" s="53" t="s">
        <v>11</v>
      </c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 t="s">
        <v>11</v>
      </c>
      <c r="AL43" s="53" t="s">
        <v>11</v>
      </c>
      <c r="AM43" s="53" t="s">
        <v>11</v>
      </c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 t="s">
        <v>11</v>
      </c>
      <c r="X47" s="53" t="s">
        <v>11</v>
      </c>
      <c r="Y47" s="53" t="s">
        <v>11</v>
      </c>
      <c r="Z47" s="53" t="s">
        <v>11</v>
      </c>
      <c r="AA47" s="53" t="s">
        <v>11</v>
      </c>
      <c r="AB47" s="53"/>
      <c r="AC47" s="53"/>
      <c r="AD47" s="53" t="s">
        <v>11</v>
      </c>
      <c r="AE47" s="53" t="s">
        <v>11</v>
      </c>
      <c r="AF47" s="53" t="s">
        <v>11</v>
      </c>
      <c r="AG47" s="53" t="s">
        <v>11</v>
      </c>
      <c r="AH47" s="53" t="s">
        <v>11</v>
      </c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 t="s">
        <v>11</v>
      </c>
      <c r="J49" s="54" t="s">
        <v>11</v>
      </c>
      <c r="K49" s="54" t="s">
        <v>11</v>
      </c>
      <c r="L49" s="54" t="s">
        <v>11</v>
      </c>
      <c r="M49" s="54" t="s">
        <v>11</v>
      </c>
      <c r="N49" s="53"/>
      <c r="O49" s="53"/>
      <c r="P49" s="53" t="s">
        <v>11</v>
      </c>
      <c r="Q49" s="53" t="s">
        <v>11</v>
      </c>
      <c r="R49" s="53" t="s">
        <v>11</v>
      </c>
      <c r="S49" s="53" t="s">
        <v>11</v>
      </c>
      <c r="T49" s="53" t="s">
        <v>11</v>
      </c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 t="s">
        <v>11</v>
      </c>
      <c r="AL50" s="53" t="s">
        <v>11</v>
      </c>
      <c r="AM50" s="53" t="s">
        <v>11</v>
      </c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 t="s">
        <v>11</v>
      </c>
      <c r="J52" s="54" t="s">
        <v>11</v>
      </c>
      <c r="K52" s="54" t="s">
        <v>11</v>
      </c>
      <c r="L52" s="54" t="s">
        <v>11</v>
      </c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 t="s">
        <v>11</v>
      </c>
      <c r="W54" s="53" t="s">
        <v>11</v>
      </c>
      <c r="X54" s="53" t="s">
        <v>11</v>
      </c>
      <c r="Y54" s="53" t="s">
        <v>11</v>
      </c>
      <c r="Z54" s="53" t="s">
        <v>11</v>
      </c>
      <c r="AA54" s="53"/>
      <c r="AB54" s="53"/>
      <c r="AC54" s="53" t="s">
        <v>11</v>
      </c>
      <c r="AD54" s="53" t="s">
        <v>11</v>
      </c>
      <c r="AE54" s="53" t="s">
        <v>11</v>
      </c>
      <c r="AF54" s="53" t="s">
        <v>11</v>
      </c>
      <c r="AG54" s="53" t="s">
        <v>11</v>
      </c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AD1:AE1"/>
    <mergeCell ref="AG1:AI1"/>
    <mergeCell ref="AK1:AM1"/>
    <mergeCell ref="I3:AM3"/>
    <mergeCell ref="I1:J1"/>
    <mergeCell ref="L1:N1"/>
    <mergeCell ref="P1:R1"/>
    <mergeCell ref="T1:U1"/>
    <mergeCell ref="W1:X1"/>
    <mergeCell ref="Z1:AB1"/>
  </mergeCells>
  <conditionalFormatting sqref="I4:AM4">
    <cfRule type="expression" dxfId="107" priority="11">
      <formula>OR(WEEKDAY(I$4)=1,WEEKDAY(I$4)=7)</formula>
    </cfRule>
  </conditionalFormatting>
  <conditionalFormatting sqref="I6:AM56">
    <cfRule type="expression" dxfId="106" priority="10">
      <formula>OR(WEEKDAY(I$4)=1,WEEKDAY(I$4)=7)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397C2EB5-D2EA-43D4-9E9F-77CCC733BFB4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07D2F5E4-17CC-4171-AFD2-5576E42D65EF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49C7CA53-1D0C-4D7A-ACA2-AADE8CA7CC92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3DAAF230-91F3-4D98-98C5-4BF66937CD8A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2BF4E2F0-0E1E-41CA-83A2-BCFFC1663EB3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0D4280B7-54AB-41D1-8345-BAA8D96CBD57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ECCF27B9-1236-4FEE-AF6D-C83A9637045D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5A249DD9-0275-4D3C-8DC9-3DCA37FE87B9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34DCE7BB-99E6-4760-8112-1D70D90944FE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760A086E-64E2-40F9-8B00-EC0C0BE7F215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/>
    <pageSetUpPr fitToPage="1"/>
  </sheetPr>
  <dimension ref="A1:AM56"/>
  <sheetViews>
    <sheetView workbookViewId="0">
      <pane ySplit="5" topLeftCell="A21" activePane="bottomLeft" state="frozen"/>
      <selection activeCell="A121" sqref="A121"/>
      <selection pane="bottomLeft" activeCell="AM36" sqref="AM36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8" width="7.85546875" style="51" bestFit="1" customWidth="1"/>
    <col min="39" max="39" width="5.140625" style="51" customWidth="1"/>
    <col min="40" max="16384" width="11.42578125" style="51"/>
  </cols>
  <sheetData>
    <row r="1" spans="1:39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</row>
    <row r="2" spans="1:39" ht="13.5" thickBot="1" x14ac:dyDescent="0.25"/>
    <row r="3" spans="1:39" ht="33" thickTop="1" thickBot="1" x14ac:dyDescent="0.25">
      <c r="I3" s="166">
        <f>I4</f>
        <v>42614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8"/>
    </row>
    <row r="4" spans="1:39" ht="14.25" thickTop="1" thickBot="1" x14ac:dyDescent="0.25">
      <c r="I4" s="84">
        <f>EDATE(DATE(ref_annee1,1,1),8)</f>
        <v>42614</v>
      </c>
      <c r="J4" s="83">
        <f>I4+1</f>
        <v>42615</v>
      </c>
      <c r="K4" s="83">
        <f t="shared" ref="K4:AL4" si="0">J4+1</f>
        <v>42616</v>
      </c>
      <c r="L4" s="83">
        <f t="shared" si="0"/>
        <v>42617</v>
      </c>
      <c r="M4" s="83">
        <f t="shared" si="0"/>
        <v>42618</v>
      </c>
      <c r="N4" s="83">
        <f t="shared" si="0"/>
        <v>42619</v>
      </c>
      <c r="O4" s="83">
        <f t="shared" si="0"/>
        <v>42620</v>
      </c>
      <c r="P4" s="83">
        <f t="shared" si="0"/>
        <v>42621</v>
      </c>
      <c r="Q4" s="83">
        <f t="shared" si="0"/>
        <v>42622</v>
      </c>
      <c r="R4" s="83">
        <f t="shared" si="0"/>
        <v>42623</v>
      </c>
      <c r="S4" s="83">
        <f t="shared" si="0"/>
        <v>42624</v>
      </c>
      <c r="T4" s="83">
        <f t="shared" si="0"/>
        <v>42625</v>
      </c>
      <c r="U4" s="83">
        <f t="shared" si="0"/>
        <v>42626</v>
      </c>
      <c r="V4" s="83">
        <f t="shared" si="0"/>
        <v>42627</v>
      </c>
      <c r="W4" s="83">
        <f t="shared" si="0"/>
        <v>42628</v>
      </c>
      <c r="X4" s="83">
        <f t="shared" si="0"/>
        <v>42629</v>
      </c>
      <c r="Y4" s="83">
        <f t="shared" si="0"/>
        <v>42630</v>
      </c>
      <c r="Z4" s="83">
        <f t="shared" si="0"/>
        <v>42631</v>
      </c>
      <c r="AA4" s="83">
        <f t="shared" si="0"/>
        <v>42632</v>
      </c>
      <c r="AB4" s="83">
        <f t="shared" si="0"/>
        <v>42633</v>
      </c>
      <c r="AC4" s="83">
        <f t="shared" si="0"/>
        <v>42634</v>
      </c>
      <c r="AD4" s="83">
        <f t="shared" si="0"/>
        <v>42635</v>
      </c>
      <c r="AE4" s="83">
        <f t="shared" si="0"/>
        <v>42636</v>
      </c>
      <c r="AF4" s="83">
        <f t="shared" si="0"/>
        <v>42637</v>
      </c>
      <c r="AG4" s="83">
        <f t="shared" si="0"/>
        <v>42638</v>
      </c>
      <c r="AH4" s="83">
        <f t="shared" si="0"/>
        <v>42639</v>
      </c>
      <c r="AI4" s="83">
        <f t="shared" si="0"/>
        <v>42640</v>
      </c>
      <c r="AJ4" s="83">
        <f t="shared" si="0"/>
        <v>42641</v>
      </c>
      <c r="AK4" s="83">
        <f t="shared" si="0"/>
        <v>42642</v>
      </c>
      <c r="AL4" s="85">
        <f t="shared" si="0"/>
        <v>42643</v>
      </c>
    </row>
    <row r="5" spans="1:39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2" t="s">
        <v>263</v>
      </c>
    </row>
    <row r="6" spans="1:39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9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9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</row>
    <row r="9" spans="1:39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</row>
    <row r="10" spans="1:39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</row>
    <row r="11" spans="1:39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</row>
    <row r="12" spans="1:39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</row>
    <row r="13" spans="1:39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 t="s">
        <v>11</v>
      </c>
      <c r="O13" s="53" t="s">
        <v>11</v>
      </c>
      <c r="P13" s="53" t="s">
        <v>11</v>
      </c>
      <c r="Q13" s="53" t="s">
        <v>11</v>
      </c>
      <c r="R13" s="53"/>
      <c r="S13" s="53"/>
      <c r="T13" s="53" t="s">
        <v>11</v>
      </c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9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 t="s">
        <v>11</v>
      </c>
      <c r="J14" s="53" t="s">
        <v>11</v>
      </c>
      <c r="K14" s="53"/>
      <c r="L14" s="53"/>
      <c r="M14" s="53"/>
      <c r="N14" s="53" t="s">
        <v>11</v>
      </c>
      <c r="O14" s="53" t="s">
        <v>11</v>
      </c>
      <c r="P14" s="53" t="s">
        <v>11</v>
      </c>
      <c r="Q14" s="53" t="s">
        <v>11</v>
      </c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9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39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</row>
    <row r="17" spans="1:38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</row>
    <row r="18" spans="1:38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</row>
    <row r="19" spans="1:38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</row>
    <row r="20" spans="1:38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 t="s">
        <v>11</v>
      </c>
      <c r="U20" s="53" t="s">
        <v>11</v>
      </c>
      <c r="V20" s="53" t="s">
        <v>11</v>
      </c>
      <c r="W20" s="53" t="s">
        <v>11</v>
      </c>
      <c r="X20" s="53" t="s">
        <v>11</v>
      </c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</row>
    <row r="21" spans="1:38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</row>
    <row r="22" spans="1:38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</row>
    <row r="23" spans="1:38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</row>
    <row r="24" spans="1:38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</row>
    <row r="25" spans="1:38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</row>
    <row r="26" spans="1:38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</row>
    <row r="27" spans="1:38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</row>
    <row r="28" spans="1:38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</row>
    <row r="29" spans="1:38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</row>
    <row r="30" spans="1:38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 t="s">
        <v>20</v>
      </c>
      <c r="J30" s="53"/>
      <c r="K30" s="53"/>
      <c r="L30" s="53" t="s">
        <v>20</v>
      </c>
      <c r="M30" s="53" t="s">
        <v>20</v>
      </c>
      <c r="N30" s="53" t="s">
        <v>20</v>
      </c>
      <c r="O30" s="53" t="s">
        <v>20</v>
      </c>
      <c r="P30" s="53" t="s">
        <v>20</v>
      </c>
      <c r="Q30" s="53"/>
      <c r="R30" s="53"/>
      <c r="S30" s="53" t="s">
        <v>20</v>
      </c>
      <c r="T30" s="53" t="s">
        <v>20</v>
      </c>
      <c r="U30" s="53" t="s">
        <v>20</v>
      </c>
      <c r="V30" s="53" t="s">
        <v>20</v>
      </c>
      <c r="W30" s="53" t="s">
        <v>20</v>
      </c>
      <c r="X30" s="53"/>
      <c r="Y30" s="53"/>
      <c r="Z30" s="53" t="s">
        <v>20</v>
      </c>
      <c r="AA30" s="53" t="s">
        <v>20</v>
      </c>
      <c r="AB30" s="53" t="s">
        <v>20</v>
      </c>
      <c r="AC30" s="53" t="s">
        <v>20</v>
      </c>
      <c r="AD30" s="53" t="s">
        <v>20</v>
      </c>
      <c r="AE30" s="53"/>
      <c r="AF30" s="53"/>
      <c r="AG30" s="53" t="s">
        <v>20</v>
      </c>
      <c r="AH30" s="53" t="s">
        <v>20</v>
      </c>
      <c r="AI30" s="53" t="s">
        <v>20</v>
      </c>
      <c r="AJ30" s="53" t="s">
        <v>20</v>
      </c>
      <c r="AK30" s="53" t="s">
        <v>20</v>
      </c>
      <c r="AL30" s="53"/>
    </row>
    <row r="31" spans="1:38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</row>
    <row r="32" spans="1:38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 t="s">
        <v>11</v>
      </c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</row>
    <row r="33" spans="1:38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</row>
    <row r="34" spans="1:38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</row>
    <row r="35" spans="1:38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</row>
    <row r="36" spans="1:38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</row>
    <row r="37" spans="1:38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</row>
    <row r="38" spans="1:38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</row>
    <row r="39" spans="1:38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</row>
    <row r="40" spans="1:38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</row>
    <row r="41" spans="1:38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</row>
    <row r="42" spans="1:38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</row>
    <row r="43" spans="1:38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 t="s">
        <v>11</v>
      </c>
      <c r="J43" s="53" t="s">
        <v>11</v>
      </c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 t="s">
        <v>11</v>
      </c>
      <c r="AB43" s="53" t="s">
        <v>11</v>
      </c>
      <c r="AC43" s="53" t="s">
        <v>11</v>
      </c>
      <c r="AD43" s="53" t="s">
        <v>11</v>
      </c>
      <c r="AE43" s="53" t="s">
        <v>11</v>
      </c>
      <c r="AF43" s="53"/>
      <c r="AG43" s="53"/>
      <c r="AH43" s="53"/>
      <c r="AI43" s="53"/>
      <c r="AJ43" s="53"/>
      <c r="AK43" s="53"/>
      <c r="AL43" s="53"/>
    </row>
    <row r="44" spans="1:38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</row>
    <row r="45" spans="1:38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</row>
    <row r="46" spans="1:38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</row>
    <row r="47" spans="1:38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</row>
    <row r="48" spans="1:38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</row>
    <row r="49" spans="1:38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</row>
    <row r="50" spans="1:38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 t="s">
        <v>11</v>
      </c>
      <c r="J50" s="53" t="s">
        <v>11</v>
      </c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</row>
    <row r="51" spans="1:38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 t="s">
        <v>11</v>
      </c>
      <c r="O51" s="53" t="s">
        <v>11</v>
      </c>
      <c r="P51" s="53" t="s">
        <v>11</v>
      </c>
      <c r="Q51" s="53" t="s">
        <v>11</v>
      </c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</row>
    <row r="52" spans="1:38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</row>
    <row r="53" spans="1:38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</row>
    <row r="54" spans="1:38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</row>
    <row r="55" spans="1:38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</row>
    <row r="56" spans="1:38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</row>
  </sheetData>
  <mergeCells count="10">
    <mergeCell ref="AD1:AE1"/>
    <mergeCell ref="AG1:AI1"/>
    <mergeCell ref="AK1:AM1"/>
    <mergeCell ref="I3:AL3"/>
    <mergeCell ref="I1:J1"/>
    <mergeCell ref="L1:N1"/>
    <mergeCell ref="P1:R1"/>
    <mergeCell ref="T1:U1"/>
    <mergeCell ref="W1:X1"/>
    <mergeCell ref="Z1:AB1"/>
  </mergeCells>
  <conditionalFormatting sqref="I4:AL4">
    <cfRule type="expression" dxfId="95" priority="11">
      <formula>OR(WEEKDAY(I$4)=1,WEEKDAY(I$4)=7)</formula>
    </cfRule>
  </conditionalFormatting>
  <conditionalFormatting sqref="I6:AL56">
    <cfRule type="expression" dxfId="94" priority="10">
      <formula>OR(WEEKDAY(I$4)=1,WEEKDAY(I$4)=7)</formula>
    </cfRule>
  </conditionalFormatting>
  <dataValidations count="1">
    <dataValidation type="list" allowBlank="1" showInputMessage="1" showErrorMessage="1" sqref="I6:AL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8AD990DD-DDCC-4B5C-A7EA-83DC67B26F9F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I4:AL56</xm:sqref>
        </x14:conditionalFormatting>
        <x14:conditionalFormatting xmlns:xm="http://schemas.microsoft.com/office/excel/2006/main">
          <x14:cfRule type="expression" priority="1" id="{FF91E0A7-E391-4237-8FA5-A516A430CA44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6578A008-0A1A-4E12-8109-8338ABA773D4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5842CF13-08FB-4A69-8097-513A08757395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05B84749-242E-462E-83C6-D7B89A2359D4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B587EF8A-D9E5-47DD-A30E-0F03489C4459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51E60F6C-A562-4A17-A3ED-43F89C965423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36087599-BA21-44C4-A612-3249143F4E8F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C29809E8-DD55-44F9-8C7B-C5A3A52F9C5B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11C449EF-430F-4C17-B34C-1A53599578B9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I6:AL56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0.79998168889431442"/>
    <pageSetUpPr fitToPage="1"/>
  </sheetPr>
  <dimension ref="A1:AN56"/>
  <sheetViews>
    <sheetView workbookViewId="0">
      <pane xSplit="8" ySplit="5" topLeftCell="I30" activePane="bottomRight" state="frozen"/>
      <selection activeCell="A121" sqref="A121"/>
      <selection pane="topRight" activeCell="A121" sqref="A121"/>
      <selection pane="bottomLeft" activeCell="A121" sqref="A121"/>
      <selection pane="bottomRight" activeCell="V37" sqref="V37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9" width="7.8554687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42644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EDATE(DATE(ref_annee1,1,1),9)</f>
        <v>42644</v>
      </c>
      <c r="J4" s="83">
        <f>I4+1</f>
        <v>42645</v>
      </c>
      <c r="K4" s="83">
        <f t="shared" ref="K4:AM4" si="0">J4+1</f>
        <v>42646</v>
      </c>
      <c r="L4" s="83">
        <f t="shared" si="0"/>
        <v>42647</v>
      </c>
      <c r="M4" s="83">
        <f t="shared" si="0"/>
        <v>42648</v>
      </c>
      <c r="N4" s="83">
        <f t="shared" si="0"/>
        <v>42649</v>
      </c>
      <c r="O4" s="83">
        <f t="shared" si="0"/>
        <v>42650</v>
      </c>
      <c r="P4" s="83">
        <f t="shared" si="0"/>
        <v>42651</v>
      </c>
      <c r="Q4" s="83">
        <f t="shared" si="0"/>
        <v>42652</v>
      </c>
      <c r="R4" s="83">
        <f t="shared" si="0"/>
        <v>42653</v>
      </c>
      <c r="S4" s="83">
        <f t="shared" si="0"/>
        <v>42654</v>
      </c>
      <c r="T4" s="83">
        <f t="shared" si="0"/>
        <v>42655</v>
      </c>
      <c r="U4" s="83">
        <f t="shared" si="0"/>
        <v>42656</v>
      </c>
      <c r="V4" s="83">
        <f t="shared" si="0"/>
        <v>42657</v>
      </c>
      <c r="W4" s="83">
        <f t="shared" si="0"/>
        <v>42658</v>
      </c>
      <c r="X4" s="83">
        <f t="shared" si="0"/>
        <v>42659</v>
      </c>
      <c r="Y4" s="83">
        <f t="shared" si="0"/>
        <v>42660</v>
      </c>
      <c r="Z4" s="83">
        <f t="shared" si="0"/>
        <v>42661</v>
      </c>
      <c r="AA4" s="83">
        <f t="shared" si="0"/>
        <v>42662</v>
      </c>
      <c r="AB4" s="83">
        <f t="shared" si="0"/>
        <v>42663</v>
      </c>
      <c r="AC4" s="83">
        <f t="shared" si="0"/>
        <v>42664</v>
      </c>
      <c r="AD4" s="83">
        <f t="shared" si="0"/>
        <v>42665</v>
      </c>
      <c r="AE4" s="83">
        <f t="shared" si="0"/>
        <v>42666</v>
      </c>
      <c r="AF4" s="83">
        <f t="shared" si="0"/>
        <v>42667</v>
      </c>
      <c r="AG4" s="83">
        <f t="shared" si="0"/>
        <v>42668</v>
      </c>
      <c r="AH4" s="83">
        <f t="shared" si="0"/>
        <v>42669</v>
      </c>
      <c r="AI4" s="83">
        <f t="shared" si="0"/>
        <v>42670</v>
      </c>
      <c r="AJ4" s="83">
        <f t="shared" si="0"/>
        <v>42671</v>
      </c>
      <c r="AK4" s="83">
        <f t="shared" si="0"/>
        <v>42672</v>
      </c>
      <c r="AL4" s="83">
        <f t="shared" si="0"/>
        <v>42673</v>
      </c>
      <c r="AM4" s="85">
        <f t="shared" si="0"/>
        <v>42674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2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 t="s">
        <v>20</v>
      </c>
      <c r="K30" s="53" t="s">
        <v>20</v>
      </c>
      <c r="L30" s="53" t="s">
        <v>20</v>
      </c>
      <c r="M30" s="53" t="s">
        <v>20</v>
      </c>
      <c r="N30" s="53" t="s">
        <v>20</v>
      </c>
      <c r="O30" s="53"/>
      <c r="P30" s="53"/>
      <c r="Q30" s="53" t="s">
        <v>20</v>
      </c>
      <c r="R30" s="53" t="s">
        <v>20</v>
      </c>
      <c r="S30" s="53" t="s">
        <v>20</v>
      </c>
      <c r="T30" s="53" t="s">
        <v>20</v>
      </c>
      <c r="U30" s="53" t="s">
        <v>20</v>
      </c>
      <c r="V30" s="53"/>
      <c r="W30" s="53"/>
      <c r="X30" s="53" t="s">
        <v>20</v>
      </c>
      <c r="Y30" s="53" t="s">
        <v>20</v>
      </c>
      <c r="Z30" s="53" t="s">
        <v>20</v>
      </c>
      <c r="AA30" s="53" t="s">
        <v>20</v>
      </c>
      <c r="AB30" s="53" t="s">
        <v>20</v>
      </c>
      <c r="AC30" s="53"/>
      <c r="AD30" s="53"/>
      <c r="AE30" s="53" t="s">
        <v>20</v>
      </c>
      <c r="AF30" s="53" t="s">
        <v>20</v>
      </c>
      <c r="AG30" s="53" t="s">
        <v>20</v>
      </c>
      <c r="AH30" s="53" t="s">
        <v>20</v>
      </c>
      <c r="AI30" s="53" t="s">
        <v>20</v>
      </c>
      <c r="AJ30" s="53"/>
      <c r="AK30" s="53"/>
      <c r="AL30" s="53" t="s">
        <v>20</v>
      </c>
      <c r="AM30" s="53" t="s">
        <v>20</v>
      </c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 t="s">
        <v>11</v>
      </c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AD1:AE1"/>
    <mergeCell ref="AG1:AI1"/>
    <mergeCell ref="AK1:AM1"/>
    <mergeCell ref="I3:AM3"/>
    <mergeCell ref="I1:J1"/>
    <mergeCell ref="L1:N1"/>
    <mergeCell ref="P1:R1"/>
    <mergeCell ref="T1:U1"/>
    <mergeCell ref="W1:X1"/>
    <mergeCell ref="Z1:AB1"/>
  </mergeCells>
  <conditionalFormatting sqref="I4:AM4">
    <cfRule type="expression" dxfId="83" priority="11">
      <formula>OR(WEEKDAY(I$4)=1,WEEKDAY(I$4)=7)</formula>
    </cfRule>
  </conditionalFormatting>
  <conditionalFormatting sqref="I6:AM56">
    <cfRule type="expression" dxfId="82" priority="10">
      <formula>OR(WEEKDAY(I$4)=1,WEEKDAY(I$4)=7)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03EA9014-DD33-4983-BAC0-AD8F584F94B5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3EF50540-899A-43C9-8C11-F52650979C3E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A5DF20A2-6EB5-4852-9F4F-8DAA1F1B520D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B5A86C4E-CDD5-4180-9A9B-75A4348920E2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8D6C00C1-46AD-4874-817B-197E79580EC0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E9606620-EE38-49EC-BD65-978408AD48DC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DD4CF767-E8E8-4617-BF9F-96E5F4A7D6AC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77A61E29-7A7C-401D-94A5-43C1C600FE75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2FFD91A7-1499-4B35-8320-167823FF8045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A36CB0B6-9C10-4927-89FB-FC1EC67D5B2D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3"/>
    <pageSetUpPr fitToPage="1"/>
  </sheetPr>
  <dimension ref="A1:AM56"/>
  <sheetViews>
    <sheetView workbookViewId="0">
      <pane xSplit="8" ySplit="5" topLeftCell="I30" activePane="bottomRight" state="frozen"/>
      <selection activeCell="A121" sqref="A121"/>
      <selection pane="topRight" activeCell="A121" sqref="A121"/>
      <selection pane="bottomLeft" activeCell="A121" sqref="A121"/>
      <selection pane="bottomRight" activeCell="H37" sqref="H37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8" width="7.85546875" style="51" bestFit="1" customWidth="1"/>
    <col min="39" max="39" width="5.140625" style="51" customWidth="1"/>
    <col min="40" max="16384" width="11.42578125" style="51"/>
  </cols>
  <sheetData>
    <row r="1" spans="1:39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</row>
    <row r="2" spans="1:39" ht="13.5" thickBot="1" x14ac:dyDescent="0.25"/>
    <row r="3" spans="1:39" ht="33" thickTop="1" thickBot="1" x14ac:dyDescent="0.25">
      <c r="I3" s="166">
        <f>I4</f>
        <v>42675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8"/>
    </row>
    <row r="4" spans="1:39" ht="14.25" thickTop="1" thickBot="1" x14ac:dyDescent="0.25">
      <c r="I4" s="84">
        <f>EDATE(DATE(ref_annee1,1,1),10)</f>
        <v>42675</v>
      </c>
      <c r="J4" s="83">
        <f>I4+1</f>
        <v>42676</v>
      </c>
      <c r="K4" s="83">
        <f t="shared" ref="K4:AL4" si="0">J4+1</f>
        <v>42677</v>
      </c>
      <c r="L4" s="83">
        <f t="shared" si="0"/>
        <v>42678</v>
      </c>
      <c r="M4" s="83">
        <f t="shared" si="0"/>
        <v>42679</v>
      </c>
      <c r="N4" s="83">
        <f t="shared" si="0"/>
        <v>42680</v>
      </c>
      <c r="O4" s="83">
        <f t="shared" si="0"/>
        <v>42681</v>
      </c>
      <c r="P4" s="83">
        <f t="shared" si="0"/>
        <v>42682</v>
      </c>
      <c r="Q4" s="83">
        <f t="shared" si="0"/>
        <v>42683</v>
      </c>
      <c r="R4" s="83">
        <f t="shared" si="0"/>
        <v>42684</v>
      </c>
      <c r="S4" s="83">
        <f t="shared" si="0"/>
        <v>42685</v>
      </c>
      <c r="T4" s="83">
        <f t="shared" si="0"/>
        <v>42686</v>
      </c>
      <c r="U4" s="83">
        <f t="shared" si="0"/>
        <v>42687</v>
      </c>
      <c r="V4" s="83">
        <f t="shared" si="0"/>
        <v>42688</v>
      </c>
      <c r="W4" s="83">
        <f t="shared" si="0"/>
        <v>42689</v>
      </c>
      <c r="X4" s="83">
        <f t="shared" si="0"/>
        <v>42690</v>
      </c>
      <c r="Y4" s="83">
        <f t="shared" si="0"/>
        <v>42691</v>
      </c>
      <c r="Z4" s="83">
        <f t="shared" si="0"/>
        <v>42692</v>
      </c>
      <c r="AA4" s="83">
        <f t="shared" si="0"/>
        <v>42693</v>
      </c>
      <c r="AB4" s="83">
        <f t="shared" si="0"/>
        <v>42694</v>
      </c>
      <c r="AC4" s="83">
        <f t="shared" si="0"/>
        <v>42695</v>
      </c>
      <c r="AD4" s="83">
        <f t="shared" si="0"/>
        <v>42696</v>
      </c>
      <c r="AE4" s="83">
        <f t="shared" si="0"/>
        <v>42697</v>
      </c>
      <c r="AF4" s="83">
        <f t="shared" si="0"/>
        <v>42698</v>
      </c>
      <c r="AG4" s="83">
        <f t="shared" si="0"/>
        <v>42699</v>
      </c>
      <c r="AH4" s="83">
        <f t="shared" si="0"/>
        <v>42700</v>
      </c>
      <c r="AI4" s="83">
        <f t="shared" si="0"/>
        <v>42701</v>
      </c>
      <c r="AJ4" s="83">
        <f t="shared" si="0"/>
        <v>42702</v>
      </c>
      <c r="AK4" s="83">
        <f t="shared" si="0"/>
        <v>42703</v>
      </c>
      <c r="AL4" s="85">
        <f t="shared" si="0"/>
        <v>42704</v>
      </c>
    </row>
    <row r="5" spans="1:39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2" t="s">
        <v>263</v>
      </c>
    </row>
    <row r="6" spans="1:39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9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9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</row>
    <row r="9" spans="1:39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</row>
    <row r="10" spans="1:39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</row>
    <row r="11" spans="1:39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</row>
    <row r="12" spans="1:39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</row>
    <row r="13" spans="1:39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9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9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39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</row>
    <row r="17" spans="1:38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</row>
    <row r="18" spans="1:38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</row>
    <row r="19" spans="1:38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</row>
    <row r="20" spans="1:38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</row>
    <row r="21" spans="1:38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</row>
    <row r="22" spans="1:38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</row>
    <row r="23" spans="1:38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</row>
    <row r="24" spans="1:38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</row>
    <row r="25" spans="1:38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</row>
    <row r="26" spans="1:38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</row>
    <row r="27" spans="1:38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</row>
    <row r="28" spans="1:38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</row>
    <row r="29" spans="1:38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</row>
    <row r="30" spans="1:38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 t="s">
        <v>20</v>
      </c>
      <c r="J30" s="54" t="s">
        <v>20</v>
      </c>
      <c r="K30" s="54" t="s">
        <v>20</v>
      </c>
      <c r="L30" s="53"/>
      <c r="M30" s="53"/>
      <c r="N30" s="53" t="s">
        <v>20</v>
      </c>
      <c r="O30" s="53" t="s">
        <v>20</v>
      </c>
      <c r="P30" s="53" t="s">
        <v>20</v>
      </c>
      <c r="Q30" s="53" t="s">
        <v>20</v>
      </c>
      <c r="R30" s="53" t="s">
        <v>20</v>
      </c>
      <c r="S30" s="53"/>
      <c r="T30" s="53"/>
      <c r="U30" s="53" t="s">
        <v>20</v>
      </c>
      <c r="V30" s="53" t="s">
        <v>20</v>
      </c>
      <c r="W30" s="53" t="s">
        <v>20</v>
      </c>
      <c r="X30" s="53" t="s">
        <v>20</v>
      </c>
      <c r="Y30" s="53" t="s">
        <v>20</v>
      </c>
      <c r="Z30" s="53"/>
      <c r="AA30" s="53"/>
      <c r="AB30" s="53" t="s">
        <v>20</v>
      </c>
      <c r="AC30" s="53" t="s">
        <v>20</v>
      </c>
      <c r="AD30" s="53" t="s">
        <v>20</v>
      </c>
      <c r="AE30" s="53" t="s">
        <v>20</v>
      </c>
      <c r="AF30" s="53" t="s">
        <v>20</v>
      </c>
      <c r="AG30" s="53"/>
      <c r="AH30" s="53"/>
      <c r="AI30" s="53"/>
      <c r="AJ30" s="53"/>
      <c r="AK30" s="53"/>
      <c r="AL30" s="53"/>
    </row>
    <row r="31" spans="1:38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</row>
    <row r="32" spans="1:38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</row>
    <row r="33" spans="1:38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</row>
    <row r="34" spans="1:38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</row>
    <row r="35" spans="1:38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</row>
    <row r="36" spans="1:38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</row>
    <row r="37" spans="1:38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</row>
    <row r="38" spans="1:38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</row>
    <row r="39" spans="1:38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</row>
    <row r="40" spans="1:38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</row>
    <row r="41" spans="1:38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</row>
    <row r="42" spans="1:38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</row>
    <row r="43" spans="1:38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</row>
    <row r="44" spans="1:38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</row>
    <row r="45" spans="1:38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</row>
    <row r="46" spans="1:38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</row>
    <row r="47" spans="1:38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</row>
    <row r="48" spans="1:38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</row>
    <row r="49" spans="1:38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</row>
    <row r="50" spans="1:38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</row>
    <row r="51" spans="1:38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</row>
    <row r="52" spans="1:38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</row>
    <row r="53" spans="1:38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</row>
    <row r="54" spans="1:38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</row>
    <row r="55" spans="1:38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</row>
    <row r="56" spans="1:38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</row>
  </sheetData>
  <mergeCells count="10">
    <mergeCell ref="AD1:AE1"/>
    <mergeCell ref="AG1:AI1"/>
    <mergeCell ref="AK1:AM1"/>
    <mergeCell ref="I3:AL3"/>
    <mergeCell ref="I1:J1"/>
    <mergeCell ref="L1:N1"/>
    <mergeCell ref="P1:R1"/>
    <mergeCell ref="T1:U1"/>
    <mergeCell ref="W1:X1"/>
    <mergeCell ref="Z1:AB1"/>
  </mergeCells>
  <conditionalFormatting sqref="I4:AL4">
    <cfRule type="expression" dxfId="71" priority="11">
      <formula>OR(WEEKDAY(I$4)=1,WEEKDAY(I$4)=7)</formula>
    </cfRule>
  </conditionalFormatting>
  <conditionalFormatting sqref="I6:AL56">
    <cfRule type="expression" dxfId="70" priority="10">
      <formula>OR(WEEKDAY(I$4)=1,WEEKDAY(I$4)=7)</formula>
    </cfRule>
  </conditionalFormatting>
  <dataValidations count="1">
    <dataValidation type="list" allowBlank="1" showInputMessage="1" showErrorMessage="1" sqref="I6:AL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2604BF2B-0C0F-478A-A3AD-BD791B846462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I4:AL56</xm:sqref>
        </x14:conditionalFormatting>
        <x14:conditionalFormatting xmlns:xm="http://schemas.microsoft.com/office/excel/2006/main">
          <x14:cfRule type="expression" priority="1" id="{B7A3FABB-AC58-4F40-97A5-E7A1D81776BA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25AF411D-927F-43B1-AD53-39906CB57E25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8BE59CCA-DB69-4D6F-BF98-28DDDBD76F5B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36E691B3-CA88-4ADE-90B7-30F1E8980070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2C38476A-4548-4779-804E-6CBC761A900A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D0CF85CA-B75C-4410-A0AF-321845E883B1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745B4D10-A58D-47F7-918D-313DD0336D10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FDCA4105-0EF5-4F13-B430-3BFF25EB8F2B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676DB215-906D-4ECC-9CEF-A5F1F65926DF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I6:AL56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0.79998168889431442"/>
    <pageSetUpPr fitToPage="1"/>
  </sheetPr>
  <dimension ref="A1:AN56"/>
  <sheetViews>
    <sheetView workbookViewId="0">
      <pane xSplit="8" ySplit="5" topLeftCell="I30" activePane="bottomRight" state="frozen"/>
      <selection activeCell="A121" sqref="A121"/>
      <selection pane="topRight" activeCell="A121" sqref="A121"/>
      <selection pane="bottomLeft" activeCell="A121" sqref="A121"/>
      <selection pane="bottomRight" activeCell="I37" sqref="I37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9" width="7.8554687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42705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EDATE(DATE(ref_annee1,1,1),11)</f>
        <v>42705</v>
      </c>
      <c r="J4" s="83">
        <f>I4+1</f>
        <v>42706</v>
      </c>
      <c r="K4" s="83">
        <f t="shared" ref="K4:AM4" si="0">J4+1</f>
        <v>42707</v>
      </c>
      <c r="L4" s="83">
        <f t="shared" si="0"/>
        <v>42708</v>
      </c>
      <c r="M4" s="83">
        <f t="shared" si="0"/>
        <v>42709</v>
      </c>
      <c r="N4" s="83">
        <f t="shared" si="0"/>
        <v>42710</v>
      </c>
      <c r="O4" s="83">
        <f t="shared" si="0"/>
        <v>42711</v>
      </c>
      <c r="P4" s="83">
        <f t="shared" si="0"/>
        <v>42712</v>
      </c>
      <c r="Q4" s="83">
        <f t="shared" si="0"/>
        <v>42713</v>
      </c>
      <c r="R4" s="83">
        <f t="shared" si="0"/>
        <v>42714</v>
      </c>
      <c r="S4" s="83">
        <f t="shared" si="0"/>
        <v>42715</v>
      </c>
      <c r="T4" s="83">
        <f t="shared" si="0"/>
        <v>42716</v>
      </c>
      <c r="U4" s="83">
        <f t="shared" si="0"/>
        <v>42717</v>
      </c>
      <c r="V4" s="83">
        <f t="shared" si="0"/>
        <v>42718</v>
      </c>
      <c r="W4" s="83">
        <f t="shared" si="0"/>
        <v>42719</v>
      </c>
      <c r="X4" s="83">
        <f t="shared" si="0"/>
        <v>42720</v>
      </c>
      <c r="Y4" s="83">
        <f t="shared" si="0"/>
        <v>42721</v>
      </c>
      <c r="Z4" s="83">
        <f t="shared" si="0"/>
        <v>42722</v>
      </c>
      <c r="AA4" s="83">
        <f t="shared" si="0"/>
        <v>42723</v>
      </c>
      <c r="AB4" s="83">
        <f t="shared" si="0"/>
        <v>42724</v>
      </c>
      <c r="AC4" s="83">
        <f t="shared" si="0"/>
        <v>42725</v>
      </c>
      <c r="AD4" s="83">
        <f t="shared" si="0"/>
        <v>42726</v>
      </c>
      <c r="AE4" s="83">
        <f t="shared" si="0"/>
        <v>42727</v>
      </c>
      <c r="AF4" s="83">
        <f t="shared" si="0"/>
        <v>42728</v>
      </c>
      <c r="AG4" s="83">
        <f t="shared" si="0"/>
        <v>42729</v>
      </c>
      <c r="AH4" s="83">
        <f t="shared" si="0"/>
        <v>42730</v>
      </c>
      <c r="AI4" s="83">
        <f t="shared" si="0"/>
        <v>42731</v>
      </c>
      <c r="AJ4" s="83">
        <f t="shared" si="0"/>
        <v>42732</v>
      </c>
      <c r="AK4" s="83">
        <f t="shared" si="0"/>
        <v>42733</v>
      </c>
      <c r="AL4" s="83">
        <f t="shared" si="0"/>
        <v>42734</v>
      </c>
      <c r="AM4" s="85">
        <f t="shared" si="0"/>
        <v>42735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2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AD1:AE1"/>
    <mergeCell ref="AG1:AI1"/>
    <mergeCell ref="AK1:AM1"/>
    <mergeCell ref="I3:AM3"/>
    <mergeCell ref="I1:J1"/>
    <mergeCell ref="L1:N1"/>
    <mergeCell ref="P1:R1"/>
    <mergeCell ref="T1:U1"/>
    <mergeCell ref="W1:X1"/>
    <mergeCell ref="Z1:AB1"/>
  </mergeCells>
  <conditionalFormatting sqref="I4:AM4">
    <cfRule type="expression" dxfId="59" priority="11">
      <formula>OR(WEEKDAY(I$4)=1,WEEKDAY(I$4)=7)</formula>
    </cfRule>
  </conditionalFormatting>
  <conditionalFormatting sqref="I6:AM56">
    <cfRule type="expression" dxfId="58" priority="10">
      <formula>OR(WEEKDAY(I$4)=1,WEEKDAY(I$4)=7)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1676ECEA-AF65-44AA-9D8A-A0A6453CE405}">
            <xm:f>OR(I$5=Config!$H$7,I$5=Config!$H$2,I$5=Config!$H$3,I$5=Config!$H$4,I$5=Config!$H$5,I$5=Config!$H$6,I$5=Config!$H$8,I$5=Config!$H$9,I$5=Config!$H$10,I$5=Config!$H$11,I$5=Config!$H$12,I$5=Config!$H$13)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9CC61D5F-4799-4819-AC32-4DF4B7284637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3A7BE629-6454-4401-8708-19A5076754A0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653237DF-5AE1-458C-ABB5-CE4004BA8462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3CC14D2D-267F-470B-B4CD-7782E39951FA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3B5A0D75-DA1E-48D4-86C5-6BC84981D6EA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A594E6D6-B47F-4AED-97EC-639D0C3B53BF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DE43600E-3AA0-42EF-BBFF-68DF67E13A93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E052E57B-3AB7-4AA8-8A1E-465BF9A05823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91D2ABB3-72CE-4CED-A38F-AF369540608D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AN56"/>
  <sheetViews>
    <sheetView workbookViewId="0">
      <pane xSplit="8" ySplit="5" topLeftCell="Z33" activePane="bottomRight" state="frozen"/>
      <selection activeCell="A121" sqref="A121"/>
      <selection pane="topRight" activeCell="A121" sqref="A121"/>
      <selection pane="bottomLeft" activeCell="A121" sqref="A121"/>
      <selection pane="bottomRight" activeCell="AI37" sqref="AI37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9" width="7.8554687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42736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EDATE(DATE(ref_annee1,1,1),12)</f>
        <v>42736</v>
      </c>
      <c r="J4" s="83">
        <f>I4+1</f>
        <v>42737</v>
      </c>
      <c r="K4" s="83">
        <f t="shared" ref="K4:AM4" si="0">J4+1</f>
        <v>42738</v>
      </c>
      <c r="L4" s="83">
        <f t="shared" si="0"/>
        <v>42739</v>
      </c>
      <c r="M4" s="83">
        <f t="shared" si="0"/>
        <v>42740</v>
      </c>
      <c r="N4" s="83">
        <f t="shared" si="0"/>
        <v>42741</v>
      </c>
      <c r="O4" s="83">
        <f t="shared" si="0"/>
        <v>42742</v>
      </c>
      <c r="P4" s="83">
        <f t="shared" si="0"/>
        <v>42743</v>
      </c>
      <c r="Q4" s="83">
        <f t="shared" si="0"/>
        <v>42744</v>
      </c>
      <c r="R4" s="83">
        <f t="shared" si="0"/>
        <v>42745</v>
      </c>
      <c r="S4" s="83">
        <f t="shared" si="0"/>
        <v>42746</v>
      </c>
      <c r="T4" s="83">
        <f t="shared" si="0"/>
        <v>42747</v>
      </c>
      <c r="U4" s="83">
        <f t="shared" si="0"/>
        <v>42748</v>
      </c>
      <c r="V4" s="83">
        <f t="shared" si="0"/>
        <v>42749</v>
      </c>
      <c r="W4" s="83">
        <f t="shared" si="0"/>
        <v>42750</v>
      </c>
      <c r="X4" s="83">
        <f t="shared" si="0"/>
        <v>42751</v>
      </c>
      <c r="Y4" s="83">
        <f t="shared" si="0"/>
        <v>42752</v>
      </c>
      <c r="Z4" s="83">
        <f t="shared" si="0"/>
        <v>42753</v>
      </c>
      <c r="AA4" s="83">
        <f t="shared" si="0"/>
        <v>42754</v>
      </c>
      <c r="AB4" s="83">
        <f t="shared" si="0"/>
        <v>42755</v>
      </c>
      <c r="AC4" s="83">
        <f t="shared" si="0"/>
        <v>42756</v>
      </c>
      <c r="AD4" s="83">
        <f t="shared" si="0"/>
        <v>42757</v>
      </c>
      <c r="AE4" s="83">
        <f t="shared" si="0"/>
        <v>42758</v>
      </c>
      <c r="AF4" s="83">
        <f t="shared" si="0"/>
        <v>42759</v>
      </c>
      <c r="AG4" s="83">
        <f t="shared" si="0"/>
        <v>42760</v>
      </c>
      <c r="AH4" s="83">
        <f t="shared" si="0"/>
        <v>42761</v>
      </c>
      <c r="AI4" s="83">
        <f t="shared" si="0"/>
        <v>42762</v>
      </c>
      <c r="AJ4" s="83">
        <f t="shared" si="0"/>
        <v>42763</v>
      </c>
      <c r="AK4" s="83">
        <f t="shared" si="0"/>
        <v>42764</v>
      </c>
      <c r="AL4" s="83">
        <f t="shared" si="0"/>
        <v>42765</v>
      </c>
      <c r="AM4" s="85">
        <f t="shared" si="0"/>
        <v>42766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2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 t="s">
        <v>11</v>
      </c>
      <c r="AM15" s="53" t="s">
        <v>11</v>
      </c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 t="s">
        <v>11</v>
      </c>
      <c r="AF17" s="53" t="s">
        <v>11</v>
      </c>
      <c r="AG17" s="53" t="s">
        <v>14</v>
      </c>
      <c r="AH17" s="53" t="s">
        <v>14</v>
      </c>
      <c r="AI17" s="53" t="s">
        <v>14</v>
      </c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AD1:AE1"/>
    <mergeCell ref="AG1:AI1"/>
    <mergeCell ref="AK1:AM1"/>
    <mergeCell ref="I3:AM3"/>
    <mergeCell ref="I1:J1"/>
    <mergeCell ref="L1:N1"/>
    <mergeCell ref="P1:R1"/>
    <mergeCell ref="T1:U1"/>
    <mergeCell ref="W1:X1"/>
    <mergeCell ref="Z1:AB1"/>
  </mergeCells>
  <conditionalFormatting sqref="I4:AM4">
    <cfRule type="expression" dxfId="47" priority="11">
      <formula>OR(WEEKDAY(I$4)=1,WEEKDAY(I$4)=7)</formula>
    </cfRule>
  </conditionalFormatting>
  <conditionalFormatting sqref="I6:AM56">
    <cfRule type="expression" dxfId="46" priority="10">
      <formula>OR(WEEKDAY(I$4)=1,WEEKDAY(I$4)=7)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5984363F-DEAE-414B-AF1C-6F863A9077AF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6B886976-A739-4F01-BCB1-5B6D13E9CB2D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CD362A37-CF73-4B5B-9AB6-BC0CAB032253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F34F7867-6E09-4079-8177-35FFB386D8AA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BD2FFF1A-8FDA-4591-A74F-581F1C87732B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94D5E170-64F4-4401-9C69-394C46A35D44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1BEC44C7-B4A7-49FC-8DD8-2BC32B3FDD27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FA488E4D-F26D-4C43-9F1C-79994FF33DF3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4DCFB759-6E60-430B-A4AA-66C1553A6C97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702DF9A6-D49E-4136-BBFA-CF904BB525C0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4" tint="0.79998168889431442"/>
    <pageSetUpPr fitToPage="1"/>
  </sheetPr>
  <dimension ref="A1:AM56"/>
  <sheetViews>
    <sheetView workbookViewId="0">
      <pane ySplit="5" topLeftCell="A6" activePane="bottomLeft" state="frozen"/>
      <selection activeCell="A121" sqref="A121"/>
      <selection pane="bottomLeft" activeCell="J9" sqref="J9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6" width="7.85546875" style="51" bestFit="1" customWidth="1"/>
    <col min="37" max="39" width="5.28515625" style="51" customWidth="1"/>
    <col min="40" max="16384" width="11.42578125" style="51"/>
  </cols>
  <sheetData>
    <row r="1" spans="1:39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</row>
    <row r="2" spans="1:39" ht="13.5" thickBot="1" x14ac:dyDescent="0.25"/>
    <row r="3" spans="1:39" ht="33" thickTop="1" thickBot="1" x14ac:dyDescent="0.25">
      <c r="I3" s="166">
        <f>I4</f>
        <v>42767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8"/>
    </row>
    <row r="4" spans="1:39" ht="14.25" thickTop="1" thickBot="1" x14ac:dyDescent="0.25">
      <c r="I4" s="84">
        <f>EDATE(DATE(réf_année2,1,1),1)</f>
        <v>42767</v>
      </c>
      <c r="J4" s="83">
        <f>I4+1</f>
        <v>42768</v>
      </c>
      <c r="K4" s="83">
        <f t="shared" ref="K4:AJ4" si="0">J4+1</f>
        <v>42769</v>
      </c>
      <c r="L4" s="83">
        <f t="shared" si="0"/>
        <v>42770</v>
      </c>
      <c r="M4" s="83">
        <f t="shared" si="0"/>
        <v>42771</v>
      </c>
      <c r="N4" s="83">
        <f t="shared" si="0"/>
        <v>42772</v>
      </c>
      <c r="O4" s="83">
        <f t="shared" si="0"/>
        <v>42773</v>
      </c>
      <c r="P4" s="83">
        <f t="shared" si="0"/>
        <v>42774</v>
      </c>
      <c r="Q4" s="83">
        <f t="shared" si="0"/>
        <v>42775</v>
      </c>
      <c r="R4" s="83">
        <f t="shared" si="0"/>
        <v>42776</v>
      </c>
      <c r="S4" s="83">
        <f t="shared" si="0"/>
        <v>42777</v>
      </c>
      <c r="T4" s="83">
        <f t="shared" si="0"/>
        <v>42778</v>
      </c>
      <c r="U4" s="83">
        <f t="shared" si="0"/>
        <v>42779</v>
      </c>
      <c r="V4" s="83">
        <f t="shared" si="0"/>
        <v>42780</v>
      </c>
      <c r="W4" s="83">
        <f t="shared" si="0"/>
        <v>42781</v>
      </c>
      <c r="X4" s="83">
        <f t="shared" si="0"/>
        <v>42782</v>
      </c>
      <c r="Y4" s="83">
        <f t="shared" si="0"/>
        <v>42783</v>
      </c>
      <c r="Z4" s="83">
        <f t="shared" si="0"/>
        <v>42784</v>
      </c>
      <c r="AA4" s="83">
        <f t="shared" si="0"/>
        <v>42785</v>
      </c>
      <c r="AB4" s="83">
        <f t="shared" si="0"/>
        <v>42786</v>
      </c>
      <c r="AC4" s="83">
        <f t="shared" si="0"/>
        <v>42787</v>
      </c>
      <c r="AD4" s="83">
        <f t="shared" si="0"/>
        <v>42788</v>
      </c>
      <c r="AE4" s="83">
        <f t="shared" si="0"/>
        <v>42789</v>
      </c>
      <c r="AF4" s="83">
        <f t="shared" si="0"/>
        <v>42790</v>
      </c>
      <c r="AG4" s="83">
        <f t="shared" si="0"/>
        <v>42791</v>
      </c>
      <c r="AH4" s="83">
        <f t="shared" si="0"/>
        <v>42792</v>
      </c>
      <c r="AI4" s="83">
        <f t="shared" si="0"/>
        <v>42793</v>
      </c>
      <c r="AJ4" s="85">
        <f t="shared" si="0"/>
        <v>42794</v>
      </c>
    </row>
    <row r="5" spans="1:39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2" t="s">
        <v>261</v>
      </c>
    </row>
    <row r="6" spans="1:39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</row>
    <row r="7" spans="1:39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</row>
    <row r="8" spans="1:39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</row>
    <row r="9" spans="1:39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</row>
    <row r="10" spans="1:39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</row>
    <row r="11" spans="1:39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</row>
    <row r="12" spans="1:39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</row>
    <row r="13" spans="1:39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</row>
    <row r="14" spans="1:39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</row>
    <row r="15" spans="1:39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 t="s">
        <v>11</v>
      </c>
      <c r="J15" s="53" t="s">
        <v>11</v>
      </c>
      <c r="K15" s="53" t="s">
        <v>11</v>
      </c>
      <c r="L15" s="53"/>
      <c r="M15" s="53"/>
      <c r="N15" s="53" t="s">
        <v>11</v>
      </c>
      <c r="O15" s="53" t="s">
        <v>11</v>
      </c>
      <c r="P15" s="53" t="s">
        <v>11</v>
      </c>
      <c r="Q15" s="53" t="s">
        <v>11</v>
      </c>
      <c r="R15" s="53" t="s">
        <v>11</v>
      </c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</row>
    <row r="16" spans="1:39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</row>
    <row r="17" spans="1:36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</row>
    <row r="19" spans="1:36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</row>
    <row r="20" spans="1:36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</row>
    <row r="21" spans="1:36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</row>
    <row r="22" spans="1:36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</row>
    <row r="23" spans="1:36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</row>
    <row r="24" spans="1:36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</row>
    <row r="25" spans="1:36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</row>
    <row r="26" spans="1:36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</row>
    <row r="27" spans="1:36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</row>
    <row r="28" spans="1:36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</row>
    <row r="29" spans="1:36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</row>
    <row r="30" spans="1:36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</row>
    <row r="31" spans="1:36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</row>
    <row r="32" spans="1:36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</row>
    <row r="33" spans="1:36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</row>
    <row r="34" spans="1:36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</row>
    <row r="35" spans="1:36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</row>
    <row r="36" spans="1:36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</row>
    <row r="37" spans="1:36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</row>
    <row r="38" spans="1:36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</row>
    <row r="39" spans="1:36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</row>
    <row r="40" spans="1:36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</row>
    <row r="41" spans="1:36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</row>
    <row r="42" spans="1:36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</row>
    <row r="43" spans="1:36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</row>
    <row r="44" spans="1:36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</row>
    <row r="45" spans="1:36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</row>
    <row r="46" spans="1:36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</row>
    <row r="47" spans="1:36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</row>
    <row r="48" spans="1:36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</row>
    <row r="49" spans="1:36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</row>
    <row r="50" spans="1:36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</row>
    <row r="51" spans="1:36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</row>
    <row r="52" spans="1:36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</row>
    <row r="53" spans="1:36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</row>
    <row r="54" spans="1:36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</row>
    <row r="55" spans="1:36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</row>
    <row r="56" spans="1:36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</row>
  </sheetData>
  <mergeCells count="10">
    <mergeCell ref="AD1:AE1"/>
    <mergeCell ref="AG1:AI1"/>
    <mergeCell ref="AK1:AM1"/>
    <mergeCell ref="I3:AJ3"/>
    <mergeCell ref="I1:J1"/>
    <mergeCell ref="L1:N1"/>
    <mergeCell ref="P1:R1"/>
    <mergeCell ref="T1:U1"/>
    <mergeCell ref="W1:X1"/>
    <mergeCell ref="Z1:AB1"/>
  </mergeCells>
  <conditionalFormatting sqref="I4:AJ4">
    <cfRule type="expression" dxfId="35" priority="11">
      <formula>OR(WEEKDAY(I$4)=1,WEEKDAY(I$4)=7)</formula>
    </cfRule>
  </conditionalFormatting>
  <conditionalFormatting sqref="I6:AJ56">
    <cfRule type="expression" dxfId="34" priority="10">
      <formula>OR(WEEKDAY(I$4)=1,WEEKDAY(I$4)=7)</formula>
    </cfRule>
  </conditionalFormatting>
  <dataValidations count="1">
    <dataValidation type="list" allowBlank="1" showInputMessage="1" showErrorMessage="1" sqref="I6:AJ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4199827D-DAE3-4F66-8251-1F35571B6B3E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I4:AJ56</xm:sqref>
        </x14:conditionalFormatting>
        <x14:conditionalFormatting xmlns:xm="http://schemas.microsoft.com/office/excel/2006/main">
          <x14:cfRule type="expression" priority="1" id="{697F5F86-1D17-4B02-9116-CBF3A25EB044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25A2D321-6CD4-413B-BA76-A39F0607DF89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9381FC43-A5E8-49AA-9EE7-97865DE85912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4AA0962D-71B1-4A6C-9551-FF19880E5FB6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B62C5737-6F38-4E2E-888A-5438D8679237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724D630E-9265-4D72-AF22-2B24D60B86C5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0B207668-55C2-49C8-85BA-6B878E196EA5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FDBA57F3-75A2-4B07-A384-C650411921B4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52B3163B-97FF-42BC-BC74-68D79672F749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I6:AJ56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3"/>
    <pageSetUpPr fitToPage="1"/>
  </sheetPr>
  <dimension ref="A1:AN56"/>
  <sheetViews>
    <sheetView workbookViewId="0">
      <pane xSplit="8" ySplit="5" topLeftCell="Y36" activePane="bottomRight" state="frozen"/>
      <selection activeCell="A121" sqref="A121"/>
      <selection pane="topRight" activeCell="A121" sqref="A121"/>
      <selection pane="bottomLeft" activeCell="A121" sqref="A121"/>
      <selection pane="bottomRight" activeCell="AE37" sqref="AE37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9" width="7.85546875" style="51" bestFit="1" customWidth="1"/>
    <col min="40" max="16384" width="11.42578125" style="51"/>
  </cols>
  <sheetData>
    <row r="1" spans="1:40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  <c r="AN1" s="73"/>
    </row>
    <row r="2" spans="1:40" ht="13.5" thickBot="1" x14ac:dyDescent="0.25"/>
    <row r="3" spans="1:40" ht="33" thickTop="1" thickBot="1" x14ac:dyDescent="0.25">
      <c r="I3" s="166">
        <f>I4</f>
        <v>42795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8"/>
    </row>
    <row r="4" spans="1:40" ht="14.25" thickTop="1" thickBot="1" x14ac:dyDescent="0.25">
      <c r="I4" s="84">
        <f>EDATE(DATE(réf_année2,1,1),2)</f>
        <v>42795</v>
      </c>
      <c r="J4" s="83">
        <f>I4+1</f>
        <v>42796</v>
      </c>
      <c r="K4" s="83">
        <f t="shared" ref="K4:AM4" si="0">J4+1</f>
        <v>42797</v>
      </c>
      <c r="L4" s="83">
        <f t="shared" si="0"/>
        <v>42798</v>
      </c>
      <c r="M4" s="83">
        <f t="shared" si="0"/>
        <v>42799</v>
      </c>
      <c r="N4" s="83">
        <f t="shared" si="0"/>
        <v>42800</v>
      </c>
      <c r="O4" s="83">
        <f t="shared" si="0"/>
        <v>42801</v>
      </c>
      <c r="P4" s="83">
        <f t="shared" si="0"/>
        <v>42802</v>
      </c>
      <c r="Q4" s="83">
        <f t="shared" si="0"/>
        <v>42803</v>
      </c>
      <c r="R4" s="83">
        <f t="shared" si="0"/>
        <v>42804</v>
      </c>
      <c r="S4" s="83">
        <f t="shared" si="0"/>
        <v>42805</v>
      </c>
      <c r="T4" s="83">
        <f t="shared" si="0"/>
        <v>42806</v>
      </c>
      <c r="U4" s="83">
        <f t="shared" si="0"/>
        <v>42807</v>
      </c>
      <c r="V4" s="83">
        <f t="shared" si="0"/>
        <v>42808</v>
      </c>
      <c r="W4" s="83">
        <f t="shared" si="0"/>
        <v>42809</v>
      </c>
      <c r="X4" s="83">
        <f t="shared" si="0"/>
        <v>42810</v>
      </c>
      <c r="Y4" s="83">
        <f t="shared" si="0"/>
        <v>42811</v>
      </c>
      <c r="Z4" s="83">
        <f t="shared" si="0"/>
        <v>42812</v>
      </c>
      <c r="AA4" s="83">
        <f t="shared" si="0"/>
        <v>42813</v>
      </c>
      <c r="AB4" s="83">
        <f t="shared" si="0"/>
        <v>42814</v>
      </c>
      <c r="AC4" s="83">
        <f t="shared" si="0"/>
        <v>42815</v>
      </c>
      <c r="AD4" s="83">
        <f t="shared" si="0"/>
        <v>42816</v>
      </c>
      <c r="AE4" s="83">
        <f t="shared" si="0"/>
        <v>42817</v>
      </c>
      <c r="AF4" s="83">
        <f t="shared" si="0"/>
        <v>42818</v>
      </c>
      <c r="AG4" s="83">
        <f t="shared" si="0"/>
        <v>42819</v>
      </c>
      <c r="AH4" s="83">
        <f t="shared" si="0"/>
        <v>42820</v>
      </c>
      <c r="AI4" s="83">
        <f t="shared" si="0"/>
        <v>42821</v>
      </c>
      <c r="AJ4" s="83">
        <f t="shared" si="0"/>
        <v>42822</v>
      </c>
      <c r="AK4" s="83">
        <f t="shared" si="0"/>
        <v>42823</v>
      </c>
      <c r="AL4" s="83">
        <f t="shared" si="0"/>
        <v>42824</v>
      </c>
      <c r="AM4" s="85">
        <f t="shared" si="0"/>
        <v>42825</v>
      </c>
    </row>
    <row r="5" spans="1:40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  <c r="AM5" s="132" t="s">
        <v>264</v>
      </c>
    </row>
    <row r="6" spans="1:40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</row>
    <row r="7" spans="1:40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1:40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</row>
    <row r="9" spans="1:40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</row>
    <row r="10" spans="1:40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</row>
    <row r="11" spans="1:40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</row>
    <row r="12" spans="1:40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</row>
    <row r="13" spans="1:40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</row>
    <row r="14" spans="1:40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0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</row>
    <row r="16" spans="1:40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</row>
    <row r="17" spans="1:39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 t="s">
        <v>19</v>
      </c>
      <c r="AC17" s="53" t="s">
        <v>19</v>
      </c>
      <c r="AD17" s="53" t="s">
        <v>19</v>
      </c>
      <c r="AE17" s="53" t="s">
        <v>19</v>
      </c>
      <c r="AF17" s="53" t="s">
        <v>19</v>
      </c>
      <c r="AG17" s="53"/>
      <c r="AH17" s="53"/>
      <c r="AI17" s="53"/>
      <c r="AJ17" s="53"/>
      <c r="AK17" s="53"/>
      <c r="AL17" s="53"/>
      <c r="AM17" s="53"/>
    </row>
    <row r="18" spans="1:39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</row>
    <row r="19" spans="1:39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</row>
    <row r="20" spans="1:39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</row>
    <row r="21" spans="1:39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</row>
    <row r="22" spans="1:39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</row>
    <row r="23" spans="1:39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</row>
    <row r="24" spans="1:39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</row>
    <row r="25" spans="1:39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</row>
    <row r="26" spans="1:39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</row>
    <row r="27" spans="1:39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</row>
    <row r="28" spans="1:39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</row>
    <row r="29" spans="1:39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</row>
    <row r="30" spans="1:39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</row>
    <row r="31" spans="1:39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</row>
    <row r="32" spans="1:39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</row>
    <row r="33" spans="1:39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</row>
    <row r="34" spans="1:39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</row>
    <row r="35" spans="1:39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</row>
    <row r="36" spans="1:39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</row>
    <row r="37" spans="1:39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</row>
    <row r="38" spans="1:39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</row>
    <row r="39" spans="1:39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</row>
    <row r="40" spans="1:39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</row>
    <row r="41" spans="1:39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</row>
    <row r="42" spans="1:39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</row>
    <row r="43" spans="1:39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</row>
    <row r="44" spans="1:39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</row>
    <row r="45" spans="1:39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</row>
    <row r="46" spans="1:39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</row>
    <row r="47" spans="1:39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</row>
    <row r="48" spans="1:39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</row>
    <row r="49" spans="1:39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</row>
    <row r="50" spans="1:39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</row>
    <row r="51" spans="1:39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</row>
    <row r="52" spans="1:39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</row>
    <row r="53" spans="1:39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</row>
    <row r="54" spans="1:39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</row>
    <row r="55" spans="1:39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</row>
    <row r="56" spans="1:39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</row>
  </sheetData>
  <mergeCells count="10">
    <mergeCell ref="AD1:AE1"/>
    <mergeCell ref="AG1:AI1"/>
    <mergeCell ref="AK1:AM1"/>
    <mergeCell ref="I3:AM3"/>
    <mergeCell ref="I1:J1"/>
    <mergeCell ref="L1:N1"/>
    <mergeCell ref="P1:R1"/>
    <mergeCell ref="T1:U1"/>
    <mergeCell ref="W1:X1"/>
    <mergeCell ref="Z1:AB1"/>
  </mergeCells>
  <conditionalFormatting sqref="I4:AM4">
    <cfRule type="expression" dxfId="23" priority="11">
      <formula>OR(WEEKDAY(I$4)=1,WEEKDAY(I$4)=7)</formula>
    </cfRule>
  </conditionalFormatting>
  <conditionalFormatting sqref="I6:AM56">
    <cfRule type="expression" dxfId="22" priority="10">
      <formula>OR(WEEKDAY(I$4)=1,WEEKDAY(I$4)=7)</formula>
    </cfRule>
  </conditionalFormatting>
  <dataValidations count="1">
    <dataValidation type="list" allowBlank="1" showInputMessage="1" showErrorMessage="1" sqref="I6:AM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A2DFD83A-8D17-4EB6-938E-8A3BBD93CEE5}">
            <xm:f>OR(I$5=Config!$H$2,I$5=Config!$H$3,I$5=Config!$H$4,I$5=Config!$H$5,I$5=Config!$H$6,I$5=Config!$H$8,I$5=Config!$H$9,I$5=Config!$H$10,I$5=Config!$H$11,I$5=Config!$H$12,I$5=Config!$H$13)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I4:AM56</xm:sqref>
        </x14:conditionalFormatting>
        <x14:conditionalFormatting xmlns:xm="http://schemas.microsoft.com/office/excel/2006/main">
          <x14:cfRule type="expression" priority="1" id="{82C918D2-935B-4EAF-9401-F85451CBD97D}">
            <xm:f>OR(I6=Config!$H$2,I6=Config!$H$3,I6=Config!$H$4,I6=Config!$H$5,I6=Config!$H$6,I6=Config!$H$7,I6=Config!$H$8,I6=Config!$H$9,I6=Config!$H$10,I6=Config!$H$11,I6=Config!$H$12)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6470BA01-7136-465E-9C9F-AB7E5F928151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B21397F5-D0C2-4BE1-96E4-5544A6026E02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73261DC9-82D8-43A1-AC6B-886711499107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95DA1547-6481-4D79-84EE-4D1878DDA89A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0DC1E2DD-75E9-4E67-B0B0-2F5BC97F3E22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09B755A4-D183-4023-BCE8-F4A0875999FA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D1689271-811C-46BB-B458-107317F44456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E1DD99E4-19CD-4B88-B93F-097A2118BE0A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I6:AM56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4" tint="0.79998168889431442"/>
    <pageSetUpPr fitToPage="1"/>
  </sheetPr>
  <dimension ref="A1:AM56"/>
  <sheetViews>
    <sheetView workbookViewId="0">
      <pane ySplit="5" topLeftCell="A6" activePane="bottomLeft" state="frozen"/>
      <selection activeCell="A121" sqref="A121"/>
      <selection pane="bottomLeft" activeCell="N14" sqref="N14"/>
    </sheetView>
  </sheetViews>
  <sheetFormatPr baseColWidth="10" defaultRowHeight="12.75" x14ac:dyDescent="0.2"/>
  <cols>
    <col min="1" max="1" width="10.85546875" style="67" bestFit="1" customWidth="1"/>
    <col min="2" max="2" width="8.5703125" style="67" customWidth="1"/>
    <col min="3" max="3" width="10.85546875" style="67" customWidth="1"/>
    <col min="4" max="4" width="10" style="67" bestFit="1" customWidth="1"/>
    <col min="5" max="5" width="10" style="67" customWidth="1"/>
    <col min="6" max="6" width="13.42578125" style="86" bestFit="1" customWidth="1"/>
    <col min="7" max="7" width="17" style="51" bestFit="1" customWidth="1"/>
    <col min="8" max="8" width="15.28515625" style="51" bestFit="1" customWidth="1"/>
    <col min="9" max="10" width="6.7109375" style="52" bestFit="1" customWidth="1"/>
    <col min="11" max="17" width="6.7109375" style="51" bestFit="1" customWidth="1"/>
    <col min="18" max="38" width="7.85546875" style="51" bestFit="1" customWidth="1"/>
    <col min="39" max="39" width="5.28515625" style="51" customWidth="1"/>
    <col min="40" max="16384" width="11.42578125" style="51"/>
  </cols>
  <sheetData>
    <row r="1" spans="1:39" x14ac:dyDescent="0.2">
      <c r="I1" s="138" t="s">
        <v>10</v>
      </c>
      <c r="J1" s="139"/>
      <c r="L1" s="140" t="str">
        <f>Config!$B$2</f>
        <v>Vacances Courantes</v>
      </c>
      <c r="M1" s="170"/>
      <c r="N1" s="170"/>
      <c r="O1" s="71"/>
      <c r="P1" s="146" t="str">
        <f>Config!$B$3</f>
        <v>Vacances ANTICIPÉ</v>
      </c>
      <c r="Q1" s="171"/>
      <c r="R1" s="171"/>
      <c r="S1" s="72"/>
      <c r="T1" s="161" t="str">
        <f>Config!$B$4</f>
        <v>Mobile</v>
      </c>
      <c r="U1" s="162"/>
      <c r="W1" s="155" t="str">
        <f>Config!$B$5</f>
        <v>Maladie</v>
      </c>
      <c r="X1" s="156"/>
      <c r="Z1" s="157" t="str">
        <f>Config!$B$6</f>
        <v>Temps Cumulés</v>
      </c>
      <c r="AA1" s="169"/>
      <c r="AB1" s="169"/>
      <c r="AD1" s="143" t="str">
        <f>Config!$B$8</f>
        <v>Sans Solde</v>
      </c>
      <c r="AE1" s="143"/>
      <c r="AG1" s="144" t="str">
        <f>Config!$B$9</f>
        <v>Arrêt de Travail</v>
      </c>
      <c r="AH1" s="144"/>
      <c r="AI1" s="144"/>
      <c r="AJ1" s="73"/>
      <c r="AK1" s="145" t="str">
        <f>Config!$B$7</f>
        <v>Congés Spéciaux</v>
      </c>
      <c r="AL1" s="145"/>
      <c r="AM1" s="145"/>
    </row>
    <row r="2" spans="1:39" ht="13.5" thickBot="1" x14ac:dyDescent="0.25"/>
    <row r="3" spans="1:39" ht="33" thickTop="1" thickBot="1" x14ac:dyDescent="0.25">
      <c r="I3" s="166">
        <f>I4</f>
        <v>42826</v>
      </c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</row>
    <row r="4" spans="1:39" ht="14.25" thickTop="1" thickBot="1" x14ac:dyDescent="0.25">
      <c r="I4" s="84">
        <f>EDATE(DATE(réf_année2,1,1),3)</f>
        <v>42826</v>
      </c>
      <c r="J4" s="83">
        <f>I4+1</f>
        <v>42827</v>
      </c>
      <c r="K4" s="83">
        <f t="shared" ref="K4:AL4" si="0">J4+1</f>
        <v>42828</v>
      </c>
      <c r="L4" s="83">
        <f t="shared" si="0"/>
        <v>42829</v>
      </c>
      <c r="M4" s="83">
        <f t="shared" si="0"/>
        <v>42830</v>
      </c>
      <c r="N4" s="83">
        <f t="shared" si="0"/>
        <v>42831</v>
      </c>
      <c r="O4" s="83">
        <f t="shared" si="0"/>
        <v>42832</v>
      </c>
      <c r="P4" s="83">
        <f t="shared" si="0"/>
        <v>42833</v>
      </c>
      <c r="Q4" s="83">
        <f t="shared" si="0"/>
        <v>42834</v>
      </c>
      <c r="R4" s="83">
        <f t="shared" si="0"/>
        <v>42835</v>
      </c>
      <c r="S4" s="83">
        <f t="shared" si="0"/>
        <v>42836</v>
      </c>
      <c r="T4" s="83">
        <f t="shared" si="0"/>
        <v>42837</v>
      </c>
      <c r="U4" s="83">
        <f t="shared" si="0"/>
        <v>42838</v>
      </c>
      <c r="V4" s="83">
        <f t="shared" si="0"/>
        <v>42839</v>
      </c>
      <c r="W4" s="83">
        <f t="shared" si="0"/>
        <v>42840</v>
      </c>
      <c r="X4" s="83">
        <f t="shared" si="0"/>
        <v>42841</v>
      </c>
      <c r="Y4" s="83">
        <f t="shared" si="0"/>
        <v>42842</v>
      </c>
      <c r="Z4" s="83">
        <f t="shared" si="0"/>
        <v>42843</v>
      </c>
      <c r="AA4" s="83">
        <f t="shared" si="0"/>
        <v>42844</v>
      </c>
      <c r="AB4" s="83">
        <f t="shared" si="0"/>
        <v>42845</v>
      </c>
      <c r="AC4" s="83">
        <f t="shared" si="0"/>
        <v>42846</v>
      </c>
      <c r="AD4" s="83">
        <f t="shared" si="0"/>
        <v>42847</v>
      </c>
      <c r="AE4" s="83">
        <f t="shared" si="0"/>
        <v>42848</v>
      </c>
      <c r="AF4" s="83">
        <f t="shared" si="0"/>
        <v>42849</v>
      </c>
      <c r="AG4" s="83">
        <f t="shared" si="0"/>
        <v>42850</v>
      </c>
      <c r="AH4" s="83">
        <f t="shared" si="0"/>
        <v>42851</v>
      </c>
      <c r="AI4" s="83">
        <f t="shared" si="0"/>
        <v>42852</v>
      </c>
      <c r="AJ4" s="83">
        <f t="shared" si="0"/>
        <v>42853</v>
      </c>
      <c r="AK4" s="83">
        <f t="shared" si="0"/>
        <v>42854</v>
      </c>
      <c r="AL4" s="83">
        <f t="shared" si="0"/>
        <v>42855</v>
      </c>
    </row>
    <row r="5" spans="1:39" ht="16.5" thickBot="1" x14ac:dyDescent="0.3">
      <c r="A5" s="89" t="s">
        <v>46</v>
      </c>
      <c r="B5" s="89" t="s">
        <v>160</v>
      </c>
      <c r="C5" s="89" t="s">
        <v>45</v>
      </c>
      <c r="D5" s="89" t="s">
        <v>42</v>
      </c>
      <c r="E5" s="89" t="s">
        <v>233</v>
      </c>
      <c r="F5" s="88" t="s">
        <v>169</v>
      </c>
      <c r="G5" s="89" t="s">
        <v>7</v>
      </c>
      <c r="H5" s="89" t="s">
        <v>44</v>
      </c>
      <c r="I5" s="130" t="s">
        <v>234</v>
      </c>
      <c r="J5" s="131" t="s">
        <v>235</v>
      </c>
      <c r="K5" s="131" t="s">
        <v>236</v>
      </c>
      <c r="L5" s="131" t="s">
        <v>237</v>
      </c>
      <c r="M5" s="131" t="s">
        <v>238</v>
      </c>
      <c r="N5" s="131" t="s">
        <v>239</v>
      </c>
      <c r="O5" s="131" t="s">
        <v>240</v>
      </c>
      <c r="P5" s="131" t="s">
        <v>241</v>
      </c>
      <c r="Q5" s="131" t="s">
        <v>242</v>
      </c>
      <c r="R5" s="131" t="s">
        <v>243</v>
      </c>
      <c r="S5" s="131" t="s">
        <v>244</v>
      </c>
      <c r="T5" s="131" t="s">
        <v>245</v>
      </c>
      <c r="U5" s="131" t="s">
        <v>246</v>
      </c>
      <c r="V5" s="131" t="s">
        <v>247</v>
      </c>
      <c r="W5" s="131" t="s">
        <v>248</v>
      </c>
      <c r="X5" s="131" t="s">
        <v>249</v>
      </c>
      <c r="Y5" s="131" t="s">
        <v>250</v>
      </c>
      <c r="Z5" s="131" t="s">
        <v>251</v>
      </c>
      <c r="AA5" s="131" t="s">
        <v>252</v>
      </c>
      <c r="AB5" s="131" t="s">
        <v>253</v>
      </c>
      <c r="AC5" s="131" t="s">
        <v>254</v>
      </c>
      <c r="AD5" s="131" t="s">
        <v>255</v>
      </c>
      <c r="AE5" s="131" t="s">
        <v>256</v>
      </c>
      <c r="AF5" s="131" t="s">
        <v>257</v>
      </c>
      <c r="AG5" s="131" t="s">
        <v>258</v>
      </c>
      <c r="AH5" s="131" t="s">
        <v>259</v>
      </c>
      <c r="AI5" s="131" t="s">
        <v>260</v>
      </c>
      <c r="AJ5" s="131" t="s">
        <v>261</v>
      </c>
      <c r="AK5" s="131" t="s">
        <v>262</v>
      </c>
      <c r="AL5" s="131" t="s">
        <v>263</v>
      </c>
    </row>
    <row r="6" spans="1:39" ht="15.75" thickBot="1" x14ac:dyDescent="0.3">
      <c r="A6" s="94">
        <f>IF(Tableau1[[#This Row],[MATR]]&lt;&gt;"",Tableau1[[#This Row],[MATR]],"")</f>
        <v>1019</v>
      </c>
      <c r="B6" s="94" t="str">
        <f>IF(Tableau1[[#This Row],[USINE]]&lt;&gt;"",Tableau1[[#This Row],[USINE]],"")</f>
        <v>LV</v>
      </c>
      <c r="C6" s="94">
        <f>IF(Tableau1[[#This Row],[SERVICE]]&lt;&gt;"",Tableau1[[#This Row],[SERVICE]],"")</f>
        <v>4</v>
      </c>
      <c r="D6" s="94">
        <f>IF(Tableau1[[#This Row],[DEPT]]&lt;&gt;"",Tableau1[[#This Row],[DEPT]],"")</f>
        <v>42</v>
      </c>
      <c r="E6" s="94" t="str">
        <f>IF(Tableau1[[#This Row],[HORAIRE]]&lt;&gt;"",Tableau1[[#This Row],[HORAIRE]],"")</f>
        <v/>
      </c>
      <c r="F6" s="90" t="str">
        <f>IF(Tableau1[[#This Row],[SUPERVISEUR]]&lt;&gt;"",Tableau1[[#This Row],[SUPERVISEUR]],"")</f>
        <v>Richard Lavoie</v>
      </c>
      <c r="G6" s="91" t="str">
        <f>IF(Tableau1[[#This Row],[NOM]]&lt;&gt;"",Tableau1[[#This Row],[NOM]],"")</f>
        <v>Akl</v>
      </c>
      <c r="H6" s="91" t="str">
        <f>IF(Tableau1[[#This Row],[PRÉNOM]]&lt;&gt;"",Tableau1[[#This Row],[PRÉNOM]],"")</f>
        <v>Elie</v>
      </c>
      <c r="I6" s="54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</row>
    <row r="7" spans="1:39" ht="15.75" thickBot="1" x14ac:dyDescent="0.3">
      <c r="A7" s="94">
        <f>IF(Tableau1[[#This Row],[MATR]]&lt;&gt;"",Tableau1[[#This Row],[MATR]],"")</f>
        <v>825</v>
      </c>
      <c r="B7" s="95" t="str">
        <f>IF(Tableau1[[#This Row],[USINE]]&lt;&gt;"",Tableau1[[#This Row],[USINE]],"")</f>
        <v>BD</v>
      </c>
      <c r="C7" s="95">
        <f>IF(Tableau1[[#This Row],[SERVICE]]&lt;&gt;"",Tableau1[[#This Row],[SERVICE]],"")</f>
        <v>4</v>
      </c>
      <c r="D7" s="95">
        <f>IF(Tableau1[[#This Row],[DEPT]]&lt;&gt;"",Tableau1[[#This Row],[DEPT]],"")</f>
        <v>40</v>
      </c>
      <c r="E7" s="95" t="str">
        <f>IF(Tableau1[[#This Row],[HORAIRE]]&lt;&gt;"",Tableau1[[#This Row],[HORAIRE]],"")</f>
        <v/>
      </c>
      <c r="F7" s="92" t="str">
        <f>IF(Tableau1[[#This Row],[SUPERVISEUR]]&lt;&gt;"",Tableau1[[#This Row],[SUPERVISEUR]],"")</f>
        <v>Marie-Élaine Rafferty</v>
      </c>
      <c r="G7" s="93" t="str">
        <f>IF(Tableau1[[#This Row],[NOM]]&lt;&gt;"",Tableau1[[#This Row],[NOM]],"")</f>
        <v>Arseneault</v>
      </c>
      <c r="H7" s="93" t="str">
        <f>IF(Tableau1[[#This Row],[PRÉNOM]]&lt;&gt;"",Tableau1[[#This Row],[PRÉNOM]],"")</f>
        <v>Michel</v>
      </c>
      <c r="I7" s="54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</row>
    <row r="8" spans="1:39" ht="15.75" thickBot="1" x14ac:dyDescent="0.3">
      <c r="A8" s="68">
        <f>IF(Tableau1[[#This Row],[MATR]]&lt;&gt;"",Tableau1[[#This Row],[MATR]],"")</f>
        <v>766</v>
      </c>
      <c r="B8" s="69" t="str">
        <f>IF(Tableau1[[#This Row],[USINE]]&lt;&gt;"",Tableau1[[#This Row],[USINE]],"")</f>
        <v>LV</v>
      </c>
      <c r="C8" s="69">
        <f>IF(Tableau1[[#This Row],[SERVICE]]&lt;&gt;"",Tableau1[[#This Row],[SERVICE]],"")</f>
        <v>4</v>
      </c>
      <c r="D8" s="69">
        <f>IF(Tableau1[[#This Row],[DEPT]]&lt;&gt;"",Tableau1[[#This Row],[DEPT]],"")</f>
        <v>44</v>
      </c>
      <c r="E8" s="69" t="str">
        <f>IF(Tableau1[[#This Row],[HORAIRE]]&lt;&gt;"",Tableau1[[#This Row],[HORAIRE]],"")</f>
        <v/>
      </c>
      <c r="F8" s="87" t="str">
        <f>IF(Tableau1[[#This Row],[SUPERVISEUR]]&lt;&gt;"",Tableau1[[#This Row],[SUPERVISEUR]],"")</f>
        <v>Richard Lavoie</v>
      </c>
      <c r="G8" s="70" t="str">
        <f>IF(Tableau1[[#This Row],[NOM]]&lt;&gt;"",Tableau1[[#This Row],[NOM]],"")</f>
        <v>Avon</v>
      </c>
      <c r="H8" s="70" t="str">
        <f>IF(Tableau1[[#This Row],[PRÉNOM]]&lt;&gt;"",Tableau1[[#This Row],[PRÉNOM]],"")</f>
        <v>Stéphane</v>
      </c>
      <c r="I8" s="54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</row>
    <row r="9" spans="1:39" ht="15.75" thickBot="1" x14ac:dyDescent="0.3">
      <c r="A9" s="94">
        <f>IF(Tableau1[[#This Row],[MATR]]&lt;&gt;"",Tableau1[[#This Row],[MATR]],"")</f>
        <v>944</v>
      </c>
      <c r="B9" s="95" t="str">
        <f>IF(Tableau1[[#This Row],[USINE]]&lt;&gt;"",Tableau1[[#This Row],[USINE]],"")</f>
        <v>BD</v>
      </c>
      <c r="C9" s="95">
        <f>IF(Tableau1[[#This Row],[SERVICE]]&lt;&gt;"",Tableau1[[#This Row],[SERVICE]],"")</f>
        <v>14</v>
      </c>
      <c r="D9" s="95">
        <f>IF(Tableau1[[#This Row],[DEPT]]&lt;&gt;"",Tableau1[[#This Row],[DEPT]],"")</f>
        <v>140</v>
      </c>
      <c r="E9" s="95" t="str">
        <f>IF(Tableau1[[#This Row],[HORAIRE]]&lt;&gt;"",Tableau1[[#This Row],[HORAIRE]],"")</f>
        <v>N</v>
      </c>
      <c r="F9" s="92" t="str">
        <f>IF(Tableau1[[#This Row],[SUPERVISEUR]]&lt;&gt;"",Tableau1[[#This Row],[SUPERVISEUR]],"")</f>
        <v>Patrick Durand</v>
      </c>
      <c r="G9" s="93" t="str">
        <f>IF(Tableau1[[#This Row],[NOM]]&lt;&gt;"",Tableau1[[#This Row],[NOM]],"")</f>
        <v>Bélisle</v>
      </c>
      <c r="H9" s="93" t="str">
        <f>IF(Tableau1[[#This Row],[PRÉNOM]]&lt;&gt;"",Tableau1[[#This Row],[PRÉNOM]],"")</f>
        <v>Guillaume</v>
      </c>
      <c r="I9" s="54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</row>
    <row r="10" spans="1:39" ht="15.75" thickBot="1" x14ac:dyDescent="0.3">
      <c r="A10" s="68">
        <f>IF(Tableau1[[#This Row],[MATR]]&lt;&gt;"",Tableau1[[#This Row],[MATR]],"")</f>
        <v>985</v>
      </c>
      <c r="B10" s="69" t="str">
        <f>IF(Tableau1[[#This Row],[USINE]]&lt;&gt;"",Tableau1[[#This Row],[USINE]],"")</f>
        <v>BD</v>
      </c>
      <c r="C10" s="69">
        <f>IF(Tableau1[[#This Row],[SERVICE]]&lt;&gt;"",Tableau1[[#This Row],[SERVICE]],"")</f>
        <v>4</v>
      </c>
      <c r="D10" s="69">
        <f>IF(Tableau1[[#This Row],[DEPT]]&lt;&gt;"",Tableau1[[#This Row],[DEPT]],"")</f>
        <v>39</v>
      </c>
      <c r="E10" s="69">
        <f>IF(Tableau1[[#This Row],[HORAIRE]]&lt;&gt;"",Tableau1[[#This Row],[HORAIRE]],"")</f>
        <v>4</v>
      </c>
      <c r="F10" s="87" t="str">
        <f>IF(Tableau1[[#This Row],[SUPERVISEUR]]&lt;&gt;"",Tableau1[[#This Row],[SUPERVISEUR]],"")</f>
        <v>Daniel Bélanger</v>
      </c>
      <c r="G10" s="70" t="str">
        <f>IF(Tableau1[[#This Row],[NOM]]&lt;&gt;"",Tableau1[[#This Row],[NOM]],"")</f>
        <v>Benoît-Rochette</v>
      </c>
      <c r="H10" s="70" t="str">
        <f>IF(Tableau1[[#This Row],[PRÉNOM]]&lt;&gt;"",Tableau1[[#This Row],[PRÉNOM]],"")</f>
        <v>Danny</v>
      </c>
      <c r="I10" s="54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</row>
    <row r="11" spans="1:39" ht="15.75" thickBot="1" x14ac:dyDescent="0.3">
      <c r="A11" s="68">
        <f>IF(Tableau1[[#This Row],[MATR]]&lt;&gt;"",Tableau1[[#This Row],[MATR]],"")</f>
        <v>1007</v>
      </c>
      <c r="B11" s="69" t="str">
        <f>IF(Tableau1[[#This Row],[USINE]]&lt;&gt;"",Tableau1[[#This Row],[USINE]],"")</f>
        <v>LV</v>
      </c>
      <c r="C11" s="69">
        <f>IF(Tableau1[[#This Row],[SERVICE]]&lt;&gt;"",Tableau1[[#This Row],[SERVICE]],"")</f>
        <v>7</v>
      </c>
      <c r="D11" s="69">
        <f>IF(Tableau1[[#This Row],[DEPT]]&lt;&gt;"",Tableau1[[#This Row],[DEPT]],"")</f>
        <v>70</v>
      </c>
      <c r="E11" s="69" t="str">
        <f>IF(Tableau1[[#This Row],[HORAIRE]]&lt;&gt;"",Tableau1[[#This Row],[HORAIRE]],"")</f>
        <v/>
      </c>
      <c r="F11" s="87" t="str">
        <f>IF(Tableau1[[#This Row],[SUPERVISEUR]]&lt;&gt;"",Tableau1[[#This Row],[SUPERVISEUR]],"")</f>
        <v>Mélanie Daniel</v>
      </c>
      <c r="G11" s="70" t="str">
        <f>IF(Tableau1[[#This Row],[NOM]]&lt;&gt;"",Tableau1[[#This Row],[NOM]],"")</f>
        <v>Bertrand</v>
      </c>
      <c r="H11" s="70" t="str">
        <f>IF(Tableau1[[#This Row],[PRÉNOM]]&lt;&gt;"",Tableau1[[#This Row],[PRÉNOM]],"")</f>
        <v>Mario</v>
      </c>
      <c r="I11" s="54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</row>
    <row r="12" spans="1:39" ht="15.75" thickBot="1" x14ac:dyDescent="0.3">
      <c r="A12" s="68">
        <f>IF(Tableau1[[#This Row],[MATR]]&lt;&gt;"",Tableau1[[#This Row],[MATR]],"")</f>
        <v>842</v>
      </c>
      <c r="B12" s="69" t="str">
        <f>IF(Tableau1[[#This Row],[USINE]]&lt;&gt;"",Tableau1[[#This Row],[USINE]],"")</f>
        <v>BD</v>
      </c>
      <c r="C12" s="69">
        <f>IF(Tableau1[[#This Row],[SERVICE]]&lt;&gt;"",Tableau1[[#This Row],[SERVICE]],"")</f>
        <v>7</v>
      </c>
      <c r="D12" s="69">
        <f>IF(Tableau1[[#This Row],[DEPT]]&lt;&gt;"",Tableau1[[#This Row],[DEPT]],"")</f>
        <v>72</v>
      </c>
      <c r="E12" s="69" t="str">
        <f>IF(Tableau1[[#This Row],[HORAIRE]]&lt;&gt;"",Tableau1[[#This Row],[HORAIRE]],"")</f>
        <v/>
      </c>
      <c r="F12" s="87" t="str">
        <f>IF(Tableau1[[#This Row],[SUPERVISEUR]]&lt;&gt;"",Tableau1[[#This Row],[SUPERVISEUR]],"")</f>
        <v>Roger Tremblay</v>
      </c>
      <c r="G12" s="70" t="str">
        <f>IF(Tableau1[[#This Row],[NOM]]&lt;&gt;"",Tableau1[[#This Row],[NOM]],"")</f>
        <v>Chellapanaiker</v>
      </c>
      <c r="H12" s="70" t="str">
        <f>IF(Tableau1[[#This Row],[PRÉNOM]]&lt;&gt;"",Tableau1[[#This Row],[PRÉNOM]],"")</f>
        <v>Natarajan</v>
      </c>
      <c r="I12" s="54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</row>
    <row r="13" spans="1:39" ht="15.75" thickBot="1" x14ac:dyDescent="0.3">
      <c r="A13" s="68">
        <f>IF(Tableau1[[#This Row],[MATR]]&lt;&gt;"",Tableau1[[#This Row],[MATR]],"")</f>
        <v>398</v>
      </c>
      <c r="B13" s="69" t="str">
        <f>IF(Tableau1[[#This Row],[USINE]]&lt;&gt;"",Tableau1[[#This Row],[USINE]],"")</f>
        <v>LV</v>
      </c>
      <c r="C13" s="69">
        <f>IF(Tableau1[[#This Row],[SERVICE]]&lt;&gt;"",Tableau1[[#This Row],[SERVICE]],"")</f>
        <v>4</v>
      </c>
      <c r="D13" s="69">
        <f>IF(Tableau1[[#This Row],[DEPT]]&lt;&gt;"",Tableau1[[#This Row],[DEPT]],"")</f>
        <v>42</v>
      </c>
      <c r="E13" s="69" t="str">
        <f>IF(Tableau1[[#This Row],[HORAIRE]]&lt;&gt;"",Tableau1[[#This Row],[HORAIRE]],"")</f>
        <v/>
      </c>
      <c r="F13" s="87" t="str">
        <f>IF(Tableau1[[#This Row],[SUPERVISEUR]]&lt;&gt;"",Tableau1[[#This Row],[SUPERVISEUR]],"")</f>
        <v>Richard Lavoie</v>
      </c>
      <c r="G13" s="70" t="str">
        <f>IF(Tableau1[[#This Row],[NOM]]&lt;&gt;"",Tableau1[[#This Row],[NOM]],"")</f>
        <v>Corriveau</v>
      </c>
      <c r="H13" s="70" t="str">
        <f>IF(Tableau1[[#This Row],[PRÉNOM]]&lt;&gt;"",Tableau1[[#This Row],[PRÉNOM]],"")</f>
        <v>Nathalie</v>
      </c>
      <c r="I13" s="54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9" ht="15.75" thickBot="1" x14ac:dyDescent="0.3">
      <c r="A14" s="94">
        <f>IF(Tableau1[[#This Row],[MATR]]&lt;&gt;"",Tableau1[[#This Row],[MATR]],"")</f>
        <v>448</v>
      </c>
      <c r="B14" s="95" t="str">
        <f>IF(Tableau1[[#This Row],[USINE]]&lt;&gt;"",Tableau1[[#This Row],[USINE]],"")</f>
        <v>LV</v>
      </c>
      <c r="C14" s="95">
        <f>IF(Tableau1[[#This Row],[SERVICE]]&lt;&gt;"",Tableau1[[#This Row],[SERVICE]],"")</f>
        <v>4</v>
      </c>
      <c r="D14" s="95">
        <f>IF(Tableau1[[#This Row],[DEPT]]&lt;&gt;"",Tableau1[[#This Row],[DEPT]],"")</f>
        <v>41</v>
      </c>
      <c r="E14" s="95" t="str">
        <f>IF(Tableau1[[#This Row],[HORAIRE]]&lt;&gt;"",Tableau1[[#This Row],[HORAIRE]],"")</f>
        <v/>
      </c>
      <c r="F14" s="92" t="str">
        <f>IF(Tableau1[[#This Row],[SUPERVISEUR]]&lt;&gt;"",Tableau1[[#This Row],[SUPERVISEUR]],"")</f>
        <v>Richard Lavoie</v>
      </c>
      <c r="G14" s="93" t="str">
        <f>IF(Tableau1[[#This Row],[NOM]]&lt;&gt;"",Tableau1[[#This Row],[NOM]],"")</f>
        <v>Côté</v>
      </c>
      <c r="H14" s="93" t="str">
        <f>IF(Tableau1[[#This Row],[PRÉNOM]]&lt;&gt;"",Tableau1[[#This Row],[PRÉNOM]],"")</f>
        <v>Carole</v>
      </c>
      <c r="I14" s="54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9" ht="15.75" thickBot="1" x14ac:dyDescent="0.3">
      <c r="A15" s="68">
        <f>IF(Tableau1[[#This Row],[MATR]]&lt;&gt;"",Tableau1[[#This Row],[MATR]],"")</f>
        <v>981</v>
      </c>
      <c r="B15" s="69" t="str">
        <f>IF(Tableau1[[#This Row],[USINE]]&lt;&gt;"",Tableau1[[#This Row],[USINE]],"")</f>
        <v>LV</v>
      </c>
      <c r="C15" s="69">
        <f>IF(Tableau1[[#This Row],[SERVICE]]&lt;&gt;"",Tableau1[[#This Row],[SERVICE]],"")</f>
        <v>7</v>
      </c>
      <c r="D15" s="69">
        <f>IF(Tableau1[[#This Row],[DEPT]]&lt;&gt;"",Tableau1[[#This Row],[DEPT]],"")</f>
        <v>71</v>
      </c>
      <c r="E15" s="69" t="str">
        <f>IF(Tableau1[[#This Row],[HORAIRE]]&lt;&gt;"",Tableau1[[#This Row],[HORAIRE]],"")</f>
        <v/>
      </c>
      <c r="F15" s="87" t="str">
        <f>IF(Tableau1[[#This Row],[SUPERVISEUR]]&lt;&gt;"",Tableau1[[#This Row],[SUPERVISEUR]],"")</f>
        <v>Mélanie Daniel</v>
      </c>
      <c r="G15" s="70" t="str">
        <f>IF(Tableau1[[#This Row],[NOM]]&lt;&gt;"",Tableau1[[#This Row],[NOM]],"")</f>
        <v>Côté</v>
      </c>
      <c r="H15" s="70" t="str">
        <f>IF(Tableau1[[#This Row],[PRÉNOM]]&lt;&gt;"",Tableau1[[#This Row],[PRÉNOM]],"")</f>
        <v>Yannick</v>
      </c>
      <c r="I15" s="54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39" ht="15.75" thickBot="1" x14ac:dyDescent="0.3">
      <c r="A16" s="94">
        <f>IF(Tableau1[[#This Row],[MATR]]&lt;&gt;"",Tableau1[[#This Row],[MATR]],"")</f>
        <v>832</v>
      </c>
      <c r="B16" s="95" t="str">
        <f>IF(Tableau1[[#This Row],[USINE]]&lt;&gt;"",Tableau1[[#This Row],[USINE]],"")</f>
        <v>BD</v>
      </c>
      <c r="C16" s="95">
        <f>IF(Tableau1[[#This Row],[SERVICE]]&lt;&gt;"",Tableau1[[#This Row],[SERVICE]],"")</f>
        <v>4</v>
      </c>
      <c r="D16" s="95">
        <f>IF(Tableau1[[#This Row],[DEPT]]&lt;&gt;"",Tableau1[[#This Row],[DEPT]],"")</f>
        <v>39</v>
      </c>
      <c r="E16" s="95">
        <f>IF(Tableau1[[#This Row],[HORAIRE]]&lt;&gt;"",Tableau1[[#This Row],[HORAIRE]],"")</f>
        <v>4</v>
      </c>
      <c r="F16" s="92" t="str">
        <f>IF(Tableau1[[#This Row],[SUPERVISEUR]]&lt;&gt;"",Tableau1[[#This Row],[SUPERVISEUR]],"")</f>
        <v>Daniel Bélanger</v>
      </c>
      <c r="G16" s="93" t="str">
        <f>IF(Tableau1[[#This Row],[NOM]]&lt;&gt;"",Tableau1[[#This Row],[NOM]],"")</f>
        <v>Daigle</v>
      </c>
      <c r="H16" s="93" t="str">
        <f>IF(Tableau1[[#This Row],[PRÉNOM]]&lt;&gt;"",Tableau1[[#This Row],[PRÉNOM]],"")</f>
        <v>Michel</v>
      </c>
      <c r="I16" s="54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</row>
    <row r="17" spans="1:38" ht="15.75" thickBot="1" x14ac:dyDescent="0.3">
      <c r="A17" s="68">
        <f>IF(Tableau1[[#This Row],[MATR]]&lt;&gt;"",Tableau1[[#This Row],[MATR]],"")</f>
        <v>1015</v>
      </c>
      <c r="B17" s="69" t="str">
        <f>IF(Tableau1[[#This Row],[USINE]]&lt;&gt;"",Tableau1[[#This Row],[USINE]],"")</f>
        <v>BD</v>
      </c>
      <c r="C17" s="69">
        <f>IF(Tableau1[[#This Row],[SERVICE]]&lt;&gt;"",Tableau1[[#This Row],[SERVICE]],"")</f>
        <v>13</v>
      </c>
      <c r="D17" s="69">
        <f>IF(Tableau1[[#This Row],[DEPT]]&lt;&gt;"",Tableau1[[#This Row],[DEPT]],"")</f>
        <v>136</v>
      </c>
      <c r="E17" s="69" t="str">
        <f>IF(Tableau1[[#This Row],[HORAIRE]]&lt;&gt;"",Tableau1[[#This Row],[HORAIRE]],"")</f>
        <v/>
      </c>
      <c r="F17" s="87" t="str">
        <f>IF(Tableau1[[#This Row],[SUPERVISEUR]]&lt;&gt;"",Tableau1[[#This Row],[SUPERVISEUR]],"")</f>
        <v>Serge Lefrancq</v>
      </c>
      <c r="G17" s="70" t="str">
        <f>IF(Tableau1[[#This Row],[NOM]]&lt;&gt;"",Tableau1[[#This Row],[NOM]],"")</f>
        <v>Daigle</v>
      </c>
      <c r="H17" s="70" t="str">
        <f>IF(Tableau1[[#This Row],[PRÉNOM]]&lt;&gt;"",Tableau1[[#This Row],[PRÉNOM]],"")</f>
        <v>Francis</v>
      </c>
      <c r="I17" s="54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</row>
    <row r="18" spans="1:38" ht="15.75" thickBot="1" x14ac:dyDescent="0.3">
      <c r="A18" s="68">
        <f>IF(Tableau1[[#This Row],[MATR]]&lt;&gt;"",Tableau1[[#This Row],[MATR]],"")</f>
        <v>666</v>
      </c>
      <c r="B18" s="69" t="str">
        <f>IF(Tableau1[[#This Row],[USINE]]&lt;&gt;"",Tableau1[[#This Row],[USINE]],"")</f>
        <v>LV</v>
      </c>
      <c r="C18" s="69">
        <f>IF(Tableau1[[#This Row],[SERVICE]]&lt;&gt;"",Tableau1[[#This Row],[SERVICE]],"")</f>
        <v>3</v>
      </c>
      <c r="D18" s="69">
        <f>IF(Tableau1[[#This Row],[DEPT]]&lt;&gt;"",Tableau1[[#This Row],[DEPT]],"")</f>
        <v>35</v>
      </c>
      <c r="E18" s="69" t="str">
        <f>IF(Tableau1[[#This Row],[HORAIRE]]&lt;&gt;"",Tableau1[[#This Row],[HORAIRE]],"")</f>
        <v/>
      </c>
      <c r="F18" s="87" t="str">
        <f>IF(Tableau1[[#This Row],[SUPERVISEUR]]&lt;&gt;"",Tableau1[[#This Row],[SUPERVISEUR]],"")</f>
        <v>Jean-Marc Bastien</v>
      </c>
      <c r="G18" s="70" t="str">
        <f>IF(Tableau1[[#This Row],[NOM]]&lt;&gt;"",Tableau1[[#This Row],[NOM]],"")</f>
        <v>Dion</v>
      </c>
      <c r="H18" s="70" t="str">
        <f>IF(Tableau1[[#This Row],[PRÉNOM]]&lt;&gt;"",Tableau1[[#This Row],[PRÉNOM]],"")</f>
        <v>Shirley</v>
      </c>
      <c r="I18" s="54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</row>
    <row r="19" spans="1:38" ht="15.75" thickBot="1" x14ac:dyDescent="0.3">
      <c r="A19" s="68">
        <f>IF(Tableau1[[#This Row],[MATR]]&lt;&gt;"",Tableau1[[#This Row],[MATR]],"")</f>
        <v>1021</v>
      </c>
      <c r="B19" s="69" t="str">
        <f>IF(Tableau1[[#This Row],[USINE]]&lt;&gt;"",Tableau1[[#This Row],[USINE]],"")</f>
        <v>BD</v>
      </c>
      <c r="C19" s="69">
        <f>IF(Tableau1[[#This Row],[SERVICE]]&lt;&gt;"",Tableau1[[#This Row],[SERVICE]],"")</f>
        <v>4</v>
      </c>
      <c r="D19" s="69">
        <f>IF(Tableau1[[#This Row],[DEPT]]&lt;&gt;"",Tableau1[[#This Row],[DEPT]],"")</f>
        <v>40</v>
      </c>
      <c r="E19" s="69" t="str">
        <f>IF(Tableau1[[#This Row],[HORAIRE]]&lt;&gt;"",Tableau1[[#This Row],[HORAIRE]],"")</f>
        <v/>
      </c>
      <c r="F19" s="87" t="str">
        <f>IF(Tableau1[[#This Row],[SUPERVISEUR]]&lt;&gt;"",Tableau1[[#This Row],[SUPERVISEUR]],"")</f>
        <v>Marie-Élaine Rafferty</v>
      </c>
      <c r="G19" s="70" t="str">
        <f>IF(Tableau1[[#This Row],[NOM]]&lt;&gt;"",Tableau1[[#This Row],[NOM]],"")</f>
        <v>Drapeau</v>
      </c>
      <c r="H19" s="70" t="str">
        <f>IF(Tableau1[[#This Row],[PRÉNOM]]&lt;&gt;"",Tableau1[[#This Row],[PRÉNOM]],"")</f>
        <v>Daniel</v>
      </c>
      <c r="I19" s="54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</row>
    <row r="20" spans="1:38" ht="15.75" thickBot="1" x14ac:dyDescent="0.3">
      <c r="A20" s="94">
        <f>IF(Tableau1[[#This Row],[MATR]]&lt;&gt;"",Tableau1[[#This Row],[MATR]],"")</f>
        <v>586</v>
      </c>
      <c r="B20" s="95" t="str">
        <f>IF(Tableau1[[#This Row],[USINE]]&lt;&gt;"",Tableau1[[#This Row],[USINE]],"")</f>
        <v>LV</v>
      </c>
      <c r="C20" s="95">
        <f>IF(Tableau1[[#This Row],[SERVICE]]&lt;&gt;"",Tableau1[[#This Row],[SERVICE]],"")</f>
        <v>7</v>
      </c>
      <c r="D20" s="95">
        <f>IF(Tableau1[[#This Row],[DEPT]]&lt;&gt;"",Tableau1[[#This Row],[DEPT]],"")</f>
        <v>71</v>
      </c>
      <c r="E20" s="95" t="str">
        <f>IF(Tableau1[[#This Row],[HORAIRE]]&lt;&gt;"",Tableau1[[#This Row],[HORAIRE]],"")</f>
        <v/>
      </c>
      <c r="F20" s="92" t="str">
        <f>IF(Tableau1[[#This Row],[SUPERVISEUR]]&lt;&gt;"",Tableau1[[#This Row],[SUPERVISEUR]],"")</f>
        <v>Mélanie Daniel</v>
      </c>
      <c r="G20" s="93" t="str">
        <f>IF(Tableau1[[#This Row],[NOM]]&lt;&gt;"",Tableau1[[#This Row],[NOM]],"")</f>
        <v>Dubé</v>
      </c>
      <c r="H20" s="93" t="str">
        <f>IF(Tableau1[[#This Row],[PRÉNOM]]&lt;&gt;"",Tableau1[[#This Row],[PRÉNOM]],"")</f>
        <v>Yannick</v>
      </c>
      <c r="I20" s="54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</row>
    <row r="21" spans="1:38" ht="15.75" thickBot="1" x14ac:dyDescent="0.3">
      <c r="A21" s="94">
        <f>IF(Tableau1[[#This Row],[MATR]]&lt;&gt;"",Tableau1[[#This Row],[MATR]],"")</f>
        <v>990</v>
      </c>
      <c r="B21" s="95" t="str">
        <f>IF(Tableau1[[#This Row],[USINE]]&lt;&gt;"",Tableau1[[#This Row],[USINE]],"")</f>
        <v>BD</v>
      </c>
      <c r="C21" s="95">
        <f>IF(Tableau1[[#This Row],[SERVICE]]&lt;&gt;"",Tableau1[[#This Row],[SERVICE]],"")</f>
        <v>4</v>
      </c>
      <c r="D21" s="95">
        <f>IF(Tableau1[[#This Row],[DEPT]]&lt;&gt;"",Tableau1[[#This Row],[DEPT]],"")</f>
        <v>42</v>
      </c>
      <c r="E21" s="95" t="str">
        <f>IF(Tableau1[[#This Row],[HORAIRE]]&lt;&gt;"",Tableau1[[#This Row],[HORAIRE]],"")</f>
        <v/>
      </c>
      <c r="F21" s="92" t="str">
        <f>IF(Tableau1[[#This Row],[SUPERVISEUR]]&lt;&gt;"",Tableau1[[#This Row],[SUPERVISEUR]],"")</f>
        <v>Marie-Élaine Rafferty</v>
      </c>
      <c r="G21" s="93" t="str">
        <f>IF(Tableau1[[#This Row],[NOM]]&lt;&gt;"",Tableau1[[#This Row],[NOM]],"")</f>
        <v>Dufresne</v>
      </c>
      <c r="H21" s="93" t="str">
        <f>IF(Tableau1[[#This Row],[PRÉNOM]]&lt;&gt;"",Tableau1[[#This Row],[PRÉNOM]],"")</f>
        <v>Karl</v>
      </c>
      <c r="I21" s="54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</row>
    <row r="22" spans="1:38" ht="15.75" thickBot="1" x14ac:dyDescent="0.3">
      <c r="A22" s="68">
        <f>IF(Tableau1[[#This Row],[MATR]]&lt;&gt;"",Tableau1[[#This Row],[MATR]],"")</f>
        <v>885</v>
      </c>
      <c r="B22" s="69" t="str">
        <f>IF(Tableau1[[#This Row],[USINE]]&lt;&gt;"",Tableau1[[#This Row],[USINE]],"")</f>
        <v>BD</v>
      </c>
      <c r="C22" s="69">
        <f>IF(Tableau1[[#This Row],[SERVICE]]&lt;&gt;"",Tableau1[[#This Row],[SERVICE]],"")</f>
        <v>12</v>
      </c>
      <c r="D22" s="69">
        <f>IF(Tableau1[[#This Row],[DEPT]]&lt;&gt;"",Tableau1[[#This Row],[DEPT]],"")</f>
        <v>122</v>
      </c>
      <c r="E22" s="69" t="str">
        <f>IF(Tableau1[[#This Row],[HORAIRE]]&lt;&gt;"",Tableau1[[#This Row],[HORAIRE]],"")</f>
        <v>N</v>
      </c>
      <c r="F22" s="87" t="str">
        <f>IF(Tableau1[[#This Row],[SUPERVISEUR]]&lt;&gt;"",Tableau1[[#This Row],[SUPERVISEUR]],"")</f>
        <v>Serge Lefrancq</v>
      </c>
      <c r="G22" s="70" t="str">
        <f>IF(Tableau1[[#This Row],[NOM]]&lt;&gt;"",Tableau1[[#This Row],[NOM]],"")</f>
        <v>Durand</v>
      </c>
      <c r="H22" s="70" t="str">
        <f>IF(Tableau1[[#This Row],[PRÉNOM]]&lt;&gt;"",Tableau1[[#This Row],[PRÉNOM]],"")</f>
        <v>Patrick</v>
      </c>
      <c r="I22" s="54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</row>
    <row r="23" spans="1:38" ht="15.75" thickBot="1" x14ac:dyDescent="0.3">
      <c r="A23" s="94">
        <f>IF(Tableau1[[#This Row],[MATR]]&lt;&gt;"",Tableau1[[#This Row],[MATR]],"")</f>
        <v>979</v>
      </c>
      <c r="B23" s="95" t="str">
        <f>IF(Tableau1[[#This Row],[USINE]]&lt;&gt;"",Tableau1[[#This Row],[USINE]],"")</f>
        <v>BD</v>
      </c>
      <c r="C23" s="95">
        <f>IF(Tableau1[[#This Row],[SERVICE]]&lt;&gt;"",Tableau1[[#This Row],[SERVICE]],"")</f>
        <v>4</v>
      </c>
      <c r="D23" s="95">
        <f>IF(Tableau1[[#This Row],[DEPT]]&lt;&gt;"",Tableau1[[#This Row],[DEPT]],"")</f>
        <v>39</v>
      </c>
      <c r="E23" s="95">
        <f>IF(Tableau1[[#This Row],[HORAIRE]]&lt;&gt;"",Tableau1[[#This Row],[HORAIRE]],"")</f>
        <v>4</v>
      </c>
      <c r="F23" s="92" t="str">
        <f>IF(Tableau1[[#This Row],[SUPERVISEUR]]&lt;&gt;"",Tableau1[[#This Row],[SUPERVISEUR]],"")</f>
        <v>Daniel Bélanger</v>
      </c>
      <c r="G23" s="93" t="str">
        <f>IF(Tableau1[[#This Row],[NOM]]&lt;&gt;"",Tableau1[[#This Row],[NOM]],"")</f>
        <v>Frometa</v>
      </c>
      <c r="H23" s="93" t="str">
        <f>IF(Tableau1[[#This Row],[PRÉNOM]]&lt;&gt;"",Tableau1[[#This Row],[PRÉNOM]],"")</f>
        <v>Gerardo</v>
      </c>
      <c r="I23" s="54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</row>
    <row r="24" spans="1:38" ht="15.75" thickBot="1" x14ac:dyDescent="0.3">
      <c r="A24" s="68">
        <f>IF(Tableau1[[#This Row],[MATR]]&lt;&gt;"",Tableau1[[#This Row],[MATR]],"")</f>
        <v>918</v>
      </c>
      <c r="B24" s="69" t="str">
        <f>IF(Tableau1[[#This Row],[USINE]]&lt;&gt;"",Tableau1[[#This Row],[USINE]],"")</f>
        <v>BD</v>
      </c>
      <c r="C24" s="69">
        <f>IF(Tableau1[[#This Row],[SERVICE]]&lt;&gt;"",Tableau1[[#This Row],[SERVICE]],"")</f>
        <v>13</v>
      </c>
      <c r="D24" s="69">
        <f>IF(Tableau1[[#This Row],[DEPT]]&lt;&gt;"",Tableau1[[#This Row],[DEPT]],"")</f>
        <v>131</v>
      </c>
      <c r="E24" s="69" t="str">
        <f>IF(Tableau1[[#This Row],[HORAIRE]]&lt;&gt;"",Tableau1[[#This Row],[HORAIRE]],"")</f>
        <v/>
      </c>
      <c r="F24" s="87" t="str">
        <f>IF(Tableau1[[#This Row],[SUPERVISEUR]]&lt;&gt;"",Tableau1[[#This Row],[SUPERVISEUR]],"")</f>
        <v>Francis Daigle</v>
      </c>
      <c r="G24" s="70" t="str">
        <f>IF(Tableau1[[#This Row],[NOM]]&lt;&gt;"",Tableau1[[#This Row],[NOM]],"")</f>
        <v>Gagné</v>
      </c>
      <c r="H24" s="70" t="str">
        <f>IF(Tableau1[[#This Row],[PRÉNOM]]&lt;&gt;"",Tableau1[[#This Row],[PRÉNOM]],"")</f>
        <v>Marc-André</v>
      </c>
      <c r="I24" s="54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</row>
    <row r="25" spans="1:38" ht="15.75" thickBot="1" x14ac:dyDescent="0.3">
      <c r="A25" s="94">
        <f>IF(Tableau1[[#This Row],[MATR]]&lt;&gt;"",Tableau1[[#This Row],[MATR]],"")</f>
        <v>827</v>
      </c>
      <c r="B25" s="95" t="str">
        <f>IF(Tableau1[[#This Row],[USINE]]&lt;&gt;"",Tableau1[[#This Row],[USINE]],"")</f>
        <v>BD</v>
      </c>
      <c r="C25" s="95">
        <f>IF(Tableau1[[#This Row],[SERVICE]]&lt;&gt;"",Tableau1[[#This Row],[SERVICE]],"")</f>
        <v>4</v>
      </c>
      <c r="D25" s="95">
        <f>IF(Tableau1[[#This Row],[DEPT]]&lt;&gt;"",Tableau1[[#This Row],[DEPT]],"")</f>
        <v>41</v>
      </c>
      <c r="E25" s="95" t="str">
        <f>IF(Tableau1[[#This Row],[HORAIRE]]&lt;&gt;"",Tableau1[[#This Row],[HORAIRE]],"")</f>
        <v/>
      </c>
      <c r="F25" s="92" t="str">
        <f>IF(Tableau1[[#This Row],[SUPERVISEUR]]&lt;&gt;"",Tableau1[[#This Row],[SUPERVISEUR]],"")</f>
        <v>Marie-Élaine Rafferty</v>
      </c>
      <c r="G25" s="93" t="str">
        <f>IF(Tableau1[[#This Row],[NOM]]&lt;&gt;"",Tableau1[[#This Row],[NOM]],"")</f>
        <v>Gagnon</v>
      </c>
      <c r="H25" s="93" t="str">
        <f>IF(Tableau1[[#This Row],[PRÉNOM]]&lt;&gt;"",Tableau1[[#This Row],[PRÉNOM]],"")</f>
        <v>Gaétane</v>
      </c>
      <c r="I25" s="54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</row>
    <row r="26" spans="1:38" ht="15.75" thickBot="1" x14ac:dyDescent="0.3">
      <c r="A26" s="94">
        <f>IF(Tableau1[[#This Row],[MATR]]&lt;&gt;"",Tableau1[[#This Row],[MATR]],"")</f>
        <v>812</v>
      </c>
      <c r="B26" s="95" t="str">
        <f>IF(Tableau1[[#This Row],[USINE]]&lt;&gt;"",Tableau1[[#This Row],[USINE]],"")</f>
        <v>LV</v>
      </c>
      <c r="C26" s="95">
        <f>IF(Tableau1[[#This Row],[SERVICE]]&lt;&gt;"",Tableau1[[#This Row],[SERVICE]],"")</f>
        <v>6</v>
      </c>
      <c r="D26" s="95">
        <f>IF(Tableau1[[#This Row],[DEPT]]&lt;&gt;"",Tableau1[[#This Row],[DEPT]],"")</f>
        <v>65</v>
      </c>
      <c r="E26" s="95" t="str">
        <f>IF(Tableau1[[#This Row],[HORAIRE]]&lt;&gt;"",Tableau1[[#This Row],[HORAIRE]],"")</f>
        <v/>
      </c>
      <c r="F26" s="92" t="str">
        <f>IF(Tableau1[[#This Row],[SUPERVISEUR]]&lt;&gt;"",Tableau1[[#This Row],[SUPERVISEUR]],"")</f>
        <v>Chantal Van-Strydonck</v>
      </c>
      <c r="G26" s="93" t="str">
        <f>IF(Tableau1[[#This Row],[NOM]]&lt;&gt;"",Tableau1[[#This Row],[NOM]],"")</f>
        <v>Hamel-Comtois</v>
      </c>
      <c r="H26" s="93" t="str">
        <f>IF(Tableau1[[#This Row],[PRÉNOM]]&lt;&gt;"",Tableau1[[#This Row],[PRÉNOM]],"")</f>
        <v>Katherine</v>
      </c>
      <c r="I26" s="54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</row>
    <row r="27" spans="1:38" ht="15.75" thickBot="1" x14ac:dyDescent="0.3">
      <c r="A27" s="68">
        <f>IF(Tableau1[[#This Row],[MATR]]&lt;&gt;"",Tableau1[[#This Row],[MATR]],"")</f>
        <v>895</v>
      </c>
      <c r="B27" s="69" t="str">
        <f>IF(Tableau1[[#This Row],[USINE]]&lt;&gt;"",Tableau1[[#This Row],[USINE]],"")</f>
        <v>BD</v>
      </c>
      <c r="C27" s="69">
        <f>IF(Tableau1[[#This Row],[SERVICE]]&lt;&gt;"",Tableau1[[#This Row],[SERVICE]],"")</f>
        <v>4</v>
      </c>
      <c r="D27" s="69">
        <f>IF(Tableau1[[#This Row],[DEPT]]&lt;&gt;"",Tableau1[[#This Row],[DEPT]],"")</f>
        <v>40</v>
      </c>
      <c r="E27" s="69" t="str">
        <f>IF(Tableau1[[#This Row],[HORAIRE]]&lt;&gt;"",Tableau1[[#This Row],[HORAIRE]],"")</f>
        <v/>
      </c>
      <c r="F27" s="87" t="str">
        <f>IF(Tableau1[[#This Row],[SUPERVISEUR]]&lt;&gt;"",Tableau1[[#This Row],[SUPERVISEUR]],"")</f>
        <v>Marie-Élaine Rafferty</v>
      </c>
      <c r="G27" s="70" t="str">
        <f>IF(Tableau1[[#This Row],[NOM]]&lt;&gt;"",Tableau1[[#This Row],[NOM]],"")</f>
        <v>Joseph</v>
      </c>
      <c r="H27" s="70" t="str">
        <f>IF(Tableau1[[#This Row],[PRÉNOM]]&lt;&gt;"",Tableau1[[#This Row],[PRÉNOM]],"")</f>
        <v>Mesguet</v>
      </c>
      <c r="I27" s="54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</row>
    <row r="28" spans="1:38" ht="15.75" thickBot="1" x14ac:dyDescent="0.3">
      <c r="A28" s="94">
        <f>IF(Tableau1[[#This Row],[MATR]]&lt;&gt;"",Tableau1[[#This Row],[MATR]],"")</f>
        <v>984</v>
      </c>
      <c r="B28" s="95" t="str">
        <f>IF(Tableau1[[#This Row],[USINE]]&lt;&gt;"",Tableau1[[#This Row],[USINE]],"")</f>
        <v>LV</v>
      </c>
      <c r="C28" s="95">
        <f>IF(Tableau1[[#This Row],[SERVICE]]&lt;&gt;"",Tableau1[[#This Row],[SERVICE]],"")</f>
        <v>14</v>
      </c>
      <c r="D28" s="95">
        <f>IF(Tableau1[[#This Row],[DEPT]]&lt;&gt;"",Tableau1[[#This Row],[DEPT]],"")</f>
        <v>140</v>
      </c>
      <c r="E28" s="95" t="str">
        <f>IF(Tableau1[[#This Row],[HORAIRE]]&lt;&gt;"",Tableau1[[#This Row],[HORAIRE]],"")</f>
        <v>N</v>
      </c>
      <c r="F28" s="92" t="str">
        <f>IF(Tableau1[[#This Row],[SUPERVISEUR]]&lt;&gt;"",Tableau1[[#This Row],[SUPERVISEUR]],"")</f>
        <v>Cheik Ahmed Toure</v>
      </c>
      <c r="G28" s="93" t="str">
        <f>IF(Tableau1[[#This Row],[NOM]]&lt;&gt;"",Tableau1[[#This Row],[NOM]],"")</f>
        <v>Joseph</v>
      </c>
      <c r="H28" s="93" t="str">
        <f>IF(Tableau1[[#This Row],[PRÉNOM]]&lt;&gt;"",Tableau1[[#This Row],[PRÉNOM]],"")</f>
        <v>Marckenson</v>
      </c>
      <c r="I28" s="54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</row>
    <row r="29" spans="1:38" ht="15.75" thickBot="1" x14ac:dyDescent="0.3">
      <c r="A29" s="94">
        <f>IF(Tableau1[[#This Row],[MATR]]&lt;&gt;"",Tableau1[[#This Row],[MATR]],"")</f>
        <v>641</v>
      </c>
      <c r="B29" s="95" t="str">
        <f>IF(Tableau1[[#This Row],[USINE]]&lt;&gt;"",Tableau1[[#This Row],[USINE]],"")</f>
        <v>LV</v>
      </c>
      <c r="C29" s="95">
        <f>IF(Tableau1[[#This Row],[SERVICE]]&lt;&gt;"",Tableau1[[#This Row],[SERVICE]],"")</f>
        <v>14</v>
      </c>
      <c r="D29" s="95">
        <f>IF(Tableau1[[#This Row],[DEPT]]&lt;&gt;"",Tableau1[[#This Row],[DEPT]],"")</f>
        <v>140</v>
      </c>
      <c r="E29" s="95" t="str">
        <f>IF(Tableau1[[#This Row],[HORAIRE]]&lt;&gt;"",Tableau1[[#This Row],[HORAIRE]],"")</f>
        <v>N</v>
      </c>
      <c r="F29" s="92" t="str">
        <f>IF(Tableau1[[#This Row],[SUPERVISEUR]]&lt;&gt;"",Tableau1[[#This Row],[SUPERVISEUR]],"")</f>
        <v>Cheik Ahmed Toure</v>
      </c>
      <c r="G29" s="93" t="str">
        <f>IF(Tableau1[[#This Row],[NOM]]&lt;&gt;"",Tableau1[[#This Row],[NOM]],"")</f>
        <v>Kim</v>
      </c>
      <c r="H29" s="93" t="str">
        <f>IF(Tableau1[[#This Row],[PRÉNOM]]&lt;&gt;"",Tableau1[[#This Row],[PRÉNOM]],"")</f>
        <v>Nin</v>
      </c>
      <c r="I29" s="54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</row>
    <row r="30" spans="1:38" ht="15.75" thickBot="1" x14ac:dyDescent="0.3">
      <c r="A30" s="94">
        <f>IF(Tableau1[[#This Row],[MATR]]&lt;&gt;"",Tableau1[[#This Row],[MATR]],"")</f>
        <v>1004</v>
      </c>
      <c r="B30" s="95" t="str">
        <f>IF(Tableau1[[#This Row],[USINE]]&lt;&gt;"",Tableau1[[#This Row],[USINE]],"")</f>
        <v>LV</v>
      </c>
      <c r="C30" s="95">
        <f>IF(Tableau1[[#This Row],[SERVICE]]&lt;&gt;"",Tableau1[[#This Row],[SERVICE]],"")</f>
        <v>14</v>
      </c>
      <c r="D30" s="95">
        <f>IF(Tableau1[[#This Row],[DEPT]]&lt;&gt;"",Tableau1[[#This Row],[DEPT]],"")</f>
        <v>140</v>
      </c>
      <c r="E30" s="95" t="str">
        <f>IF(Tableau1[[#This Row],[HORAIRE]]&lt;&gt;"",Tableau1[[#This Row],[HORAIRE]],"")</f>
        <v>N</v>
      </c>
      <c r="F30" s="92" t="str">
        <f>IF(Tableau1[[#This Row],[SUPERVISEUR]]&lt;&gt;"",Tableau1[[#This Row],[SUPERVISEUR]],"")</f>
        <v>Cheik Ahmed Toure</v>
      </c>
      <c r="G30" s="93" t="str">
        <f>IF(Tableau1[[#This Row],[NOM]]&lt;&gt;"",Tableau1[[#This Row],[NOM]],"")</f>
        <v>Kolié</v>
      </c>
      <c r="H30" s="93" t="str">
        <f>IF(Tableau1[[#This Row],[PRÉNOM]]&lt;&gt;"",Tableau1[[#This Row],[PRÉNOM]],"")</f>
        <v>Cécé</v>
      </c>
      <c r="I30" s="54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</row>
    <row r="31" spans="1:38" ht="15.75" thickBot="1" x14ac:dyDescent="0.3">
      <c r="A31" s="94">
        <f>IF(Tableau1[[#This Row],[MATR]]&lt;&gt;"",Tableau1[[#This Row],[MATR]],"")</f>
        <v>829</v>
      </c>
      <c r="B31" s="95" t="str">
        <f>IF(Tableau1[[#This Row],[USINE]]&lt;&gt;"",Tableau1[[#This Row],[USINE]],"")</f>
        <v>BD</v>
      </c>
      <c r="C31" s="95">
        <f>IF(Tableau1[[#This Row],[SERVICE]]&lt;&gt;"",Tableau1[[#This Row],[SERVICE]],"")</f>
        <v>5</v>
      </c>
      <c r="D31" s="95">
        <f>IF(Tableau1[[#This Row],[DEPT]]&lt;&gt;"",Tableau1[[#This Row],[DEPT]],"")</f>
        <v>50</v>
      </c>
      <c r="E31" s="95" t="str">
        <f>IF(Tableau1[[#This Row],[HORAIRE]]&lt;&gt;"",Tableau1[[#This Row],[HORAIRE]],"")</f>
        <v/>
      </c>
      <c r="F31" s="92" t="str">
        <f>IF(Tableau1[[#This Row],[SUPERVISEUR]]&lt;&gt;"",Tableau1[[#This Row],[SUPERVISEUR]],"")</f>
        <v>Marie-Élaine Rafferty</v>
      </c>
      <c r="G31" s="93" t="str">
        <f>IF(Tableau1[[#This Row],[NOM]]&lt;&gt;"",Tableau1[[#This Row],[NOM]],"")</f>
        <v>Laquerre</v>
      </c>
      <c r="H31" s="93" t="str">
        <f>IF(Tableau1[[#This Row],[PRÉNOM]]&lt;&gt;"",Tableau1[[#This Row],[PRÉNOM]],"")</f>
        <v>Nancy</v>
      </c>
      <c r="I31" s="54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</row>
    <row r="32" spans="1:38" ht="15.75" thickBot="1" x14ac:dyDescent="0.3">
      <c r="A32" s="68">
        <f>IF(Tableau1[[#This Row],[MATR]]&lt;&gt;"",Tableau1[[#This Row],[MATR]],"")</f>
        <v>849</v>
      </c>
      <c r="B32" s="69" t="str">
        <f>IF(Tableau1[[#This Row],[USINE]]&lt;&gt;"",Tableau1[[#This Row],[USINE]],"")</f>
        <v>BD</v>
      </c>
      <c r="C32" s="69">
        <f>IF(Tableau1[[#This Row],[SERVICE]]&lt;&gt;"",Tableau1[[#This Row],[SERVICE]],"")</f>
        <v>7</v>
      </c>
      <c r="D32" s="69">
        <f>IF(Tableau1[[#This Row],[DEPT]]&lt;&gt;"",Tableau1[[#This Row],[DEPT]],"")</f>
        <v>72</v>
      </c>
      <c r="E32" s="69" t="str">
        <f>IF(Tableau1[[#This Row],[HORAIRE]]&lt;&gt;"",Tableau1[[#This Row],[HORAIRE]],"")</f>
        <v/>
      </c>
      <c r="F32" s="87" t="str">
        <f>IF(Tableau1[[#This Row],[SUPERVISEUR]]&lt;&gt;"",Tableau1[[#This Row],[SUPERVISEUR]],"")</f>
        <v>Roger Tremblay</v>
      </c>
      <c r="G32" s="70" t="str">
        <f>IF(Tableau1[[#This Row],[NOM]]&lt;&gt;"",Tableau1[[#This Row],[NOM]],"")</f>
        <v>Laroche</v>
      </c>
      <c r="H32" s="70" t="str">
        <f>IF(Tableau1[[#This Row],[PRÉNOM]]&lt;&gt;"",Tableau1[[#This Row],[PRÉNOM]],"")</f>
        <v>André</v>
      </c>
      <c r="I32" s="54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</row>
    <row r="33" spans="1:38" ht="15.75" thickBot="1" x14ac:dyDescent="0.3">
      <c r="A33" s="94">
        <f>IF(Tableau1[[#This Row],[MATR]]&lt;&gt;"",Tableau1[[#This Row],[MATR]],"")</f>
        <v>1026</v>
      </c>
      <c r="B33" s="95" t="str">
        <f>IF(Tableau1[[#This Row],[USINE]]&lt;&gt;"",Tableau1[[#This Row],[USINE]],"")</f>
        <v>LV</v>
      </c>
      <c r="C33" s="95">
        <f>IF(Tableau1[[#This Row],[SERVICE]]&lt;&gt;"",Tableau1[[#This Row],[SERVICE]],"")</f>
        <v>4</v>
      </c>
      <c r="D33" s="95">
        <f>IF(Tableau1[[#This Row],[DEPT]]&lt;&gt;"",Tableau1[[#This Row],[DEPT]],"")</f>
        <v>41</v>
      </c>
      <c r="E33" s="95" t="str">
        <f>IF(Tableau1[[#This Row],[HORAIRE]]&lt;&gt;"",Tableau1[[#This Row],[HORAIRE]],"")</f>
        <v/>
      </c>
      <c r="F33" s="92" t="str">
        <f>IF(Tableau1[[#This Row],[SUPERVISEUR]]&lt;&gt;"",Tableau1[[#This Row],[SUPERVISEUR]],"")</f>
        <v>Richard Lavoie</v>
      </c>
      <c r="G33" s="93" t="str">
        <f>IF(Tableau1[[#This Row],[NOM]]&lt;&gt;"",Tableau1[[#This Row],[NOM]],"")</f>
        <v>Larochelle</v>
      </c>
      <c r="H33" s="93" t="str">
        <f>IF(Tableau1[[#This Row],[PRÉNOM]]&lt;&gt;"",Tableau1[[#This Row],[PRÉNOM]],"")</f>
        <v>Jérôme</v>
      </c>
      <c r="I33" s="54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</row>
    <row r="34" spans="1:38" ht="15.75" thickBot="1" x14ac:dyDescent="0.3">
      <c r="A34" s="68">
        <f>IF(Tableau1[[#This Row],[MATR]]&lt;&gt;"",Tableau1[[#This Row],[MATR]],"")</f>
        <v>836</v>
      </c>
      <c r="B34" s="69" t="str">
        <f>IF(Tableau1[[#This Row],[USINE]]&lt;&gt;"",Tableau1[[#This Row],[USINE]],"")</f>
        <v>BD</v>
      </c>
      <c r="C34" s="69">
        <f>IF(Tableau1[[#This Row],[SERVICE]]&lt;&gt;"",Tableau1[[#This Row],[SERVICE]],"")</f>
        <v>4</v>
      </c>
      <c r="D34" s="69">
        <f>IF(Tableau1[[#This Row],[DEPT]]&lt;&gt;"",Tableau1[[#This Row],[DEPT]],"")</f>
        <v>39</v>
      </c>
      <c r="E34" s="69">
        <f>IF(Tableau1[[#This Row],[HORAIRE]]&lt;&gt;"",Tableau1[[#This Row],[HORAIRE]],"")</f>
        <v>4</v>
      </c>
      <c r="F34" s="87" t="str">
        <f>IF(Tableau1[[#This Row],[SUPERVISEUR]]&lt;&gt;"",Tableau1[[#This Row],[SUPERVISEUR]],"")</f>
        <v>Daniel Bélanger</v>
      </c>
      <c r="G34" s="70" t="str">
        <f>IF(Tableau1[[#This Row],[NOM]]&lt;&gt;"",Tableau1[[#This Row],[NOM]],"")</f>
        <v>Lebeau</v>
      </c>
      <c r="H34" s="70" t="str">
        <f>IF(Tableau1[[#This Row],[PRÉNOM]]&lt;&gt;"",Tableau1[[#This Row],[PRÉNOM]],"")</f>
        <v>Lise</v>
      </c>
      <c r="I34" s="54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</row>
    <row r="35" spans="1:38" ht="15.75" thickBot="1" x14ac:dyDescent="0.3">
      <c r="A35" s="94">
        <f>IF(Tableau1[[#This Row],[MATR]]&lt;&gt;"",Tableau1[[#This Row],[MATR]],"")</f>
        <v>26</v>
      </c>
      <c r="B35" s="95" t="str">
        <f>IF(Tableau1[[#This Row],[USINE]]&lt;&gt;"",Tableau1[[#This Row],[USINE]],"")</f>
        <v>LV</v>
      </c>
      <c r="C35" s="95">
        <f>IF(Tableau1[[#This Row],[SERVICE]]&lt;&gt;"",Tableau1[[#This Row],[SERVICE]],"")</f>
        <v>4</v>
      </c>
      <c r="D35" s="95">
        <f>IF(Tableau1[[#This Row],[DEPT]]&lt;&gt;"",Tableau1[[#This Row],[DEPT]],"")</f>
        <v>41</v>
      </c>
      <c r="E35" s="95" t="str">
        <f>IF(Tableau1[[#This Row],[HORAIRE]]&lt;&gt;"",Tableau1[[#This Row],[HORAIRE]],"")</f>
        <v/>
      </c>
      <c r="F35" s="92" t="str">
        <f>IF(Tableau1[[#This Row],[SUPERVISEUR]]&lt;&gt;"",Tableau1[[#This Row],[SUPERVISEUR]],"")</f>
        <v>Richard Lavoie</v>
      </c>
      <c r="G35" s="93" t="str">
        <f>IF(Tableau1[[#This Row],[NOM]]&lt;&gt;"",Tableau1[[#This Row],[NOM]],"")</f>
        <v>Lebel</v>
      </c>
      <c r="H35" s="93" t="str">
        <f>IF(Tableau1[[#This Row],[PRÉNOM]]&lt;&gt;"",Tableau1[[#This Row],[PRÉNOM]],"")</f>
        <v>Serge</v>
      </c>
      <c r="I35" s="54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</row>
    <row r="36" spans="1:38" ht="15.75" thickBot="1" x14ac:dyDescent="0.3">
      <c r="A36" s="68">
        <f>IF(Tableau1[[#This Row],[MATR]]&lt;&gt;"",Tableau1[[#This Row],[MATR]],"")</f>
        <v>645</v>
      </c>
      <c r="B36" s="69" t="str">
        <f>IF(Tableau1[[#This Row],[USINE]]&lt;&gt;"",Tableau1[[#This Row],[USINE]],"")</f>
        <v>LV</v>
      </c>
      <c r="C36" s="69">
        <f>IF(Tableau1[[#This Row],[SERVICE]]&lt;&gt;"",Tableau1[[#This Row],[SERVICE]],"")</f>
        <v>7</v>
      </c>
      <c r="D36" s="69">
        <f>IF(Tableau1[[#This Row],[DEPT]]&lt;&gt;"",Tableau1[[#This Row],[DEPT]],"")</f>
        <v>71</v>
      </c>
      <c r="E36" s="69" t="str">
        <f>IF(Tableau1[[#This Row],[HORAIRE]]&lt;&gt;"",Tableau1[[#This Row],[HORAIRE]],"")</f>
        <v/>
      </c>
      <c r="F36" s="87" t="str">
        <f>IF(Tableau1[[#This Row],[SUPERVISEUR]]&lt;&gt;"",Tableau1[[#This Row],[SUPERVISEUR]],"")</f>
        <v>Mélanie Daniel</v>
      </c>
      <c r="G36" s="70" t="str">
        <f>IF(Tableau1[[#This Row],[NOM]]&lt;&gt;"",Tableau1[[#This Row],[NOM]],"")</f>
        <v>Lemelin</v>
      </c>
      <c r="H36" s="70" t="str">
        <f>IF(Tableau1[[#This Row],[PRÉNOM]]&lt;&gt;"",Tableau1[[#This Row],[PRÉNOM]],"")</f>
        <v>Régis</v>
      </c>
      <c r="I36" s="54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</row>
    <row r="37" spans="1:38" ht="15.75" thickBot="1" x14ac:dyDescent="0.3">
      <c r="A37" s="68">
        <f>IF(Tableau1[[#This Row],[MATR]]&lt;&gt;"",Tableau1[[#This Row],[MATR]],"")</f>
        <v>973</v>
      </c>
      <c r="B37" s="69" t="str">
        <f>IF(Tableau1[[#This Row],[USINE]]&lt;&gt;"",Tableau1[[#This Row],[USINE]],"")</f>
        <v>LV</v>
      </c>
      <c r="C37" s="69">
        <f>IF(Tableau1[[#This Row],[SERVICE]]&lt;&gt;"",Tableau1[[#This Row],[SERVICE]],"")</f>
        <v>14</v>
      </c>
      <c r="D37" s="69">
        <f>IF(Tableau1[[#This Row],[DEPT]]&lt;&gt;"",Tableau1[[#This Row],[DEPT]],"")</f>
        <v>140</v>
      </c>
      <c r="E37" s="69" t="str">
        <f>IF(Tableau1[[#This Row],[HORAIRE]]&lt;&gt;"",Tableau1[[#This Row],[HORAIRE]],"")</f>
        <v>N</v>
      </c>
      <c r="F37" s="87" t="str">
        <f>IF(Tableau1[[#This Row],[SUPERVISEUR]]&lt;&gt;"",Tableau1[[#This Row],[SUPERVISEUR]],"")</f>
        <v>Cheik Ahmed Toure</v>
      </c>
      <c r="G37" s="70" t="str">
        <f>IF(Tableau1[[#This Row],[NOM]]&lt;&gt;"",Tableau1[[#This Row],[NOM]],"")</f>
        <v>Luc</v>
      </c>
      <c r="H37" s="70" t="str">
        <f>IF(Tableau1[[#This Row],[PRÉNOM]]&lt;&gt;"",Tableau1[[#This Row],[PRÉNOM]],"")</f>
        <v>Addy</v>
      </c>
      <c r="I37" s="54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</row>
    <row r="38" spans="1:38" ht="15.75" thickBot="1" x14ac:dyDescent="0.3">
      <c r="A38" s="94">
        <f>IF(Tableau1[[#This Row],[MATR]]&lt;&gt;"",Tableau1[[#This Row],[MATR]],"")</f>
        <v>945</v>
      </c>
      <c r="B38" s="95" t="str">
        <f>IF(Tableau1[[#This Row],[USINE]]&lt;&gt;"",Tableau1[[#This Row],[USINE]],"")</f>
        <v>BD</v>
      </c>
      <c r="C38" s="95">
        <f>IF(Tableau1[[#This Row],[SERVICE]]&lt;&gt;"",Tableau1[[#This Row],[SERVICE]],"")</f>
        <v>14</v>
      </c>
      <c r="D38" s="95">
        <f>IF(Tableau1[[#This Row],[DEPT]]&lt;&gt;"",Tableau1[[#This Row],[DEPT]],"")</f>
        <v>140</v>
      </c>
      <c r="E38" s="95" t="str">
        <f>IF(Tableau1[[#This Row],[HORAIRE]]&lt;&gt;"",Tableau1[[#This Row],[HORAIRE]],"")</f>
        <v>N</v>
      </c>
      <c r="F38" s="92" t="str">
        <f>IF(Tableau1[[#This Row],[SUPERVISEUR]]&lt;&gt;"",Tableau1[[#This Row],[SUPERVISEUR]],"")</f>
        <v>Patrick Durand</v>
      </c>
      <c r="G38" s="93" t="str">
        <f>IF(Tableau1[[#This Row],[NOM]]&lt;&gt;"",Tableau1[[#This Row],[NOM]],"")</f>
        <v>Mansar</v>
      </c>
      <c r="H38" s="93" t="str">
        <f>IF(Tableau1[[#This Row],[PRÉNOM]]&lt;&gt;"",Tableau1[[#This Row],[PRÉNOM]],"")</f>
        <v>Abdelkebir</v>
      </c>
      <c r="I38" s="54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</row>
    <row r="39" spans="1:38" ht="15.75" thickBot="1" x14ac:dyDescent="0.3">
      <c r="A39" s="68">
        <f>IF(Tableau1[[#This Row],[MATR]]&lt;&gt;"",Tableau1[[#This Row],[MATR]],"")</f>
        <v>957</v>
      </c>
      <c r="B39" s="69" t="str">
        <f>IF(Tableau1[[#This Row],[USINE]]&lt;&gt;"",Tableau1[[#This Row],[USINE]],"")</f>
        <v>BD</v>
      </c>
      <c r="C39" s="69">
        <f>IF(Tableau1[[#This Row],[SERVICE]]&lt;&gt;"",Tableau1[[#This Row],[SERVICE]],"")</f>
        <v>13</v>
      </c>
      <c r="D39" s="69">
        <f>IF(Tableau1[[#This Row],[DEPT]]&lt;&gt;"",Tableau1[[#This Row],[DEPT]],"")</f>
        <v>131</v>
      </c>
      <c r="E39" s="69" t="str">
        <f>IF(Tableau1[[#This Row],[HORAIRE]]&lt;&gt;"",Tableau1[[#This Row],[HORAIRE]],"")</f>
        <v/>
      </c>
      <c r="F39" s="87" t="str">
        <f>IF(Tableau1[[#This Row],[SUPERVISEUR]]&lt;&gt;"",Tableau1[[#This Row],[SUPERVISEUR]],"")</f>
        <v>Francis Daigle</v>
      </c>
      <c r="G39" s="70" t="str">
        <f>IF(Tableau1[[#This Row],[NOM]]&lt;&gt;"",Tableau1[[#This Row],[NOM]],"")</f>
        <v>Marineau</v>
      </c>
      <c r="H39" s="70" t="str">
        <f>IF(Tableau1[[#This Row],[PRÉNOM]]&lt;&gt;"",Tableau1[[#This Row],[PRÉNOM]],"")</f>
        <v>Cédric</v>
      </c>
      <c r="I39" s="54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</row>
    <row r="40" spans="1:38" ht="15.75" thickBot="1" x14ac:dyDescent="0.3">
      <c r="A40" s="94">
        <f>IF(Tableau1[[#This Row],[MATR]]&lt;&gt;"",Tableau1[[#This Row],[MATR]],"")</f>
        <v>1006</v>
      </c>
      <c r="B40" s="95" t="str">
        <f>IF(Tableau1[[#This Row],[USINE]]&lt;&gt;"",Tableau1[[#This Row],[USINE]],"")</f>
        <v>LV</v>
      </c>
      <c r="C40" s="95">
        <f>IF(Tableau1[[#This Row],[SERVICE]]&lt;&gt;"",Tableau1[[#This Row],[SERVICE]],"")</f>
        <v>4</v>
      </c>
      <c r="D40" s="95">
        <f>IF(Tableau1[[#This Row],[DEPT]]&lt;&gt;"",Tableau1[[#This Row],[DEPT]],"")</f>
        <v>42</v>
      </c>
      <c r="E40" s="95" t="str">
        <f>IF(Tableau1[[#This Row],[HORAIRE]]&lt;&gt;"",Tableau1[[#This Row],[HORAIRE]],"")</f>
        <v/>
      </c>
      <c r="F40" s="92" t="str">
        <f>IF(Tableau1[[#This Row],[SUPERVISEUR]]&lt;&gt;"",Tableau1[[#This Row],[SUPERVISEUR]],"")</f>
        <v>Richard Lavoie</v>
      </c>
      <c r="G40" s="93" t="str">
        <f>IF(Tableau1[[#This Row],[NOM]]&lt;&gt;"",Tableau1[[#This Row],[NOM]],"")</f>
        <v>Mazeau</v>
      </c>
      <c r="H40" s="93" t="str">
        <f>IF(Tableau1[[#This Row],[PRÉNOM]]&lt;&gt;"",Tableau1[[#This Row],[PRÉNOM]],"")</f>
        <v>Axel</v>
      </c>
      <c r="I40" s="54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</row>
    <row r="41" spans="1:38" ht="15.75" thickBot="1" x14ac:dyDescent="0.3">
      <c r="A41" s="68">
        <f>IF(Tableau1[[#This Row],[MATR]]&lt;&gt;"",Tableau1[[#This Row],[MATR]],"")</f>
        <v>746</v>
      </c>
      <c r="B41" s="69" t="str">
        <f>IF(Tableau1[[#This Row],[USINE]]&lt;&gt;"",Tableau1[[#This Row],[USINE]],"")</f>
        <v>LV</v>
      </c>
      <c r="C41" s="69">
        <f>IF(Tableau1[[#This Row],[SERVICE]]&lt;&gt;"",Tableau1[[#This Row],[SERVICE]],"")</f>
        <v>14</v>
      </c>
      <c r="D41" s="69">
        <f>IF(Tableau1[[#This Row],[DEPT]]&lt;&gt;"",Tableau1[[#This Row],[DEPT]],"")</f>
        <v>140</v>
      </c>
      <c r="E41" s="69" t="str">
        <f>IF(Tableau1[[#This Row],[HORAIRE]]&lt;&gt;"",Tableau1[[#This Row],[HORAIRE]],"")</f>
        <v>N</v>
      </c>
      <c r="F41" s="87" t="str">
        <f>IF(Tableau1[[#This Row],[SUPERVISEUR]]&lt;&gt;"",Tableau1[[#This Row],[SUPERVISEUR]],"")</f>
        <v>Cheik Ahmed Toure</v>
      </c>
      <c r="G41" s="70" t="str">
        <f>IF(Tableau1[[#This Row],[NOM]]&lt;&gt;"",Tableau1[[#This Row],[NOM]],"")</f>
        <v>Mele</v>
      </c>
      <c r="H41" s="70" t="str">
        <f>IF(Tableau1[[#This Row],[PRÉNOM]]&lt;&gt;"",Tableau1[[#This Row],[PRÉNOM]],"")</f>
        <v>Kesot</v>
      </c>
      <c r="I41" s="54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</row>
    <row r="42" spans="1:38" ht="15.75" thickBot="1" x14ac:dyDescent="0.3">
      <c r="A42" s="94">
        <f>IF(Tableau1[[#This Row],[MATR]]&lt;&gt;"",Tableau1[[#This Row],[MATR]],"")</f>
        <v>400</v>
      </c>
      <c r="B42" s="95" t="str">
        <f>IF(Tableau1[[#This Row],[USINE]]&lt;&gt;"",Tableau1[[#This Row],[USINE]],"")</f>
        <v>LV</v>
      </c>
      <c r="C42" s="95">
        <f>IF(Tableau1[[#This Row],[SERVICE]]&lt;&gt;"",Tableau1[[#This Row],[SERVICE]],"")</f>
        <v>4</v>
      </c>
      <c r="D42" s="95">
        <f>IF(Tableau1[[#This Row],[DEPT]]&lt;&gt;"",Tableau1[[#This Row],[DEPT]],"")</f>
        <v>41</v>
      </c>
      <c r="E42" s="95" t="str">
        <f>IF(Tableau1[[#This Row],[HORAIRE]]&lt;&gt;"",Tableau1[[#This Row],[HORAIRE]],"")</f>
        <v/>
      </c>
      <c r="F42" s="92" t="str">
        <f>IF(Tableau1[[#This Row],[SUPERVISEUR]]&lt;&gt;"",Tableau1[[#This Row],[SUPERVISEUR]],"")</f>
        <v>Richard Lavoie</v>
      </c>
      <c r="G42" s="93" t="str">
        <f>IF(Tableau1[[#This Row],[NOM]]&lt;&gt;"",Tableau1[[#This Row],[NOM]],"")</f>
        <v>Milot</v>
      </c>
      <c r="H42" s="93" t="str">
        <f>IF(Tableau1[[#This Row],[PRÉNOM]]&lt;&gt;"",Tableau1[[#This Row],[PRÉNOM]],"")</f>
        <v>Sylvain</v>
      </c>
      <c r="I42" s="54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</row>
    <row r="43" spans="1:38" ht="15.75" thickBot="1" x14ac:dyDescent="0.3">
      <c r="A43" s="68">
        <f>IF(Tableau1[[#This Row],[MATR]]&lt;&gt;"",Tableau1[[#This Row],[MATR]],"")</f>
        <v>901</v>
      </c>
      <c r="B43" s="69" t="str">
        <f>IF(Tableau1[[#This Row],[USINE]]&lt;&gt;"",Tableau1[[#This Row],[USINE]],"")</f>
        <v>LV</v>
      </c>
      <c r="C43" s="69">
        <f>IF(Tableau1[[#This Row],[SERVICE]]&lt;&gt;"",Tableau1[[#This Row],[SERVICE]],"")</f>
        <v>4</v>
      </c>
      <c r="D43" s="69">
        <f>IF(Tableau1[[#This Row],[DEPT]]&lt;&gt;"",Tableau1[[#This Row],[DEPT]],"")</f>
        <v>46</v>
      </c>
      <c r="E43" s="69" t="str">
        <f>IF(Tableau1[[#This Row],[HORAIRE]]&lt;&gt;"",Tableau1[[#This Row],[HORAIRE]],"")</f>
        <v/>
      </c>
      <c r="F43" s="87" t="str">
        <f>IF(Tableau1[[#This Row],[SUPERVISEUR]]&lt;&gt;"",Tableau1[[#This Row],[SUPERVISEUR]],"")</f>
        <v>Mélanie Daniel</v>
      </c>
      <c r="G43" s="70" t="str">
        <f>IF(Tableau1[[#This Row],[NOM]]&lt;&gt;"",Tableau1[[#This Row],[NOM]],"")</f>
        <v>Morency</v>
      </c>
      <c r="H43" s="70" t="str">
        <f>IF(Tableau1[[#This Row],[PRÉNOM]]&lt;&gt;"",Tableau1[[#This Row],[PRÉNOM]],"")</f>
        <v>Charles</v>
      </c>
      <c r="I43" s="54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</row>
    <row r="44" spans="1:38" ht="15.75" thickBot="1" x14ac:dyDescent="0.3">
      <c r="A44" s="68">
        <f>IF(Tableau1[[#This Row],[MATR]]&lt;&gt;"",Tableau1[[#This Row],[MATR]],"")</f>
        <v>537</v>
      </c>
      <c r="B44" s="69" t="str">
        <f>IF(Tableau1[[#This Row],[USINE]]&lt;&gt;"",Tableau1[[#This Row],[USINE]],"")</f>
        <v>LV</v>
      </c>
      <c r="C44" s="69">
        <f>IF(Tableau1[[#This Row],[SERVICE]]&lt;&gt;"",Tableau1[[#This Row],[SERVICE]],"")</f>
        <v>4</v>
      </c>
      <c r="D44" s="69">
        <f>IF(Tableau1[[#This Row],[DEPT]]&lt;&gt;"",Tableau1[[#This Row],[DEPT]],"")</f>
        <v>41</v>
      </c>
      <c r="E44" s="69" t="str">
        <f>IF(Tableau1[[#This Row],[HORAIRE]]&lt;&gt;"",Tableau1[[#This Row],[HORAIRE]],"")</f>
        <v/>
      </c>
      <c r="F44" s="87" t="str">
        <f>IF(Tableau1[[#This Row],[SUPERVISEUR]]&lt;&gt;"",Tableau1[[#This Row],[SUPERVISEUR]],"")</f>
        <v>Richard Lavoie</v>
      </c>
      <c r="G44" s="70" t="str">
        <f>IF(Tableau1[[#This Row],[NOM]]&lt;&gt;"",Tableau1[[#This Row],[NOM]],"")</f>
        <v>Nadeau</v>
      </c>
      <c r="H44" s="70" t="str">
        <f>IF(Tableau1[[#This Row],[PRÉNOM]]&lt;&gt;"",Tableau1[[#This Row],[PRÉNOM]],"")</f>
        <v>Isabelle</v>
      </c>
      <c r="I44" s="54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</row>
    <row r="45" spans="1:38" ht="15.75" thickBot="1" x14ac:dyDescent="0.3">
      <c r="A45" s="94">
        <f>IF(Tableau1[[#This Row],[MATR]]&lt;&gt;"",Tableau1[[#This Row],[MATR]],"")</f>
        <v>785</v>
      </c>
      <c r="B45" s="95" t="str">
        <f>IF(Tableau1[[#This Row],[USINE]]&lt;&gt;"",Tableau1[[#This Row],[USINE]],"")</f>
        <v>LV</v>
      </c>
      <c r="C45" s="95">
        <f>IF(Tableau1[[#This Row],[SERVICE]]&lt;&gt;"",Tableau1[[#This Row],[SERVICE]],"")</f>
        <v>5</v>
      </c>
      <c r="D45" s="95">
        <f>IF(Tableau1[[#This Row],[DEPT]]&lt;&gt;"",Tableau1[[#This Row],[DEPT]],"")</f>
        <v>50</v>
      </c>
      <c r="E45" s="95" t="str">
        <f>IF(Tableau1[[#This Row],[HORAIRE]]&lt;&gt;"",Tableau1[[#This Row],[HORAIRE]],"")</f>
        <v/>
      </c>
      <c r="F45" s="92" t="str">
        <f>IF(Tableau1[[#This Row],[SUPERVISEUR]]&lt;&gt;"",Tableau1[[#This Row],[SUPERVISEUR]],"")</f>
        <v>Cheik Ahmed Toure</v>
      </c>
      <c r="G45" s="93" t="str">
        <f>IF(Tableau1[[#This Row],[NOM]]&lt;&gt;"",Tableau1[[#This Row],[NOM]],"")</f>
        <v>Nguer</v>
      </c>
      <c r="H45" s="93" t="str">
        <f>IF(Tableau1[[#This Row],[PRÉNOM]]&lt;&gt;"",Tableau1[[#This Row],[PRÉNOM]],"")</f>
        <v>Madior</v>
      </c>
      <c r="I45" s="54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</row>
    <row r="46" spans="1:38" ht="15.75" thickBot="1" x14ac:dyDescent="0.3">
      <c r="A46" s="94">
        <f>IF(Tableau1[[#This Row],[MATR]]&lt;&gt;"",Tableau1[[#This Row],[MATR]],"")</f>
        <v>926</v>
      </c>
      <c r="B46" s="95" t="str">
        <f>IF(Tableau1[[#This Row],[USINE]]&lt;&gt;"",Tableau1[[#This Row],[USINE]],"")</f>
        <v>LV</v>
      </c>
      <c r="C46" s="95">
        <f>IF(Tableau1[[#This Row],[SERVICE]]&lt;&gt;"",Tableau1[[#This Row],[SERVICE]],"")</f>
        <v>4</v>
      </c>
      <c r="D46" s="95">
        <f>IF(Tableau1[[#This Row],[DEPT]]&lt;&gt;"",Tableau1[[#This Row],[DEPT]],"")</f>
        <v>42</v>
      </c>
      <c r="E46" s="95" t="str">
        <f>IF(Tableau1[[#This Row],[HORAIRE]]&lt;&gt;"",Tableau1[[#This Row],[HORAIRE]],"")</f>
        <v/>
      </c>
      <c r="F46" s="92" t="str">
        <f>IF(Tableau1[[#This Row],[SUPERVISEUR]]&lt;&gt;"",Tableau1[[#This Row],[SUPERVISEUR]],"")</f>
        <v>Richard Lavoie</v>
      </c>
      <c r="G46" s="93" t="str">
        <f>IF(Tableau1[[#This Row],[NOM]]&lt;&gt;"",Tableau1[[#This Row],[NOM]],"")</f>
        <v>Nzondo Ndebo</v>
      </c>
      <c r="H46" s="93" t="str">
        <f>IF(Tableau1[[#This Row],[PRÉNOM]]&lt;&gt;"",Tableau1[[#This Row],[PRÉNOM]],"")</f>
        <v>Marie-Toussaint</v>
      </c>
      <c r="I46" s="54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</row>
    <row r="47" spans="1:38" ht="15.75" thickBot="1" x14ac:dyDescent="0.3">
      <c r="A47" s="94">
        <f>IF(Tableau1[[#This Row],[MATR]]&lt;&gt;"",Tableau1[[#This Row],[MATR]],"")</f>
        <v>370</v>
      </c>
      <c r="B47" s="95" t="str">
        <f>IF(Tableau1[[#This Row],[USINE]]&lt;&gt;"",Tableau1[[#This Row],[USINE]],"")</f>
        <v>LV</v>
      </c>
      <c r="C47" s="95">
        <f>IF(Tableau1[[#This Row],[SERVICE]]&lt;&gt;"",Tableau1[[#This Row],[SERVICE]],"")</f>
        <v>4</v>
      </c>
      <c r="D47" s="95">
        <f>IF(Tableau1[[#This Row],[DEPT]]&lt;&gt;"",Tableau1[[#This Row],[DEPT]],"")</f>
        <v>42</v>
      </c>
      <c r="E47" s="95" t="str">
        <f>IF(Tableau1[[#This Row],[HORAIRE]]&lt;&gt;"",Tableau1[[#This Row],[HORAIRE]],"")</f>
        <v/>
      </c>
      <c r="F47" s="92" t="str">
        <f>IF(Tableau1[[#This Row],[SUPERVISEUR]]&lt;&gt;"",Tableau1[[#This Row],[SUPERVISEUR]],"")</f>
        <v>Richard Lavoie</v>
      </c>
      <c r="G47" s="93" t="str">
        <f>IF(Tableau1[[#This Row],[NOM]]&lt;&gt;"",Tableau1[[#This Row],[NOM]],"")</f>
        <v>Pimentel</v>
      </c>
      <c r="H47" s="93" t="str">
        <f>IF(Tableau1[[#This Row],[PRÉNOM]]&lt;&gt;"",Tableau1[[#This Row],[PRÉNOM]],"")</f>
        <v>Gabriela</v>
      </c>
      <c r="I47" s="54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</row>
    <row r="48" spans="1:38" ht="15.75" thickBot="1" x14ac:dyDescent="0.3">
      <c r="A48" s="68">
        <f>IF(Tableau1[[#This Row],[MATR]]&lt;&gt;"",Tableau1[[#This Row],[MATR]],"")</f>
        <v>941</v>
      </c>
      <c r="B48" s="69" t="str">
        <f>IF(Tableau1[[#This Row],[USINE]]&lt;&gt;"",Tableau1[[#This Row],[USINE]],"")</f>
        <v>BD</v>
      </c>
      <c r="C48" s="69">
        <f>IF(Tableau1[[#This Row],[SERVICE]]&lt;&gt;"",Tableau1[[#This Row],[SERVICE]],"")</f>
        <v>4</v>
      </c>
      <c r="D48" s="69">
        <f>IF(Tableau1[[#This Row],[DEPT]]&lt;&gt;"",Tableau1[[#This Row],[DEPT]],"")</f>
        <v>41</v>
      </c>
      <c r="E48" s="69" t="str">
        <f>IF(Tableau1[[#This Row],[HORAIRE]]&lt;&gt;"",Tableau1[[#This Row],[HORAIRE]],"")</f>
        <v/>
      </c>
      <c r="F48" s="87" t="str">
        <f>IF(Tableau1[[#This Row],[SUPERVISEUR]]&lt;&gt;"",Tableau1[[#This Row],[SUPERVISEUR]],"")</f>
        <v>Marie-Élaine Rafferty</v>
      </c>
      <c r="G48" s="70" t="str">
        <f>IF(Tableau1[[#This Row],[NOM]]&lt;&gt;"",Tableau1[[#This Row],[NOM]],"")</f>
        <v>Piston</v>
      </c>
      <c r="H48" s="70" t="str">
        <f>IF(Tableau1[[#This Row],[PRÉNOM]]&lt;&gt;"",Tableau1[[#This Row],[PRÉNOM]],"")</f>
        <v>Carole-Anne</v>
      </c>
      <c r="I48" s="54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</row>
    <row r="49" spans="1:38" ht="15.75" thickBot="1" x14ac:dyDescent="0.3">
      <c r="A49" s="94">
        <f>IF(Tableau1[[#This Row],[MATR]]&lt;&gt;"",Tableau1[[#This Row],[MATR]],"")</f>
        <v>830</v>
      </c>
      <c r="B49" s="95" t="str">
        <f>IF(Tableau1[[#This Row],[USINE]]&lt;&gt;"",Tableau1[[#This Row],[USINE]],"")</f>
        <v>BD</v>
      </c>
      <c r="C49" s="95">
        <f>IF(Tableau1[[#This Row],[SERVICE]]&lt;&gt;"",Tableau1[[#This Row],[SERVICE]],"")</f>
        <v>4</v>
      </c>
      <c r="D49" s="95">
        <f>IF(Tableau1[[#This Row],[DEPT]]&lt;&gt;"",Tableau1[[#This Row],[DEPT]],"")</f>
        <v>40</v>
      </c>
      <c r="E49" s="95" t="str">
        <f>IF(Tableau1[[#This Row],[HORAIRE]]&lt;&gt;"",Tableau1[[#This Row],[HORAIRE]],"")</f>
        <v/>
      </c>
      <c r="F49" s="92" t="str">
        <f>IF(Tableau1[[#This Row],[SUPERVISEUR]]&lt;&gt;"",Tableau1[[#This Row],[SUPERVISEUR]],"")</f>
        <v>Marie-Élaine Rafferty</v>
      </c>
      <c r="G49" s="93" t="str">
        <f>IF(Tableau1[[#This Row],[NOM]]&lt;&gt;"",Tableau1[[#This Row],[NOM]],"")</f>
        <v>Plouffe</v>
      </c>
      <c r="H49" s="93" t="str">
        <f>IF(Tableau1[[#This Row],[PRÉNOM]]&lt;&gt;"",Tableau1[[#This Row],[PRÉNOM]],"")</f>
        <v>Serge</v>
      </c>
      <c r="I49" s="54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</row>
    <row r="50" spans="1:38" ht="15.75" thickBot="1" x14ac:dyDescent="0.3">
      <c r="A50" s="68">
        <f>IF(Tableau1[[#This Row],[MATR]]&lt;&gt;"",Tableau1[[#This Row],[MATR]],"")</f>
        <v>1002</v>
      </c>
      <c r="B50" s="69" t="str">
        <f>IF(Tableau1[[#This Row],[USINE]]&lt;&gt;"",Tableau1[[#This Row],[USINE]],"")</f>
        <v>BD</v>
      </c>
      <c r="C50" s="69">
        <f>IF(Tableau1[[#This Row],[SERVICE]]&lt;&gt;"",Tableau1[[#This Row],[SERVICE]],"")</f>
        <v>6</v>
      </c>
      <c r="D50" s="69">
        <f>IF(Tableau1[[#This Row],[DEPT]]&lt;&gt;"",Tableau1[[#This Row],[DEPT]],"")</f>
        <v>66</v>
      </c>
      <c r="E50" s="69" t="str">
        <f>IF(Tableau1[[#This Row],[HORAIRE]]&lt;&gt;"",Tableau1[[#This Row],[HORAIRE]],"")</f>
        <v/>
      </c>
      <c r="F50" s="87" t="str">
        <f>IF(Tableau1[[#This Row],[SUPERVISEUR]]&lt;&gt;"",Tableau1[[#This Row],[SUPERVISEUR]],"")</f>
        <v>Chantal Van-Strydonck</v>
      </c>
      <c r="G50" s="70" t="str">
        <f>IF(Tableau1[[#This Row],[NOM]]&lt;&gt;"",Tableau1[[#This Row],[NOM]],"")</f>
        <v>Ross</v>
      </c>
      <c r="H50" s="70" t="str">
        <f>IF(Tableau1[[#This Row],[PRÉNOM]]&lt;&gt;"",Tableau1[[#This Row],[PRÉNOM]],"")</f>
        <v>Nancy</v>
      </c>
      <c r="I50" s="54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</row>
    <row r="51" spans="1:38" ht="15.75" thickBot="1" x14ac:dyDescent="0.3">
      <c r="A51" s="94">
        <f>IF(Tableau1[[#This Row],[MATR]]&lt;&gt;"",Tableau1[[#This Row],[MATR]],"")</f>
        <v>843</v>
      </c>
      <c r="B51" s="95" t="str">
        <f>IF(Tableau1[[#This Row],[USINE]]&lt;&gt;"",Tableau1[[#This Row],[USINE]],"")</f>
        <v>BD</v>
      </c>
      <c r="C51" s="95">
        <f>IF(Tableau1[[#This Row],[SERVICE]]&lt;&gt;"",Tableau1[[#This Row],[SERVICE]],"")</f>
        <v>4</v>
      </c>
      <c r="D51" s="95">
        <f>IF(Tableau1[[#This Row],[DEPT]]&lt;&gt;"",Tableau1[[#This Row],[DEPT]],"")</f>
        <v>42</v>
      </c>
      <c r="E51" s="95" t="str">
        <f>IF(Tableau1[[#This Row],[HORAIRE]]&lt;&gt;"",Tableau1[[#This Row],[HORAIRE]],"")</f>
        <v/>
      </c>
      <c r="F51" s="92" t="str">
        <f>IF(Tableau1[[#This Row],[SUPERVISEUR]]&lt;&gt;"",Tableau1[[#This Row],[SUPERVISEUR]],"")</f>
        <v>Marie-Élaine Rafferty</v>
      </c>
      <c r="G51" s="93" t="str">
        <f>IF(Tableau1[[#This Row],[NOM]]&lt;&gt;"",Tableau1[[#This Row],[NOM]],"")</f>
        <v>Roy</v>
      </c>
      <c r="H51" s="93" t="str">
        <f>IF(Tableau1[[#This Row],[PRÉNOM]]&lt;&gt;"",Tableau1[[#This Row],[PRÉNOM]],"")</f>
        <v>Annie</v>
      </c>
      <c r="I51" s="54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</row>
    <row r="52" spans="1:38" ht="15.75" thickBot="1" x14ac:dyDescent="0.3">
      <c r="A52" s="94">
        <f>IF(Tableau1[[#This Row],[MATR]]&lt;&gt;"",Tableau1[[#This Row],[MATR]],"")</f>
        <v>841</v>
      </c>
      <c r="B52" s="95" t="str">
        <f>IF(Tableau1[[#This Row],[USINE]]&lt;&gt;"",Tableau1[[#This Row],[USINE]],"")</f>
        <v>BD</v>
      </c>
      <c r="C52" s="95">
        <f>IF(Tableau1[[#This Row],[SERVICE]]&lt;&gt;"",Tableau1[[#This Row],[SERVICE]],"")</f>
        <v>4</v>
      </c>
      <c r="D52" s="95">
        <f>IF(Tableau1[[#This Row],[DEPT]]&lt;&gt;"",Tableau1[[#This Row],[DEPT]],"")</f>
        <v>39</v>
      </c>
      <c r="E52" s="95">
        <f>IF(Tableau1[[#This Row],[HORAIRE]]&lt;&gt;"",Tableau1[[#This Row],[HORAIRE]],"")</f>
        <v>4</v>
      </c>
      <c r="F52" s="92" t="str">
        <f>IF(Tableau1[[#This Row],[SUPERVISEUR]]&lt;&gt;"",Tableau1[[#This Row],[SUPERVISEUR]],"")</f>
        <v>Daniel Bélanger</v>
      </c>
      <c r="G52" s="93" t="str">
        <f>IF(Tableau1[[#This Row],[NOM]]&lt;&gt;"",Tableau1[[#This Row],[NOM]],"")</f>
        <v>Stissi</v>
      </c>
      <c r="H52" s="93" t="str">
        <f>IF(Tableau1[[#This Row],[PRÉNOM]]&lt;&gt;"",Tableau1[[#This Row],[PRÉNOM]],"")</f>
        <v>Nicole</v>
      </c>
      <c r="I52" s="54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</row>
    <row r="53" spans="1:38" ht="15.75" thickBot="1" x14ac:dyDescent="0.3">
      <c r="A53" s="68">
        <f>IF(Tableau1[[#This Row],[MATR]]&lt;&gt;"",Tableau1[[#This Row],[MATR]],"")</f>
        <v>1018</v>
      </c>
      <c r="B53" s="69" t="str">
        <f>IF(Tableau1[[#This Row],[USINE]]&lt;&gt;"",Tableau1[[#This Row],[USINE]],"")</f>
        <v>LV</v>
      </c>
      <c r="C53" s="69">
        <f>IF(Tableau1[[#This Row],[SERVICE]]&lt;&gt;"",Tableau1[[#This Row],[SERVICE]],"")</f>
        <v>5</v>
      </c>
      <c r="D53" s="69">
        <f>IF(Tableau1[[#This Row],[DEPT]]&lt;&gt;"",Tableau1[[#This Row],[DEPT]],"")</f>
        <v>50</v>
      </c>
      <c r="E53" s="69" t="str">
        <f>IF(Tableau1[[#This Row],[HORAIRE]]&lt;&gt;"",Tableau1[[#This Row],[HORAIRE]],"")</f>
        <v/>
      </c>
      <c r="F53" s="87" t="str">
        <f>IF(Tableau1[[#This Row],[SUPERVISEUR]]&lt;&gt;"",Tableau1[[#This Row],[SUPERVISEUR]],"")</f>
        <v>Richard Lavoie</v>
      </c>
      <c r="G53" s="70" t="str">
        <f>IF(Tableau1[[#This Row],[NOM]]&lt;&gt;"",Tableau1[[#This Row],[NOM]],"")</f>
        <v>Terrancle</v>
      </c>
      <c r="H53" s="70" t="str">
        <f>IF(Tableau1[[#This Row],[PRÉNOM]]&lt;&gt;"",Tableau1[[#This Row],[PRÉNOM]],"")</f>
        <v>Thibaut</v>
      </c>
      <c r="I53" s="54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</row>
    <row r="54" spans="1:38" ht="15.75" thickBot="1" x14ac:dyDescent="0.3">
      <c r="A54" s="94">
        <f>IF(Tableau1[[#This Row],[MATR]]&lt;&gt;"",Tableau1[[#This Row],[MATR]],"")</f>
        <v>966</v>
      </c>
      <c r="B54" s="95" t="str">
        <f>IF(Tableau1[[#This Row],[USINE]]&lt;&gt;"",Tableau1[[#This Row],[USINE]],"")</f>
        <v>LV</v>
      </c>
      <c r="C54" s="95">
        <f>IF(Tableau1[[#This Row],[SERVICE]]&lt;&gt;"",Tableau1[[#This Row],[SERVICE]],"")</f>
        <v>12</v>
      </c>
      <c r="D54" s="95">
        <f>IF(Tableau1[[#This Row],[DEPT]]&lt;&gt;"",Tableau1[[#This Row],[DEPT]],"")</f>
        <v>121</v>
      </c>
      <c r="E54" s="95" t="str">
        <f>IF(Tableau1[[#This Row],[HORAIRE]]&lt;&gt;"",Tableau1[[#This Row],[HORAIRE]],"")</f>
        <v/>
      </c>
      <c r="F54" s="92" t="str">
        <f>IF(Tableau1[[#This Row],[SUPERVISEUR]]&lt;&gt;"",Tableau1[[#This Row],[SUPERVISEUR]],"")</f>
        <v>Serge Lefrancq</v>
      </c>
      <c r="G54" s="93" t="str">
        <f>IF(Tableau1[[#This Row],[NOM]]&lt;&gt;"",Tableau1[[#This Row],[NOM]],"")</f>
        <v>Toure</v>
      </c>
      <c r="H54" s="93" t="str">
        <f>IF(Tableau1[[#This Row],[PRÉNOM]]&lt;&gt;"",Tableau1[[#This Row],[PRÉNOM]],"")</f>
        <v>Cheik Ahmed</v>
      </c>
      <c r="I54" s="54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</row>
    <row r="55" spans="1:38" ht="15.75" thickBot="1" x14ac:dyDescent="0.3">
      <c r="A55" s="68">
        <f>IF(Tableau1[[#This Row],[MATR]]&lt;&gt;"",Tableau1[[#This Row],[MATR]],"")</f>
        <v>899</v>
      </c>
      <c r="B55" s="69" t="str">
        <f>IF(Tableau1[[#This Row],[USINE]]&lt;&gt;"",Tableau1[[#This Row],[USINE]],"")</f>
        <v>LV</v>
      </c>
      <c r="C55" s="69">
        <f>IF(Tableau1[[#This Row],[SERVICE]]&lt;&gt;"",Tableau1[[#This Row],[SERVICE]],"")</f>
        <v>4</v>
      </c>
      <c r="D55" s="69">
        <f>IF(Tableau1[[#This Row],[DEPT]]&lt;&gt;"",Tableau1[[#This Row],[DEPT]],"")</f>
        <v>41</v>
      </c>
      <c r="E55" s="69" t="str">
        <f>IF(Tableau1[[#This Row],[HORAIRE]]&lt;&gt;"",Tableau1[[#This Row],[HORAIRE]],"")</f>
        <v/>
      </c>
      <c r="F55" s="87" t="str">
        <f>IF(Tableau1[[#This Row],[SUPERVISEUR]]&lt;&gt;"",Tableau1[[#This Row],[SUPERVISEUR]],"")</f>
        <v>Richard Lavoie</v>
      </c>
      <c r="G55" s="70" t="str">
        <f>IF(Tableau1[[#This Row],[NOM]]&lt;&gt;"",Tableau1[[#This Row],[NOM]],"")</f>
        <v>Tremblay</v>
      </c>
      <c r="H55" s="70" t="str">
        <f>IF(Tableau1[[#This Row],[PRÉNOM]]&lt;&gt;"",Tableau1[[#This Row],[PRÉNOM]],"")</f>
        <v>Johanne</v>
      </c>
      <c r="I55" s="54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</row>
    <row r="56" spans="1:38" ht="15.75" thickBot="1" x14ac:dyDescent="0.3">
      <c r="A56" s="94">
        <f>IF(Tableau1[[#This Row],[MATR]]&lt;&gt;"",Tableau1[[#This Row],[MATR]],"")</f>
        <v>1012</v>
      </c>
      <c r="B56" s="95" t="str">
        <f>IF(Tableau1[[#This Row],[USINE]]&lt;&gt;"",Tableau1[[#This Row],[USINE]],"")</f>
        <v>LV</v>
      </c>
      <c r="C56" s="95">
        <f>IF(Tableau1[[#This Row],[SERVICE]]&lt;&gt;"",Tableau1[[#This Row],[SERVICE]],"")</f>
        <v>6</v>
      </c>
      <c r="D56" s="95">
        <f>IF(Tableau1[[#This Row],[DEPT]]&lt;&gt;"",Tableau1[[#This Row],[DEPT]],"")</f>
        <v>65</v>
      </c>
      <c r="E56" s="95" t="str">
        <f>IF(Tableau1[[#This Row],[HORAIRE]]&lt;&gt;"",Tableau1[[#This Row],[HORAIRE]],"")</f>
        <v/>
      </c>
      <c r="F56" s="92" t="str">
        <f>IF(Tableau1[[#This Row],[SUPERVISEUR]]&lt;&gt;"",Tableau1[[#This Row],[SUPERVISEUR]],"")</f>
        <v>Dany Miville</v>
      </c>
      <c r="G56" s="93" t="str">
        <f>IF(Tableau1[[#This Row],[NOM]]&lt;&gt;"",Tableau1[[#This Row],[NOM]],"")</f>
        <v>Van-Strydonck</v>
      </c>
      <c r="H56" s="93" t="str">
        <f>IF(Tableau1[[#This Row],[PRÉNOM]]&lt;&gt;"",Tableau1[[#This Row],[PRÉNOM]],"")</f>
        <v>Chantal</v>
      </c>
      <c r="I56" s="54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</row>
  </sheetData>
  <mergeCells count="10">
    <mergeCell ref="AD1:AE1"/>
    <mergeCell ref="AG1:AI1"/>
    <mergeCell ref="I3:AL3"/>
    <mergeCell ref="AK1:AM1"/>
    <mergeCell ref="I1:J1"/>
    <mergeCell ref="L1:N1"/>
    <mergeCell ref="P1:R1"/>
    <mergeCell ref="T1:U1"/>
    <mergeCell ref="W1:X1"/>
    <mergeCell ref="Z1:AB1"/>
  </mergeCells>
  <conditionalFormatting sqref="I4:AL4">
    <cfRule type="expression" dxfId="11" priority="11">
      <formula>OR(WEEKDAY(I$4)=1,WEEKDAY(I$4)=7)</formula>
    </cfRule>
  </conditionalFormatting>
  <conditionalFormatting sqref="I6:AL56">
    <cfRule type="expression" dxfId="10" priority="10">
      <formula>IF($E6="N",OR(WEEKDAY(I$4)=6,WEEKDAY(I$4)=7),IF($E6=4,OR(WEEKDAY(I$4)=5,WEEKDAY(I$4)=6,WEEKDAY(I$4)=7),OR(WEEKDAY(I$4)=1,WEEKDAY(I$4)=7)))</formula>
    </cfRule>
  </conditionalFormatting>
  <dataValidations count="1">
    <dataValidation type="list" allowBlank="1" showInputMessage="1" showErrorMessage="1" sqref="I6:AL56">
      <formula1>Codes</formula1>
    </dataValidation>
  </dataValidations>
  <pageMargins left="0.11811023622047245" right="7.874015748031496E-2" top="0.74803149606299213" bottom="0.74803149606299213" header="0.31496062992125984" footer="0.31496062992125984"/>
  <pageSetup paperSize="128" scale="25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A2C31F94-6480-45EC-AEDD-706FC1AB6ED3}">
            <xm:f>OR(I$4=Config!$H$2,I$4=Config!$H$3,I$4=Config!$H$4,I$4=Config!$H$5,I$4=Config!$H$6,I$4=Config!$H$7,I$4=Config!$H$8,I$4=Config!$H$9,I$4=Config!$H$10,I$4=Config!$H$11,I$4=Config!$H$12)</xm:f>
            <x14:dxf>
              <font>
                <b/>
                <i val="0"/>
                <color auto="1"/>
              </font>
              <fill>
                <patternFill>
                  <bgColor rgb="FFFFFF99"/>
                </patternFill>
              </fill>
            </x14:dxf>
          </x14:cfRule>
          <xm:sqref>I4:AL56</xm:sqref>
        </x14:conditionalFormatting>
        <x14:conditionalFormatting xmlns:xm="http://schemas.microsoft.com/office/excel/2006/main">
          <x14:cfRule type="expression" priority="1" id="{6DC64F95-9427-46B3-998F-6C103F2EF45F}">
            <xm:f>IF($E6="N",OR(I6=Config!$I$2,I6=Config!$I$3,I6=Config!$I$4,I6=Config!$I$5,I6=Config!$I$6,I6=Config!$I$7,I6=Config!$I$8,I6=Config!$I$9,I6=Config!$I$10,I6=Config!$I$11,I6=Config!$I$12),OR(I6=Config!$H$2,I6=Config!$H$3,I6=Config!$H$4,I6=Config!$H$5,I6=Config!$H$6,I6=Config!$H$7,I6=Config!$H$8,I6=Config!$H$9,I6=Config!$H$10,I6=Config!$H$11,I6=Config!$H$12))</xm:f>
            <x14:dxf>
              <font>
                <b/>
                <i val="0"/>
              </font>
              <fill>
                <patternFill>
                  <bgColor rgb="FFFFFF99"/>
                </patternFill>
              </fill>
            </x14:dxf>
          </x14:cfRule>
          <x14:cfRule type="expression" priority="2" id="{C9B40F7A-9AB7-4A17-B7CE-9134951547E2}">
            <xm:f>IF(I6=Config!$A$9,1,0)</xm:f>
            <x14:dxf>
              <font>
                <b/>
                <i val="0"/>
                <color theme="0"/>
              </font>
              <fill>
                <patternFill>
                  <bgColor rgb="FF7030A0"/>
                </patternFill>
              </fill>
            </x14:dxf>
          </x14:cfRule>
          <x14:cfRule type="expression" priority="3" id="{B3F50A29-F318-43A0-B11E-51B3ED4E55F8}">
            <xm:f>IF(I6=Config!$A$8,1,0)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expression" priority="4" id="{99067EC8-595C-425A-B990-0F0368D8DFB6}">
            <xm:f>IF(I6=Config!$A$7,1,0)</xm:f>
            <x14:dxf>
              <font>
                <b/>
                <i val="0"/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" id="{A578C1FB-4CCE-445A-825A-CA03FDE88CE4}">
            <xm:f>IF(I6=Config!$A$6,1,0)</xm:f>
            <x14:dxf>
              <font>
                <b/>
                <i val="0"/>
              </font>
              <fill>
                <patternFill>
                  <bgColor theme="9"/>
                </patternFill>
              </fill>
            </x14:dxf>
          </x14:cfRule>
          <x14:cfRule type="expression" priority="6" id="{920719FB-1EF9-443F-A813-02AC205F4A66}">
            <xm:f>IF(I6=Config!$A$5,1,0)</xm:f>
            <x14:dxf>
              <font>
                <b/>
                <i val="0"/>
              </font>
              <fill>
                <patternFill>
                  <bgColor theme="6"/>
                </patternFill>
              </fill>
            </x14:dxf>
          </x14:cfRule>
          <x14:cfRule type="expression" priority="7" id="{FCDAF15F-E1B5-4CCF-ABE2-0DC2901A45C3}">
            <xm:f>IF(I6=Config!$A$4,1,0)</xm:f>
            <x14:dxf>
              <font>
                <b/>
                <i val="0"/>
              </font>
              <fill>
                <patternFill>
                  <bgColor theme="8"/>
                </patternFill>
              </fill>
            </x14:dxf>
          </x14:cfRule>
          <x14:cfRule type="expression" priority="8" id="{72EC6685-D03E-4509-9705-512B13949E76}">
            <xm:f>IF(I6=Config!$A$3,1,0)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9" id="{5EB551F5-DBA5-4FEA-AB8D-83D8684BDD9F}">
            <xm:f>IF(I6=Config!$A$2,1,0)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m:sqref>I6:AL56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tabColor rgb="FFFF99FF"/>
  </sheetPr>
  <dimension ref="A1:B100"/>
  <sheetViews>
    <sheetView workbookViewId="0">
      <selection activeCell="K106" sqref="K106"/>
    </sheetView>
  </sheetViews>
  <sheetFormatPr baseColWidth="10" defaultRowHeight="15" x14ac:dyDescent="0.25"/>
  <cols>
    <col min="1" max="1" width="24.5703125" bestFit="1" customWidth="1"/>
    <col min="2" max="2" width="34.85546875" bestFit="1" customWidth="1"/>
  </cols>
  <sheetData>
    <row r="1" spans="1:2" ht="15.75" x14ac:dyDescent="0.25">
      <c r="A1" s="26" t="s">
        <v>181</v>
      </c>
      <c r="B1" s="26" t="s">
        <v>50</v>
      </c>
    </row>
    <row r="2" spans="1:2" x14ac:dyDescent="0.25">
      <c r="A2" s="107" t="s">
        <v>220</v>
      </c>
      <c r="B2" s="108" t="s">
        <v>201</v>
      </c>
    </row>
    <row r="3" spans="1:2" x14ac:dyDescent="0.25">
      <c r="A3" s="107" t="s">
        <v>212</v>
      </c>
      <c r="B3" s="108" t="s">
        <v>229</v>
      </c>
    </row>
    <row r="4" spans="1:2" x14ac:dyDescent="0.25">
      <c r="A4" s="107" t="s">
        <v>224</v>
      </c>
      <c r="B4" s="108" t="s">
        <v>205</v>
      </c>
    </row>
    <row r="5" spans="1:2" x14ac:dyDescent="0.25">
      <c r="A5" s="107" t="s">
        <v>217</v>
      </c>
      <c r="B5" s="108" t="s">
        <v>198</v>
      </c>
    </row>
    <row r="6" spans="1:2" x14ac:dyDescent="0.25">
      <c r="A6" s="107" t="s">
        <v>218</v>
      </c>
      <c r="B6" s="108" t="s">
        <v>199</v>
      </c>
    </row>
    <row r="7" spans="1:2" x14ac:dyDescent="0.25">
      <c r="A7" s="107" t="s">
        <v>226</v>
      </c>
      <c r="B7" s="108" t="s">
        <v>207</v>
      </c>
    </row>
    <row r="8" spans="1:2" x14ac:dyDescent="0.25">
      <c r="A8" s="107" t="s">
        <v>222</v>
      </c>
      <c r="B8" s="108" t="s">
        <v>203</v>
      </c>
    </row>
    <row r="9" spans="1:2" x14ac:dyDescent="0.25">
      <c r="A9" s="107" t="s">
        <v>166</v>
      </c>
      <c r="B9" s="108" t="s">
        <v>159</v>
      </c>
    </row>
    <row r="10" spans="1:2" x14ac:dyDescent="0.25">
      <c r="A10" s="107" t="s">
        <v>214</v>
      </c>
      <c r="B10" s="108" t="s">
        <v>194</v>
      </c>
    </row>
    <row r="11" spans="1:2" x14ac:dyDescent="0.25">
      <c r="A11" s="107" t="s">
        <v>213</v>
      </c>
      <c r="B11" s="108" t="s">
        <v>193</v>
      </c>
    </row>
    <row r="12" spans="1:2" x14ac:dyDescent="0.25">
      <c r="A12" s="107" t="s">
        <v>225</v>
      </c>
      <c r="B12" s="108" t="s">
        <v>206</v>
      </c>
    </row>
    <row r="13" spans="1:2" x14ac:dyDescent="0.25">
      <c r="A13" s="107" t="s">
        <v>219</v>
      </c>
      <c r="B13" s="108" t="s">
        <v>200</v>
      </c>
    </row>
    <row r="14" spans="1:2" hidden="1" x14ac:dyDescent="0.25">
      <c r="A14" s="1" t="s">
        <v>177</v>
      </c>
      <c r="B14" s="1"/>
    </row>
    <row r="15" spans="1:2" hidden="1" x14ac:dyDescent="0.25">
      <c r="A15" s="1" t="s">
        <v>177</v>
      </c>
      <c r="B15" s="1"/>
    </row>
    <row r="16" spans="1:2" hidden="1" x14ac:dyDescent="0.25">
      <c r="A16" s="1" t="s">
        <v>176</v>
      </c>
      <c r="B16" s="1"/>
    </row>
    <row r="17" spans="1:2" x14ac:dyDescent="0.25">
      <c r="A17" s="107" t="s">
        <v>209</v>
      </c>
      <c r="B17" s="108" t="s">
        <v>228</v>
      </c>
    </row>
    <row r="18" spans="1:2" hidden="1" x14ac:dyDescent="0.25">
      <c r="A18" s="1" t="s">
        <v>178</v>
      </c>
      <c r="B18" s="1"/>
    </row>
    <row r="19" spans="1:2" x14ac:dyDescent="0.25">
      <c r="A19" s="107" t="s">
        <v>216</v>
      </c>
      <c r="B19" s="108" t="s">
        <v>197</v>
      </c>
    </row>
    <row r="20" spans="1:2" hidden="1" x14ac:dyDescent="0.25">
      <c r="A20" s="1" t="s">
        <v>176</v>
      </c>
      <c r="B20" s="108" t="s">
        <v>195</v>
      </c>
    </row>
    <row r="21" spans="1:2" hidden="1" x14ac:dyDescent="0.25">
      <c r="A21" s="1" t="s">
        <v>183</v>
      </c>
      <c r="B21" s="1"/>
    </row>
    <row r="22" spans="1:2" x14ac:dyDescent="0.25">
      <c r="A22" s="107" t="s">
        <v>211</v>
      </c>
      <c r="B22" s="108" t="s">
        <v>191</v>
      </c>
    </row>
    <row r="23" spans="1:2" hidden="1" x14ac:dyDescent="0.25">
      <c r="A23" s="1" t="s">
        <v>184</v>
      </c>
      <c r="B23" s="1"/>
    </row>
    <row r="24" spans="1:2" x14ac:dyDescent="0.25">
      <c r="A24" s="107" t="s">
        <v>221</v>
      </c>
      <c r="B24" s="108" t="s">
        <v>202</v>
      </c>
    </row>
    <row r="25" spans="1:2" hidden="1" x14ac:dyDescent="0.25">
      <c r="A25" s="1" t="s">
        <v>176</v>
      </c>
      <c r="B25" s="1"/>
    </row>
    <row r="26" spans="1:2" hidden="1" x14ac:dyDescent="0.25">
      <c r="A26" s="1" t="s">
        <v>171</v>
      </c>
      <c r="B26" s="1"/>
    </row>
    <row r="27" spans="1:2" hidden="1" x14ac:dyDescent="0.25">
      <c r="A27" s="1" t="s">
        <v>171</v>
      </c>
      <c r="B27" s="1"/>
    </row>
    <row r="28" spans="1:2" hidden="1" x14ac:dyDescent="0.25">
      <c r="A28" s="1" t="s">
        <v>176</v>
      </c>
      <c r="B28" s="1"/>
    </row>
    <row r="29" spans="1:2" hidden="1" x14ac:dyDescent="0.25">
      <c r="A29" s="1" t="s">
        <v>175</v>
      </c>
      <c r="B29" s="1"/>
    </row>
    <row r="30" spans="1:2" hidden="1" x14ac:dyDescent="0.25">
      <c r="A30" s="1" t="s">
        <v>171</v>
      </c>
      <c r="B30" s="1"/>
    </row>
    <row r="31" spans="1:2" hidden="1" x14ac:dyDescent="0.25">
      <c r="A31" s="1" t="s">
        <v>178</v>
      </c>
      <c r="B31" s="1"/>
    </row>
    <row r="32" spans="1:2" hidden="1" x14ac:dyDescent="0.25">
      <c r="A32" s="1" t="s">
        <v>180</v>
      </c>
      <c r="B32" s="1"/>
    </row>
    <row r="33" spans="1:2" hidden="1" x14ac:dyDescent="0.25">
      <c r="A33" s="1" t="s">
        <v>178</v>
      </c>
      <c r="B33" s="1"/>
    </row>
    <row r="34" spans="1:2" hidden="1" x14ac:dyDescent="0.25">
      <c r="A34" s="1" t="s">
        <v>176</v>
      </c>
      <c r="B34" s="1"/>
    </row>
    <row r="35" spans="1:2" hidden="1" x14ac:dyDescent="0.25">
      <c r="A35" s="1" t="s">
        <v>176</v>
      </c>
      <c r="B35" s="1"/>
    </row>
    <row r="36" spans="1:2" hidden="1" x14ac:dyDescent="0.25">
      <c r="A36" s="1" t="s">
        <v>171</v>
      </c>
      <c r="B36" s="108" t="s">
        <v>191</v>
      </c>
    </row>
    <row r="37" spans="1:2" hidden="1" x14ac:dyDescent="0.25">
      <c r="A37" s="1" t="s">
        <v>174</v>
      </c>
      <c r="B37" s="1"/>
    </row>
    <row r="38" spans="1:2" hidden="1" x14ac:dyDescent="0.25">
      <c r="A38" s="1" t="s">
        <v>175</v>
      </c>
      <c r="B38" s="1"/>
    </row>
    <row r="39" spans="1:2" hidden="1" x14ac:dyDescent="0.25">
      <c r="A39" s="1" t="s">
        <v>176</v>
      </c>
      <c r="B39" s="1"/>
    </row>
    <row r="40" spans="1:2" x14ac:dyDescent="0.25">
      <c r="A40" s="107" t="s">
        <v>215</v>
      </c>
      <c r="B40" s="108" t="s">
        <v>196</v>
      </c>
    </row>
    <row r="41" spans="1:2" hidden="1" x14ac:dyDescent="0.25">
      <c r="A41" s="1" t="s">
        <v>175</v>
      </c>
      <c r="B41" s="1"/>
    </row>
    <row r="42" spans="1:2" hidden="1" x14ac:dyDescent="0.25">
      <c r="A42" s="1" t="s">
        <v>178</v>
      </c>
      <c r="B42" s="1"/>
    </row>
    <row r="43" spans="1:2" hidden="1" x14ac:dyDescent="0.25">
      <c r="A43" s="1" t="s">
        <v>187</v>
      </c>
      <c r="B43" s="1"/>
    </row>
    <row r="44" spans="1:2" hidden="1" x14ac:dyDescent="0.25">
      <c r="A44" s="1" t="s">
        <v>171</v>
      </c>
      <c r="B44" s="1"/>
    </row>
    <row r="45" spans="1:2" hidden="1" x14ac:dyDescent="0.25">
      <c r="A45" s="1" t="s">
        <v>180</v>
      </c>
      <c r="B45" s="1"/>
    </row>
    <row r="46" spans="1:2" hidden="1" x14ac:dyDescent="0.25">
      <c r="A46" s="1" t="s">
        <v>183</v>
      </c>
      <c r="B46" s="1"/>
    </row>
    <row r="47" spans="1:2" hidden="1" x14ac:dyDescent="0.25">
      <c r="A47" s="1" t="s">
        <v>175</v>
      </c>
      <c r="B47" s="1"/>
    </row>
    <row r="48" spans="1:2" hidden="1" x14ac:dyDescent="0.25">
      <c r="A48" s="1" t="s">
        <v>187</v>
      </c>
      <c r="B48" s="1"/>
    </row>
    <row r="49" spans="1:2" hidden="1" x14ac:dyDescent="0.25">
      <c r="A49" s="1" t="s">
        <v>171</v>
      </c>
      <c r="B49" s="1"/>
    </row>
    <row r="50" spans="1:2" hidden="1" x14ac:dyDescent="0.25">
      <c r="A50" s="1" t="s">
        <v>171</v>
      </c>
      <c r="B50" s="1"/>
    </row>
    <row r="51" spans="1:2" hidden="1" x14ac:dyDescent="0.25">
      <c r="A51" s="1" t="s">
        <v>172</v>
      </c>
      <c r="B51" s="1"/>
    </row>
    <row r="52" spans="1:2" hidden="1" x14ac:dyDescent="0.25">
      <c r="A52" s="1" t="s">
        <v>178</v>
      </c>
      <c r="B52" s="108" t="s">
        <v>196</v>
      </c>
    </row>
    <row r="53" spans="1:2" hidden="1" x14ac:dyDescent="0.25">
      <c r="A53" s="1" t="s">
        <v>175</v>
      </c>
      <c r="B53" s="1"/>
    </row>
    <row r="54" spans="1:2" hidden="1" x14ac:dyDescent="0.25">
      <c r="A54" s="1" t="s">
        <v>175</v>
      </c>
      <c r="B54" s="1"/>
    </row>
    <row r="55" spans="1:2" hidden="1" x14ac:dyDescent="0.25">
      <c r="A55" s="1" t="s">
        <v>189</v>
      </c>
      <c r="B55" s="1"/>
    </row>
    <row r="56" spans="1:2" x14ac:dyDescent="0.25">
      <c r="A56" s="107" t="s">
        <v>173</v>
      </c>
      <c r="B56" s="108" t="s">
        <v>192</v>
      </c>
    </row>
    <row r="57" spans="1:2" hidden="1" x14ac:dyDescent="0.25">
      <c r="A57" s="1" t="s">
        <v>189</v>
      </c>
      <c r="B57" s="1"/>
    </row>
    <row r="58" spans="1:2" hidden="1" x14ac:dyDescent="0.25">
      <c r="A58" s="1" t="s">
        <v>187</v>
      </c>
      <c r="B58" s="1"/>
    </row>
    <row r="59" spans="1:2" hidden="1" x14ac:dyDescent="0.25">
      <c r="A59" s="1" t="s">
        <v>175</v>
      </c>
      <c r="B59" s="1"/>
    </row>
    <row r="60" spans="1:2" hidden="1" x14ac:dyDescent="0.25">
      <c r="A60" s="1" t="s">
        <v>186</v>
      </c>
      <c r="B60" s="1"/>
    </row>
    <row r="61" spans="1:2" hidden="1" x14ac:dyDescent="0.25">
      <c r="A61" s="1" t="s">
        <v>171</v>
      </c>
      <c r="B61" s="1"/>
    </row>
    <row r="62" spans="1:2" hidden="1" x14ac:dyDescent="0.25">
      <c r="A62" s="1" t="s">
        <v>185</v>
      </c>
      <c r="B62" s="1"/>
    </row>
    <row r="63" spans="1:2" hidden="1" x14ac:dyDescent="0.25">
      <c r="A63" s="1" t="s">
        <v>178</v>
      </c>
      <c r="B63" s="1"/>
    </row>
    <row r="64" spans="1:2" hidden="1" x14ac:dyDescent="0.25">
      <c r="A64" s="1" t="s">
        <v>180</v>
      </c>
      <c r="B64" s="1"/>
    </row>
    <row r="65" spans="1:2" hidden="1" x14ac:dyDescent="0.25">
      <c r="A65" s="1" t="s">
        <v>171</v>
      </c>
      <c r="B65" s="1"/>
    </row>
    <row r="66" spans="1:2" hidden="1" x14ac:dyDescent="0.25">
      <c r="A66" s="1" t="s">
        <v>177</v>
      </c>
      <c r="B66" s="1"/>
    </row>
    <row r="67" spans="1:2" hidden="1" x14ac:dyDescent="0.25">
      <c r="A67" s="1" t="s">
        <v>176</v>
      </c>
      <c r="B67" s="1"/>
    </row>
    <row r="68" spans="1:2" hidden="1" x14ac:dyDescent="0.25">
      <c r="A68" s="1" t="s">
        <v>176</v>
      </c>
      <c r="B68" s="1"/>
    </row>
    <row r="69" spans="1:2" hidden="1" x14ac:dyDescent="0.25">
      <c r="A69" s="1" t="s">
        <v>185</v>
      </c>
      <c r="B69" s="1"/>
    </row>
    <row r="70" spans="1:2" hidden="1" x14ac:dyDescent="0.25">
      <c r="A70" s="1" t="s">
        <v>177</v>
      </c>
      <c r="B70" s="108" t="s">
        <v>192</v>
      </c>
    </row>
    <row r="71" spans="1:2" hidden="1" x14ac:dyDescent="0.25">
      <c r="A71" s="1" t="s">
        <v>187</v>
      </c>
      <c r="B71" s="1"/>
    </row>
    <row r="72" spans="1:2" hidden="1" x14ac:dyDescent="0.25">
      <c r="A72" s="1" t="s">
        <v>189</v>
      </c>
      <c r="B72" s="1"/>
    </row>
    <row r="73" spans="1:2" hidden="1" x14ac:dyDescent="0.25">
      <c r="A73" s="1" t="s">
        <v>179</v>
      </c>
      <c r="B73" s="1"/>
    </row>
    <row r="74" spans="1:2" hidden="1" x14ac:dyDescent="0.25">
      <c r="A74" s="1" t="s">
        <v>183</v>
      </c>
      <c r="B74" s="1"/>
    </row>
    <row r="75" spans="1:2" hidden="1" x14ac:dyDescent="0.25">
      <c r="A75" s="1" t="s">
        <v>177</v>
      </c>
      <c r="B75" s="1"/>
    </row>
    <row r="76" spans="1:2" hidden="1" x14ac:dyDescent="0.25">
      <c r="A76" s="1" t="s">
        <v>187</v>
      </c>
      <c r="B76" s="1"/>
    </row>
    <row r="77" spans="1:2" hidden="1" x14ac:dyDescent="0.25">
      <c r="A77" s="1" t="s">
        <v>174</v>
      </c>
      <c r="B77" s="1"/>
    </row>
    <row r="78" spans="1:2" hidden="1" x14ac:dyDescent="0.25">
      <c r="A78" s="1" t="s">
        <v>185</v>
      </c>
      <c r="B78" s="1"/>
    </row>
    <row r="79" spans="1:2" hidden="1" x14ac:dyDescent="0.25">
      <c r="A79" s="1" t="s">
        <v>171</v>
      </c>
      <c r="B79" s="1"/>
    </row>
    <row r="80" spans="1:2" hidden="1" x14ac:dyDescent="0.25">
      <c r="A80" s="1" t="s">
        <v>189</v>
      </c>
      <c r="B80" s="1"/>
    </row>
    <row r="81" spans="1:2" hidden="1" x14ac:dyDescent="0.25">
      <c r="A81" s="1" t="s">
        <v>175</v>
      </c>
      <c r="B81" s="1"/>
    </row>
    <row r="82" spans="1:2" hidden="1" x14ac:dyDescent="0.25">
      <c r="A82" s="1" t="s">
        <v>172</v>
      </c>
      <c r="B82" s="1"/>
    </row>
    <row r="83" spans="1:2" hidden="1" x14ac:dyDescent="0.25">
      <c r="A83" s="1" t="s">
        <v>171</v>
      </c>
      <c r="B83" s="1"/>
    </row>
    <row r="84" spans="1:2" hidden="1" x14ac:dyDescent="0.25">
      <c r="A84" s="1" t="s">
        <v>177</v>
      </c>
      <c r="B84" s="1"/>
    </row>
    <row r="85" spans="1:2" hidden="1" x14ac:dyDescent="0.25">
      <c r="A85" s="1" t="s">
        <v>183</v>
      </c>
      <c r="B85" s="1"/>
    </row>
    <row r="86" spans="1:2" hidden="1" x14ac:dyDescent="0.25">
      <c r="A86" s="1" t="s">
        <v>176</v>
      </c>
      <c r="B86" s="1"/>
    </row>
    <row r="87" spans="1:2" hidden="1" x14ac:dyDescent="0.25">
      <c r="A87" s="1" t="s">
        <v>177</v>
      </c>
      <c r="B87" s="1"/>
    </row>
    <row r="88" spans="1:2" hidden="1" x14ac:dyDescent="0.25">
      <c r="A88" s="1" t="s">
        <v>171</v>
      </c>
      <c r="B88" s="1"/>
    </row>
    <row r="89" spans="1:2" hidden="1" x14ac:dyDescent="0.25">
      <c r="A89" s="1" t="s">
        <v>189</v>
      </c>
      <c r="B89" s="1"/>
    </row>
    <row r="90" spans="1:2" hidden="1" x14ac:dyDescent="0.25">
      <c r="A90" s="1" t="s">
        <v>190</v>
      </c>
      <c r="B90" s="1"/>
    </row>
    <row r="91" spans="1:2" hidden="1" x14ac:dyDescent="0.25">
      <c r="A91" s="1" t="s">
        <v>171</v>
      </c>
      <c r="B91" s="1"/>
    </row>
    <row r="92" spans="1:2" hidden="1" x14ac:dyDescent="0.25">
      <c r="A92" s="1" t="s">
        <v>190</v>
      </c>
      <c r="B92" s="1"/>
    </row>
    <row r="93" spans="1:2" x14ac:dyDescent="0.25">
      <c r="A93" s="107" t="s">
        <v>223</v>
      </c>
      <c r="B93" s="108" t="s">
        <v>204</v>
      </c>
    </row>
    <row r="94" spans="1:2" hidden="1" x14ac:dyDescent="0.25">
      <c r="A94" s="1" t="s">
        <v>190</v>
      </c>
      <c r="B94" s="1"/>
    </row>
    <row r="95" spans="1:2" hidden="1" x14ac:dyDescent="0.25">
      <c r="A95" s="1" t="s">
        <v>171</v>
      </c>
      <c r="B95" s="1"/>
    </row>
    <row r="96" spans="1:2" hidden="1" x14ac:dyDescent="0.25">
      <c r="A96" s="1" t="s">
        <v>175</v>
      </c>
      <c r="B96" s="1"/>
    </row>
    <row r="97" spans="1:2" hidden="1" x14ac:dyDescent="0.25">
      <c r="A97" s="1" t="s">
        <v>175</v>
      </c>
      <c r="B97" s="1"/>
    </row>
    <row r="98" spans="1:2" hidden="1" x14ac:dyDescent="0.25">
      <c r="A98" s="1" t="s">
        <v>175</v>
      </c>
      <c r="B98" s="1"/>
    </row>
    <row r="99" spans="1:2" hidden="1" x14ac:dyDescent="0.25">
      <c r="A99" s="1" t="s">
        <v>187</v>
      </c>
      <c r="B99" s="1"/>
    </row>
    <row r="100" spans="1:2" x14ac:dyDescent="0.25">
      <c r="A100" s="107" t="s">
        <v>210</v>
      </c>
      <c r="B100" s="108" t="s">
        <v>227</v>
      </c>
    </row>
  </sheetData>
  <sortState ref="A3:B100">
    <sortCondition ref="A3:A100"/>
  </sortState>
  <hyperlinks>
    <hyperlink ref="B70" r:id="rId1"/>
    <hyperlink ref="B36" r:id="rId2"/>
    <hyperlink ref="B20" r:id="rId3"/>
    <hyperlink ref="B52" r:id="rId4"/>
    <hyperlink ref="B100" r:id="rId5"/>
    <hyperlink ref="B7" r:id="rId6"/>
    <hyperlink ref="B12" r:id="rId7"/>
    <hyperlink ref="B4" r:id="rId8"/>
    <hyperlink ref="B93" r:id="rId9"/>
    <hyperlink ref="B8" r:id="rId10"/>
    <hyperlink ref="B24" r:id="rId11"/>
    <hyperlink ref="B2" r:id="rId12"/>
    <hyperlink ref="B9" r:id="rId13"/>
    <hyperlink ref="B13" r:id="rId14"/>
    <hyperlink ref="B6" r:id="rId15"/>
    <hyperlink ref="B5" r:id="rId16"/>
    <hyperlink ref="B19" r:id="rId17"/>
    <hyperlink ref="B10" r:id="rId18"/>
    <hyperlink ref="B11" r:id="rId19"/>
    <hyperlink ref="B3" r:id="rId20"/>
    <hyperlink ref="B22" r:id="rId21"/>
    <hyperlink ref="B17" r:id="rId22"/>
    <hyperlink ref="B40" r:id="rId23"/>
    <hyperlink ref="B56" r:id="rId24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tabColor theme="2"/>
  </sheetPr>
  <dimension ref="A1:J119"/>
  <sheetViews>
    <sheetView workbookViewId="0">
      <selection activeCell="J13" sqref="J13"/>
    </sheetView>
  </sheetViews>
  <sheetFormatPr baseColWidth="10" defaultRowHeight="15.75" x14ac:dyDescent="0.25"/>
  <cols>
    <col min="1" max="1" width="8.28515625" style="24" customWidth="1"/>
    <col min="2" max="2" width="21.7109375" style="23" customWidth="1"/>
    <col min="3" max="6" width="11.42578125" style="1"/>
    <col min="7" max="7" width="34.5703125" style="20" bestFit="1" customWidth="1"/>
    <col min="8" max="8" width="9.5703125" style="20" bestFit="1" customWidth="1"/>
    <col min="9" max="9" width="11.42578125" style="1"/>
    <col min="10" max="10" width="24.5703125" style="1" bestFit="1" customWidth="1"/>
    <col min="11" max="11" width="31.7109375" style="1" bestFit="1" customWidth="1"/>
    <col min="12" max="16384" width="11.42578125" style="1"/>
  </cols>
  <sheetData>
    <row r="1" spans="1:10" ht="16.5" thickTop="1" x14ac:dyDescent="0.25">
      <c r="A1" s="32" t="s">
        <v>39</v>
      </c>
      <c r="B1" s="33" t="s">
        <v>40</v>
      </c>
      <c r="D1" s="2" t="s">
        <v>6</v>
      </c>
      <c r="E1" s="3">
        <v>2016</v>
      </c>
      <c r="G1" s="26" t="s">
        <v>18</v>
      </c>
      <c r="H1" s="26" t="s">
        <v>9</v>
      </c>
    </row>
    <row r="2" spans="1:10" x14ac:dyDescent="0.25">
      <c r="A2" s="38" t="s">
        <v>11</v>
      </c>
      <c r="B2" s="40" t="s">
        <v>170</v>
      </c>
      <c r="D2" s="2" t="s">
        <v>6</v>
      </c>
      <c r="E2" s="3">
        <v>2017</v>
      </c>
      <c r="G2" s="20" t="s">
        <v>27</v>
      </c>
      <c r="H2" s="25">
        <v>42513</v>
      </c>
      <c r="I2" s="133">
        <v>42512</v>
      </c>
      <c r="J2" s="1">
        <v>2</v>
      </c>
    </row>
    <row r="3" spans="1:10" x14ac:dyDescent="0.25">
      <c r="A3" s="38" t="s">
        <v>16</v>
      </c>
      <c r="B3" s="50" t="s">
        <v>17</v>
      </c>
      <c r="G3" s="20" t="s">
        <v>28</v>
      </c>
      <c r="H3" s="25">
        <v>42545</v>
      </c>
      <c r="I3" s="133">
        <v>42544</v>
      </c>
      <c r="J3" s="1">
        <v>3</v>
      </c>
    </row>
    <row r="4" spans="1:10" x14ac:dyDescent="0.25">
      <c r="A4" s="38" t="s">
        <v>12</v>
      </c>
      <c r="B4" s="41" t="s">
        <v>25</v>
      </c>
      <c r="G4" s="20" t="s">
        <v>29</v>
      </c>
      <c r="H4" s="25">
        <f>DATE(ref_annee1,7,1)</f>
        <v>42552</v>
      </c>
      <c r="I4" s="133">
        <v>42551</v>
      </c>
      <c r="J4" s="1">
        <v>4</v>
      </c>
    </row>
    <row r="5" spans="1:10" x14ac:dyDescent="0.25">
      <c r="A5" s="38" t="s">
        <v>13</v>
      </c>
      <c r="B5" s="42" t="s">
        <v>26</v>
      </c>
      <c r="G5" s="20" t="s">
        <v>30</v>
      </c>
      <c r="H5" s="25">
        <f>DATE(ref_annee1,9,5)</f>
        <v>42618</v>
      </c>
      <c r="I5" s="133">
        <v>42617</v>
      </c>
      <c r="J5" s="1">
        <v>5</v>
      </c>
    </row>
    <row r="6" spans="1:10" x14ac:dyDescent="0.25">
      <c r="A6" s="38" t="s">
        <v>14</v>
      </c>
      <c r="B6" s="43" t="s">
        <v>22</v>
      </c>
      <c r="G6" s="20" t="s">
        <v>31</v>
      </c>
      <c r="H6" s="25">
        <f>DATE(ref_annee1,10,10)</f>
        <v>42653</v>
      </c>
      <c r="I6" s="133">
        <v>42652</v>
      </c>
      <c r="J6" s="1">
        <v>6</v>
      </c>
    </row>
    <row r="7" spans="1:10" x14ac:dyDescent="0.25">
      <c r="A7" s="38" t="s">
        <v>15</v>
      </c>
      <c r="B7" s="34" t="s">
        <v>23</v>
      </c>
      <c r="G7" s="20" t="s">
        <v>34</v>
      </c>
      <c r="H7" s="25">
        <f>DATE(ref_annee1,12,23)</f>
        <v>42727</v>
      </c>
      <c r="I7" s="133">
        <v>42726</v>
      </c>
      <c r="J7" s="1">
        <v>7</v>
      </c>
    </row>
    <row r="8" spans="1:10" x14ac:dyDescent="0.25">
      <c r="A8" s="38" t="s">
        <v>19</v>
      </c>
      <c r="B8" s="35" t="s">
        <v>24</v>
      </c>
      <c r="G8" s="20" t="s">
        <v>32</v>
      </c>
      <c r="H8" s="25">
        <f>DATE(ref_annee1,12,26)</f>
        <v>42730</v>
      </c>
      <c r="I8" s="133">
        <v>42729</v>
      </c>
      <c r="J8" s="1">
        <v>8</v>
      </c>
    </row>
    <row r="9" spans="1:10" x14ac:dyDescent="0.25">
      <c r="A9" s="38" t="s">
        <v>20</v>
      </c>
      <c r="B9" s="36" t="s">
        <v>21</v>
      </c>
      <c r="G9" s="20" t="s">
        <v>33</v>
      </c>
      <c r="H9" s="25">
        <f>DATE(ref_annee1,12,27)</f>
        <v>42731</v>
      </c>
      <c r="I9" s="133">
        <v>42730</v>
      </c>
      <c r="J9" s="1">
        <v>9</v>
      </c>
    </row>
    <row r="10" spans="1:10" ht="16.5" thickBot="1" x14ac:dyDescent="0.3">
      <c r="A10" s="39" t="s">
        <v>10</v>
      </c>
      <c r="B10" s="37" t="s">
        <v>10</v>
      </c>
      <c r="G10" s="20" t="s">
        <v>35</v>
      </c>
      <c r="H10" s="25">
        <f>DATE(ref_annee1,12,29)</f>
        <v>42733</v>
      </c>
      <c r="I10" s="133">
        <v>42732</v>
      </c>
      <c r="J10" s="1">
        <v>10</v>
      </c>
    </row>
    <row r="11" spans="1:10" ht="16.5" thickTop="1" x14ac:dyDescent="0.25">
      <c r="G11" s="20" t="s">
        <v>36</v>
      </c>
      <c r="H11" s="25">
        <f>DATE(ref_annee1,12,30)</f>
        <v>42734</v>
      </c>
      <c r="I11" s="133">
        <v>42733</v>
      </c>
      <c r="J11" s="1">
        <v>11</v>
      </c>
    </row>
    <row r="12" spans="1:10" x14ac:dyDescent="0.25">
      <c r="G12" s="20" t="s">
        <v>37</v>
      </c>
      <c r="H12" s="25">
        <f>DATE(réf_année2,4,17)</f>
        <v>42842</v>
      </c>
      <c r="I12" s="133">
        <v>42841</v>
      </c>
      <c r="J12" s="1">
        <v>12</v>
      </c>
    </row>
    <row r="13" spans="1:10" x14ac:dyDescent="0.25">
      <c r="H13" s="25"/>
    </row>
    <row r="14" spans="1:10" hidden="1" x14ac:dyDescent="0.25"/>
    <row r="15" spans="1:10" hidden="1" x14ac:dyDescent="0.25"/>
    <row r="16" spans="1:10" hidden="1" x14ac:dyDescent="0.25"/>
    <row r="17" hidden="1" x14ac:dyDescent="0.25"/>
    <row r="19" hidden="1" x14ac:dyDescent="0.25"/>
    <row r="22" hidden="1" x14ac:dyDescent="0.25"/>
    <row r="24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8" hidden="1" x14ac:dyDescent="0.25"/>
    <row r="39" hidden="1" x14ac:dyDescent="0.25"/>
    <row r="40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5" hidden="1" x14ac:dyDescent="0.25"/>
    <row r="96" hidden="1" x14ac:dyDescent="0.25"/>
    <row r="97" spans="10:10" hidden="1" x14ac:dyDescent="0.25"/>
    <row r="98" spans="10:10" hidden="1" x14ac:dyDescent="0.25"/>
    <row r="99" spans="10:10" hidden="1" x14ac:dyDescent="0.25"/>
    <row r="100" spans="10:10" hidden="1" x14ac:dyDescent="0.25"/>
    <row r="102" spans="10:10" hidden="1" x14ac:dyDescent="0.25">
      <c r="J102" s="1" t="s">
        <v>178</v>
      </c>
    </row>
    <row r="103" spans="10:10" hidden="1" x14ac:dyDescent="0.25">
      <c r="J103" s="1" t="s">
        <v>174</v>
      </c>
    </row>
    <row r="104" spans="10:10" hidden="1" x14ac:dyDescent="0.25">
      <c r="J104" s="1" t="s">
        <v>182</v>
      </c>
    </row>
    <row r="105" spans="10:10" hidden="1" x14ac:dyDescent="0.25">
      <c r="J105" s="1" t="s">
        <v>172</v>
      </c>
    </row>
    <row r="106" spans="10:10" hidden="1" x14ac:dyDescent="0.25">
      <c r="J106" s="1" t="s">
        <v>175</v>
      </c>
    </row>
    <row r="107" spans="10:10" hidden="1" x14ac:dyDescent="0.25">
      <c r="J107" s="1" t="s">
        <v>182</v>
      </c>
    </row>
    <row r="108" spans="10:10" hidden="1" x14ac:dyDescent="0.25">
      <c r="J108" s="1" t="s">
        <v>172</v>
      </c>
    </row>
    <row r="109" spans="10:10" hidden="1" x14ac:dyDescent="0.25">
      <c r="J109" s="1" t="s">
        <v>180</v>
      </c>
    </row>
    <row r="110" spans="10:10" hidden="1" x14ac:dyDescent="0.25">
      <c r="J110" s="1" t="s">
        <v>171</v>
      </c>
    </row>
    <row r="111" spans="10:10" hidden="1" x14ac:dyDescent="0.25">
      <c r="J111" s="1" t="s">
        <v>171</v>
      </c>
    </row>
    <row r="112" spans="10:10" hidden="1" x14ac:dyDescent="0.25">
      <c r="J112" s="1" t="s">
        <v>178</v>
      </c>
    </row>
    <row r="113" spans="10:10" hidden="1" x14ac:dyDescent="0.25">
      <c r="J113" s="1" t="s">
        <v>184</v>
      </c>
    </row>
    <row r="114" spans="10:10" hidden="1" x14ac:dyDescent="0.25">
      <c r="J114" s="1" t="s">
        <v>171</v>
      </c>
    </row>
    <row r="115" spans="10:10" hidden="1" x14ac:dyDescent="0.25">
      <c r="J115" s="1" t="s">
        <v>178</v>
      </c>
    </row>
    <row r="116" spans="10:10" hidden="1" x14ac:dyDescent="0.25">
      <c r="J116" s="1" t="s">
        <v>178</v>
      </c>
    </row>
    <row r="117" spans="10:10" hidden="1" x14ac:dyDescent="0.25">
      <c r="J117" s="1" t="s">
        <v>188</v>
      </c>
    </row>
    <row r="118" spans="10:10" hidden="1" x14ac:dyDescent="0.25">
      <c r="J118" s="1" t="s">
        <v>182</v>
      </c>
    </row>
    <row r="119" spans="10:10" hidden="1" x14ac:dyDescent="0.25">
      <c r="J119" s="1" t="s">
        <v>187</v>
      </c>
    </row>
  </sheetData>
  <sortState ref="J2:K101">
    <sortCondition ref="J2:J101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7</vt:i4>
      </vt:variant>
    </vt:vector>
  </HeadingPairs>
  <TitlesOfParts>
    <vt:vector size="23" baseType="lpstr">
      <vt:lpstr>Relevé</vt:lpstr>
      <vt:lpstr>Liste d'employés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Superviseur</vt:lpstr>
      <vt:lpstr>Config</vt:lpstr>
      <vt:lpstr>annee_ref</vt:lpstr>
      <vt:lpstr>employe_ID</vt:lpstr>
      <vt:lpstr>ref_annee1</vt:lpstr>
      <vt:lpstr>réf_année2</vt:lpstr>
      <vt:lpstr>SUPERVISEUR_COURRIEL</vt:lpstr>
      <vt:lpstr>Config!Zone_d_impression</vt:lpstr>
      <vt:lpstr>Relevé!Zone_d_impression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CABS</dc:creator>
  <cp:lastModifiedBy>martine.paquin</cp:lastModifiedBy>
  <cp:lastPrinted>2016-04-27T12:57:22Z</cp:lastPrinted>
  <dcterms:created xsi:type="dcterms:W3CDTF">2014-02-27T17:57:09Z</dcterms:created>
  <dcterms:modified xsi:type="dcterms:W3CDTF">2016-05-30T17:58:37Z</dcterms:modified>
</cp:coreProperties>
</file>