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date1904="1" showInkAnnotation="0" codeName="ThisWorkbook" autoCompressPictures="0"/>
  <bookViews>
    <workbookView xWindow="0" yWindow="0" windowWidth="49720" windowHeight="27420" tabRatio="964"/>
  </bookViews>
  <sheets>
    <sheet name="NOM" sheetId="37" r:id="rId1"/>
  </sheets>
  <definedNames>
    <definedName name="Heures_sup_max">NOM!$C$2</definedName>
    <definedName name="Présence_normale">NOM!$C$3</definedName>
    <definedName name="Transport_AR">NOM!$L$3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5" i="37" l="1"/>
  <c r="J5" i="37"/>
  <c r="I5" i="37"/>
  <c r="K5" i="37"/>
  <c r="L5" i="37"/>
  <c r="H6" i="37"/>
  <c r="L6" i="37"/>
  <c r="H7" i="37"/>
  <c r="L7" i="37"/>
  <c r="H8" i="37"/>
  <c r="J8" i="37"/>
  <c r="I8" i="37"/>
  <c r="K8" i="37"/>
  <c r="L8" i="37"/>
  <c r="H9" i="37"/>
  <c r="L9" i="37"/>
  <c r="H10" i="37"/>
  <c r="L10" i="37"/>
  <c r="H11" i="37"/>
  <c r="J11" i="37"/>
  <c r="I11" i="37"/>
  <c r="K11" i="37"/>
  <c r="L11" i="37"/>
  <c r="H12" i="37"/>
  <c r="L12" i="37"/>
  <c r="H13" i="37"/>
  <c r="L13" i="37"/>
  <c r="H14" i="37"/>
  <c r="L14" i="37"/>
  <c r="H15" i="37"/>
  <c r="L15" i="37"/>
  <c r="H16" i="37"/>
  <c r="L16" i="37"/>
  <c r="H17" i="37"/>
  <c r="L17" i="37"/>
  <c r="H18" i="37"/>
  <c r="L18" i="37"/>
  <c r="H19" i="37"/>
  <c r="L19" i="37"/>
  <c r="H20" i="37"/>
  <c r="L20" i="37"/>
  <c r="H21" i="37"/>
  <c r="L21" i="37"/>
  <c r="H22" i="37"/>
  <c r="L22" i="37"/>
  <c r="H23" i="37"/>
  <c r="L23" i="37"/>
  <c r="H24" i="37"/>
  <c r="L24" i="37"/>
  <c r="H25" i="37"/>
  <c r="L25" i="37"/>
  <c r="H26" i="37"/>
  <c r="L26" i="37"/>
  <c r="H27" i="37"/>
  <c r="L27" i="37"/>
  <c r="H28" i="37"/>
  <c r="L28" i="37"/>
  <c r="H29" i="37"/>
  <c r="L29" i="37"/>
  <c r="H30" i="37"/>
  <c r="L30" i="37"/>
  <c r="H31" i="37"/>
  <c r="L31" i="37"/>
  <c r="H32" i="37"/>
  <c r="L32" i="37"/>
  <c r="H33" i="37"/>
  <c r="L33" i="37"/>
  <c r="H34" i="37"/>
  <c r="L34" i="37"/>
  <c r="M5" i="37"/>
  <c r="M6" i="37"/>
  <c r="M7" i="37"/>
  <c r="M8" i="37"/>
  <c r="M9" i="37"/>
  <c r="J10" i="37"/>
  <c r="I10" i="37"/>
  <c r="K10" i="37"/>
  <c r="M10" i="37"/>
  <c r="M11" i="37"/>
  <c r="M12" i="37"/>
  <c r="M13" i="37"/>
  <c r="M14" i="37"/>
  <c r="M15" i="37"/>
  <c r="M16" i="37"/>
  <c r="M17" i="37"/>
  <c r="M18" i="37"/>
  <c r="M19" i="37"/>
  <c r="M20" i="37"/>
  <c r="M21" i="37"/>
  <c r="M22" i="37"/>
  <c r="M23" i="37"/>
  <c r="M24" i="37"/>
  <c r="M25" i="37"/>
  <c r="M26" i="37"/>
  <c r="M27" i="37"/>
  <c r="M28" i="37"/>
  <c r="M29" i="37"/>
  <c r="M30" i="37"/>
  <c r="M31" i="37"/>
  <c r="M32" i="37"/>
  <c r="M33" i="37"/>
  <c r="M34" i="37"/>
  <c r="I6" i="37"/>
  <c r="K6" i="37"/>
  <c r="I7" i="37"/>
  <c r="K7" i="37"/>
  <c r="I9" i="37"/>
  <c r="K9" i="37"/>
  <c r="I12" i="37"/>
  <c r="K12" i="37"/>
  <c r="I13" i="37"/>
  <c r="K13" i="37"/>
  <c r="I14" i="37"/>
  <c r="K14" i="37"/>
  <c r="I15" i="37"/>
  <c r="K15" i="37"/>
  <c r="I16" i="37"/>
  <c r="K16" i="37"/>
  <c r="I17" i="37"/>
  <c r="K17" i="37"/>
  <c r="I18" i="37"/>
  <c r="K18" i="37"/>
  <c r="I19" i="37"/>
  <c r="K19" i="37"/>
  <c r="I20" i="37"/>
  <c r="K20" i="37"/>
  <c r="I21" i="37"/>
  <c r="K21" i="37"/>
  <c r="I22" i="37"/>
  <c r="K22" i="37"/>
  <c r="I23" i="37"/>
  <c r="K23" i="37"/>
  <c r="I24" i="37"/>
  <c r="K24" i="37"/>
  <c r="I25" i="37"/>
  <c r="K25" i="37"/>
  <c r="I26" i="37"/>
  <c r="K26" i="37"/>
  <c r="I27" i="37"/>
  <c r="K27" i="37"/>
  <c r="I28" i="37"/>
  <c r="K28" i="37"/>
  <c r="I29" i="37"/>
  <c r="K29" i="37"/>
  <c r="I30" i="37"/>
  <c r="K30" i="37"/>
  <c r="I31" i="37"/>
  <c r="K31" i="37"/>
  <c r="I32" i="37"/>
  <c r="K32" i="37"/>
  <c r="I33" i="37"/>
  <c r="K33" i="37"/>
  <c r="I34" i="37"/>
  <c r="K34" i="37"/>
  <c r="L3" i="37"/>
  <c r="N5" i="37"/>
  <c r="N6" i="37"/>
  <c r="N7" i="37"/>
  <c r="N8" i="37"/>
  <c r="N9" i="37"/>
  <c r="N10" i="37"/>
  <c r="N11" i="37"/>
  <c r="N12" i="37"/>
  <c r="N13" i="37"/>
  <c r="N14" i="37"/>
  <c r="N15" i="37"/>
  <c r="N16" i="37"/>
  <c r="N17" i="37"/>
  <c r="N18" i="37"/>
  <c r="N19" i="37"/>
  <c r="N20" i="37"/>
  <c r="N21" i="37"/>
  <c r="N22" i="37"/>
  <c r="N23" i="37"/>
  <c r="N24" i="37"/>
  <c r="N25" i="37"/>
  <c r="N26" i="37"/>
  <c r="N27" i="37"/>
  <c r="N28" i="37"/>
  <c r="N29" i="37"/>
  <c r="N30" i="37"/>
  <c r="N31" i="37"/>
  <c r="N32" i="37"/>
  <c r="N33" i="37"/>
  <c r="N34" i="37"/>
  <c r="J6" i="37"/>
  <c r="J7" i="37"/>
  <c r="J9" i="37"/>
  <c r="J12" i="37"/>
  <c r="J13" i="37"/>
  <c r="J14" i="37"/>
  <c r="J15" i="37"/>
  <c r="J16" i="37"/>
  <c r="J17" i="37"/>
  <c r="J18" i="37"/>
  <c r="J19" i="37"/>
  <c r="J20" i="37"/>
  <c r="J21" i="37"/>
  <c r="J22" i="37"/>
  <c r="J23" i="37"/>
  <c r="J24" i="37"/>
  <c r="J25" i="37"/>
  <c r="J26" i="37"/>
  <c r="J27" i="37"/>
  <c r="J28" i="37"/>
  <c r="J29" i="37"/>
  <c r="J30" i="37"/>
  <c r="J31" i="37"/>
  <c r="J32" i="37"/>
  <c r="J33" i="37"/>
  <c r="J34" i="37"/>
  <c r="I35" i="37"/>
  <c r="G3" i="37"/>
  <c r="L1" i="37"/>
  <c r="I36" i="37"/>
  <c r="K35" i="37"/>
  <c r="N35" i="37"/>
  <c r="J35" i="37"/>
  <c r="H35" i="37"/>
  <c r="L35" i="37"/>
  <c r="M35" i="37"/>
</calcChain>
</file>

<file path=xl/sharedStrings.xml><?xml version="1.0" encoding="utf-8"?>
<sst xmlns="http://schemas.openxmlformats.org/spreadsheetml/2006/main" count="68" uniqueCount="45">
  <si>
    <t>Heure début PM</t>
  </si>
  <si>
    <t>Heure fin PM</t>
  </si>
  <si>
    <t>Heure début AM</t>
  </si>
  <si>
    <t>Heure fin AM</t>
  </si>
  <si>
    <t>Temps de présence</t>
  </si>
  <si>
    <t>Jour</t>
  </si>
  <si>
    <t>EMPLOYÉ :</t>
  </si>
  <si>
    <t>Total</t>
  </si>
  <si>
    <t>MOIS :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</si>
  <si>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</si>
  <si>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</si>
  <si>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</si>
  <si>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</si>
  <si>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</si>
  <si>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</si>
  <si>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</si>
  <si>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</si>
  <si>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Férié</t>
  </si>
  <si>
    <t>Salaire mensuel de base :</t>
  </si>
  <si>
    <t>Salaire horaire de base :</t>
  </si>
  <si>
    <t>Transport quotidien (Aller simple) :</t>
  </si>
  <si>
    <t>Transport quotidien (A/R) :</t>
  </si>
  <si>
    <t>Transport</t>
  </si>
  <si>
    <t>Prénom</t>
  </si>
  <si>
    <t xml:space="preserve"> jours ouvrés par mois</t>
  </si>
  <si>
    <t>Salaire journalier :</t>
  </si>
  <si>
    <t>Absences</t>
  </si>
  <si>
    <t>Heures normales x1</t>
  </si>
  <si>
    <t>Montant des absences :</t>
  </si>
  <si>
    <t>Heures sup x2</t>
  </si>
  <si>
    <t>0 = Jour normal</t>
  </si>
  <si>
    <t>1 = Jour férié</t>
  </si>
  <si>
    <r>
      <rPr>
        <b/>
        <sz val="12"/>
        <color rgb="FF800000"/>
        <rFont val="Arial Narrow"/>
      </rPr>
      <t>ABS :</t>
    </r>
    <r>
      <rPr>
        <sz val="12"/>
        <color theme="1"/>
        <rFont val="Arial Narrow"/>
      </rPr>
      <t xml:space="preserve"> Absent (moins d'un an d'ancienneté ou sick (21 jours/an) /local (16 jours/an) atteint)
</t>
    </r>
    <r>
      <rPr>
        <i/>
        <sz val="10"/>
        <color theme="1"/>
        <rFont val="Arial Narrow"/>
      </rPr>
      <t>Sick : non payables si pas pris mais pour encourager les salariés on peut payer les jours non pris à la fin de l'année
Local : 8 dates peuvent être décidées par l'entreprise, 8 dates peuvent être décidées par le salarié)</t>
    </r>
  </si>
  <si>
    <t>Heures sup x3</t>
  </si>
  <si>
    <t>Bus</t>
  </si>
  <si>
    <t>S = Maladie (sick) -&gt; après un an d'ancienneté</t>
  </si>
  <si>
    <t>L = Congés (local) -&gt; après un an d'ancienneté</t>
  </si>
  <si>
    <t>Apprentice</t>
  </si>
  <si>
    <t>Heures sup x1,5</t>
  </si>
  <si>
    <t>Heures sup max</t>
  </si>
  <si>
    <t>Présence normale :</t>
  </si>
  <si>
    <t>"=SI(ET([@Jour]="Dimanche";[@[Temps de présence]]&gt;Heures_sup_max);Heures_sup_max;SI(ET([@Jour]="Dimanche";[@[Temps de présence]]&lt;Heures_sup_max);[@[Temps de présence]];SI(ET([@Férié]=1;[@[Temps de présence]]&gt;Heures_sup_max);Heures_sup_max;SI(ET([@Férié]=1;[@[Temps de présence]]&lt;Heures_sup_max);[@[Temps de présence]];
SI(ET([@Jour]&lt;&gt;"Dimanche";[@[Temps de présence]]&gt;TEMPSVAL("17:00"));[@[Temps de présence]]-[@[Heures normales x1]]-[@[Heures sup x1,5]];SI(ET([@Jour]&lt;&gt;"Dimanche";[@[Temps de présence]]&lt;TEMPSVAL("17:00"));0;SI(ET([@Férié]&lt;&gt;1;[@[Temps de présence]]&gt;TEMPSVAL("17:00"));Heures_sup_max;SI(ET([@Férié]&lt;&gt;1;[@[Temps de présence]]&lt;TEMPSVAL("17:00"));[@[Temps de présence]]-[@[Heures sup x1,5]];0))))))))"</t>
  </si>
  <si>
    <t>NOM</t>
  </si>
  <si>
    <t>MOIS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</si>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</sst>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2" formatCode="_-* #,##0\ &quot;Rs&quot;_-;\-* #,##0\ &quot;Rs&quot;_-;_-* &quot;-&quot;\ &quot;Rs&quot;_-;_-@_-"/>
    <numFmt numFmtId="164" formatCode="[$-F400]h:mm:ss\ AM/PM"/>
    <numFmt numFmtId="165" formatCode="h:mm;@"/>
    <numFmt numFmtId="166" formatCode="[hh]&quot;h&quot;mm"/>
    <numFmt numFmtId="167" formatCode="#,##0.00&quot; Rs&quot;"/>
    <numFmt numFmtId="168" formatCode="mmmm\ yyyy"/>
    <numFmt numFmtId="169" formatCode="0;;;@"/>
    <numFmt numFmtId="170" formatCode="#,##0&quot; Rs&quot;"/>
    <numFmt numFmtId="171" formatCode="h:mm;\-h:mm"/>
  </numFmts>
  <fonts count="2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0"/>
      <color theme="1"/>
      <name val="Arial Narrow"/>
    </font>
    <font>
      <b/>
      <sz val="11"/>
      <color rgb="FFFF0000"/>
      <name val="Arial Narrow"/>
    </font>
    <font>
      <b/>
      <sz val="12"/>
      <color rgb="FFFF0000"/>
      <name val="Arial Narrow"/>
    </font>
    <font>
      <b/>
      <sz val="10"/>
      <name val="Arial Narrow"/>
    </font>
    <font>
      <b/>
      <sz val="10"/>
      <color rgb="FFFF0000"/>
      <name val="Arial Narrow"/>
    </font>
    <font>
      <sz val="12"/>
      <color theme="1"/>
      <name val="Arial Narrow"/>
    </font>
    <font>
      <b/>
      <sz val="12"/>
      <color theme="1"/>
      <name val="Arial Narrow"/>
    </font>
    <font>
      <sz val="12"/>
      <name val="Arial Narrow"/>
    </font>
    <font>
      <sz val="12"/>
      <color rgb="FF000000"/>
      <name val="Arial Narrow"/>
    </font>
    <font>
      <b/>
      <sz val="12"/>
      <color rgb="FF0000FF"/>
      <name val="Arial Narrow"/>
    </font>
    <font>
      <b/>
      <sz val="14"/>
      <color theme="1"/>
      <name val="Arial Narrow"/>
    </font>
    <font>
      <b/>
      <sz val="12"/>
      <color rgb="FF008000"/>
      <name val="Arial Narrow"/>
    </font>
    <font>
      <i/>
      <sz val="10"/>
      <color theme="1"/>
      <name val="Arial Narrow"/>
    </font>
    <font>
      <b/>
      <sz val="12"/>
      <color rgb="FF800000"/>
      <name val="Arial Narrow"/>
    </font>
    <font>
      <b/>
      <i/>
      <u/>
      <sz val="12"/>
      <color rgb="FFFF0000"/>
      <name val="Arial Narrow"/>
    </font>
    <font>
      <sz val="10"/>
      <color theme="0"/>
      <name val="Arial Narrow"/>
    </font>
    <font>
      <b/>
      <i/>
      <sz val="14"/>
      <color rgb="FF0000FF"/>
      <name val="Arial Narrow"/>
    </font>
    <font>
      <b/>
      <sz val="12"/>
      <name val="Arial Narrow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theme="0"/>
      </right>
      <top style="medium">
        <color auto="1"/>
      </top>
      <bottom style="medium">
        <color auto="1"/>
      </bottom>
      <diagonal/>
    </border>
    <border>
      <left style="medium">
        <color theme="0"/>
      </left>
      <right style="medium">
        <color theme="0"/>
      </right>
      <top style="medium">
        <color auto="1"/>
      </top>
      <bottom style="medium">
        <color auto="1"/>
      </bottom>
      <diagonal/>
    </border>
    <border>
      <left style="medium">
        <color theme="0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0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42" fontId="3" fillId="0" borderId="0" applyFont="0" applyFill="0" applyBorder="0" applyAlignment="0" applyProtection="0"/>
    <xf numFmtId="42" fontId="2" fillId="0" borderId="0" applyFont="0" applyFill="0" applyBorder="0" applyAlignment="0" applyProtection="0"/>
    <xf numFmtId="42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72">
    <xf numFmtId="0" fontId="0" fillId="0" borderId="0" xfId="0"/>
    <xf numFmtId="0" fontId="8" fillId="2" borderId="2" xfId="0" applyNumberFormat="1" applyFont="1" applyFill="1" applyBorder="1" applyAlignment="1">
      <alignment horizontal="right" vertical="center" wrapText="1"/>
    </xf>
    <xf numFmtId="0" fontId="8" fillId="2" borderId="3" xfId="0" applyNumberFormat="1" applyFont="1" applyFill="1" applyBorder="1" applyAlignment="1">
      <alignment horizontal="left" vertical="center" wrapText="1"/>
    </xf>
    <xf numFmtId="164" fontId="9" fillId="2" borderId="1" xfId="0" applyNumberFormat="1" applyFont="1" applyFill="1" applyBorder="1" applyAlignment="1">
      <alignment vertical="center" wrapText="1"/>
    </xf>
    <xf numFmtId="170" fontId="10" fillId="2" borderId="3" xfId="0" applyNumberFormat="1" applyFont="1" applyFill="1" applyBorder="1" applyAlignment="1">
      <alignment vertical="center" wrapText="1"/>
    </xf>
    <xf numFmtId="167" fontId="10" fillId="2" borderId="3" xfId="0" applyNumberFormat="1" applyFont="1" applyFill="1" applyBorder="1" applyAlignment="1">
      <alignment vertical="center" wrapText="1"/>
    </xf>
    <xf numFmtId="164" fontId="11" fillId="0" borderId="0" xfId="0" applyNumberFormat="1" applyFont="1" applyAlignment="1">
      <alignment vertical="center"/>
    </xf>
    <xf numFmtId="164" fontId="11" fillId="3" borderId="0" xfId="0" applyNumberFormat="1" applyFont="1" applyFill="1" applyAlignment="1">
      <alignment vertical="center"/>
    </xf>
    <xf numFmtId="165" fontId="10" fillId="2" borderId="3" xfId="0" applyNumberFormat="1" applyFont="1" applyFill="1" applyBorder="1" applyAlignment="1">
      <alignment horizontal="left" vertical="center" wrapText="1"/>
    </xf>
    <xf numFmtId="164" fontId="8" fillId="0" borderId="0" xfId="0" applyNumberFormat="1" applyFont="1" applyAlignment="1">
      <alignment vertical="center"/>
    </xf>
    <xf numFmtId="164" fontId="11" fillId="0" borderId="0" xfId="0" applyNumberFormat="1" applyFont="1" applyBorder="1" applyAlignment="1">
      <alignment vertical="center"/>
    </xf>
    <xf numFmtId="164" fontId="8" fillId="0" borderId="0" xfId="0" applyNumberFormat="1" applyFont="1" applyAlignment="1">
      <alignment vertical="center" wrapText="1"/>
    </xf>
    <xf numFmtId="167" fontId="8" fillId="0" borderId="0" xfId="0" applyNumberFormat="1" applyFont="1" applyAlignment="1">
      <alignment vertical="center"/>
    </xf>
    <xf numFmtId="164" fontId="12" fillId="0" borderId="0" xfId="0" applyNumberFormat="1" applyFont="1" applyAlignment="1">
      <alignment vertical="center"/>
    </xf>
    <xf numFmtId="164" fontId="6" fillId="2" borderId="1" xfId="0" applyNumberFormat="1" applyFont="1" applyFill="1" applyBorder="1" applyAlignment="1">
      <alignment horizontal="left" vertical="center" wrapText="1"/>
    </xf>
    <xf numFmtId="164" fontId="15" fillId="0" borderId="0" xfId="0" applyNumberFormat="1" applyFont="1" applyAlignment="1">
      <alignment vertical="center"/>
    </xf>
    <xf numFmtId="170" fontId="11" fillId="0" borderId="7" xfId="0" applyNumberFormat="1" applyFont="1" applyFill="1" applyBorder="1" applyAlignment="1">
      <alignment vertical="center"/>
    </xf>
    <xf numFmtId="164" fontId="17" fillId="0" borderId="0" xfId="0" applyNumberFormat="1" applyFont="1" applyAlignment="1">
      <alignment vertical="center"/>
    </xf>
    <xf numFmtId="164" fontId="10" fillId="2" borderId="16" xfId="0" applyNumberFormat="1" applyFont="1" applyFill="1" applyBorder="1" applyAlignment="1">
      <alignment horizontal="left" vertical="center" wrapText="1"/>
    </xf>
    <xf numFmtId="164" fontId="6" fillId="2" borderId="14" xfId="0" applyNumberFormat="1" applyFont="1" applyFill="1" applyBorder="1" applyAlignment="1">
      <alignment horizontal="left" vertical="center" wrapText="1"/>
    </xf>
    <xf numFmtId="167" fontId="10" fillId="2" borderId="16" xfId="0" applyNumberFormat="1" applyFont="1" applyFill="1" applyBorder="1" applyAlignment="1">
      <alignment horizontal="left" vertical="center" wrapText="1"/>
    </xf>
    <xf numFmtId="164" fontId="9" fillId="2" borderId="14" xfId="0" applyNumberFormat="1" applyFont="1" applyFill="1" applyBorder="1" applyAlignment="1">
      <alignment vertical="center" wrapText="1"/>
    </xf>
    <xf numFmtId="170" fontId="10" fillId="2" borderId="16" xfId="0" applyNumberFormat="1" applyFont="1" applyFill="1" applyBorder="1" applyAlignment="1">
      <alignment vertical="center" wrapText="1"/>
    </xf>
    <xf numFmtId="1" fontId="14" fillId="0" borderId="6" xfId="0" applyNumberFormat="1" applyFont="1" applyFill="1" applyBorder="1" applyAlignment="1">
      <alignment vertical="center"/>
    </xf>
    <xf numFmtId="1" fontId="13" fillId="0" borderId="4" xfId="0" applyNumberFormat="1" applyFont="1" applyFill="1" applyBorder="1" applyAlignment="1">
      <alignment vertical="center"/>
    </xf>
    <xf numFmtId="171" fontId="11" fillId="0" borderId="4" xfId="0" applyNumberFormat="1" applyFont="1" applyFill="1" applyBorder="1" applyAlignment="1">
      <alignment vertical="center"/>
    </xf>
    <xf numFmtId="171" fontId="11" fillId="0" borderId="4" xfId="0" applyNumberFormat="1" applyFont="1" applyFill="1" applyBorder="1" applyAlignment="1">
      <alignment horizontal="right" vertical="center"/>
    </xf>
    <xf numFmtId="0" fontId="8" fillId="0" borderId="11" xfId="0" applyFont="1" applyFill="1" applyBorder="1" applyAlignment="1">
      <alignment vertical="center"/>
    </xf>
    <xf numFmtId="0" fontId="8" fillId="0" borderId="5" xfId="0" applyFont="1" applyFill="1" applyBorder="1" applyAlignment="1">
      <alignment vertical="center"/>
    </xf>
    <xf numFmtId="0" fontId="8" fillId="0" borderId="5" xfId="0" applyFont="1" applyFill="1" applyBorder="1" applyAlignment="1">
      <alignment horizontal="right" vertical="center"/>
    </xf>
    <xf numFmtId="166" fontId="8" fillId="0" borderId="5" xfId="0" applyNumberFormat="1" applyFont="1" applyFill="1" applyBorder="1" applyAlignment="1">
      <alignment vertical="center"/>
    </xf>
    <xf numFmtId="166" fontId="8" fillId="0" borderId="5" xfId="0" applyNumberFormat="1" applyFont="1" applyFill="1" applyBorder="1" applyAlignment="1">
      <alignment horizontal="right" vertical="center"/>
    </xf>
    <xf numFmtId="170" fontId="8" fillId="0" borderId="12" xfId="0" applyNumberFormat="1" applyFont="1" applyFill="1" applyBorder="1" applyAlignment="1">
      <alignment vertical="center"/>
    </xf>
    <xf numFmtId="1" fontId="14" fillId="0" borderId="8" xfId="0" applyNumberFormat="1" applyFont="1" applyFill="1" applyBorder="1" applyAlignment="1">
      <alignment vertical="center"/>
    </xf>
    <xf numFmtId="1" fontId="13" fillId="0" borderId="9" xfId="0" applyNumberFormat="1" applyFont="1" applyFill="1" applyBorder="1" applyAlignment="1">
      <alignment vertical="center"/>
    </xf>
    <xf numFmtId="171" fontId="11" fillId="0" borderId="9" xfId="0" applyNumberFormat="1" applyFont="1" applyFill="1" applyBorder="1" applyAlignment="1">
      <alignment vertical="center"/>
    </xf>
    <xf numFmtId="171" fontId="11" fillId="0" borderId="9" xfId="0" applyNumberFormat="1" applyFont="1" applyFill="1" applyBorder="1" applyAlignment="1">
      <alignment horizontal="right" vertical="center"/>
    </xf>
    <xf numFmtId="170" fontId="11" fillId="0" borderId="10" xfId="0" applyNumberFormat="1" applyFont="1" applyFill="1" applyBorder="1" applyAlignment="1">
      <alignment vertical="center"/>
    </xf>
    <xf numFmtId="1" fontId="21" fillId="0" borderId="17" xfId="0" applyNumberFormat="1" applyFont="1" applyFill="1" applyBorder="1" applyAlignment="1">
      <alignment horizontal="center" vertical="center"/>
    </xf>
    <xf numFmtId="1" fontId="21" fillId="0" borderId="18" xfId="0" applyNumberFormat="1" applyFont="1" applyFill="1" applyBorder="1" applyAlignment="1">
      <alignment horizontal="center" vertical="center"/>
    </xf>
    <xf numFmtId="169" fontId="21" fillId="0" borderId="18" xfId="0" applyNumberFormat="1" applyFont="1" applyFill="1" applyBorder="1" applyAlignment="1">
      <alignment horizontal="center" vertical="center"/>
    </xf>
    <xf numFmtId="171" fontId="21" fillId="0" borderId="18" xfId="0" applyNumberFormat="1" applyFont="1" applyFill="1" applyBorder="1" applyAlignment="1">
      <alignment horizontal="center" vertical="center"/>
    </xf>
    <xf numFmtId="171" fontId="21" fillId="0" borderId="18" xfId="0" applyNumberFormat="1" applyFont="1" applyFill="1" applyBorder="1" applyAlignment="1">
      <alignment horizontal="center" vertical="center" wrapText="1"/>
    </xf>
    <xf numFmtId="170" fontId="21" fillId="0" borderId="19" xfId="0" applyNumberFormat="1" applyFont="1" applyFill="1" applyBorder="1" applyAlignment="1">
      <alignment horizontal="center" vertical="center"/>
    </xf>
    <xf numFmtId="164" fontId="20" fillId="0" borderId="0" xfId="0" applyNumberFormat="1" applyFont="1" applyBorder="1" applyAlignment="1">
      <alignment vertical="center"/>
    </xf>
    <xf numFmtId="164" fontId="16" fillId="2" borderId="1" xfId="0" applyNumberFormat="1" applyFont="1" applyFill="1" applyBorder="1" applyAlignment="1">
      <alignment vertical="center"/>
    </xf>
    <xf numFmtId="14" fontId="11" fillId="2" borderId="3" xfId="0" applyNumberFormat="1" applyFont="1" applyFill="1" applyBorder="1" applyAlignment="1">
      <alignment horizontal="left" vertical="center"/>
    </xf>
    <xf numFmtId="14" fontId="8" fillId="2" borderId="1" xfId="0" applyNumberFormat="1" applyFont="1" applyFill="1" applyBorder="1" applyAlignment="1">
      <alignment horizontal="left" vertical="center"/>
    </xf>
    <xf numFmtId="166" fontId="19" fillId="0" borderId="5" xfId="0" applyNumberFormat="1" applyFont="1" applyFill="1" applyBorder="1" applyAlignment="1">
      <alignment horizontal="right" vertical="center"/>
    </xf>
    <xf numFmtId="164" fontId="22" fillId="2" borderId="3" xfId="0" applyNumberFormat="1" applyFont="1" applyFill="1" applyBorder="1" applyAlignment="1">
      <alignment horizontal="center" vertical="center"/>
    </xf>
    <xf numFmtId="171" fontId="13" fillId="0" borderId="4" xfId="0" applyNumberFormat="1" applyFont="1" applyFill="1" applyBorder="1" applyAlignment="1">
      <alignment horizontal="right" vertical="center"/>
    </xf>
    <xf numFmtId="169" fontId="23" fillId="0" borderId="4" xfId="0" applyNumberFormat="1" applyFont="1" applyFill="1" applyBorder="1" applyAlignment="1">
      <alignment horizontal="right" vertical="center"/>
    </xf>
    <xf numFmtId="169" fontId="23" fillId="0" borderId="9" xfId="0" applyNumberFormat="1" applyFont="1" applyFill="1" applyBorder="1" applyAlignment="1">
      <alignment horizontal="right" vertical="center"/>
    </xf>
    <xf numFmtId="164" fontId="6" fillId="2" borderId="14" xfId="0" applyNumberFormat="1" applyFont="1" applyFill="1" applyBorder="1" applyAlignment="1">
      <alignment horizontal="left" vertical="center" wrapText="1"/>
    </xf>
    <xf numFmtId="164" fontId="8" fillId="2" borderId="16" xfId="0" applyNumberFormat="1" applyFont="1" applyFill="1" applyBorder="1" applyAlignment="1">
      <alignment horizontal="left" vertical="center" wrapText="1"/>
    </xf>
    <xf numFmtId="0" fontId="8" fillId="2" borderId="15" xfId="0" applyNumberFormat="1" applyFont="1" applyFill="1" applyBorder="1" applyAlignment="1">
      <alignment horizontal="right" vertical="center" wrapText="1"/>
    </xf>
    <xf numFmtId="0" fontId="8" fillId="2" borderId="0" xfId="0" applyNumberFormat="1" applyFont="1" applyFill="1" applyBorder="1" applyAlignment="1">
      <alignment horizontal="left" vertical="center" wrapText="1"/>
    </xf>
    <xf numFmtId="167" fontId="10" fillId="2" borderId="16" xfId="0" applyNumberFormat="1" applyFont="1" applyFill="1" applyBorder="1" applyAlignment="1">
      <alignment vertical="center" wrapText="1"/>
    </xf>
    <xf numFmtId="165" fontId="10" fillId="2" borderId="21" xfId="0" applyNumberFormat="1" applyFont="1" applyFill="1" applyBorder="1" applyAlignment="1">
      <alignment horizontal="left" vertical="center" wrapText="1"/>
    </xf>
    <xf numFmtId="0" fontId="10" fillId="2" borderId="20" xfId="0" applyNumberFormat="1" applyFont="1" applyFill="1" applyBorder="1" applyAlignment="1">
      <alignment horizontal="right" vertical="center" wrapText="1"/>
    </xf>
    <xf numFmtId="165" fontId="10" fillId="2" borderId="13" xfId="0" applyNumberFormat="1" applyFont="1" applyFill="1" applyBorder="1" applyAlignment="1">
      <alignment horizontal="left" vertical="center" wrapText="1"/>
    </xf>
    <xf numFmtId="168" fontId="10" fillId="2" borderId="13" xfId="0" applyNumberFormat="1" applyFont="1" applyFill="1" applyBorder="1" applyAlignment="1">
      <alignment horizontal="center" vertical="center" wrapText="1"/>
    </xf>
    <xf numFmtId="20" fontId="13" fillId="0" borderId="0" xfId="0" applyNumberFormat="1" applyFont="1" applyFill="1" applyAlignment="1">
      <alignment horizontal="center" vertical="center"/>
    </xf>
    <xf numFmtId="20" fontId="13" fillId="0" borderId="0" xfId="0" applyNumberFormat="1" applyFont="1" applyFill="1" applyBorder="1" applyAlignment="1" applyProtection="1">
      <alignment horizontal="center"/>
    </xf>
    <xf numFmtId="0" fontId="13" fillId="0" borderId="0" xfId="0" applyNumberFormat="1" applyFont="1" applyFill="1" applyBorder="1" applyAlignment="1" applyProtection="1">
      <alignment horizontal="center"/>
    </xf>
    <xf numFmtId="0" fontId="13" fillId="0" borderId="0" xfId="0" applyFont="1" applyFill="1" applyAlignment="1">
      <alignment horizontal="center" vertical="center"/>
    </xf>
    <xf numFmtId="164" fontId="7" fillId="2" borderId="15" xfId="0" applyNumberFormat="1" applyFont="1" applyFill="1" applyBorder="1" applyAlignment="1">
      <alignment horizontal="left" vertical="center" wrapText="1"/>
    </xf>
    <xf numFmtId="164" fontId="8" fillId="2" borderId="15" xfId="0" applyNumberFormat="1" applyFont="1" applyFill="1" applyBorder="1" applyAlignment="1">
      <alignment horizontal="left" vertical="center" wrapText="1"/>
    </xf>
    <xf numFmtId="164" fontId="8" fillId="2" borderId="3" xfId="0" applyNumberFormat="1" applyFont="1" applyFill="1" applyBorder="1" applyAlignment="1">
      <alignment horizontal="left" vertical="center" wrapText="1"/>
    </xf>
    <xf numFmtId="164" fontId="6" fillId="2" borderId="1" xfId="0" applyNumberFormat="1" applyFont="1" applyFill="1" applyBorder="1" applyAlignment="1">
      <alignment horizontal="right" vertical="center" wrapText="1"/>
    </xf>
    <xf numFmtId="164" fontId="6" fillId="2" borderId="2" xfId="0" applyNumberFormat="1" applyFont="1" applyFill="1" applyBorder="1" applyAlignment="1">
      <alignment horizontal="right" vertical="center" wrapText="1"/>
    </xf>
    <xf numFmtId="164" fontId="11" fillId="0" borderId="0" xfId="0" applyNumberFormat="1" applyFont="1" applyAlignment="1">
      <alignment horizontal="left" vertical="center" wrapText="1"/>
    </xf>
  </cellXfs>
  <cellStyles count="10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Monétaire [0] 2" xfId="67"/>
    <cellStyle name="Monétaire [0] 3" xfId="68"/>
    <cellStyle name="Monétaire [0] 3 2" xfId="69"/>
    <cellStyle name="Normal" xfId="0" builtinId="0"/>
  </cellStyles>
  <dxfs count="4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numFmt numFmtId="170" formatCode="#,##0&quot; Rs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0" formatCode="#,##0&quot; Rs&quot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numFmt numFmtId="166" formatCode="[hh]&quot;h&quot;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1" formatCode="h:mm;\-h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numFmt numFmtId="166" formatCode="[hh]&quot;h&quot;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1" formatCode="h:mm;\-h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numFmt numFmtId="166" formatCode="[hh]&quot;h&quot;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1" formatCode="h:mm;\-h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numFmt numFmtId="166" formatCode="[hh]&quot;h&quot;mm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1" formatCode="h:mm;\-h:mm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800000"/>
        <name val="Arial Narrow"/>
        <scheme val="none"/>
      </font>
      <numFmt numFmtId="166" formatCode="[hh]&quot;h&quot;mm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1" formatCode="h:mm;\-h:mm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numFmt numFmtId="166" formatCode="[hh]&quot;h&quot;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1" formatCode="h:mm;\-h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71" formatCode="h:mm;\-h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71" formatCode="h:mm;\-h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outline="0">
        <left style="thin">
          <color auto="1"/>
        </left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69" formatCode="0;;;@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" formatCode="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2"/>
        <name val="Arial Narrow"/>
        <scheme val="none"/>
      </font>
      <fill>
        <patternFill patternType="none">
          <fgColor indexed="64"/>
          <bgColor auto="1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font>
        <strike val="0"/>
        <outline val="0"/>
        <shadow val="0"/>
        <u val="none"/>
        <vertAlign val="baseline"/>
        <sz val="12"/>
        <color rgb="FFFF0000"/>
        <name val="Arial Narrow"/>
        <scheme val="none"/>
      </font>
      <numFmt numFmtId="171" formatCode="h:mm;\-h:mm"/>
      <fill>
        <patternFill patternType="none">
          <bgColor theme="0"/>
        </patternFill>
      </fill>
      <alignment vertical="center" textRotation="0" wrapText="0" justifyLastLine="0" shrinkToFit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1" formatCode="h:mm;\-h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 Narrow"/>
        <scheme val="none"/>
      </font>
      <numFmt numFmtId="171" formatCode="h:mm;\-h:mm"/>
      <fill>
        <patternFill patternType="none">
          <fgColor theme="0" tint="-0.14999847407452621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/>
      </border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53" name="Table53" displayName="Table53" ref="A4:N35" totalsRowCount="1" headerRowDxfId="33" dataDxfId="31" totalsRowDxfId="29" headerRowBorderDxfId="32" tableBorderDxfId="30" totalsRowBorderDxfId="28">
  <tableColumns count="14">
    <tableColumn id="1" name="Date" totalsRowLabel="Total" dataDxfId="27" totalsRowDxfId="26"/>
    <tableColumn id="2" name="Jour" dataDxfId="25" totalsRowDxfId="24"/>
    <tableColumn id="3" name="Férié" dataDxfId="23" totalsRowDxfId="22"/>
    <tableColumn id="4" name="Heure début AM" dataDxfId="21" totalsRowDxfId="20"/>
    <tableColumn id="5" name="Heure fin AM" dataDxfId="19" totalsRowDxfId="18"/>
    <tableColumn id="6" name="Heure début PM" dataDxfId="17" totalsRowDxfId="16"/>
    <tableColumn id="7" name="Heure fin PM" dataDxfId="15" totalsRowDxfId="14"/>
    <tableColumn id="8" name="Temps de présence" totalsRowFunction="sum" dataDxfId="13" totalsRowDxfId="12">
      <calculatedColumnFormula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calculatedColumnFormula>
    </tableColumn>
    <tableColumn id="9" name="Absences" totalsRowFunction="custom" dataDxfId="11" totalsRowDxfId="10">
      <calculatedColumnFormula>IF(OR(Table53[[#This Row],[Jour]]="Samedi",Table53[[#This Row],[Jour]]="Dimanche",Table53[[#This Row],[Férié]]=1,Table53[[#This Row],[Temps de présence]]&gt;TIMEVALUE("9:00")),0,Table53[[#This Row],[Temps de présence]]-Présence_normale)</calculatedColumnFormula>
      <totalsRowFormula>ABS(SUBTOTAL(109,Table53[Absences]))</totalsRowFormula>
    </tableColumn>
    <tableColumn id="10" name="Heures normales x1" totalsRowFunction="sum" dataDxfId="9" totalsRowDxfId="8">
      <calculatedColumnFormula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calculatedColumnFormula>
    </tableColumn>
    <tableColumn id="11" name="Heures sup x1,5" totalsRowFunction="sum" dataDxfId="7" totalsRowDxfId="6">
      <calculatedColumnFormula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calculatedColumnFormula>
    </tableColumn>
    <tableColumn id="12" name="Heures sup x2" totalsRowFunction="sum" dataDxfId="5" totalsRowDxfId="4">
      <calculatedColumnFormula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calculatedColumnFormula>
    </tableColumn>
    <tableColumn id="13" name="Heures sup x3" totalsRowFunction="sum" dataDxfId="3" totalsRowDxfId="2">
      <calculatedColumnFormula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calculatedColumnFormula>
    </tableColumn>
    <tableColumn id="14" name="Transport" totalsRowFunction="sum" dataDxfId="1" totalsRowDxfId="0">
      <calculatedColumnFormula>IF(Table53[[#This Row],[Temps de présence]]&gt;0,Transport_AR," ")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0"/>
  <sheetViews>
    <sheetView showZeros="0" tabSelected="1" workbookViewId="0">
      <selection activeCell="E64" sqref="E64"/>
    </sheetView>
  </sheetViews>
  <sheetFormatPr baseColWidth="10" defaultColWidth="10.875" defaultRowHeight="15" x14ac:dyDescent="0"/>
  <cols>
    <col min="1" max="1" width="6.625" style="6" bestFit="1" customWidth="1"/>
    <col min="2" max="2" width="8.125" style="6" customWidth="1"/>
    <col min="3" max="3" width="5.5" style="6" bestFit="1" customWidth="1"/>
    <col min="4" max="4" width="8.875" style="6" bestFit="1" customWidth="1"/>
    <col min="5" max="5" width="12" style="6" bestFit="1" customWidth="1"/>
    <col min="6" max="6" width="9.875" style="6" bestFit="1" customWidth="1"/>
    <col min="7" max="7" width="8.875" style="6" customWidth="1"/>
    <col min="8" max="8" width="14.75" style="6" customWidth="1"/>
    <col min="9" max="9" width="13.625" style="6" bestFit="1" customWidth="1"/>
    <col min="10" max="10" width="10.625" style="6" bestFit="1" customWidth="1"/>
    <col min="11" max="11" width="14" style="6" bestFit="1" customWidth="1"/>
    <col min="12" max="13" width="12.875" style="6" bestFit="1" customWidth="1"/>
    <col min="14" max="14" width="8.75" style="6" customWidth="1"/>
    <col min="15" max="15" width="4.125" style="6" customWidth="1"/>
    <col min="16" max="16" width="27.5" style="6" customWidth="1"/>
    <col min="17" max="17" width="7.125" style="6" customWidth="1"/>
    <col min="18" max="18" width="9.125" style="6" customWidth="1"/>
    <col min="19" max="16384" width="10.875" style="6"/>
  </cols>
  <sheetData>
    <row r="1" spans="1:15" ht="23" customHeight="1" thickBot="1">
      <c r="A1" s="53" t="s">
        <v>6</v>
      </c>
      <c r="B1" s="66" t="s">
        <v>23</v>
      </c>
      <c r="C1" s="66"/>
      <c r="D1" s="67" t="s">
        <v>42</v>
      </c>
      <c r="E1" s="68"/>
      <c r="F1" s="14" t="s">
        <v>8</v>
      </c>
      <c r="G1" s="1" t="s">
        <v>43</v>
      </c>
      <c r="H1" s="2" t="s">
        <v>44</v>
      </c>
      <c r="I1" s="3" t="s">
        <v>18</v>
      </c>
      <c r="J1" s="4">
        <v>0</v>
      </c>
      <c r="K1" s="3" t="s">
        <v>19</v>
      </c>
      <c r="L1" s="5">
        <f>G3/8</f>
        <v>0</v>
      </c>
      <c r="M1" s="45" t="s">
        <v>37</v>
      </c>
      <c r="N1" s="49" t="s">
        <v>34</v>
      </c>
      <c r="O1" s="7"/>
    </row>
    <row r="2" spans="1:15" ht="23" customHeight="1" thickBot="1">
      <c r="A2" s="69" t="s">
        <v>39</v>
      </c>
      <c r="B2" s="70"/>
      <c r="C2" s="8">
        <v>0.33333333333333331</v>
      </c>
      <c r="D2" s="60"/>
      <c r="E2" s="54"/>
      <c r="F2" s="53"/>
      <c r="G2" s="55"/>
      <c r="H2" s="56"/>
      <c r="I2" s="21"/>
      <c r="J2" s="22"/>
      <c r="K2" s="21"/>
      <c r="L2" s="57"/>
      <c r="M2" s="45"/>
      <c r="N2" s="49"/>
      <c r="O2" s="7"/>
    </row>
    <row r="3" spans="1:15" ht="28" customHeight="1" thickBot="1">
      <c r="A3" s="69" t="s">
        <v>40</v>
      </c>
      <c r="B3" s="70"/>
      <c r="C3" s="58">
        <v>0.375</v>
      </c>
      <c r="D3" s="59">
        <v>26</v>
      </c>
      <c r="E3" s="18" t="s">
        <v>24</v>
      </c>
      <c r="F3" s="19" t="s">
        <v>25</v>
      </c>
      <c r="G3" s="20">
        <f>J1/D3</f>
        <v>0</v>
      </c>
      <c r="H3" s="61"/>
      <c r="I3" s="21" t="s">
        <v>20</v>
      </c>
      <c r="J3" s="22">
        <v>45</v>
      </c>
      <c r="K3" s="21" t="s">
        <v>21</v>
      </c>
      <c r="L3" s="22">
        <f>J3*2</f>
        <v>90</v>
      </c>
      <c r="M3" s="47">
        <v>40666</v>
      </c>
      <c r="N3" s="46"/>
      <c r="O3" s="7"/>
    </row>
    <row r="4" spans="1:15" ht="24" customHeight="1" thickBot="1">
      <c r="A4" s="38" t="s">
        <v>16</v>
      </c>
      <c r="B4" s="39" t="s">
        <v>5</v>
      </c>
      <c r="C4" s="40" t="s">
        <v>17</v>
      </c>
      <c r="D4" s="41" t="s">
        <v>2</v>
      </c>
      <c r="E4" s="41" t="s">
        <v>3</v>
      </c>
      <c r="F4" s="41" t="s">
        <v>0</v>
      </c>
      <c r="G4" s="41" t="s">
        <v>1</v>
      </c>
      <c r="H4" s="41" t="s">
        <v>4</v>
      </c>
      <c r="I4" s="41" t="s">
        <v>26</v>
      </c>
      <c r="J4" s="41" t="s">
        <v>27</v>
      </c>
      <c r="K4" s="42" t="s">
        <v>38</v>
      </c>
      <c r="L4" s="42" t="s">
        <v>29</v>
      </c>
      <c r="M4" s="42" t="s">
        <v>33</v>
      </c>
      <c r="N4" s="43" t="s">
        <v>22</v>
      </c>
      <c r="O4" s="7"/>
    </row>
    <row r="5" spans="1:15" ht="15" customHeight="1">
      <c r="A5" s="33">
        <v>26</v>
      </c>
      <c r="B5" s="34" t="s">
        <v>14</v>
      </c>
      <c r="C5" s="52"/>
      <c r="D5" s="62">
        <v>0.33333333333333331</v>
      </c>
      <c r="E5" s="50">
        <v>0.5</v>
      </c>
      <c r="F5" s="50">
        <v>0.52083333333333337</v>
      </c>
      <c r="G5" s="62">
        <v>0.20833333333333334</v>
      </c>
      <c r="H5" s="3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0.85416666666666663</v>
      </c>
      <c r="I5" s="36">
        <f>IF(OR(Table53[[#This Row],[Jour]]="Samedi",Table53[[#This Row],[Jour]]="Dimanche",Table53[[#This Row],[Férié]]=1,Table53[[#This Row],[Temps de présence]]&gt;TIMEVALUE("9:00")),0,Table53[[#This Row],[Temps de présence]]-Présence_normale)</f>
        <v>0</v>
      </c>
      <c r="J5" s="3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5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0.33333333333333331</v>
      </c>
      <c r="L5" s="3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0.52083333333333326</v>
      </c>
      <c r="M5" s="3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5" s="16">
        <f>IF(Table53[[#This Row],[Temps de présence]]&gt;0,Transport_AR," ")</f>
        <v>90</v>
      </c>
      <c r="O5" s="7"/>
    </row>
    <row r="6" spans="1:15" ht="15" customHeight="1">
      <c r="A6" s="23">
        <v>27</v>
      </c>
      <c r="B6" s="24" t="s">
        <v>15</v>
      </c>
      <c r="C6" s="51"/>
      <c r="D6" s="63">
        <v>0.20833333333333334</v>
      </c>
      <c r="E6" s="50">
        <v>0.5</v>
      </c>
      <c r="F6" s="50">
        <v>0.52083333333333337</v>
      </c>
      <c r="G6" s="63">
        <v>0.70833333333333337</v>
      </c>
      <c r="H6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0.47916666666666663</v>
      </c>
      <c r="I6" s="26">
        <f>IF(OR(Table53[[#This Row],[Jour]]="Samedi",Table53[[#This Row],[Jour]]="Dimanche",Table53[[#This Row],[Férié]]=1,Table53[[#This Row],[Temps de présence]]&gt;TIMEVALUE("9:00")),0,Table53[[#This Row],[Temps de présence]]-Présence_normale)</f>
        <v>0</v>
      </c>
      <c r="J6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6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6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0.33333333333333331</v>
      </c>
      <c r="M6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0.14583333333333331</v>
      </c>
      <c r="N6" s="37">
        <f>IF(Table53[[#This Row],[Temps de présence]]&gt;0,Transport_AR," ")</f>
        <v>90</v>
      </c>
      <c r="O6" s="7"/>
    </row>
    <row r="7" spans="1:15" ht="15" customHeight="1">
      <c r="A7" s="23">
        <v>28</v>
      </c>
      <c r="B7" s="24" t="s">
        <v>9</v>
      </c>
      <c r="C7" s="51">
        <v>1</v>
      </c>
      <c r="D7" s="63">
        <v>0.33333333333333331</v>
      </c>
      <c r="E7" s="50">
        <v>0.5</v>
      </c>
      <c r="F7" s="50">
        <v>0.52083333333333337</v>
      </c>
      <c r="G7" s="63">
        <v>0.29166666666666669</v>
      </c>
      <c r="H7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0.9375</v>
      </c>
      <c r="I7" s="26">
        <f>IF(OR(Table53[[#This Row],[Jour]]="Samedi",Table53[[#This Row],[Jour]]="Dimanche",Table53[[#This Row],[Férié]]=1,Table53[[#This Row],[Temps de présence]]&gt;TIMEVALUE("9:00")),0,Table53[[#This Row],[Temps de présence]]-Présence_normale)</f>
        <v>0</v>
      </c>
      <c r="J7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7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7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0.33333333333333331</v>
      </c>
      <c r="M7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0.60416666666666674</v>
      </c>
      <c r="N7" s="37">
        <f>IF(Table53[[#This Row],[Temps de présence]]&gt;0,Transport_AR," ")</f>
        <v>90</v>
      </c>
      <c r="O7" s="7"/>
    </row>
    <row r="8" spans="1:15" ht="15" customHeight="1">
      <c r="A8" s="23">
        <v>29</v>
      </c>
      <c r="B8" s="34" t="s">
        <v>10</v>
      </c>
      <c r="C8" s="51"/>
      <c r="D8" s="62">
        <v>0.35416666666666669</v>
      </c>
      <c r="E8" s="50">
        <v>0.5</v>
      </c>
      <c r="F8" s="50">
        <v>0.52083333333333304</v>
      </c>
      <c r="G8" s="62">
        <v>0.10416666666666667</v>
      </c>
      <c r="H8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0.72916666666666696</v>
      </c>
      <c r="I8" s="26">
        <f>IF(OR(Table53[[#This Row],[Jour]]="Samedi",Table53[[#This Row],[Jour]]="Dimanche",Table53[[#This Row],[Férié]]=1,Table53[[#This Row],[Temps de présence]]&gt;TIMEVALUE("9:00")),0,Table53[[#This Row],[Temps de présence]]-Présence_normale)</f>
        <v>0</v>
      </c>
      <c r="J8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0.375</v>
      </c>
      <c r="K8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0.33333333333333331</v>
      </c>
      <c r="L8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2.0833333333333648E-2</v>
      </c>
      <c r="M8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8" s="16">
        <f>IF(Table53[[#This Row],[Temps de présence]]&gt;0,Transport_AR," ")</f>
        <v>90</v>
      </c>
      <c r="O8" s="7"/>
    </row>
    <row r="9" spans="1:15" ht="15" customHeight="1">
      <c r="A9" s="23">
        <v>30</v>
      </c>
      <c r="B9" s="24" t="s">
        <v>11</v>
      </c>
      <c r="C9" s="51"/>
      <c r="D9" s="62">
        <v>0.35416666666666669</v>
      </c>
      <c r="E9" s="50">
        <v>0.5</v>
      </c>
      <c r="F9" s="50">
        <v>0.52083333333333304</v>
      </c>
      <c r="G9" s="62">
        <v>0.54166666666666663</v>
      </c>
      <c r="H9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0.16666666666666696</v>
      </c>
      <c r="I9" s="26">
        <f>IF(OR(Table53[[#This Row],[Jour]]="Samedi",Table53[[#This Row],[Jour]]="Dimanche",Table53[[#This Row],[Férié]]=1,Table53[[#This Row],[Temps de présence]]&gt;TIMEVALUE("9:00")),0,Table53[[#This Row],[Temps de présence]]-Présence_normale)</f>
        <v>-0.20833333333333304</v>
      </c>
      <c r="J9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0.16666666666666696</v>
      </c>
      <c r="K9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9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9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9" s="37">
        <f>IF(Table53[[#This Row],[Temps de présence]]&gt;0,Transport_AR," ")</f>
        <v>90</v>
      </c>
      <c r="O9" s="7"/>
    </row>
    <row r="10" spans="1:15" ht="15" customHeight="1">
      <c r="A10" s="23">
        <v>1</v>
      </c>
      <c r="B10" s="24" t="s">
        <v>12</v>
      </c>
      <c r="C10" s="51"/>
      <c r="D10" s="62">
        <v>0.35416666666666669</v>
      </c>
      <c r="E10" s="50">
        <v>0.5</v>
      </c>
      <c r="F10" s="50">
        <v>0.54166666666666663</v>
      </c>
      <c r="G10" s="62">
        <v>8.3333333333333329E-2</v>
      </c>
      <c r="H10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0.6875</v>
      </c>
      <c r="I10" s="26">
        <f>IF(OR(Table53[[#This Row],[Jour]]="Samedi",Table53[[#This Row],[Jour]]="Dimanche",Table53[[#This Row],[Férié]]=1,Table53[[#This Row],[Temps de présence]]&gt;TIMEVALUE("9:00")),0,Table53[[#This Row],[Temps de présence]]-Présence_normale)</f>
        <v>0</v>
      </c>
      <c r="J10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0.375</v>
      </c>
      <c r="K10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0.3125</v>
      </c>
      <c r="L10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10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10" s="37">
        <f>IF(Table53[[#This Row],[Temps de présence]]&gt;0,Transport_AR," ")</f>
        <v>90</v>
      </c>
      <c r="O10" s="7"/>
    </row>
    <row r="11" spans="1:15" ht="15" customHeight="1">
      <c r="A11" s="23">
        <v>2</v>
      </c>
      <c r="B11" s="34" t="s">
        <v>13</v>
      </c>
      <c r="C11" s="51"/>
      <c r="D11" s="62"/>
      <c r="E11" s="50"/>
      <c r="F11" s="50">
        <v>0.20833333333333334</v>
      </c>
      <c r="G11" s="62">
        <v>8.3333333333333329E-2</v>
      </c>
      <c r="H11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0.875</v>
      </c>
      <c r="I11" s="26">
        <f>IF(OR(Table53[[#This Row],[Jour]]="Samedi",Table53[[#This Row],[Jour]]="Dimanche",Table53[[#This Row],[Férié]]=1,Table53[[#This Row],[Temps de présence]]&gt;TIMEVALUE("9:00")),0,Table53[[#This Row],[Temps de présence]]-Présence_normale)</f>
        <v>0</v>
      </c>
      <c r="J11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0.375</v>
      </c>
      <c r="K11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0.33333333333333331</v>
      </c>
      <c r="L11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0.16666666666666669</v>
      </c>
      <c r="M11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11" s="16">
        <f>IF(Table53[[#This Row],[Temps de présence]]&gt;0,Transport_AR," ")</f>
        <v>90</v>
      </c>
      <c r="O11" s="7"/>
    </row>
    <row r="12" spans="1:15" ht="15" customHeight="1">
      <c r="A12" s="23">
        <v>3</v>
      </c>
      <c r="B12" s="24" t="s">
        <v>14</v>
      </c>
      <c r="C12" s="51"/>
      <c r="D12" s="62">
        <v>0.33333333333333331</v>
      </c>
      <c r="E12" s="50">
        <v>0.5</v>
      </c>
      <c r="F12" s="50">
        <v>0.52083333333333304</v>
      </c>
      <c r="G12" s="62">
        <v>0.625</v>
      </c>
      <c r="H12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0.2708333333333337</v>
      </c>
      <c r="I12" s="26">
        <f>IF(OR(Table53[[#This Row],[Jour]]="Samedi",Table53[[#This Row],[Jour]]="Dimanche",Table53[[#This Row],[Férié]]=1,Table53[[#This Row],[Temps de présence]]&gt;TIMEVALUE("9:00")),0,Table53[[#This Row],[Temps de présence]]-Présence_normale)</f>
        <v>0</v>
      </c>
      <c r="J12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12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0.2708333333333337</v>
      </c>
      <c r="L12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12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12" s="37">
        <f>IF(Table53[[#This Row],[Temps de présence]]&gt;0,Transport_AR," ")</f>
        <v>90</v>
      </c>
      <c r="O12" s="7"/>
    </row>
    <row r="13" spans="1:15" ht="15" customHeight="1">
      <c r="A13" s="23">
        <v>4</v>
      </c>
      <c r="B13" s="24" t="s">
        <v>15</v>
      </c>
      <c r="C13" s="51"/>
      <c r="D13" s="64"/>
      <c r="E13" s="50"/>
      <c r="F13" s="50"/>
      <c r="G13" s="64"/>
      <c r="H13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13" s="26">
        <f>IF(OR(Table53[[#This Row],[Jour]]="Samedi",Table53[[#This Row],[Jour]]="Dimanche",Table53[[#This Row],[Férié]]=1,Table53[[#This Row],[Temps de présence]]&gt;TIMEVALUE("9:00")),0,Table53[[#This Row],[Temps de présence]]-Présence_normale)</f>
        <v>0</v>
      </c>
      <c r="J13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13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13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13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13" s="37" t="str">
        <f>IF(Table53[[#This Row],[Temps de présence]]&gt;0,Transport_AR," ")</f>
        <v xml:space="preserve"> </v>
      </c>
      <c r="O13" s="7"/>
    </row>
    <row r="14" spans="1:15" ht="15" customHeight="1">
      <c r="A14" s="23">
        <v>5</v>
      </c>
      <c r="B14" s="34" t="s">
        <v>9</v>
      </c>
      <c r="C14" s="51"/>
      <c r="D14" s="64"/>
      <c r="E14" s="50"/>
      <c r="F14" s="50"/>
      <c r="G14" s="64"/>
      <c r="H14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14" s="26">
        <f>IF(OR(Table53[[#This Row],[Jour]]="Samedi",Table53[[#This Row],[Jour]]="Dimanche",Table53[[#This Row],[Férié]]=1,Table53[[#This Row],[Temps de présence]]&gt;TIMEVALUE("9:00")),0,Table53[[#This Row],[Temps de présence]]-Présence_normale)</f>
        <v>-0.375</v>
      </c>
      <c r="J14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14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14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14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14" s="16" t="str">
        <f>IF(Table53[[#This Row],[Temps de présence]]&gt;0,Transport_AR," ")</f>
        <v xml:space="preserve"> </v>
      </c>
      <c r="O14" s="7"/>
    </row>
    <row r="15" spans="1:15" ht="15" customHeight="1">
      <c r="A15" s="23">
        <v>6</v>
      </c>
      <c r="B15" s="24" t="s">
        <v>10</v>
      </c>
      <c r="C15" s="51"/>
      <c r="D15" s="65"/>
      <c r="E15" s="50"/>
      <c r="F15" s="50"/>
      <c r="G15" s="65"/>
      <c r="H15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15" s="26">
        <f>IF(OR(Table53[[#This Row],[Jour]]="Samedi",Table53[[#This Row],[Jour]]="Dimanche",Table53[[#This Row],[Férié]]=1,Table53[[#This Row],[Temps de présence]]&gt;TIMEVALUE("9:00")),0,Table53[[#This Row],[Temps de présence]]-Présence_normale)</f>
        <v>-0.375</v>
      </c>
      <c r="J15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15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15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15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15" s="37" t="str">
        <f>IF(Table53[[#This Row],[Temps de présence]]&gt;0,Transport_AR," ")</f>
        <v xml:space="preserve"> </v>
      </c>
      <c r="O15" s="7"/>
    </row>
    <row r="16" spans="1:15" ht="15" customHeight="1">
      <c r="A16" s="23">
        <v>7</v>
      </c>
      <c r="B16" s="24" t="s">
        <v>11</v>
      </c>
      <c r="C16" s="51"/>
      <c r="D16" s="64"/>
      <c r="E16" s="50"/>
      <c r="F16" s="50"/>
      <c r="G16" s="64"/>
      <c r="H16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16" s="26">
        <f>IF(OR(Table53[[#This Row],[Jour]]="Samedi",Table53[[#This Row],[Jour]]="Dimanche",Table53[[#This Row],[Férié]]=1,Table53[[#This Row],[Temps de présence]]&gt;TIMEVALUE("9:00")),0,Table53[[#This Row],[Temps de présence]]-Présence_normale)</f>
        <v>-0.375</v>
      </c>
      <c r="J16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16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16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16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16" s="37" t="str">
        <f>IF(Table53[[#This Row],[Temps de présence]]&gt;0,Transport_AR," ")</f>
        <v xml:space="preserve"> </v>
      </c>
      <c r="O16" s="7"/>
    </row>
    <row r="17" spans="1:20" ht="15" customHeight="1">
      <c r="A17" s="23">
        <v>8</v>
      </c>
      <c r="B17" s="34" t="s">
        <v>12</v>
      </c>
      <c r="C17" s="51"/>
      <c r="D17" s="64"/>
      <c r="E17" s="50"/>
      <c r="F17" s="50"/>
      <c r="G17" s="64"/>
      <c r="H17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17" s="26">
        <f>IF(OR(Table53[[#This Row],[Jour]]="Samedi",Table53[[#This Row],[Jour]]="Dimanche",Table53[[#This Row],[Férié]]=1,Table53[[#This Row],[Temps de présence]]&gt;TIMEVALUE("9:00")),0,Table53[[#This Row],[Temps de présence]]-Présence_normale)</f>
        <v>-0.375</v>
      </c>
      <c r="J17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17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17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17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17" s="16" t="str">
        <f>IF(Table53[[#This Row],[Temps de présence]]&gt;0,Transport_AR," ")</f>
        <v xml:space="preserve"> </v>
      </c>
      <c r="O17" s="7"/>
    </row>
    <row r="18" spans="1:20" ht="15" customHeight="1">
      <c r="A18" s="23">
        <v>9</v>
      </c>
      <c r="B18" s="24" t="s">
        <v>13</v>
      </c>
      <c r="C18" s="51"/>
      <c r="D18" s="64"/>
      <c r="E18" s="50"/>
      <c r="F18" s="50"/>
      <c r="G18" s="64"/>
      <c r="H18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18" s="26">
        <f>IF(OR(Table53[[#This Row],[Jour]]="Samedi",Table53[[#This Row],[Jour]]="Dimanche",Table53[[#This Row],[Férié]]=1,Table53[[#This Row],[Temps de présence]]&gt;TIMEVALUE("9:00")),0,Table53[[#This Row],[Temps de présence]]-Présence_normale)</f>
        <v>-0.375</v>
      </c>
      <c r="J18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18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18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18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18" s="37" t="str">
        <f>IF(Table53[[#This Row],[Temps de présence]]&gt;0,Transport_AR," ")</f>
        <v xml:space="preserve"> </v>
      </c>
      <c r="O18" s="7"/>
    </row>
    <row r="19" spans="1:20" ht="15" customHeight="1">
      <c r="A19" s="23">
        <v>10</v>
      </c>
      <c r="B19" s="24" t="s">
        <v>14</v>
      </c>
      <c r="C19" s="51"/>
      <c r="D19" s="65"/>
      <c r="E19" s="50"/>
      <c r="F19" s="50"/>
      <c r="G19" s="65"/>
      <c r="H19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19" s="26">
        <f>IF(OR(Table53[[#This Row],[Jour]]="Samedi",Table53[[#This Row],[Jour]]="Dimanche",Table53[[#This Row],[Férié]]=1,Table53[[#This Row],[Temps de présence]]&gt;TIMEVALUE("9:00")),0,Table53[[#This Row],[Temps de présence]]-Présence_normale)</f>
        <v>0</v>
      </c>
      <c r="J19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19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19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19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19" s="37" t="str">
        <f>IF(Table53[[#This Row],[Temps de présence]]&gt;0,Transport_AR," ")</f>
        <v xml:space="preserve"> </v>
      </c>
      <c r="O19" s="7"/>
    </row>
    <row r="20" spans="1:20" ht="15" customHeight="1">
      <c r="A20" s="23">
        <v>11</v>
      </c>
      <c r="B20" s="34" t="s">
        <v>15</v>
      </c>
      <c r="C20" s="51"/>
      <c r="D20" s="64"/>
      <c r="E20" s="50"/>
      <c r="F20" s="50"/>
      <c r="G20" s="64"/>
      <c r="H20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20" s="26">
        <f>IF(OR(Table53[[#This Row],[Jour]]="Samedi",Table53[[#This Row],[Jour]]="Dimanche",Table53[[#This Row],[Férié]]=1,Table53[[#This Row],[Temps de présence]]&gt;TIMEVALUE("9:00")),0,Table53[[#This Row],[Temps de présence]]-Présence_normale)</f>
        <v>0</v>
      </c>
      <c r="J20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20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20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20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20" s="16" t="str">
        <f>IF(Table53[[#This Row],[Temps de présence]]&gt;0,Transport_AR," ")</f>
        <v xml:space="preserve"> </v>
      </c>
      <c r="O20" s="7"/>
    </row>
    <row r="21" spans="1:20" ht="15" customHeight="1">
      <c r="A21" s="23">
        <v>12</v>
      </c>
      <c r="B21" s="24" t="s">
        <v>9</v>
      </c>
      <c r="C21" s="51"/>
      <c r="D21" s="64"/>
      <c r="E21" s="50"/>
      <c r="F21" s="50"/>
      <c r="G21" s="64"/>
      <c r="H21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21" s="26">
        <f>IF(OR(Table53[[#This Row],[Jour]]="Samedi",Table53[[#This Row],[Jour]]="Dimanche",Table53[[#This Row],[Férié]]=1,Table53[[#This Row],[Temps de présence]]&gt;TIMEVALUE("9:00")),0,Table53[[#This Row],[Temps de présence]]-Présence_normale)</f>
        <v>-0.375</v>
      </c>
      <c r="J21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21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21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21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21" s="37" t="str">
        <f>IF(Table53[[#This Row],[Temps de présence]]&gt;0,Transport_AR," ")</f>
        <v xml:space="preserve"> </v>
      </c>
      <c r="O21" s="7"/>
    </row>
    <row r="22" spans="1:20" ht="15" customHeight="1">
      <c r="A22" s="23">
        <v>13</v>
      </c>
      <c r="B22" s="24" t="s">
        <v>10</v>
      </c>
      <c r="C22" s="51"/>
      <c r="D22" s="65"/>
      <c r="E22" s="50"/>
      <c r="F22" s="50"/>
      <c r="G22" s="65"/>
      <c r="H22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22" s="26">
        <f>IF(OR(Table53[[#This Row],[Jour]]="Samedi",Table53[[#This Row],[Jour]]="Dimanche",Table53[[#This Row],[Férié]]=1,Table53[[#This Row],[Temps de présence]]&gt;TIMEVALUE("9:00")),0,Table53[[#This Row],[Temps de présence]]-Présence_normale)</f>
        <v>-0.375</v>
      </c>
      <c r="J22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22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22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22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22" s="37" t="str">
        <f>IF(Table53[[#This Row],[Temps de présence]]&gt;0,Transport_AR," ")</f>
        <v xml:space="preserve"> </v>
      </c>
      <c r="O22" s="7"/>
      <c r="P22" s="15"/>
    </row>
    <row r="23" spans="1:20" ht="15" customHeight="1">
      <c r="A23" s="23">
        <v>14</v>
      </c>
      <c r="B23" s="34" t="s">
        <v>11</v>
      </c>
      <c r="C23" s="51"/>
      <c r="D23" s="65"/>
      <c r="E23" s="50"/>
      <c r="F23" s="50"/>
      <c r="G23" s="65"/>
      <c r="H23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23" s="26">
        <f>IF(OR(Table53[[#This Row],[Jour]]="Samedi",Table53[[#This Row],[Jour]]="Dimanche",Table53[[#This Row],[Férié]]=1,Table53[[#This Row],[Temps de présence]]&gt;TIMEVALUE("9:00")),0,Table53[[#This Row],[Temps de présence]]-Présence_normale)</f>
        <v>-0.375</v>
      </c>
      <c r="J23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23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23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23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23" s="16" t="str">
        <f>IF(Table53[[#This Row],[Temps de présence]]&gt;0,Transport_AR," ")</f>
        <v xml:space="preserve"> </v>
      </c>
      <c r="O23" s="7"/>
      <c r="T23" s="9"/>
    </row>
    <row r="24" spans="1:20" ht="15" customHeight="1">
      <c r="A24" s="23">
        <v>15</v>
      </c>
      <c r="B24" s="24" t="s">
        <v>12</v>
      </c>
      <c r="C24" s="51"/>
      <c r="D24" s="65"/>
      <c r="E24" s="50"/>
      <c r="F24" s="50"/>
      <c r="G24" s="65"/>
      <c r="H24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24" s="26">
        <f>IF(OR(Table53[[#This Row],[Jour]]="Samedi",Table53[[#This Row],[Jour]]="Dimanche",Table53[[#This Row],[Férié]]=1,Table53[[#This Row],[Temps de présence]]&gt;TIMEVALUE("9:00")),0,Table53[[#This Row],[Temps de présence]]-Présence_normale)</f>
        <v>-0.375</v>
      </c>
      <c r="J24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24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24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24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24" s="37" t="str">
        <f>IF(Table53[[#This Row],[Temps de présence]]&gt;0,Transport_AR," ")</f>
        <v xml:space="preserve"> </v>
      </c>
      <c r="O24" s="7"/>
    </row>
    <row r="25" spans="1:20" ht="15" customHeight="1">
      <c r="A25" s="23">
        <v>16</v>
      </c>
      <c r="B25" s="24" t="s">
        <v>13</v>
      </c>
      <c r="C25" s="51"/>
      <c r="D25" s="64"/>
      <c r="E25" s="50"/>
      <c r="F25" s="50"/>
      <c r="G25" s="64"/>
      <c r="H25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25" s="26">
        <f>IF(OR(Table53[[#This Row],[Jour]]="Samedi",Table53[[#This Row],[Jour]]="Dimanche",Table53[[#This Row],[Férié]]=1,Table53[[#This Row],[Temps de présence]]&gt;TIMEVALUE("9:00")),0,Table53[[#This Row],[Temps de présence]]-Présence_normale)</f>
        <v>-0.375</v>
      </c>
      <c r="J25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25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25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25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25" s="37" t="str">
        <f>IF(Table53[[#This Row],[Temps de présence]]&gt;0,Transport_AR," ")</f>
        <v xml:space="preserve"> </v>
      </c>
      <c r="O25" s="7"/>
    </row>
    <row r="26" spans="1:20" ht="15" customHeight="1">
      <c r="A26" s="23">
        <v>17</v>
      </c>
      <c r="B26" s="34" t="s">
        <v>14</v>
      </c>
      <c r="C26" s="51"/>
      <c r="D26" s="65"/>
      <c r="E26" s="50"/>
      <c r="F26" s="50"/>
      <c r="G26" s="65"/>
      <c r="H26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26" s="26">
        <f>IF(OR(Table53[[#This Row],[Jour]]="Samedi",Table53[[#This Row],[Jour]]="Dimanche",Table53[[#This Row],[Férié]]=1,Table53[[#This Row],[Temps de présence]]&gt;TIMEVALUE("9:00")),0,Table53[[#This Row],[Temps de présence]]-Présence_normale)</f>
        <v>0</v>
      </c>
      <c r="J26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26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26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26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26" s="16" t="str">
        <f>IF(Table53[[#This Row],[Temps de présence]]&gt;0,Transport_AR," ")</f>
        <v xml:space="preserve"> </v>
      </c>
      <c r="O26" s="7"/>
    </row>
    <row r="27" spans="1:20" ht="15" customHeight="1">
      <c r="A27" s="23">
        <v>18</v>
      </c>
      <c r="B27" s="24" t="s">
        <v>15</v>
      </c>
      <c r="C27" s="51"/>
      <c r="D27" s="64"/>
      <c r="E27" s="50"/>
      <c r="F27" s="50"/>
      <c r="G27" s="64"/>
      <c r="H27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27" s="26">
        <f>IF(OR(Table53[[#This Row],[Jour]]="Samedi",Table53[[#This Row],[Jour]]="Dimanche",Table53[[#This Row],[Férié]]=1,Table53[[#This Row],[Temps de présence]]&gt;TIMEVALUE("9:00")),0,Table53[[#This Row],[Temps de présence]]-Présence_normale)</f>
        <v>0</v>
      </c>
      <c r="J27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27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27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27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27" s="37" t="str">
        <f>IF(Table53[[#This Row],[Temps de présence]]&gt;0,Transport_AR," ")</f>
        <v xml:space="preserve"> </v>
      </c>
      <c r="O27" s="7"/>
    </row>
    <row r="28" spans="1:20" ht="15" customHeight="1">
      <c r="A28" s="23">
        <v>19</v>
      </c>
      <c r="B28" s="24" t="s">
        <v>9</v>
      </c>
      <c r="C28" s="51"/>
      <c r="D28" s="64"/>
      <c r="E28" s="50"/>
      <c r="F28" s="50"/>
      <c r="G28" s="64"/>
      <c r="H28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28" s="26">
        <f>IF(OR(Table53[[#This Row],[Jour]]="Samedi",Table53[[#This Row],[Jour]]="Dimanche",Table53[[#This Row],[Férié]]=1,Table53[[#This Row],[Temps de présence]]&gt;TIMEVALUE("9:00")),0,Table53[[#This Row],[Temps de présence]]-Présence_normale)</f>
        <v>-0.375</v>
      </c>
      <c r="J28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28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28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28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28" s="37" t="str">
        <f>IF(Table53[[#This Row],[Temps de présence]]&gt;0,Transport_AR," ")</f>
        <v xml:space="preserve"> </v>
      </c>
      <c r="O28" s="7"/>
    </row>
    <row r="29" spans="1:20" ht="15" customHeight="1">
      <c r="A29" s="23">
        <v>20</v>
      </c>
      <c r="B29" s="34" t="s">
        <v>10</v>
      </c>
      <c r="C29" s="51"/>
      <c r="D29" s="64"/>
      <c r="E29" s="50"/>
      <c r="F29" s="50"/>
      <c r="G29" s="64"/>
      <c r="H29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29" s="26">
        <f>IF(OR(Table53[[#This Row],[Jour]]="Samedi",Table53[[#This Row],[Jour]]="Dimanche",Table53[[#This Row],[Férié]]=1,Table53[[#This Row],[Temps de présence]]&gt;TIMEVALUE("9:00")),0,Table53[[#This Row],[Temps de présence]]-Présence_normale)</f>
        <v>-0.375</v>
      </c>
      <c r="J29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29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29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29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29" s="16" t="str">
        <f>IF(Table53[[#This Row],[Temps de présence]]&gt;0,Transport_AR," ")</f>
        <v xml:space="preserve"> </v>
      </c>
      <c r="O29" s="7"/>
    </row>
    <row r="30" spans="1:20" ht="15" customHeight="1">
      <c r="A30" s="23">
        <v>21</v>
      </c>
      <c r="B30" s="24" t="s">
        <v>11</v>
      </c>
      <c r="C30" s="51"/>
      <c r="D30" s="64"/>
      <c r="E30" s="50"/>
      <c r="F30" s="50"/>
      <c r="G30" s="64"/>
      <c r="H30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30" s="26">
        <f>IF(OR(Table53[[#This Row],[Jour]]="Samedi",Table53[[#This Row],[Jour]]="Dimanche",Table53[[#This Row],[Férié]]=1,Table53[[#This Row],[Temps de présence]]&gt;TIMEVALUE("9:00")),0,Table53[[#This Row],[Temps de présence]]-Présence_normale)</f>
        <v>-0.375</v>
      </c>
      <c r="J30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30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30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30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30" s="37" t="str">
        <f>IF(Table53[[#This Row],[Temps de présence]]&gt;0,Transport_AR," ")</f>
        <v xml:space="preserve"> </v>
      </c>
      <c r="O30" s="7"/>
    </row>
    <row r="31" spans="1:20" ht="15" customHeight="1">
      <c r="A31" s="23">
        <v>22</v>
      </c>
      <c r="B31" s="24" t="s">
        <v>12</v>
      </c>
      <c r="C31" s="51"/>
      <c r="D31" s="65"/>
      <c r="E31" s="50"/>
      <c r="F31" s="50"/>
      <c r="G31" s="65"/>
      <c r="H31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31" s="26">
        <f>IF(OR(Table53[[#This Row],[Jour]]="Samedi",Table53[[#This Row],[Jour]]="Dimanche",Table53[[#This Row],[Férié]]=1,Table53[[#This Row],[Temps de présence]]&gt;TIMEVALUE("9:00")),0,Table53[[#This Row],[Temps de présence]]-Présence_normale)</f>
        <v>-0.375</v>
      </c>
      <c r="J31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31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31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31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31" s="37" t="str">
        <f>IF(Table53[[#This Row],[Temps de présence]]&gt;0,Transport_AR," ")</f>
        <v xml:space="preserve"> </v>
      </c>
      <c r="O31" s="7"/>
    </row>
    <row r="32" spans="1:20" ht="15" customHeight="1">
      <c r="A32" s="23">
        <v>23</v>
      </c>
      <c r="B32" s="34" t="s">
        <v>13</v>
      </c>
      <c r="C32" s="51"/>
      <c r="D32" s="65"/>
      <c r="E32" s="50"/>
      <c r="F32" s="50"/>
      <c r="G32" s="65"/>
      <c r="H32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32" s="26">
        <f>IF(OR(Table53[[#This Row],[Jour]]="Samedi",Table53[[#This Row],[Jour]]="Dimanche",Table53[[#This Row],[Férié]]=1,Table53[[#This Row],[Temps de présence]]&gt;TIMEVALUE("9:00")),0,Table53[[#This Row],[Temps de présence]]-Présence_normale)</f>
        <v>-0.375</v>
      </c>
      <c r="J32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32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32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32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32" s="16" t="str">
        <f>IF(Table53[[#This Row],[Temps de présence]]&gt;0,Transport_AR," ")</f>
        <v xml:space="preserve"> </v>
      </c>
      <c r="O32" s="7"/>
    </row>
    <row r="33" spans="1:28" ht="15" customHeight="1">
      <c r="A33" s="23">
        <v>24</v>
      </c>
      <c r="B33" s="24" t="s">
        <v>14</v>
      </c>
      <c r="C33" s="51"/>
      <c r="D33" s="65"/>
      <c r="E33" s="50"/>
      <c r="F33" s="50"/>
      <c r="G33" s="65"/>
      <c r="H33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33" s="26">
        <f>IF(OR(Table53[[#This Row],[Jour]]="Samedi",Table53[[#This Row],[Jour]]="Dimanche",Table53[[#This Row],[Férié]]=1,Table53[[#This Row],[Temps de présence]]&gt;TIMEVALUE("9:00")),0,Table53[[#This Row],[Temps de présence]]-Présence_normale)</f>
        <v>0</v>
      </c>
      <c r="J33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33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33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33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33" s="37" t="str">
        <f>IF(Table53[[#This Row],[Temps de présence]]&gt;0,Transport_AR," ")</f>
        <v xml:space="preserve"> </v>
      </c>
      <c r="O33" s="7"/>
    </row>
    <row r="34" spans="1:28" ht="15" customHeight="1">
      <c r="A34" s="23">
        <v>25</v>
      </c>
      <c r="B34" s="24" t="s">
        <v>15</v>
      </c>
      <c r="C34" s="51"/>
      <c r="D34" s="64"/>
      <c r="E34" s="50"/>
      <c r="F34" s="50"/>
      <c r="G34" s="64"/>
      <c r="H34" s="25">
        <f>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</f>
        <v>0</v>
      </c>
      <c r="I34" s="26">
        <f>IF(OR(Table53[[#This Row],[Jour]]="Samedi",Table53[[#This Row],[Jour]]="Dimanche",Table53[[#This Row],[Férié]]=1,Table53[[#This Row],[Temps de présence]]&gt;TIMEVALUE("9:00")),0,Table53[[#This Row],[Temps de présence]]-Présence_normale)</f>
        <v>0</v>
      </c>
      <c r="J34" s="26">
        <f>IF(OR(Table53[[#This Row],[Jour]]="Samedi",Table53[[#This Row],[Jour]]="Dimanche",Table53[[#This Row],[Férié]]=1),0,MIN(Table53[[#This Row],[Heure fin AM]]-Table53[[#This Row],[Heure début AM]]+(Table53[[#This Row],[Heure fin AM]]-Table53[[#This Row],[Heure début AM]]&lt;0)+Table53[[#This Row],[Heure fin PM]]-Table53[[#This Row],[Heure début PM]]+(Table53[[#This Row],[Heure fin PM]]-Table53[[#This Row],[Heure début PM]]&lt;0),TIMEVALUE("09:00")))</f>
        <v>0</v>
      </c>
      <c r="K34" s="35">
        <f>IF(OR(Table53[[#This Row],[Jour]]="Dimanche",Table53[[#This Row],[Férié]]=1,Table53[[#This Row],[Absences]]&lt;0),0,IF(AND(Table53[[#This Row],[Jour]]="Samedi",Table53[[#This Row],[Temps de présence]]&lt;=Heures_sup_max),Table53[[#This Row],[Temps de présence]],IF(AND(Table53[[#This Row],[Jour]]="Samedi",Table53[[#This Row],[Temps de présence]]&gt;=Heures_sup_max),Heures_sup_max,IF(Table53[[#This Row],[Temps de présence]]&gt;TIMEVALUE("17:00"),Heures_sup_max,Table53[[#This Row],[Temps de présence]]-Présence_normale))))</f>
        <v>0</v>
      </c>
      <c r="L34" s="25">
        <f>IF(AND(Table53[[#This Row],[Jour]]="Dimanche",Table53[[#This Row],[Temps de présence]]&gt;Heures_sup_max),Heures_sup_max,IF(AND(Table53[[#This Row],[Jour]]="Dimanche",Table53[[#This Row],[Temps de présence]]&lt;Heures_sup_max),Table53[[#This Row],[Temps de présence]],IF(AND(Table53[[#This Row],[Férié]]=1,Table53[[#This Row],[Temps de présence]]&gt;Heures_sup_max),Heures_sup_max,IF(AND(Table53[[#This Row],[Férié]]=1,Table53[[#This Row],[Temps de présence]]&lt;Heures_sup_max),Table53[[#This Row],[Temps de présence]],IF(AND(Table53[[#This Row],[Jour]]&lt;&gt;"Dimanche",Table53[[#This Row],[Temps de présence]]&gt;TIMEVALUE("17:00")),Table53[[#This Row],[Temps de présence]]-Table53[[#This Row],[Heures normales x1]]-Table53[[#This Row],[Heures sup x1,5]],IF(AND(Table53[[#This Row],[Jour]]&lt;&gt;"Dimanche",Table53[[#This Row],[Temps de présence]]&lt;TIMEVALUE("17:00")),0,IF(AND(Table53[[#This Row],[Férié]]&lt;&gt;1,Table53[[#This Row],[Temps de présence]]&gt;TIMEVALUE("17:00")),Heures_sup_max,IF(AND(Table53[[#This Row],[Férié]]&lt;&gt;1,Table53[[#This Row],[Temps de présence]]&lt;TIMEVALUE("17:00")),Table53[[#This Row],[Temps de présence]]-Table53[[#This Row],[Heures sup x1,5]],0))))))))</f>
        <v>0</v>
      </c>
      <c r="M34" s="25">
        <f>IF(OR(Table53[[#This Row],[Temps de présence]]&lt;0.375),0,IF(OR(Table53[[#This Row],[Jour]]="Dimanche",Table53[[#This Row],[Férié]]=1),Table53[[#This Row],[Temps de présence]]-Table53[[#This Row],[Heures sup x2]],Table53[[#This Row],[Temps de présence]]-Table53[[#This Row],[Heures normales x1]]-Table53[[#This Row],[Heures sup x1,5]]-Table53[[#This Row],[Heures sup x2]]))</f>
        <v>0</v>
      </c>
      <c r="N34" s="37" t="str">
        <f>IF(Table53[[#This Row],[Temps de présence]]&gt;0,Transport_AR," ")</f>
        <v xml:space="preserve"> </v>
      </c>
      <c r="O34" s="7"/>
    </row>
    <row r="35" spans="1:28" ht="15" customHeight="1">
      <c r="A35" s="27" t="s">
        <v>7</v>
      </c>
      <c r="B35" s="28"/>
      <c r="C35" s="29"/>
      <c r="D35" s="28"/>
      <c r="E35" s="28"/>
      <c r="F35" s="28"/>
      <c r="G35" s="28"/>
      <c r="H35" s="30">
        <f>SUBTOTAL(109,Table53[Temps de présence])</f>
        <v>5.0000000000000009</v>
      </c>
      <c r="I35" s="48">
        <f>ABS(SUBTOTAL(109,Table53[Absences]))</f>
        <v>5.833333333333333</v>
      </c>
      <c r="J35" s="31">
        <f>SUBTOTAL(109,Table53[Heures normales x1])</f>
        <v>1.291666666666667</v>
      </c>
      <c r="K35" s="30">
        <f>SUBTOTAL(109,Table53[Heures sup x1,5])</f>
        <v>1.5833333333333337</v>
      </c>
      <c r="L35" s="30">
        <f>SUBTOTAL(109,Table53[Heures sup x2])</f>
        <v>1.3750000000000002</v>
      </c>
      <c r="M35" s="30">
        <f>SUBTOTAL(109,Table53[Heures sup x3])</f>
        <v>0.75</v>
      </c>
      <c r="N35" s="32">
        <f>SUBTOTAL(109,Table53[Transport])</f>
        <v>720</v>
      </c>
      <c r="O35" s="7"/>
    </row>
    <row r="36" spans="1:28" ht="25" customHeight="1">
      <c r="H36" s="11" t="s">
        <v>28</v>
      </c>
      <c r="I36" s="12">
        <f>(Table53[[#Totals],[Absences]]*24)*L1</f>
        <v>0</v>
      </c>
      <c r="O36" s="7"/>
    </row>
    <row r="37" spans="1:28" ht="25" customHeight="1"/>
    <row r="41" spans="1:28">
      <c r="A41" s="71" t="s">
        <v>41</v>
      </c>
      <c r="B41" s="71"/>
      <c r="C41" s="71"/>
      <c r="D41" s="71"/>
      <c r="E41" s="71"/>
      <c r="F41" s="71"/>
      <c r="G41" s="71"/>
      <c r="H41" s="71"/>
      <c r="I41" s="71"/>
      <c r="J41" s="71"/>
      <c r="K41" s="71"/>
      <c r="L41" s="71"/>
      <c r="M41" s="71"/>
      <c r="N41" s="71"/>
      <c r="O41" s="71"/>
      <c r="P41" s="71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</row>
    <row r="42" spans="1:28">
      <c r="A42" s="71"/>
      <c r="B42" s="71"/>
      <c r="C42" s="71"/>
      <c r="D42" s="71"/>
      <c r="E42" s="71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71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</row>
    <row r="43" spans="1:28">
      <c r="A43" s="71"/>
      <c r="B43" s="71"/>
      <c r="C43" s="71"/>
      <c r="D43" s="71"/>
      <c r="E43" s="71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71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</row>
    <row r="45" spans="1:28">
      <c r="B45" s="71" t="s">
        <v>32</v>
      </c>
      <c r="C45" s="71"/>
      <c r="D45" s="71"/>
      <c r="E45" s="71"/>
      <c r="F45" s="71"/>
      <c r="G45" s="71"/>
      <c r="H45" s="71"/>
    </row>
    <row r="46" spans="1:28">
      <c r="B46" s="6" t="s">
        <v>30</v>
      </c>
    </row>
    <row r="47" spans="1:28">
      <c r="B47" s="13" t="s">
        <v>31</v>
      </c>
    </row>
    <row r="48" spans="1:28">
      <c r="B48" s="15" t="s">
        <v>35</v>
      </c>
      <c r="O48" s="10"/>
    </row>
    <row r="49" spans="2:15">
      <c r="B49" s="17" t="s">
        <v>36</v>
      </c>
      <c r="O49" s="10"/>
    </row>
    <row r="50" spans="2:15">
      <c r="L50" s="44"/>
      <c r="M50" s="44"/>
    </row>
  </sheetData>
  <mergeCells count="6">
    <mergeCell ref="B1:C1"/>
    <mergeCell ref="D1:E1"/>
    <mergeCell ref="A3:B3"/>
    <mergeCell ref="B45:H45"/>
    <mergeCell ref="A2:B2"/>
    <mergeCell ref="A41:AB43"/>
  </mergeCells>
  <conditionalFormatting sqref="H5:J35">
    <cfRule type="cellIs" dxfId="39" priority="10" operator="lessThan">
      <formula>0.333333333333333</formula>
    </cfRule>
  </conditionalFormatting>
  <conditionalFormatting sqref="B5:B35">
    <cfRule type="containsText" dxfId="38" priority="4" operator="containsText" text="Dimanche">
      <formula>NOT(ISERROR(SEARCH("Dimanche",B5)))</formula>
    </cfRule>
    <cfRule type="containsText" dxfId="37" priority="5" operator="containsText" text="Samedi">
      <formula>NOT(ISERROR(SEARCH("Samedi",B5)))</formula>
    </cfRule>
  </conditionalFormatting>
  <conditionalFormatting sqref="H4:J4">
    <cfRule type="cellIs" dxfId="36" priority="3" operator="lessThan">
      <formula>0.333333333333333</formula>
    </cfRule>
  </conditionalFormatting>
  <conditionalFormatting sqref="B4">
    <cfRule type="containsText" dxfId="35" priority="1" operator="containsText" text="Dimanche">
      <formula>NOT(ISERROR(SEARCH("Dimanche",B4)))</formula>
    </cfRule>
    <cfRule type="containsText" dxfId="34" priority="2" operator="containsText" text="Samedi">
      <formula>NOT(ISERROR(SEARCH("Samedi",B4)))</formula>
    </cfRule>
  </conditionalFormatting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add ink</dc:creator>
  <cp:lastModifiedBy>add ink</cp:lastModifiedBy>
  <cp:lastPrinted>2014-10-24T07:42:05Z</cp:lastPrinted>
  <dcterms:created xsi:type="dcterms:W3CDTF">2014-04-07T15:16:29Z</dcterms:created>
  <dcterms:modified xsi:type="dcterms:W3CDTF">2016-10-06T06:04:24Z</dcterms:modified>
</cp:coreProperties>
</file>