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date1904="1" showInkAnnotation="0" codeName="ThisWorkbook" autoCompressPictures="0"/>
  <bookViews>
    <workbookView xWindow="40" yWindow="0" windowWidth="49680" windowHeight="27720" tabRatio="964"/>
  </bookViews>
  <sheets>
    <sheet name="DEROTHEE" sheetId="86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4" i="86" l="1"/>
  <c r="I4" i="86"/>
  <c r="H5" i="86"/>
  <c r="I5" i="86"/>
  <c r="H6" i="86"/>
  <c r="I6" i="86"/>
  <c r="H7" i="86"/>
  <c r="I7" i="86"/>
  <c r="H8" i="86"/>
  <c r="I8" i="86"/>
  <c r="H9" i="86"/>
  <c r="I9" i="86"/>
  <c r="H10" i="86"/>
  <c r="I10" i="86"/>
  <c r="H11" i="86"/>
  <c r="I11" i="86"/>
  <c r="H12" i="86"/>
  <c r="I12" i="86"/>
  <c r="H13" i="86"/>
  <c r="I13" i="86"/>
  <c r="H14" i="86"/>
  <c r="I14" i="86"/>
  <c r="H15" i="86"/>
  <c r="I15" i="86"/>
  <c r="H16" i="86"/>
  <c r="I16" i="86"/>
  <c r="H17" i="86"/>
  <c r="I17" i="86"/>
  <c r="H18" i="86"/>
  <c r="I18" i="86"/>
  <c r="H19" i="86"/>
  <c r="I19" i="86"/>
  <c r="H20" i="86"/>
  <c r="I20" i="86"/>
  <c r="K4" i="86"/>
  <c r="L4" i="86"/>
  <c r="K5" i="86"/>
  <c r="L5" i="86"/>
  <c r="K6" i="86"/>
  <c r="L6" i="86"/>
  <c r="K7" i="86"/>
  <c r="L7" i="86"/>
  <c r="K8" i="86"/>
  <c r="L8" i="86"/>
  <c r="K9" i="86"/>
  <c r="L9" i="86"/>
  <c r="M10" i="86"/>
  <c r="L10" i="86"/>
  <c r="K11" i="86"/>
  <c r="L11" i="86"/>
  <c r="K12" i="86"/>
  <c r="L12" i="86"/>
  <c r="K13" i="86"/>
  <c r="L13" i="86"/>
  <c r="K14" i="86"/>
  <c r="L14" i="86"/>
  <c r="K15" i="86"/>
  <c r="L15" i="86"/>
  <c r="K16" i="86"/>
  <c r="L16" i="86"/>
  <c r="M17" i="86"/>
  <c r="L17" i="86"/>
  <c r="K18" i="86"/>
  <c r="L18" i="86"/>
  <c r="K19" i="86"/>
  <c r="L19" i="86"/>
  <c r="K20" i="86"/>
  <c r="L20" i="86"/>
  <c r="K10" i="86"/>
  <c r="K17" i="86"/>
  <c r="J4" i="86"/>
  <c r="J5" i="86"/>
  <c r="J6" i="86"/>
  <c r="J7" i="86"/>
  <c r="J8" i="86"/>
  <c r="J9" i="86"/>
  <c r="J10" i="86"/>
  <c r="J11" i="86"/>
  <c r="J12" i="86"/>
  <c r="J13" i="86"/>
  <c r="J14" i="86"/>
  <c r="J15" i="86"/>
  <c r="J16" i="86"/>
  <c r="J17" i="86"/>
  <c r="J18" i="86"/>
  <c r="J19" i="86"/>
  <c r="J20" i="86"/>
  <c r="I21" i="86"/>
  <c r="G2" i="86"/>
  <c r="L1" i="86"/>
  <c r="I22" i="86"/>
  <c r="L2" i="86"/>
  <c r="N9" i="86"/>
  <c r="N10" i="86"/>
  <c r="N11" i="86"/>
  <c r="N16" i="86"/>
  <c r="N17" i="86"/>
  <c r="N19" i="86"/>
  <c r="N20" i="86"/>
  <c r="N21" i="86"/>
  <c r="M4" i="86"/>
  <c r="M5" i="86"/>
  <c r="M6" i="86"/>
  <c r="M7" i="86"/>
  <c r="M8" i="86"/>
  <c r="M9" i="86"/>
  <c r="M11" i="86"/>
  <c r="M12" i="86"/>
  <c r="M13" i="86"/>
  <c r="M14" i="86"/>
  <c r="M15" i="86"/>
  <c r="M16" i="86"/>
  <c r="M18" i="86"/>
  <c r="M19" i="86"/>
  <c r="M20" i="86"/>
  <c r="M21" i="86"/>
  <c r="L21" i="86"/>
  <c r="K21" i="86"/>
  <c r="J21" i="86"/>
  <c r="H21" i="86"/>
</calcChain>
</file>

<file path=xl/sharedStrings.xml><?xml version="1.0" encoding="utf-8"?>
<sst xmlns="http://schemas.openxmlformats.org/spreadsheetml/2006/main" count="48" uniqueCount="38">
  <si>
    <t>Heure début PM</t>
  </si>
  <si>
    <t>Heure fin PM</t>
  </si>
  <si>
    <t>Heure début AM</t>
  </si>
  <si>
    <t>Heure fin AM</t>
  </si>
  <si>
    <t>Temps de présence</t>
  </si>
  <si>
    <t>Jour</t>
  </si>
  <si>
    <t>EMPLOYÉ :</t>
  </si>
  <si>
    <t>Total</t>
  </si>
  <si>
    <t>MOIS :</t>
  </si>
  <si>
    <t>Lundi</t>
  </si>
  <si>
    <t>Mardi</t>
  </si>
  <si>
    <t>Mercredi</t>
  </si>
  <si>
    <t>Jeudi</t>
  </si>
  <si>
    <t>Vendredi</t>
  </si>
  <si>
    <t>Samedi</t>
  </si>
  <si>
    <t>Dimanche</t>
  </si>
  <si>
    <t>Date</t>
  </si>
  <si>
    <t>Férié</t>
  </si>
  <si>
    <t>Salaire mensuel de base :</t>
  </si>
  <si>
    <t>Salaire horaire de base :</t>
  </si>
  <si>
    <t>Transport quotidien (Aller simple) :</t>
  </si>
  <si>
    <t>Transport quotidien (A/R) :</t>
  </si>
  <si>
    <t>Transport</t>
  </si>
  <si>
    <t xml:space="preserve"> jours ouvrés par mois</t>
  </si>
  <si>
    <t>Salaire journalier :</t>
  </si>
  <si>
    <t>Présence 
normale :</t>
  </si>
  <si>
    <t>Absences</t>
  </si>
  <si>
    <t>Heures normales x1</t>
  </si>
  <si>
    <t>Montant des absences :</t>
  </si>
  <si>
    <t>Trainee</t>
  </si>
  <si>
    <t>Heures supplémentaires 
x1,5</t>
  </si>
  <si>
    <t>Heures supplémentaires
x2</t>
  </si>
  <si>
    <t>Heures supplémentaires
x3</t>
  </si>
  <si>
    <t>Mai</t>
  </si>
  <si>
    <t>Anaelle</t>
  </si>
  <si>
    <t>DEROTHEE</t>
  </si>
  <si>
    <t>Bus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</si>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</sst>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2" formatCode="_-* #,##0\ &quot;Rs&quot;_-;\-* #,##0\ &quot;Rs&quot;_-;_-* &quot;-&quot;\ &quot;Rs&quot;_-;_-@_-"/>
    <numFmt numFmtId="164" formatCode="[$-F400]h:mm:ss\ AM/PM"/>
    <numFmt numFmtId="165" formatCode="h:mm;@"/>
    <numFmt numFmtId="166" formatCode="[hh]&quot;h&quot;mm"/>
    <numFmt numFmtId="167" formatCode="#,##0.00&quot; Rs&quot;"/>
    <numFmt numFmtId="168" formatCode="mmmm\ yyyy"/>
    <numFmt numFmtId="170" formatCode="0;;;@"/>
    <numFmt numFmtId="171" formatCode="#,##0&quot; Rs&quot;"/>
    <numFmt numFmtId="173" formatCode="h:mm;\-h:mm"/>
  </numFmts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0"/>
      <color theme="1"/>
      <name val="Arial Narrow"/>
    </font>
    <font>
      <b/>
      <sz val="11"/>
      <color rgb="FFFF0000"/>
      <name val="Arial Narrow"/>
    </font>
    <font>
      <b/>
      <sz val="12"/>
      <color rgb="FFFF0000"/>
      <name val="Arial Narrow"/>
    </font>
    <font>
      <b/>
      <sz val="10"/>
      <name val="Arial Narrow"/>
    </font>
    <font>
      <b/>
      <sz val="10"/>
      <color rgb="FFFF0000"/>
      <name val="Arial Narrow"/>
    </font>
    <font>
      <sz val="12"/>
      <color theme="1"/>
      <name val="Arial Narrow"/>
    </font>
    <font>
      <sz val="12"/>
      <name val="Arial Narrow"/>
    </font>
    <font>
      <sz val="12"/>
      <color rgb="FF000000"/>
      <name val="Arial Narrow"/>
    </font>
    <font>
      <b/>
      <sz val="12"/>
      <color rgb="FF0000FF"/>
      <name val="Arial Narrow"/>
    </font>
    <font>
      <b/>
      <sz val="12"/>
      <color rgb="FF800000"/>
      <name val="Arial Narrow"/>
    </font>
    <font>
      <sz val="10"/>
      <color theme="0"/>
      <name val="Arial Narrow"/>
    </font>
    <font>
      <b/>
      <sz val="14"/>
      <name val="Arial Narrow"/>
    </font>
    <font>
      <b/>
      <i/>
      <sz val="14"/>
      <color rgb="FF0000FF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theme="0"/>
      </right>
      <top style="medium">
        <color auto="1"/>
      </top>
      <bottom style="medium">
        <color auto="1"/>
      </bottom>
      <diagonal/>
    </border>
    <border>
      <left style="medium">
        <color theme="0"/>
      </left>
      <right style="medium">
        <color theme="0"/>
      </right>
      <top style="medium">
        <color auto="1"/>
      </top>
      <bottom style="medium">
        <color auto="1"/>
      </bottom>
      <diagonal/>
    </border>
    <border>
      <left style="medium">
        <color theme="0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69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2" fontId="2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49">
    <xf numFmtId="0" fontId="0" fillId="0" borderId="0" xfId="0"/>
    <xf numFmtId="0" fontId="7" fillId="2" borderId="2" xfId="0" applyNumberFormat="1" applyFont="1" applyFill="1" applyBorder="1" applyAlignment="1">
      <alignment horizontal="right" vertical="center" wrapText="1"/>
    </xf>
    <xf numFmtId="0" fontId="7" fillId="2" borderId="3" xfId="0" applyNumberFormat="1" applyFont="1" applyFill="1" applyBorder="1" applyAlignment="1">
      <alignment horizontal="left" vertical="center" wrapText="1"/>
    </xf>
    <xf numFmtId="164" fontId="8" fillId="2" borderId="1" xfId="0" applyNumberFormat="1" applyFont="1" applyFill="1" applyBorder="1" applyAlignment="1">
      <alignment vertical="center" wrapText="1"/>
    </xf>
    <xf numFmtId="171" fontId="9" fillId="2" borderId="3" xfId="0" applyNumberFormat="1" applyFont="1" applyFill="1" applyBorder="1" applyAlignment="1">
      <alignment vertical="center" wrapText="1"/>
    </xf>
    <xf numFmtId="167" fontId="9" fillId="2" borderId="3" xfId="0" applyNumberFormat="1" applyFont="1" applyFill="1" applyBorder="1" applyAlignment="1">
      <alignment vertical="center" wrapText="1"/>
    </xf>
    <xf numFmtId="164" fontId="10" fillId="0" borderId="0" xfId="0" applyNumberFormat="1" applyFont="1" applyAlignment="1">
      <alignment vertical="center"/>
    </xf>
    <xf numFmtId="168" fontId="9" fillId="2" borderId="0" xfId="0" applyNumberFormat="1" applyFont="1" applyFill="1" applyBorder="1" applyAlignment="1">
      <alignment horizontal="center" vertical="center" wrapText="1"/>
    </xf>
    <xf numFmtId="164" fontId="7" fillId="0" borderId="0" xfId="0" applyNumberFormat="1" applyFont="1" applyAlignment="1">
      <alignment vertical="center" wrapText="1"/>
    </xf>
    <xf numFmtId="167" fontId="7" fillId="0" borderId="0" xfId="0" applyNumberFormat="1" applyFont="1" applyAlignment="1">
      <alignment vertical="center"/>
    </xf>
    <xf numFmtId="165" fontId="9" fillId="2" borderId="13" xfId="0" applyNumberFormat="1" applyFont="1" applyFill="1" applyBorder="1" applyAlignment="1">
      <alignment horizontal="left" vertical="center" wrapText="1"/>
    </xf>
    <xf numFmtId="0" fontId="9" fillId="2" borderId="11" xfId="0" applyNumberFormat="1" applyFont="1" applyFill="1" applyBorder="1" applyAlignment="1">
      <alignment horizontal="right" vertical="center" wrapText="1"/>
    </xf>
    <xf numFmtId="164" fontId="9" fillId="2" borderId="13" xfId="0" applyNumberFormat="1" applyFont="1" applyFill="1" applyBorder="1" applyAlignment="1">
      <alignment horizontal="left" vertical="center" wrapText="1"/>
    </xf>
    <xf numFmtId="167" fontId="9" fillId="2" borderId="13" xfId="0" applyNumberFormat="1" applyFont="1" applyFill="1" applyBorder="1" applyAlignment="1">
      <alignment horizontal="left" vertical="center" wrapText="1"/>
    </xf>
    <xf numFmtId="164" fontId="8" fillId="2" borderId="11" xfId="0" applyNumberFormat="1" applyFont="1" applyFill="1" applyBorder="1" applyAlignment="1">
      <alignment vertical="center" wrapText="1"/>
    </xf>
    <xf numFmtId="171" fontId="9" fillId="2" borderId="13" xfId="0" applyNumberFormat="1" applyFont="1" applyFill="1" applyBorder="1" applyAlignment="1">
      <alignment vertical="center" wrapText="1"/>
    </xf>
    <xf numFmtId="1" fontId="12" fillId="0" borderId="6" xfId="0" applyNumberFormat="1" applyFont="1" applyFill="1" applyBorder="1" applyAlignment="1">
      <alignment vertical="center"/>
    </xf>
    <xf numFmtId="1" fontId="11" fillId="0" borderId="4" xfId="0" applyNumberFormat="1" applyFont="1" applyFill="1" applyBorder="1" applyAlignment="1">
      <alignment vertical="center"/>
    </xf>
    <xf numFmtId="170" fontId="11" fillId="0" borderId="4" xfId="0" applyNumberFormat="1" applyFont="1" applyFill="1" applyBorder="1" applyAlignment="1">
      <alignment horizontal="right" vertical="center"/>
    </xf>
    <xf numFmtId="173" fontId="10" fillId="0" borderId="4" xfId="0" applyNumberFormat="1" applyFont="1" applyFill="1" applyBorder="1" applyAlignment="1">
      <alignment vertical="center"/>
    </xf>
    <xf numFmtId="173" fontId="10" fillId="0" borderId="4" xfId="0" applyNumberFormat="1" applyFont="1" applyFill="1" applyBorder="1" applyAlignment="1">
      <alignment horizontal="right" vertical="center"/>
    </xf>
    <xf numFmtId="0" fontId="7" fillId="0" borderId="9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5" xfId="0" applyFont="1" applyFill="1" applyBorder="1" applyAlignment="1">
      <alignment horizontal="right" vertical="center"/>
    </xf>
    <xf numFmtId="166" fontId="7" fillId="0" borderId="5" xfId="0" applyNumberFormat="1" applyFont="1" applyFill="1" applyBorder="1" applyAlignment="1">
      <alignment vertical="center"/>
    </xf>
    <xf numFmtId="166" fontId="7" fillId="0" borderId="5" xfId="0" applyNumberFormat="1" applyFont="1" applyFill="1" applyBorder="1" applyAlignment="1">
      <alignment horizontal="right" vertical="center"/>
    </xf>
    <xf numFmtId="171" fontId="7" fillId="0" borderId="10" xfId="0" applyNumberFormat="1" applyFont="1" applyFill="1" applyBorder="1" applyAlignment="1">
      <alignment vertical="center"/>
    </xf>
    <xf numFmtId="1" fontId="11" fillId="0" borderId="7" xfId="0" applyNumberFormat="1" applyFont="1" applyFill="1" applyBorder="1" applyAlignment="1">
      <alignment vertical="center"/>
    </xf>
    <xf numFmtId="171" fontId="10" fillId="0" borderId="8" xfId="0" applyNumberFormat="1" applyFont="1" applyFill="1" applyBorder="1" applyAlignment="1">
      <alignment vertical="center"/>
    </xf>
    <xf numFmtId="1" fontId="15" fillId="0" borderId="14" xfId="0" applyNumberFormat="1" applyFont="1" applyFill="1" applyBorder="1" applyAlignment="1">
      <alignment horizontal="center" vertical="center"/>
    </xf>
    <xf numFmtId="1" fontId="15" fillId="0" borderId="15" xfId="0" applyNumberFormat="1" applyFont="1" applyFill="1" applyBorder="1" applyAlignment="1">
      <alignment horizontal="center" vertical="center"/>
    </xf>
    <xf numFmtId="170" fontId="15" fillId="0" borderId="15" xfId="0" applyNumberFormat="1" applyFont="1" applyFill="1" applyBorder="1" applyAlignment="1">
      <alignment horizontal="center" vertical="center"/>
    </xf>
    <xf numFmtId="173" fontId="15" fillId="0" borderId="15" xfId="0" applyNumberFormat="1" applyFont="1" applyFill="1" applyBorder="1" applyAlignment="1">
      <alignment horizontal="center" vertical="center"/>
    </xf>
    <xf numFmtId="173" fontId="15" fillId="0" borderId="15" xfId="0" applyNumberFormat="1" applyFont="1" applyFill="1" applyBorder="1" applyAlignment="1">
      <alignment horizontal="center" vertical="center" wrapText="1"/>
    </xf>
    <xf numFmtId="171" fontId="15" fillId="0" borderId="16" xfId="0" applyNumberFormat="1" applyFont="1" applyFill="1" applyBorder="1" applyAlignment="1">
      <alignment horizontal="center" vertical="center"/>
    </xf>
    <xf numFmtId="170" fontId="14" fillId="0" borderId="4" xfId="0" applyNumberFormat="1" applyFont="1" applyFill="1" applyBorder="1" applyAlignment="1">
      <alignment horizontal="right" vertical="center"/>
    </xf>
    <xf numFmtId="170" fontId="13" fillId="0" borderId="4" xfId="0" applyNumberFormat="1" applyFont="1" applyFill="1" applyBorder="1" applyAlignment="1">
      <alignment horizontal="right" vertical="center"/>
    </xf>
    <xf numFmtId="14" fontId="11" fillId="2" borderId="1" xfId="0" applyNumberFormat="1" applyFont="1" applyFill="1" applyBorder="1" applyAlignment="1">
      <alignment horizontal="left" vertical="center"/>
    </xf>
    <xf numFmtId="14" fontId="11" fillId="2" borderId="3" xfId="0" applyNumberFormat="1" applyFont="1" applyFill="1" applyBorder="1" applyAlignment="1">
      <alignment horizontal="left" vertical="center"/>
    </xf>
    <xf numFmtId="166" fontId="14" fillId="0" borderId="5" xfId="0" applyNumberFormat="1" applyFont="1" applyFill="1" applyBorder="1" applyAlignment="1">
      <alignment horizontal="right" vertical="center"/>
    </xf>
    <xf numFmtId="164" fontId="5" fillId="2" borderId="11" xfId="0" applyNumberFormat="1" applyFont="1" applyFill="1" applyBorder="1" applyAlignment="1">
      <alignment horizontal="left" vertical="center" wrapText="1"/>
    </xf>
    <xf numFmtId="164" fontId="5" fillId="2" borderId="1" xfId="0" applyNumberFormat="1" applyFont="1" applyFill="1" applyBorder="1" applyAlignment="1">
      <alignment horizontal="left" vertical="center" wrapText="1"/>
    </xf>
    <xf numFmtId="164" fontId="16" fillId="2" borderId="1" xfId="0" applyNumberFormat="1" applyFont="1" applyFill="1" applyBorder="1" applyAlignment="1">
      <alignment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6" fillId="2" borderId="2" xfId="0" applyNumberFormat="1" applyFont="1" applyFill="1" applyBorder="1" applyAlignment="1">
      <alignment horizontal="left" vertical="center" wrapText="1"/>
    </xf>
    <xf numFmtId="164" fontId="7" fillId="2" borderId="2" xfId="0" applyNumberFormat="1" applyFont="1" applyFill="1" applyBorder="1" applyAlignment="1">
      <alignment horizontal="left" vertical="center" wrapText="1"/>
    </xf>
    <xf numFmtId="164" fontId="7" fillId="2" borderId="3" xfId="0" applyNumberFormat="1" applyFont="1" applyFill="1" applyBorder="1" applyAlignment="1">
      <alignment horizontal="left" vertical="center" wrapText="1"/>
    </xf>
    <xf numFmtId="164" fontId="5" fillId="2" borderId="11" xfId="0" applyNumberFormat="1" applyFont="1" applyFill="1" applyBorder="1" applyAlignment="1">
      <alignment horizontal="left" vertical="center" wrapText="1"/>
    </xf>
    <xf numFmtId="164" fontId="5" fillId="2" borderId="12" xfId="0" applyNumberFormat="1" applyFont="1" applyFill="1" applyBorder="1" applyAlignment="1">
      <alignment horizontal="left" vertical="center" wrapText="1"/>
    </xf>
  </cellXfs>
  <cellStyles count="6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Monétaire [0] 2" xfId="67"/>
    <cellStyle name="Monétaire [0] 3" xfId="68"/>
    <cellStyle name="Normal" xfId="0" builtinId="0"/>
  </cellStyles>
  <dxfs count="40"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 Narrow"/>
        <scheme val="none"/>
      </font>
      <numFmt numFmtId="171" formatCode="#,##0&quot; Rs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171" formatCode="#,##0&quot; Rs&quot;"/>
      <fill>
        <patternFill patternType="none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 Narrow"/>
        <scheme val="none"/>
      </font>
      <numFmt numFmtId="166" formatCode="[hh]&quot;h&quot;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173" formatCode="h:mm;\-h:mm"/>
      <fill>
        <patternFill patternType="none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 Narrow"/>
        <scheme val="none"/>
      </font>
      <numFmt numFmtId="166" formatCode="[hh]&quot;h&quot;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173" formatCode="h:mm;\-h:mm"/>
      <fill>
        <patternFill patternType="none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 Narrow"/>
        <scheme val="none"/>
      </font>
      <numFmt numFmtId="166" formatCode="[hh]&quot;h&quot;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173" formatCode="h:mm;\-h:mm"/>
      <fill>
        <patternFill patternType="none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 Narrow"/>
        <scheme val="none"/>
      </font>
      <numFmt numFmtId="166" formatCode="[hh]&quot;h&quot;mm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173" formatCode="h:mm;\-h:mm"/>
      <fill>
        <patternFill patternType="none">
          <fgColor theme="0" tint="-0.14999847407452621"/>
          <bgColor theme="0" tint="-0.1499984740745262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800000"/>
        <name val="Arial Narrow"/>
        <scheme val="none"/>
      </font>
      <numFmt numFmtId="166" formatCode="[hh]&quot;h&quot;mm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173" formatCode="h:mm;\-h:mm"/>
      <fill>
        <patternFill patternType="none">
          <fgColor theme="0" tint="-0.14999847407452621"/>
          <bgColor theme="0" tint="-0.1499984740745262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 Narrow"/>
        <scheme val="none"/>
      </font>
      <numFmt numFmtId="166" formatCode="[hh]&quot;h&quot;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173" formatCode="h:mm;\-h:mm"/>
      <fill>
        <patternFill patternType="none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173" formatCode="h:mm;\-h:mm"/>
      <fill>
        <patternFill patternType="none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173" formatCode="h:mm;\-h:mm"/>
      <fill>
        <patternFill patternType="none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173" formatCode="h:mm;\-h:mm"/>
      <fill>
        <patternFill patternType="none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173" formatCode="h:mm;\-h:mm"/>
      <fill>
        <patternFill patternType="none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numFmt numFmtId="170" formatCode="0;;;@"/>
      <fill>
        <patternFill patternType="none">
          <fgColor theme="0" tint="-0.14999847407452621"/>
          <bgColor theme="0" tint="-0.14999847407452621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numFmt numFmtId="1" formatCode="0"/>
      <fill>
        <patternFill patternType="none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fill>
        <patternFill patternType="none"/>
      </fill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font>
        <strike val="0"/>
        <outline val="0"/>
        <shadow val="0"/>
        <u val="none"/>
        <vertAlign val="baseline"/>
        <sz val="12"/>
        <color rgb="FFFF0000"/>
        <name val="Arial Narrow"/>
        <scheme val="none"/>
      </font>
      <numFmt numFmtId="173" formatCode="h:mm;\-h:mm"/>
      <fill>
        <patternFill patternType="none">
          <bgColor rgb="FFFFFFFF"/>
        </patternFill>
      </fill>
      <alignment vertical="center" textRotation="0" wrapText="0" justifyLastLine="0" shrinkToFit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 Narrow"/>
        <scheme val="none"/>
      </font>
      <numFmt numFmtId="173" formatCode="h:mm;\-h:mm"/>
      <fill>
        <patternFill patternType="none">
          <fgColor rgb="FFD9D9D9"/>
          <bgColor rgb="FFD9D9D9"/>
        </patternFill>
      </fill>
      <alignment horizontal="general" vertical="center" textRotation="0" wrapText="0" indent="0" justifyLastLine="0" shrinkToFit="0" readingOrder="0"/>
    </dxf>
    <dxf>
      <border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 Narrow"/>
        <scheme val="none"/>
      </font>
      <numFmt numFmtId="173" formatCode="h:mm;\-h:mm"/>
      <fill>
        <patternFill patternType="none">
          <fgColor theme="0" tint="-0.14999847407452621"/>
          <bgColor theme="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/>
        <bottom/>
        <vertical style="medium">
          <color theme="0"/>
        </vertical>
        <horizontal/>
      </border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47" name="Table5350525557592226387174648" displayName="Table5350525557592226387174648" ref="A3:N21" totalsRowCount="1" headerRowDxfId="39" dataDxfId="37" totalsRowDxfId="35" headerRowBorderDxfId="38" tableBorderDxfId="36" totalsRowBorderDxfId="34">
  <tableColumns count="14">
    <tableColumn id="1" name="Date" totalsRowLabel="Total" dataDxfId="33" totalsRowDxfId="32"/>
    <tableColumn id="2" name="Jour" dataDxfId="31" totalsRowDxfId="30"/>
    <tableColumn id="3" name="Férié" dataDxfId="29" totalsRowDxfId="28"/>
    <tableColumn id="4" name="Heure début AM" dataDxfId="27" totalsRowDxfId="26"/>
    <tableColumn id="5" name="Heure fin AM" dataDxfId="25" totalsRowDxfId="24"/>
    <tableColumn id="6" name="Heure début PM" dataDxfId="23" totalsRowDxfId="22"/>
    <tableColumn id="7" name="Heure fin PM" dataDxfId="21" totalsRowDxfId="20"/>
    <tableColumn id="8" name="Temps de présence" totalsRowFunction="sum" dataDxfId="19" totalsRowDxfId="18">
      <calculatedColumnFormula>E4-D4+(E4-D4&lt;0)+G4-F4+(G4-F4&lt;0)</calculatedColumnFormula>
    </tableColumn>
    <tableColumn id="9" name="Absences" totalsRowFunction="custom" dataDxfId="17" totalsRowDxfId="16">
      <calculatedColumnFormula>IF(OR(B4="Dimanche",C4=1,H4&gt;TIMEVALUE("7:00")),0,H4-$C$2),IF(AND(B4="Samedi",H4&gt;TIMEVALUE("5:00")),0,H4-TIMEVALUE("5:00"))</calculatedColumnFormula>
      <totalsRowFormula>ABS(SUBTOTAL(109,Table5350525557592226387174648[Absences]))</totalsRowFormula>
    </tableColumn>
    <tableColumn id="10" name="Heures normales x1" totalsRowFunction="sum" dataDxfId="15" totalsRowDxfId="14">
      <calculatedColumnFormula>IF(OR(B4="Dimanche",C4=1),0,MIN(E4-D4+(E4-D4&lt;0)+G4-F4+(G4-F4&lt;0),TIMEVALUE("07:00")))</calculatedColumnFormula>
    </tableColumn>
    <tableColumn id="11" name="Heures supplémentaires _x000a_x1,5" totalsRowFunction="sum" dataDxfId="13" totalsRowDxfId="12">
      <calculatedColumnFormula>IF(OR(B4="Dimanche",C4=1,I4&lt;0),0,IF(AND(B4="Samedi",H4&lt;TIMEVALUE("05:00")),0,IF(AND(B4="Samedi",H4&gt;TIMEVALUE("05:00")),H4-TIMEVALUE("05:00"),IF(H4&gt;$C$2,H4-$C$2,0))))</calculatedColumnFormula>
    </tableColumn>
    <tableColumn id="12" name="Heures supplémentaires_x000a_x2" totalsRowFunction="sum" dataDxfId="11" totalsRowDxfId="10">
      <calculatedColumnFormula>IF(OR(B4="Dimanche",C4=1),H4-M4,MAX(H4-$C$2-K4,0,IF(B4="Samedi",MAX(H4-TIMEVALUE("05:00"),0))))</calculatedColumnFormula>
    </tableColumn>
    <tableColumn id="13" name="Heures supplémentaires_x000a_x3" totalsRowFunction="sum" dataDxfId="9" totalsRowDxfId="8">
      <calculatedColumnFormula>IF(OR(H4&lt;0.333333333),0,IF(OR(B4="Dimanche",C4=1),H4-$C$2,MAX(H4-$C$2-K4-L4,0)))</calculatedColumnFormula>
    </tableColumn>
    <tableColumn id="14" name="Transport" totalsRowFunction="sum" dataDxfId="7" totalsRowDxfId="6">
      <calculatedColumnFormula>IF(H4&gt;0,$L$2," ")</calculatedColumnFormula>
    </tableColumn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0090"/>
  </sheetPr>
  <dimension ref="A1:N36"/>
  <sheetViews>
    <sheetView showZeros="0" tabSelected="1" workbookViewId="0">
      <selection activeCell="I4" sqref="I4"/>
    </sheetView>
  </sheetViews>
  <sheetFormatPr baseColWidth="10" defaultColWidth="10.875" defaultRowHeight="15" x14ac:dyDescent="0"/>
  <cols>
    <col min="1" max="1" width="6.625" style="6" bestFit="1" customWidth="1"/>
    <col min="2" max="2" width="8.125" style="6" customWidth="1"/>
    <col min="3" max="3" width="3.375" style="6" bestFit="1" customWidth="1"/>
    <col min="4" max="4" width="8.875" style="6" bestFit="1" customWidth="1"/>
    <col min="5" max="5" width="12" style="6" bestFit="1" customWidth="1"/>
    <col min="6" max="6" width="9.875" style="6" bestFit="1" customWidth="1"/>
    <col min="7" max="7" width="8.875" style="6" customWidth="1"/>
    <col min="8" max="8" width="14.75" style="6" customWidth="1"/>
    <col min="9" max="9" width="13.625" style="6" bestFit="1" customWidth="1"/>
    <col min="10" max="10" width="10.625" style="6" bestFit="1" customWidth="1"/>
    <col min="11" max="11" width="14" style="6" bestFit="1" customWidth="1"/>
    <col min="12" max="13" width="12.875" style="6" bestFit="1" customWidth="1"/>
    <col min="14" max="14" width="8.75" style="6" customWidth="1"/>
    <col min="15" max="15" width="4.125" style="6" customWidth="1"/>
    <col min="16" max="16" width="27.5" style="6" customWidth="1"/>
    <col min="17" max="17" width="7.125" style="6" customWidth="1"/>
    <col min="18" max="18" width="9.125" style="6" customWidth="1"/>
    <col min="19" max="16384" width="10.875" style="6"/>
  </cols>
  <sheetData>
    <row r="1" spans="1:14" ht="23" customHeight="1" thickBot="1">
      <c r="A1" s="41" t="s">
        <v>6</v>
      </c>
      <c r="B1" s="44" t="s">
        <v>34</v>
      </c>
      <c r="C1" s="44"/>
      <c r="D1" s="45" t="s">
        <v>35</v>
      </c>
      <c r="E1" s="46"/>
      <c r="F1" s="41" t="s">
        <v>8</v>
      </c>
      <c r="G1" s="1" t="s">
        <v>33</v>
      </c>
      <c r="H1" s="2">
        <v>2016</v>
      </c>
      <c r="I1" s="3" t="s">
        <v>18</v>
      </c>
      <c r="J1" s="4">
        <v>6600</v>
      </c>
      <c r="K1" s="3" t="s">
        <v>19</v>
      </c>
      <c r="L1" s="5">
        <f>G2/8</f>
        <v>31.73076923076923</v>
      </c>
      <c r="M1" s="42" t="s">
        <v>29</v>
      </c>
      <c r="N1" s="43" t="s">
        <v>36</v>
      </c>
    </row>
    <row r="2" spans="1:14" ht="28" customHeight="1" thickBot="1">
      <c r="A2" s="47" t="s">
        <v>25</v>
      </c>
      <c r="B2" s="48"/>
      <c r="C2" s="10">
        <v>0.29166666666666669</v>
      </c>
      <c r="D2" s="11">
        <v>26</v>
      </c>
      <c r="E2" s="12" t="s">
        <v>23</v>
      </c>
      <c r="F2" s="40" t="s">
        <v>24</v>
      </c>
      <c r="G2" s="13">
        <f>J1/D2</f>
        <v>253.84615384615384</v>
      </c>
      <c r="H2" s="7"/>
      <c r="I2" s="14" t="s">
        <v>20</v>
      </c>
      <c r="J2" s="15">
        <v>12</v>
      </c>
      <c r="K2" s="14" t="s">
        <v>21</v>
      </c>
      <c r="L2" s="15">
        <f>J2*2</f>
        <v>24</v>
      </c>
      <c r="M2" s="37">
        <v>41037</v>
      </c>
      <c r="N2" s="38"/>
    </row>
    <row r="3" spans="1:14" ht="24" customHeight="1" thickBot="1">
      <c r="A3" s="29" t="s">
        <v>16</v>
      </c>
      <c r="B3" s="30" t="s">
        <v>5</v>
      </c>
      <c r="C3" s="31" t="s">
        <v>17</v>
      </c>
      <c r="D3" s="32" t="s">
        <v>2</v>
      </c>
      <c r="E3" s="32" t="s">
        <v>3</v>
      </c>
      <c r="F3" s="32" t="s">
        <v>0</v>
      </c>
      <c r="G3" s="32" t="s">
        <v>1</v>
      </c>
      <c r="H3" s="32" t="s">
        <v>4</v>
      </c>
      <c r="I3" s="32" t="s">
        <v>26</v>
      </c>
      <c r="J3" s="32" t="s">
        <v>27</v>
      </c>
      <c r="K3" s="33" t="s">
        <v>30</v>
      </c>
      <c r="L3" s="33" t="s">
        <v>31</v>
      </c>
      <c r="M3" s="33" t="s">
        <v>32</v>
      </c>
      <c r="N3" s="34" t="s">
        <v>22</v>
      </c>
    </row>
    <row r="4" spans="1:14" ht="15" customHeight="1">
      <c r="A4" s="16">
        <v>9</v>
      </c>
      <c r="B4" s="17" t="s">
        <v>9</v>
      </c>
      <c r="C4" s="18"/>
      <c r="D4" s="19"/>
      <c r="E4" s="19"/>
      <c r="F4" s="19">
        <v>0.66249999999999998</v>
      </c>
      <c r="G4" s="19">
        <v>0.95833333333333337</v>
      </c>
      <c r="H4" s="19">
        <f t="shared" ref="H4:H19" si="0">E4-D4+(E4-D4&lt;0)+G4-F4+(G4-F4&lt;0)</f>
        <v>0.29583333333333339</v>
      </c>
      <c r="I4" s="20" t="e">
        <f>IF(OR(B4="Dimanche",C4=1,H4&gt;TIMEVALUE("7:00")),0,H4-$C$2),IF(AND(B4="Samedi",H4&gt;TIMEVALUE("5:00")),0,H4-TIMEVALUE("5:00"))</f>
        <v>#VALUE!</v>
      </c>
      <c r="J4" s="20">
        <f>IF(OR(B4="Dimanche",C4=1),0,MIN(E4-D4+(E4-D4&lt;0)+G4-F4+(G4-F4&lt;0),TIMEVALUE("07:00")))</f>
        <v>0.29166666666666669</v>
      </c>
      <c r="K4" s="19" t="e">
        <f>IF(OR(B4="Dimanche",C4=1,I4&lt;0),0,IF(AND(B4="Samedi",H4&lt;TIMEVALUE("05:00")),0,IF(AND(B4="Samedi",H4&gt;TIMEVALUE("05:00")),H4-TIMEVALUE("05:00"),IF(H4&gt;$C$2,H4-$C$2,0))))</f>
        <v>#VALUE!</v>
      </c>
      <c r="L4" s="19" t="e">
        <f t="shared" ref="L4:L20" si="1">IF(OR(B4="Dimanche",C4=1),H4-M4,MAX(H4-$C$2-K4,0,IF(B4="Samedi",MAX(H4-TIMEVALUE("05:00"),0))))</f>
        <v>#VALUE!</v>
      </c>
      <c r="M4" s="19">
        <f t="shared" ref="M4:M20" si="2">IF(OR(H4&lt;0.333333333),0,IF(OR(B4="Dimanche",C4=1),H4-$C$2,MAX(H4-$C$2-K4-L4,0)))</f>
        <v>0</v>
      </c>
      <c r="N4" s="28">
        <v>12</v>
      </c>
    </row>
    <row r="5" spans="1:14" ht="15" customHeight="1">
      <c r="A5" s="16">
        <v>10</v>
      </c>
      <c r="B5" s="17" t="s">
        <v>10</v>
      </c>
      <c r="C5" s="18"/>
      <c r="D5" s="19"/>
      <c r="E5" s="19"/>
      <c r="F5" s="19">
        <v>0.65486111111111112</v>
      </c>
      <c r="G5" s="19">
        <v>0.96111111111111114</v>
      </c>
      <c r="H5" s="19">
        <f t="shared" si="0"/>
        <v>0.30625000000000002</v>
      </c>
      <c r="I5" s="20" t="e">
        <f>IF(OR(B5="Dimanche",C5=1,H5&gt;TIMEVALUE("7:00")),0,H5-$C$2),IF(AND(B5="Samedi",H5&gt;TIMEVALUE("5:00")),0,H5-TIMEVALUE("5:00"))</f>
        <v>#VALUE!</v>
      </c>
      <c r="J5" s="20">
        <f t="shared" ref="J5:J20" si="3">IF(OR(B5="Dimanche",C5=1),0,MIN(E5-D5+(E5-D5&lt;0)+G5-F5+(G5-F5&lt;0),TIMEVALUE("07:00")))</f>
        <v>0.29166666666666669</v>
      </c>
      <c r="K5" s="19" t="e">
        <f t="shared" ref="K5:K20" si="4">IF(OR(B5="Dimanche",C5=1,I5&lt;0),0,IF(AND(B5="Samedi",H5&lt;TIMEVALUE("05:00")),0,IF(AND(B5="Samedi",H5&gt;TIMEVALUE("05:00")),H5-TIMEVALUE("05:00"),IF(H5&gt;$C$2,H5-$C$2,0))))</f>
        <v>#VALUE!</v>
      </c>
      <c r="L5" s="19" t="e">
        <f t="shared" si="1"/>
        <v>#VALUE!</v>
      </c>
      <c r="M5" s="19">
        <f t="shared" si="2"/>
        <v>0</v>
      </c>
      <c r="N5" s="28">
        <v>12</v>
      </c>
    </row>
    <row r="6" spans="1:14" ht="15" customHeight="1">
      <c r="A6" s="16">
        <v>11</v>
      </c>
      <c r="B6" s="27" t="s">
        <v>11</v>
      </c>
      <c r="C6" s="18"/>
      <c r="D6" s="19"/>
      <c r="E6" s="19"/>
      <c r="F6" s="19">
        <v>0.66111111111111109</v>
      </c>
      <c r="G6" s="19">
        <v>0.91527777777777775</v>
      </c>
      <c r="H6" s="19">
        <f t="shared" si="0"/>
        <v>0.25416666666666665</v>
      </c>
      <c r="I6" s="20" t="e">
        <f>IF(OR(B6="Dimanche",C6=1,H6&gt;TIMEVALUE("7:00")),0,H6-$C$2),IF(AND(B6="Samedi",H6&gt;TIMEVALUE("5:00")),0,H6-TIMEVALUE("5:00"))</f>
        <v>#VALUE!</v>
      </c>
      <c r="J6" s="20">
        <f t="shared" si="3"/>
        <v>0.25416666666666665</v>
      </c>
      <c r="K6" s="19" t="e">
        <f t="shared" si="4"/>
        <v>#VALUE!</v>
      </c>
      <c r="L6" s="19" t="e">
        <f t="shared" si="1"/>
        <v>#VALUE!</v>
      </c>
      <c r="M6" s="19">
        <f t="shared" si="2"/>
        <v>0</v>
      </c>
      <c r="N6" s="28">
        <v>12</v>
      </c>
    </row>
    <row r="7" spans="1:14" ht="15" customHeight="1">
      <c r="A7" s="16">
        <v>12</v>
      </c>
      <c r="B7" s="17" t="s">
        <v>12</v>
      </c>
      <c r="C7" s="18"/>
      <c r="D7" s="19"/>
      <c r="E7" s="19"/>
      <c r="F7" s="19">
        <v>0.60138888888888886</v>
      </c>
      <c r="G7" s="19">
        <v>0.91805555555555562</v>
      </c>
      <c r="H7" s="19">
        <f t="shared" si="0"/>
        <v>0.31666666666666676</v>
      </c>
      <c r="I7" s="20" t="e">
        <f>IF(OR(B7="Dimanche",C7=1,H7&gt;TIMEVALUE("7:00")),0,H7-$C$2),IF(AND(B7="Samedi",H7&gt;TIMEVALUE("5:00")),0,H7-TIMEVALUE("5:00"))</f>
        <v>#VALUE!</v>
      </c>
      <c r="J7" s="20">
        <f t="shared" si="3"/>
        <v>0.29166666666666669</v>
      </c>
      <c r="K7" s="19" t="e">
        <f t="shared" si="4"/>
        <v>#VALUE!</v>
      </c>
      <c r="L7" s="19" t="e">
        <f t="shared" si="1"/>
        <v>#VALUE!</v>
      </c>
      <c r="M7" s="19">
        <f t="shared" si="2"/>
        <v>0</v>
      </c>
      <c r="N7" s="28">
        <v>12</v>
      </c>
    </row>
    <row r="8" spans="1:14" ht="15" customHeight="1">
      <c r="A8" s="16">
        <v>13</v>
      </c>
      <c r="B8" s="17" t="s">
        <v>13</v>
      </c>
      <c r="C8" s="18"/>
      <c r="D8" s="19"/>
      <c r="E8" s="19"/>
      <c r="F8" s="19">
        <v>0.60763888888888895</v>
      </c>
      <c r="G8" s="19">
        <v>0.9145833333333333</v>
      </c>
      <c r="H8" s="19">
        <f t="shared" si="0"/>
        <v>0.30694444444444435</v>
      </c>
      <c r="I8" s="20" t="e">
        <f>IF(OR(B8="Dimanche",C8=1,H8&gt;TIMEVALUE("7:00")),0,H8-$C$2),IF(AND(B8="Samedi",H8&gt;TIMEVALUE("5:00")),0,H8-TIMEVALUE("5:00"))</f>
        <v>#VALUE!</v>
      </c>
      <c r="J8" s="20">
        <f t="shared" si="3"/>
        <v>0.29166666666666669</v>
      </c>
      <c r="K8" s="19" t="e">
        <f t="shared" si="4"/>
        <v>#VALUE!</v>
      </c>
      <c r="L8" s="19" t="e">
        <f t="shared" si="1"/>
        <v>#VALUE!</v>
      </c>
      <c r="M8" s="19">
        <f t="shared" si="2"/>
        <v>0</v>
      </c>
      <c r="N8" s="28">
        <v>12</v>
      </c>
    </row>
    <row r="9" spans="1:14" ht="15" customHeight="1">
      <c r="A9" s="16">
        <v>14</v>
      </c>
      <c r="B9" s="27" t="s">
        <v>14</v>
      </c>
      <c r="C9" s="18"/>
      <c r="D9" s="19">
        <v>0.33055555555555555</v>
      </c>
      <c r="E9" s="19">
        <v>0.5</v>
      </c>
      <c r="F9" s="19">
        <v>0.54166666666666663</v>
      </c>
      <c r="G9" s="19">
        <v>0.625</v>
      </c>
      <c r="H9" s="19">
        <f t="shared" si="0"/>
        <v>0.25277777777777788</v>
      </c>
      <c r="I9" s="20" t="e">
        <f>IF(OR(B9="Dimanche",C9=1,H9&gt;TIMEVALUE("7:00")),0,H9-$C$2),IF(AND(B9="Samedi",H9&gt;TIMEVALUE("5:00")),0,H9-TIMEVALUE("5:00"))</f>
        <v>#VALUE!</v>
      </c>
      <c r="J9" s="20">
        <f t="shared" si="3"/>
        <v>0.25277777777777788</v>
      </c>
      <c r="K9" s="19" t="e">
        <f t="shared" si="4"/>
        <v>#VALUE!</v>
      </c>
      <c r="L9" s="19" t="e">
        <f t="shared" si="1"/>
        <v>#VALUE!</v>
      </c>
      <c r="M9" s="19">
        <f t="shared" si="2"/>
        <v>0</v>
      </c>
      <c r="N9" s="28">
        <f t="shared" ref="N9:N20" si="5">IF(H9&gt;0,$L$2," ")</f>
        <v>24</v>
      </c>
    </row>
    <row r="10" spans="1:14" ht="15" customHeight="1">
      <c r="A10" s="16">
        <v>15</v>
      </c>
      <c r="B10" s="17" t="s">
        <v>15</v>
      </c>
      <c r="C10" s="18"/>
      <c r="D10" s="19"/>
      <c r="E10" s="19"/>
      <c r="F10" s="19"/>
      <c r="G10" s="19"/>
      <c r="H10" s="19">
        <f t="shared" si="0"/>
        <v>0</v>
      </c>
      <c r="I10" s="20" t="e">
        <f>IF(OR(B10="Dimanche",C10=1,H10&gt;TIMEVALUE("7:00")),0,H10-$C$2),IF(AND(B10="Samedi",H10&gt;TIMEVALUE("5:00")),0,H10-TIMEVALUE("5:00"))</f>
        <v>#VALUE!</v>
      </c>
      <c r="J10" s="20">
        <f t="shared" si="3"/>
        <v>0</v>
      </c>
      <c r="K10" s="19" t="e">
        <f t="shared" si="4"/>
        <v>#VALUE!</v>
      </c>
      <c r="L10" s="19">
        <f t="shared" si="1"/>
        <v>0</v>
      </c>
      <c r="M10" s="19">
        <f t="shared" si="2"/>
        <v>0</v>
      </c>
      <c r="N10" s="28" t="str">
        <f t="shared" si="5"/>
        <v xml:space="preserve"> </v>
      </c>
    </row>
    <row r="11" spans="1:14" ht="15" customHeight="1">
      <c r="A11" s="16">
        <v>16</v>
      </c>
      <c r="B11" s="17" t="s">
        <v>9</v>
      </c>
      <c r="C11" s="36" t="s">
        <v>37</v>
      </c>
      <c r="D11" s="19"/>
      <c r="E11" s="19"/>
      <c r="F11" s="19"/>
      <c r="G11" s="19"/>
      <c r="H11" s="19">
        <f t="shared" si="0"/>
        <v>0</v>
      </c>
      <c r="I11" s="20" t="e">
        <f>IF(OR(B11="Dimanche",C11=1,H11&gt;TIMEVALUE("7:00")),0,H11-$C$2),IF(AND(B11="Samedi",H11&gt;TIMEVALUE("5:00")),0,H11-TIMEVALUE("5:00"))</f>
        <v>#VALUE!</v>
      </c>
      <c r="J11" s="20">
        <f t="shared" si="3"/>
        <v>0</v>
      </c>
      <c r="K11" s="19" t="e">
        <f t="shared" si="4"/>
        <v>#VALUE!</v>
      </c>
      <c r="L11" s="19" t="e">
        <f t="shared" si="1"/>
        <v>#VALUE!</v>
      </c>
      <c r="M11" s="19">
        <f t="shared" si="2"/>
        <v>0</v>
      </c>
      <c r="N11" s="28" t="str">
        <f t="shared" si="5"/>
        <v xml:space="preserve"> </v>
      </c>
    </row>
    <row r="12" spans="1:14" ht="15" customHeight="1">
      <c r="A12" s="16">
        <v>17</v>
      </c>
      <c r="B12" s="27" t="s">
        <v>10</v>
      </c>
      <c r="C12" s="18"/>
      <c r="D12" s="19"/>
      <c r="E12" s="19"/>
      <c r="F12" s="19">
        <v>0.62222222222222223</v>
      </c>
      <c r="G12" s="19">
        <v>0.92083333333333339</v>
      </c>
      <c r="H12" s="19">
        <f t="shared" si="0"/>
        <v>0.29861111111111116</v>
      </c>
      <c r="I12" s="20" t="e">
        <f>IF(OR(B12="Dimanche",C12=1,H12&gt;TIMEVALUE("7:00")),0,H12-$C$2),IF(AND(B12="Samedi",H12&gt;TIMEVALUE("5:00")),0,H12-TIMEVALUE("5:00"))</f>
        <v>#VALUE!</v>
      </c>
      <c r="J12" s="20">
        <f t="shared" si="3"/>
        <v>0.29166666666666669</v>
      </c>
      <c r="K12" s="19" t="e">
        <f t="shared" si="4"/>
        <v>#VALUE!</v>
      </c>
      <c r="L12" s="19" t="e">
        <f t="shared" si="1"/>
        <v>#VALUE!</v>
      </c>
      <c r="M12" s="19">
        <f t="shared" si="2"/>
        <v>0</v>
      </c>
      <c r="N12" s="28">
        <v>12</v>
      </c>
    </row>
    <row r="13" spans="1:14" ht="15" customHeight="1">
      <c r="A13" s="16">
        <v>18</v>
      </c>
      <c r="B13" s="17" t="s">
        <v>11</v>
      </c>
      <c r="C13" s="18"/>
      <c r="D13" s="19"/>
      <c r="E13" s="19"/>
      <c r="F13" s="19">
        <v>0.62569444444444444</v>
      </c>
      <c r="G13" s="19">
        <v>0.9194444444444444</v>
      </c>
      <c r="H13" s="19">
        <f t="shared" si="0"/>
        <v>0.29374999999999996</v>
      </c>
      <c r="I13" s="20" t="e">
        <f>IF(OR(B13="Dimanche",C13=1,H13&gt;TIMEVALUE("7:00")),0,H13-$C$2),IF(AND(B13="Samedi",H13&gt;TIMEVALUE("5:00")),0,H13-TIMEVALUE("5:00"))</f>
        <v>#VALUE!</v>
      </c>
      <c r="J13" s="20">
        <f t="shared" si="3"/>
        <v>0.29166666666666669</v>
      </c>
      <c r="K13" s="19" t="e">
        <f t="shared" si="4"/>
        <v>#VALUE!</v>
      </c>
      <c r="L13" s="19" t="e">
        <f t="shared" si="1"/>
        <v>#VALUE!</v>
      </c>
      <c r="M13" s="19">
        <f t="shared" si="2"/>
        <v>0</v>
      </c>
      <c r="N13" s="28">
        <v>12</v>
      </c>
    </row>
    <row r="14" spans="1:14" ht="15" customHeight="1">
      <c r="A14" s="16">
        <v>19</v>
      </c>
      <c r="B14" s="17" t="s">
        <v>12</v>
      </c>
      <c r="C14" s="18"/>
      <c r="D14" s="19"/>
      <c r="E14" s="19"/>
      <c r="F14" s="19">
        <v>0.62152777777777779</v>
      </c>
      <c r="G14" s="19">
        <v>0.91180555555555554</v>
      </c>
      <c r="H14" s="19">
        <f t="shared" si="0"/>
        <v>0.29027777777777775</v>
      </c>
      <c r="I14" s="20" t="e">
        <f>IF(OR(B14="Dimanche",C14=1,H14&gt;TIMEVALUE("7:00")),0,H14-$C$2),IF(AND(B14="Samedi",H14&gt;TIMEVALUE("5:00")),0,H14-TIMEVALUE("5:00"))</f>
        <v>#VALUE!</v>
      </c>
      <c r="J14" s="20">
        <f t="shared" si="3"/>
        <v>0.29027777777777775</v>
      </c>
      <c r="K14" s="19" t="e">
        <f t="shared" si="4"/>
        <v>#VALUE!</v>
      </c>
      <c r="L14" s="19" t="e">
        <f t="shared" si="1"/>
        <v>#VALUE!</v>
      </c>
      <c r="M14" s="19">
        <f t="shared" si="2"/>
        <v>0</v>
      </c>
      <c r="N14" s="28">
        <v>12</v>
      </c>
    </row>
    <row r="15" spans="1:14" ht="15" customHeight="1">
      <c r="A15" s="16">
        <v>20</v>
      </c>
      <c r="B15" s="27" t="s">
        <v>13</v>
      </c>
      <c r="C15" s="18"/>
      <c r="D15" s="19"/>
      <c r="E15" s="19"/>
      <c r="F15" s="19">
        <v>0.62222222222222223</v>
      </c>
      <c r="G15" s="19">
        <v>0.95972222222222225</v>
      </c>
      <c r="H15" s="19">
        <f t="shared" si="0"/>
        <v>0.33750000000000002</v>
      </c>
      <c r="I15" s="20" t="e">
        <f>IF(OR(B15="Dimanche",C15=1,H15&gt;TIMEVALUE("7:00")),0,H15-$C$2),IF(AND(B15="Samedi",H15&gt;TIMEVALUE("5:00")),0,H15-TIMEVALUE("5:00"))</f>
        <v>#VALUE!</v>
      </c>
      <c r="J15" s="20">
        <f t="shared" si="3"/>
        <v>0.29166666666666669</v>
      </c>
      <c r="K15" s="19" t="e">
        <f t="shared" si="4"/>
        <v>#VALUE!</v>
      </c>
      <c r="L15" s="19" t="e">
        <f t="shared" si="1"/>
        <v>#VALUE!</v>
      </c>
      <c r="M15" s="19" t="e">
        <f t="shared" si="2"/>
        <v>#VALUE!</v>
      </c>
      <c r="N15" s="28">
        <v>12</v>
      </c>
    </row>
    <row r="16" spans="1:14" ht="15" customHeight="1">
      <c r="A16" s="16">
        <v>21</v>
      </c>
      <c r="B16" s="17" t="s">
        <v>14</v>
      </c>
      <c r="C16" s="35"/>
      <c r="D16" s="19">
        <v>0.34722222222222227</v>
      </c>
      <c r="E16" s="19">
        <v>0.5</v>
      </c>
      <c r="F16" s="19">
        <v>0.54166666666666663</v>
      </c>
      <c r="G16" s="19">
        <v>0.58333333333333337</v>
      </c>
      <c r="H16" s="19">
        <f t="shared" si="0"/>
        <v>0.19444444444444453</v>
      </c>
      <c r="I16" s="20" t="e">
        <f>IF(OR(B16="Dimanche",C16=1,H16&gt;TIMEVALUE("7:00")),0,H16-$C$2),IF(AND(B16="Samedi",H16&gt;TIMEVALUE("5:00")),0,H16-TIMEVALUE("5:00"))</f>
        <v>#VALUE!</v>
      </c>
      <c r="J16" s="20">
        <f t="shared" si="3"/>
        <v>0.19444444444444453</v>
      </c>
      <c r="K16" s="19" t="e">
        <f t="shared" si="4"/>
        <v>#VALUE!</v>
      </c>
      <c r="L16" s="19" t="e">
        <f t="shared" si="1"/>
        <v>#VALUE!</v>
      </c>
      <c r="M16" s="19">
        <f t="shared" si="2"/>
        <v>0</v>
      </c>
      <c r="N16" s="28">
        <f t="shared" si="5"/>
        <v>24</v>
      </c>
    </row>
    <row r="17" spans="1:14" ht="15" customHeight="1">
      <c r="A17" s="16">
        <v>22</v>
      </c>
      <c r="B17" s="17" t="s">
        <v>15</v>
      </c>
      <c r="C17" s="18"/>
      <c r="D17" s="19"/>
      <c r="E17" s="19"/>
      <c r="F17" s="19"/>
      <c r="G17" s="19"/>
      <c r="H17" s="19">
        <f t="shared" si="0"/>
        <v>0</v>
      </c>
      <c r="I17" s="20" t="e">
        <f>IF(OR(B17="Dimanche",C17=1,H17&gt;TIMEVALUE("7:00")),0,H17-$C$2),IF(AND(B17="Samedi",H17&gt;TIMEVALUE("5:00")),0,H17-TIMEVALUE("5:00"))</f>
        <v>#VALUE!</v>
      </c>
      <c r="J17" s="20">
        <f t="shared" si="3"/>
        <v>0</v>
      </c>
      <c r="K17" s="19" t="e">
        <f t="shared" si="4"/>
        <v>#VALUE!</v>
      </c>
      <c r="L17" s="19">
        <f t="shared" si="1"/>
        <v>0</v>
      </c>
      <c r="M17" s="19">
        <f t="shared" si="2"/>
        <v>0</v>
      </c>
      <c r="N17" s="28" t="str">
        <f t="shared" si="5"/>
        <v xml:space="preserve"> </v>
      </c>
    </row>
    <row r="18" spans="1:14" ht="15" customHeight="1">
      <c r="A18" s="16">
        <v>23</v>
      </c>
      <c r="B18" s="27" t="s">
        <v>9</v>
      </c>
      <c r="C18" s="18"/>
      <c r="D18" s="19"/>
      <c r="E18" s="19"/>
      <c r="F18" s="19">
        <v>0.62361111111111112</v>
      </c>
      <c r="G18" s="19">
        <v>0.91875000000000007</v>
      </c>
      <c r="H18" s="19">
        <f t="shared" si="0"/>
        <v>0.29513888888888895</v>
      </c>
      <c r="I18" s="20" t="e">
        <f>IF(OR(B18="Dimanche",C18=1,H18&gt;TIMEVALUE("7:00")),0,H18-$C$2),IF(AND(B18="Samedi",H18&gt;TIMEVALUE("5:00")),0,H18-TIMEVALUE("5:00"))</f>
        <v>#VALUE!</v>
      </c>
      <c r="J18" s="20">
        <f t="shared" si="3"/>
        <v>0.29166666666666669</v>
      </c>
      <c r="K18" s="19" t="e">
        <f t="shared" si="4"/>
        <v>#VALUE!</v>
      </c>
      <c r="L18" s="19" t="e">
        <f t="shared" si="1"/>
        <v>#VALUE!</v>
      </c>
      <c r="M18" s="19">
        <f t="shared" si="2"/>
        <v>0</v>
      </c>
      <c r="N18" s="28">
        <v>12</v>
      </c>
    </row>
    <row r="19" spans="1:14" ht="15" customHeight="1">
      <c r="A19" s="16">
        <v>24</v>
      </c>
      <c r="B19" s="17" t="s">
        <v>10</v>
      </c>
      <c r="C19" s="18"/>
      <c r="D19" s="19"/>
      <c r="E19" s="19"/>
      <c r="F19" s="19"/>
      <c r="G19" s="19"/>
      <c r="H19" s="19">
        <f t="shared" si="0"/>
        <v>0</v>
      </c>
      <c r="I19" s="20" t="e">
        <f>IF(OR(B19="Dimanche",C19=1,H19&gt;TIMEVALUE("7:00")),0,H19-$C$2),IF(AND(B19="Samedi",H19&gt;TIMEVALUE("5:00")),0,H19-TIMEVALUE("5:00"))</f>
        <v>#VALUE!</v>
      </c>
      <c r="J19" s="20">
        <f t="shared" si="3"/>
        <v>0</v>
      </c>
      <c r="K19" s="19" t="e">
        <f t="shared" si="4"/>
        <v>#VALUE!</v>
      </c>
      <c r="L19" s="19" t="e">
        <f t="shared" si="1"/>
        <v>#VALUE!</v>
      </c>
      <c r="M19" s="19">
        <f t="shared" si="2"/>
        <v>0</v>
      </c>
      <c r="N19" s="28" t="str">
        <f t="shared" si="5"/>
        <v xml:space="preserve"> </v>
      </c>
    </row>
    <row r="20" spans="1:14" ht="15" customHeight="1">
      <c r="A20" s="16">
        <v>25</v>
      </c>
      <c r="B20" s="17" t="s">
        <v>11</v>
      </c>
      <c r="C20" s="18"/>
      <c r="D20" s="19"/>
      <c r="E20" s="19"/>
      <c r="F20" s="19"/>
      <c r="G20" s="19"/>
      <c r="H20" s="19">
        <f>E20-D20+(E20-D20&lt;0)+G20-F20+(G20-F20&lt;0)</f>
        <v>0</v>
      </c>
      <c r="I20" s="20" t="e">
        <f>IF(OR(B20="Dimanche",C20=1,H20&gt;TIMEVALUE("7:00")),0,H20-$C$2),IF(AND(B20="Samedi",H20&gt;TIMEVALUE("5:00")),0,H20-TIMEVALUE("5:00"))</f>
        <v>#VALUE!</v>
      </c>
      <c r="J20" s="20">
        <f t="shared" si="3"/>
        <v>0</v>
      </c>
      <c r="K20" s="19" t="e">
        <f t="shared" si="4"/>
        <v>#VALUE!</v>
      </c>
      <c r="L20" s="19" t="e">
        <f t="shared" si="1"/>
        <v>#VALUE!</v>
      </c>
      <c r="M20" s="19">
        <f t="shared" si="2"/>
        <v>0</v>
      </c>
      <c r="N20" s="28" t="str">
        <f t="shared" si="5"/>
        <v xml:space="preserve"> </v>
      </c>
    </row>
    <row r="21" spans="1:14" ht="15" customHeight="1">
      <c r="A21" s="21" t="s">
        <v>7</v>
      </c>
      <c r="B21" s="22"/>
      <c r="C21" s="23"/>
      <c r="D21" s="22"/>
      <c r="E21" s="22"/>
      <c r="F21" s="22"/>
      <c r="G21" s="22"/>
      <c r="H21" s="24">
        <f>SUBTOTAL(109,Table5350525557592226387174648[Temps de présence])</f>
        <v>3.4423611111111114</v>
      </c>
      <c r="I21" s="39" t="e">
        <f>ABS(SUBTOTAL(109,Table5350525557592226387174648[Absences]))</f>
        <v>#VALUE!</v>
      </c>
      <c r="J21" s="25">
        <f>SUBTOTAL(109,Table5350525557592226387174648[Heures normales x1])</f>
        <v>3.3250000000000002</v>
      </c>
      <c r="K21" s="24" t="e">
        <f>SUBTOTAL(109,Table5350525557592226387174648[Heures supplémentaires 
x1,5])</f>
        <v>#VALUE!</v>
      </c>
      <c r="L21" s="24" t="e">
        <f>SUBTOTAL(109,Table5350525557592226387174648[Heures supplémentaires
x2])</f>
        <v>#VALUE!</v>
      </c>
      <c r="M21" s="24" t="e">
        <f>SUBTOTAL(109,Table5350525557592226387174648[Heures supplémentaires
x3])</f>
        <v>#VALUE!</v>
      </c>
      <c r="N21" s="26">
        <f>SUBTOTAL(109,Table5350525557592226387174648[Transport])</f>
        <v>168</v>
      </c>
    </row>
    <row r="22" spans="1:14" ht="15" customHeight="1">
      <c r="H22" s="8" t="s">
        <v>28</v>
      </c>
      <c r="I22" s="9" t="e">
        <f>(Table5350525557592226387174648[[#Totals],[Absences]]*24)*L1</f>
        <v>#VALUE!</v>
      </c>
    </row>
    <row r="23" spans="1:14" ht="15" customHeight="1"/>
    <row r="24" spans="1:14" ht="15" customHeight="1"/>
    <row r="25" spans="1:14" ht="15" customHeight="1"/>
    <row r="26" spans="1:14" ht="15" customHeight="1"/>
    <row r="27" spans="1:14" ht="15" customHeight="1"/>
    <row r="28" spans="1:14" ht="15" customHeight="1"/>
    <row r="29" spans="1:14" ht="15" customHeight="1"/>
    <row r="30" spans="1:14" ht="15" customHeight="1"/>
    <row r="31" spans="1:14" ht="15" customHeight="1"/>
    <row r="32" spans="1:14" ht="15" customHeight="1"/>
    <row r="33" ht="15" customHeight="1"/>
    <row r="34" ht="15" customHeight="1"/>
    <row r="35" ht="25" customHeight="1"/>
    <row r="36" ht="25" customHeight="1"/>
  </sheetData>
  <mergeCells count="3">
    <mergeCell ref="B1:C1"/>
    <mergeCell ref="D1:E1"/>
    <mergeCell ref="A2:B2"/>
  </mergeCells>
  <conditionalFormatting sqref="H4:J21">
    <cfRule type="cellIs" dxfId="5" priority="6" operator="lessThan">
      <formula>0.333333333333333</formula>
    </cfRule>
  </conditionalFormatting>
  <conditionalFormatting sqref="B4:B21">
    <cfRule type="containsText" dxfId="4" priority="4" operator="containsText" text="Dimanche">
      <formula>NOT(ISERROR(SEARCH("Dimanche",B4)))</formula>
    </cfRule>
    <cfRule type="containsText" dxfId="3" priority="5" operator="containsText" text="Samedi">
      <formula>NOT(ISERROR(SEARCH("Samedi",B4)))</formula>
    </cfRule>
  </conditionalFormatting>
  <conditionalFormatting sqref="H3:J3">
    <cfRule type="cellIs" dxfId="2" priority="3" operator="lessThan">
      <formula>0.333333333333333</formula>
    </cfRule>
  </conditionalFormatting>
  <conditionalFormatting sqref="B3">
    <cfRule type="containsText" dxfId="1" priority="1" operator="containsText" text="Dimanche">
      <formula>NOT(ISERROR(SEARCH("Dimanche",B3)))</formula>
    </cfRule>
    <cfRule type="containsText" dxfId="0" priority="2" operator="containsText" text="Samedi">
      <formula>NOT(ISERROR(SEARCH("Samedi",B3)))</formula>
    </cfRule>
  </conditionalFormatting>
  <pageMargins left="0.75" right="0.75" top="1" bottom="1" header="0.5" footer="0.5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DEROTHEE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add ink</dc:creator>
  <cp:lastModifiedBy>add ink</cp:lastModifiedBy>
  <cp:lastPrinted>2014-10-24T07:42:05Z</cp:lastPrinted>
  <dcterms:created xsi:type="dcterms:W3CDTF">2014-04-07T15:16:29Z</dcterms:created>
  <dcterms:modified xsi:type="dcterms:W3CDTF">2016-05-25T09:10:36Z</dcterms:modified>
</cp:coreProperties>
</file>