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30" i="2" l="1"/>
  <c r="H30" i="2"/>
  <c r="O30" i="2" s="1"/>
  <c r="B30" i="2"/>
  <c r="O24" i="2"/>
  <c r="N24" i="2"/>
  <c r="H24" i="2"/>
  <c r="B24" i="2"/>
  <c r="P24" i="2" s="1"/>
  <c r="N18" i="2"/>
  <c r="H18" i="2"/>
  <c r="O18" i="2" s="1"/>
  <c r="B18" i="2"/>
  <c r="N11" i="2"/>
  <c r="K11" i="2"/>
  <c r="H11" i="2"/>
  <c r="E11" i="2"/>
  <c r="O11" i="2" s="1"/>
  <c r="B11" i="2"/>
  <c r="P11" i="2" s="1"/>
  <c r="N10" i="2"/>
  <c r="K10" i="2"/>
  <c r="H10" i="2"/>
  <c r="E10" i="2"/>
  <c r="O10" i="2" s="1"/>
  <c r="P10" i="2" s="1"/>
  <c r="B10" i="2"/>
  <c r="N9" i="2"/>
  <c r="K9" i="2"/>
  <c r="H9" i="2"/>
  <c r="E9" i="2"/>
  <c r="O9" i="2" s="1"/>
  <c r="B9" i="2"/>
  <c r="P9" i="2" s="1"/>
  <c r="P30" i="2" l="1"/>
  <c r="P18" i="2"/>
  <c r="E10" i="1"/>
  <c r="E9" i="1"/>
  <c r="O11" i="1"/>
  <c r="O10" i="1"/>
  <c r="O9" i="1"/>
  <c r="B10" i="1"/>
  <c r="E11" i="1"/>
  <c r="B9" i="1"/>
  <c r="N11" i="1"/>
  <c r="N10" i="1"/>
  <c r="N9" i="1"/>
  <c r="K11" i="1"/>
  <c r="B11" i="1"/>
  <c r="H11" i="1"/>
  <c r="H9" i="1"/>
  <c r="K10" i="1"/>
  <c r="K9" i="1"/>
  <c r="H10" i="1"/>
  <c r="P11" i="1" l="1"/>
  <c r="P10" i="1" l="1"/>
  <c r="P9" i="1"/>
</calcChain>
</file>

<file path=xl/sharedStrings.xml><?xml version="1.0" encoding="utf-8"?>
<sst xmlns="http://schemas.openxmlformats.org/spreadsheetml/2006/main" count="59" uniqueCount="14">
  <si>
    <t>Brut</t>
  </si>
  <si>
    <t>Ancienneté</t>
  </si>
  <si>
    <t>19h/sem</t>
  </si>
  <si>
    <t>Nuits/sem</t>
  </si>
  <si>
    <t>H/nuit</t>
  </si>
  <si>
    <t>Nuit/dim</t>
  </si>
  <si>
    <t>Suppl</t>
  </si>
  <si>
    <t>Brut + suppl</t>
  </si>
  <si>
    <t>28,5h/sem</t>
  </si>
  <si>
    <t>30,4h/sem</t>
  </si>
  <si>
    <t>38h/sem</t>
  </si>
  <si>
    <t>Nuit/sam</t>
  </si>
  <si>
    <r>
      <t>SUMPRODUCT(ISNUMBER(SEARCH(</t>
    </r>
    <r>
      <rPr>
        <sz val="11"/>
        <color rgb="FFF7981D"/>
        <rFont val="Calibri"/>
        <family val="2"/>
        <scheme val="minor"/>
      </rPr>
      <t>$Q4</t>
    </r>
    <r>
      <rPr>
        <sz val="11"/>
        <color theme="1"/>
        <rFont val="Calibri"/>
        <family val="2"/>
        <scheme val="minor"/>
      </rPr>
      <t>;'1412-2012'!H$3:H$1120))*'1412-2012'!$D$3:$D$1120)</t>
    </r>
  </si>
  <si>
    <t>Soir/sem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</si>
</sst>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7981D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right"/>
    </xf>
    <xf numFmtId="9" fontId="1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4" fontId="0" fillId="0" borderId="1" xfId="0" applyNumberFormat="1" applyBorder="1" applyAlignment="1">
      <alignment horizontal="right"/>
    </xf>
    <xf numFmtId="0" fontId="0" fillId="0" borderId="1" xfId="0" applyBorder="1"/>
    <xf numFmtId="0" fontId="0" fillId="2" borderId="0" xfId="0" applyFill="1" applyAlignment="1">
      <alignment horizontal="center"/>
    </xf>
    <xf numFmtId="0" fontId="0" fillId="2" borderId="0" xfId="0" quotePrefix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0" xfId="0" quotePrefix="1" applyFill="1" applyAlignment="1">
      <alignment horizontal="center"/>
    </xf>
    <xf numFmtId="0" fontId="0" fillId="0" borderId="1" xfId="0" applyFill="1" applyBorder="1"/>
    <xf numFmtId="0" fontId="0" fillId="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quotePrefix="1" applyFill="1" applyAlignment="1">
      <alignment horizontal="center"/>
    </xf>
    <xf numFmtId="0" fontId="0" fillId="3" borderId="0" xfId="0" quotePrefix="1" applyFill="1" applyAlignment="1">
      <alignment horizontal="center"/>
    </xf>
    <xf numFmtId="0" fontId="0" fillId="12" borderId="0" xfId="0" applyFill="1" applyAlignment="1">
      <alignment horizontal="center"/>
    </xf>
    <xf numFmtId="0" fontId="1" fillId="0" borderId="0" xfId="0" applyFont="1"/>
    <xf numFmtId="0" fontId="1" fillId="5" borderId="0" xfId="0" applyFont="1" applyFill="1" applyAlignment="1">
      <alignment horizontal="center"/>
    </xf>
    <xf numFmtId="9" fontId="1" fillId="5" borderId="0" xfId="0" applyNumberFormat="1" applyFont="1" applyFill="1" applyAlignment="1">
      <alignment horizontal="center"/>
    </xf>
    <xf numFmtId="0" fontId="1" fillId="9" borderId="0" xfId="0" applyFont="1" applyFill="1" applyAlignment="1">
      <alignment horizontal="center"/>
    </xf>
    <xf numFmtId="9" fontId="1" fillId="9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9" fontId="1" fillId="3" borderId="0" xfId="0" applyNumberFormat="1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9" fontId="1" fillId="12" borderId="0" xfId="0" applyNumberFormat="1" applyFont="1" applyFill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1" fillId="8" borderId="0" xfId="0" applyFont="1" applyFill="1" applyAlignment="1">
      <alignment horizontal="center"/>
    </xf>
    <xf numFmtId="0" fontId="0" fillId="8" borderId="0" xfId="0" applyFont="1" applyFill="1" applyBorder="1" applyAlignment="1">
      <alignment horizontal="center"/>
    </xf>
    <xf numFmtId="0" fontId="1" fillId="8" borderId="2" xfId="0" applyFont="1" applyFill="1" applyBorder="1"/>
    <xf numFmtId="0" fontId="1" fillId="8" borderId="0" xfId="0" applyFont="1" applyFill="1"/>
    <xf numFmtId="0" fontId="0" fillId="7" borderId="0" xfId="0" applyFill="1"/>
    <xf numFmtId="0" fontId="0" fillId="7" borderId="0" xfId="0" quotePrefix="1" applyFill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1" fillId="7" borderId="0" xfId="0" applyFont="1" applyFill="1" applyBorder="1"/>
    <xf numFmtId="0" fontId="2" fillId="8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0" fillId="15" borderId="0" xfId="0" applyFill="1"/>
    <xf numFmtId="0" fontId="0" fillId="15" borderId="0" xfId="0" applyFill="1" applyAlignment="1">
      <alignment horizontal="center"/>
    </xf>
    <xf numFmtId="0" fontId="0" fillId="15" borderId="0" xfId="0" quotePrefix="1" applyFill="1" applyAlignment="1">
      <alignment horizontal="center"/>
    </xf>
    <xf numFmtId="0" fontId="0" fillId="15" borderId="0" xfId="0" applyFont="1" applyFill="1" applyBorder="1" applyAlignment="1">
      <alignment horizontal="center"/>
    </xf>
    <xf numFmtId="0" fontId="1" fillId="15" borderId="2" xfId="0" applyFont="1" applyFill="1" applyBorder="1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9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quotePrefix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33"/>
  <sheetViews>
    <sheetView tabSelected="1" workbookViewId="0">
      <selection activeCell="B1" sqref="B1"/>
    </sheetView>
  </sheetViews>
  <sheetFormatPr baseColWidth="10" defaultRowHeight="15" x14ac:dyDescent="0.25"/>
  <cols>
    <col min="1" max="1" width="3.85546875" customWidth="1"/>
    <col min="2" max="8" width="9.7109375" style="1" customWidth="1"/>
    <col min="9" max="11" width="10.140625" style="1" customWidth="1"/>
    <col min="12" max="15" width="9.7109375" style="1" customWidth="1"/>
  </cols>
  <sheetData>
    <row r="2" spans="1:21" x14ac:dyDescent="0.25">
      <c r="P2" s="4" t="s">
        <v>1</v>
      </c>
      <c r="Q2" s="4" t="s">
        <v>0</v>
      </c>
      <c r="R2" s="5">
        <v>0.26</v>
      </c>
      <c r="S2" s="5">
        <v>0.35</v>
      </c>
      <c r="T2" s="5">
        <v>0.5</v>
      </c>
      <c r="U2" s="5">
        <v>0.56000000000000005</v>
      </c>
    </row>
    <row r="3" spans="1:21" x14ac:dyDescent="0.25">
      <c r="P3" s="6">
        <v>0</v>
      </c>
      <c r="Q3" s="7">
        <v>2228.63</v>
      </c>
      <c r="R3" s="7">
        <v>3.5188999999999999</v>
      </c>
      <c r="S3" s="6">
        <v>4.5199999999999996</v>
      </c>
      <c r="T3" s="6">
        <v>6.7671000000000001</v>
      </c>
      <c r="U3" s="6">
        <v>7.5792000000000002</v>
      </c>
    </row>
    <row r="4" spans="1:21" x14ac:dyDescent="0.25">
      <c r="P4" s="8">
        <v>1</v>
      </c>
      <c r="Q4" s="8">
        <v>2330.54</v>
      </c>
      <c r="R4" s="8">
        <v>4.0999999999999996</v>
      </c>
      <c r="S4" s="8">
        <v>5.2</v>
      </c>
      <c r="T4" s="8">
        <v>7.4</v>
      </c>
      <c r="U4" s="8">
        <v>8.1110000000000007</v>
      </c>
    </row>
    <row r="5" spans="1:21" x14ac:dyDescent="0.25">
      <c r="P5" s="8">
        <v>10</v>
      </c>
      <c r="Q5" s="8">
        <v>4000</v>
      </c>
      <c r="R5" s="8">
        <v>5</v>
      </c>
      <c r="S5" s="15">
        <v>10</v>
      </c>
      <c r="T5" s="15">
        <v>15</v>
      </c>
      <c r="U5" s="15">
        <v>20</v>
      </c>
    </row>
    <row r="7" spans="1:21" ht="18.75" customHeight="1" x14ac:dyDescent="0.25">
      <c r="A7" s="43" t="s">
        <v>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</row>
    <row r="8" spans="1:21" s="24" customFormat="1" ht="15.75" thickBot="1" x14ac:dyDescent="0.3">
      <c r="A8" s="38"/>
      <c r="B8" s="35" t="s">
        <v>0</v>
      </c>
      <c r="C8" s="25" t="s">
        <v>13</v>
      </c>
      <c r="D8" s="25" t="s">
        <v>4</v>
      </c>
      <c r="E8" s="26">
        <v>0.26</v>
      </c>
      <c r="F8" s="27" t="s">
        <v>3</v>
      </c>
      <c r="G8" s="27" t="s">
        <v>4</v>
      </c>
      <c r="H8" s="28">
        <v>0.35</v>
      </c>
      <c r="I8" s="29" t="s">
        <v>11</v>
      </c>
      <c r="J8" s="29" t="s">
        <v>4</v>
      </c>
      <c r="K8" s="30">
        <v>0.5</v>
      </c>
      <c r="L8" s="31" t="s">
        <v>5</v>
      </c>
      <c r="M8" s="31" t="s">
        <v>4</v>
      </c>
      <c r="N8" s="32">
        <v>0.56000000000000005</v>
      </c>
      <c r="O8" s="35" t="s">
        <v>6</v>
      </c>
      <c r="P8" s="35" t="s">
        <v>7</v>
      </c>
    </row>
    <row r="9" spans="1:21" ht="15.75" thickBot="1" x14ac:dyDescent="0.3">
      <c r="A9" s="47">
        <v>10</v>
      </c>
      <c r="B9" s="18">
        <f>IF(A9=P3,Q3)/2</f>
        <v>0</v>
      </c>
      <c r="C9" s="20">
        <v>2</v>
      </c>
      <c r="D9" s="16">
        <v>2</v>
      </c>
      <c r="E9" s="48" t="e">
        <f>IF($A$9=P3:P5,R3:R5)</f>
        <v>#VALUE!</v>
      </c>
      <c r="F9" s="33">
        <v>6</v>
      </c>
      <c r="G9" s="19">
        <v>10.5</v>
      </c>
      <c r="H9" s="48" t="b">
        <f>IF(A9=P3, S3)</f>
        <v>0</v>
      </c>
      <c r="I9" s="21"/>
      <c r="J9" s="22">
        <v>10.5</v>
      </c>
      <c r="K9" s="49" t="b">
        <f>IF(A9=P3,T3)</f>
        <v>0</v>
      </c>
      <c r="L9" s="34">
        <v>2</v>
      </c>
      <c r="M9" s="23">
        <v>10.5</v>
      </c>
      <c r="N9" s="48" t="b">
        <f>IF(A9=P3,T3)</f>
        <v>0</v>
      </c>
      <c r="O9" s="50" t="e">
        <f>C9*(D9*E9)+F9*(G9*H9)+I9*(J9*K9)+L9*(M9*N9)</f>
        <v>#VALUE!</v>
      </c>
      <c r="P9" s="51" t="e">
        <f>B9+O9</f>
        <v>#VALUE!</v>
      </c>
    </row>
    <row r="10" spans="1:21" ht="15.75" thickBot="1" x14ac:dyDescent="0.3">
      <c r="A10">
        <v>1</v>
      </c>
      <c r="B10" s="18">
        <f>IF(A10=P4,Q4)/2</f>
        <v>1165.27</v>
      </c>
      <c r="C10" s="20"/>
      <c r="D10" s="16">
        <v>2</v>
      </c>
      <c r="E10" s="16">
        <f>IF(A10=P4,R4)</f>
        <v>4.0999999999999996</v>
      </c>
      <c r="F10" s="33">
        <v>6</v>
      </c>
      <c r="G10" s="19">
        <v>10.5</v>
      </c>
      <c r="H10" s="19">
        <f>IF(A10=P4, S4)</f>
        <v>5.2</v>
      </c>
      <c r="I10" s="21"/>
      <c r="J10" s="22">
        <v>10.5</v>
      </c>
      <c r="K10" s="22">
        <f>IF(A10=P4,T4)</f>
        <v>7.4</v>
      </c>
      <c r="L10" s="34">
        <v>1</v>
      </c>
      <c r="M10" s="23">
        <v>10.5</v>
      </c>
      <c r="N10" s="23">
        <f>IF(A10=P4,T4)</f>
        <v>7.4</v>
      </c>
      <c r="O10" s="36">
        <f>C10*(D10*E10)+F10*(G10*H10)+I10*(J10*K10)+L10*(M10*N10)</f>
        <v>405.3</v>
      </c>
      <c r="P10" s="37">
        <f>B10+O10</f>
        <v>1570.57</v>
      </c>
    </row>
    <row r="11" spans="1:21" ht="15.75" thickBot="1" x14ac:dyDescent="0.3">
      <c r="A11">
        <v>10</v>
      </c>
      <c r="B11" s="18">
        <f>IF(A11=P5,Q5)/2</f>
        <v>2000</v>
      </c>
      <c r="C11" s="20"/>
      <c r="D11" s="16">
        <v>2</v>
      </c>
      <c r="E11" s="16">
        <f>IF(A11=P5,R5)</f>
        <v>5</v>
      </c>
      <c r="F11" s="33">
        <v>6</v>
      </c>
      <c r="G11" s="19">
        <v>10.5</v>
      </c>
      <c r="H11" s="19">
        <f>IF(A11=P5, S5)</f>
        <v>10</v>
      </c>
      <c r="I11" s="21"/>
      <c r="J11" s="22">
        <v>11.5</v>
      </c>
      <c r="K11" s="22">
        <f>IF(A11=P5,T5)</f>
        <v>15</v>
      </c>
      <c r="L11" s="34">
        <v>1</v>
      </c>
      <c r="M11" s="23">
        <v>10.5</v>
      </c>
      <c r="N11" s="23">
        <f>IF(A11=P5,U5)</f>
        <v>20</v>
      </c>
      <c r="O11" s="36">
        <f>C11*(D11*E11)+F11*(G11*H11)+I11*(J11*K11)+L11*(M11*N11)</f>
        <v>840</v>
      </c>
      <c r="P11" s="37">
        <f>B11+O11</f>
        <v>2840</v>
      </c>
    </row>
    <row r="12" spans="1:21" s="39" customFormat="1" x14ac:dyDescent="0.25">
      <c r="B12" s="17"/>
      <c r="C12" s="17"/>
      <c r="D12" s="17"/>
      <c r="E12" s="17"/>
      <c r="F12" s="17"/>
      <c r="G12" s="17"/>
      <c r="H12" s="17"/>
      <c r="I12" s="40"/>
      <c r="J12" s="40"/>
      <c r="K12" s="40"/>
      <c r="L12" s="17"/>
      <c r="M12" s="17"/>
      <c r="N12" s="17"/>
      <c r="O12" s="41"/>
      <c r="P12" s="42"/>
    </row>
    <row r="13" spans="1:21" s="39" customFormat="1" x14ac:dyDescent="0.25">
      <c r="B13" s="17"/>
      <c r="C13" s="17"/>
      <c r="D13" s="17"/>
      <c r="E13" s="17"/>
      <c r="F13" s="17"/>
      <c r="G13" s="17"/>
      <c r="H13" s="17"/>
      <c r="I13" s="40"/>
      <c r="J13" s="40"/>
      <c r="K13" s="40"/>
      <c r="L13" s="17"/>
      <c r="M13" s="17"/>
      <c r="N13" s="17"/>
      <c r="O13" s="41"/>
      <c r="P13" s="42"/>
    </row>
    <row r="16" spans="1:21" ht="20.25" customHeight="1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</row>
    <row r="17" spans="1:16" x14ac:dyDescent="0.25">
      <c r="A17" s="54"/>
      <c r="B17" s="52"/>
      <c r="C17" s="52"/>
      <c r="D17" s="52"/>
      <c r="E17" s="52"/>
      <c r="F17" s="52"/>
      <c r="G17" s="52"/>
      <c r="H17" s="55"/>
      <c r="I17" s="52"/>
      <c r="J17" s="52"/>
      <c r="K17" s="55"/>
      <c r="L17" s="52"/>
      <c r="M17" s="52"/>
      <c r="N17" s="55"/>
      <c r="O17" s="56"/>
      <c r="P17" s="56"/>
    </row>
    <row r="18" spans="1:16" x14ac:dyDescent="0.25">
      <c r="A18" s="54"/>
      <c r="B18" s="52"/>
      <c r="C18" s="52"/>
      <c r="D18" s="52"/>
      <c r="E18" s="52"/>
      <c r="F18" s="52"/>
      <c r="G18" s="52"/>
      <c r="H18" s="52"/>
      <c r="I18" s="57"/>
      <c r="J18" s="57"/>
      <c r="K18" s="57"/>
      <c r="L18" s="52"/>
      <c r="M18" s="52"/>
      <c r="N18" s="52"/>
      <c r="O18" s="52"/>
      <c r="P18" s="54"/>
    </row>
    <row r="19" spans="1:16" x14ac:dyDescent="0.25">
      <c r="A19" s="54"/>
      <c r="B19" s="52"/>
      <c r="C19" s="52"/>
      <c r="D19" s="52"/>
      <c r="E19" s="52"/>
      <c r="F19" s="52"/>
      <c r="G19" s="52"/>
      <c r="H19" s="52"/>
      <c r="I19" s="57"/>
      <c r="J19" s="57"/>
      <c r="K19" s="57"/>
      <c r="L19" s="52"/>
      <c r="M19" s="52"/>
      <c r="N19" s="52"/>
      <c r="O19" s="52"/>
      <c r="P19" s="54"/>
    </row>
    <row r="20" spans="1:16" x14ac:dyDescent="0.25">
      <c r="A20" s="54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4"/>
    </row>
    <row r="21" spans="1:16" x14ac:dyDescent="0.25">
      <c r="A21" s="54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4"/>
    </row>
    <row r="22" spans="1:16" ht="21.75" customHeight="1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</row>
    <row r="23" spans="1:16" x14ac:dyDescent="0.25">
      <c r="A23" s="54"/>
      <c r="B23" s="52"/>
      <c r="C23" s="52"/>
      <c r="D23" s="52"/>
      <c r="E23" s="52"/>
      <c r="F23" s="52"/>
      <c r="G23" s="52"/>
      <c r="H23" s="55"/>
      <c r="I23" s="52"/>
      <c r="J23" s="52"/>
      <c r="K23" s="55"/>
      <c r="L23" s="52"/>
      <c r="M23" s="52"/>
      <c r="N23" s="55"/>
      <c r="O23" s="56"/>
      <c r="P23" s="56"/>
    </row>
    <row r="24" spans="1:16" x14ac:dyDescent="0.25">
      <c r="A24" s="54"/>
      <c r="B24" s="52"/>
      <c r="C24" s="52"/>
      <c r="D24" s="52"/>
      <c r="E24" s="52"/>
      <c r="F24" s="52"/>
      <c r="G24" s="52"/>
      <c r="H24" s="52"/>
      <c r="I24" s="57"/>
      <c r="J24" s="57"/>
      <c r="K24" s="57"/>
      <c r="L24" s="52"/>
      <c r="M24" s="52"/>
      <c r="N24" s="52"/>
      <c r="O24" s="52"/>
      <c r="P24" s="54"/>
    </row>
    <row r="25" spans="1:16" x14ac:dyDescent="0.25">
      <c r="A25" s="54"/>
      <c r="B25" s="52"/>
      <c r="C25" s="52"/>
      <c r="D25" s="52"/>
      <c r="E25" s="52"/>
      <c r="F25" s="52"/>
      <c r="G25" s="52"/>
      <c r="H25" s="52"/>
      <c r="I25" s="57"/>
      <c r="J25" s="57"/>
      <c r="K25" s="57"/>
      <c r="L25" s="52"/>
      <c r="M25" s="52"/>
      <c r="N25" s="52"/>
      <c r="O25" s="52"/>
      <c r="P25" s="54"/>
    </row>
    <row r="26" spans="1:16" x14ac:dyDescent="0.25">
      <c r="A26" s="54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4"/>
    </row>
    <row r="27" spans="1:16" x14ac:dyDescent="0.25">
      <c r="A27" s="54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4"/>
    </row>
    <row r="28" spans="1:16" ht="15.75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</row>
    <row r="29" spans="1:16" x14ac:dyDescent="0.25">
      <c r="A29" s="54"/>
      <c r="B29" s="52"/>
      <c r="C29" s="52"/>
      <c r="D29" s="52"/>
      <c r="E29" s="52"/>
      <c r="F29" s="52"/>
      <c r="G29" s="52"/>
      <c r="H29" s="55"/>
      <c r="I29" s="52"/>
      <c r="J29" s="52"/>
      <c r="K29" s="55"/>
      <c r="L29" s="52"/>
      <c r="M29" s="52"/>
      <c r="N29" s="55"/>
      <c r="O29" s="56"/>
      <c r="P29" s="56"/>
    </row>
    <row r="30" spans="1:16" x14ac:dyDescent="0.25">
      <c r="A30" s="54"/>
      <c r="B30" s="59"/>
      <c r="C30" s="59"/>
      <c r="D30" s="59"/>
      <c r="E30" s="59"/>
      <c r="F30" s="52"/>
      <c r="G30" s="52"/>
      <c r="H30" s="52"/>
      <c r="I30" s="57"/>
      <c r="J30" s="57"/>
      <c r="K30" s="57"/>
      <c r="L30" s="52"/>
      <c r="M30" s="52"/>
      <c r="N30" s="52"/>
      <c r="O30" s="52"/>
      <c r="P30" s="54"/>
    </row>
    <row r="31" spans="1:16" x14ac:dyDescent="0.25">
      <c r="I31" s="14"/>
      <c r="J31" s="14"/>
      <c r="K31" s="14"/>
    </row>
    <row r="33" customFormat="1" x14ac:dyDescent="0.25"/>
  </sheetData>
  <mergeCells count="4">
    <mergeCell ref="A7:P7"/>
    <mergeCell ref="A16:P16"/>
    <mergeCell ref="A22:P22"/>
    <mergeCell ref="A28:P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33"/>
  <sheetViews>
    <sheetView workbookViewId="0">
      <selection sqref="A1:XFD1048576"/>
    </sheetView>
  </sheetViews>
  <sheetFormatPr baseColWidth="10" defaultRowHeight="15" x14ac:dyDescent="0.25"/>
  <cols>
    <col min="1" max="1" width="3.85546875" customWidth="1"/>
    <col min="2" max="8" width="9.7109375" style="1" customWidth="1"/>
    <col min="9" max="11" width="10.140625" style="1" customWidth="1"/>
    <col min="12" max="15" width="9.7109375" style="1" customWidth="1"/>
  </cols>
  <sheetData>
    <row r="2" spans="1:21" x14ac:dyDescent="0.25">
      <c r="P2" s="4" t="s">
        <v>1</v>
      </c>
      <c r="Q2" s="4" t="s">
        <v>0</v>
      </c>
      <c r="R2" s="5">
        <v>0.26</v>
      </c>
      <c r="S2" s="5">
        <v>0.35</v>
      </c>
      <c r="T2" s="5">
        <v>0.5</v>
      </c>
      <c r="U2" s="5">
        <v>0.56000000000000005</v>
      </c>
    </row>
    <row r="3" spans="1:21" x14ac:dyDescent="0.25">
      <c r="P3" s="6">
        <v>0</v>
      </c>
      <c r="Q3" s="7">
        <v>2228.63</v>
      </c>
      <c r="R3" s="7">
        <v>3.5188999999999999</v>
      </c>
      <c r="S3" s="6">
        <v>4.5199999999999996</v>
      </c>
      <c r="T3" s="6">
        <v>6.7671000000000001</v>
      </c>
      <c r="U3" s="6">
        <v>7.5792000000000002</v>
      </c>
    </row>
    <row r="4" spans="1:21" x14ac:dyDescent="0.25">
      <c r="P4" s="8">
        <v>1</v>
      </c>
      <c r="Q4" s="8">
        <v>2330.54</v>
      </c>
      <c r="R4" s="8">
        <v>4.0999999999999996</v>
      </c>
      <c r="S4" s="8">
        <v>5.2</v>
      </c>
      <c r="T4" s="8">
        <v>7.4</v>
      </c>
      <c r="U4" s="8">
        <v>8.1110000000000007</v>
      </c>
    </row>
    <row r="5" spans="1:21" x14ac:dyDescent="0.25">
      <c r="P5" s="8">
        <v>10</v>
      </c>
      <c r="Q5" s="8">
        <v>4000</v>
      </c>
      <c r="R5" s="8">
        <v>5</v>
      </c>
      <c r="S5" s="15">
        <v>10</v>
      </c>
      <c r="T5" s="15">
        <v>15</v>
      </c>
      <c r="U5" s="15">
        <v>20</v>
      </c>
    </row>
    <row r="7" spans="1:21" ht="18.75" customHeight="1" x14ac:dyDescent="0.25">
      <c r="A7" s="43" t="s">
        <v>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</row>
    <row r="8" spans="1:21" s="24" customFormat="1" ht="15.75" thickBot="1" x14ac:dyDescent="0.3">
      <c r="A8" s="38"/>
      <c r="B8" s="35" t="s">
        <v>0</v>
      </c>
      <c r="C8" s="25" t="s">
        <v>13</v>
      </c>
      <c r="D8" s="25" t="s">
        <v>4</v>
      </c>
      <c r="E8" s="26">
        <v>0.26</v>
      </c>
      <c r="F8" s="27" t="s">
        <v>3</v>
      </c>
      <c r="G8" s="27" t="s">
        <v>4</v>
      </c>
      <c r="H8" s="28">
        <v>0.35</v>
      </c>
      <c r="I8" s="29" t="s">
        <v>11</v>
      </c>
      <c r="J8" s="29" t="s">
        <v>4</v>
      </c>
      <c r="K8" s="30">
        <v>0.5</v>
      </c>
      <c r="L8" s="31" t="s">
        <v>5</v>
      </c>
      <c r="M8" s="31" t="s">
        <v>4</v>
      </c>
      <c r="N8" s="32">
        <v>0.56000000000000005</v>
      </c>
      <c r="O8" s="35" t="s">
        <v>6</v>
      </c>
      <c r="P8" s="35" t="s">
        <v>7</v>
      </c>
    </row>
    <row r="9" spans="1:21" ht="15.75" thickBot="1" x14ac:dyDescent="0.3">
      <c r="A9" s="47">
        <v>10</v>
      </c>
      <c r="B9" s="18">
        <f>IF(A9=P3,Q3)/2</f>
        <v>0</v>
      </c>
      <c r="C9" s="20">
        <v>2</v>
      </c>
      <c r="D9" s="16">
        <v>2</v>
      </c>
      <c r="E9" s="48" t="e">
        <f>IF($A$9=P3:P5,R3:R5)</f>
        <v>#VALUE!</v>
      </c>
      <c r="F9" s="33">
        <v>6</v>
      </c>
      <c r="G9" s="19">
        <v>10.5</v>
      </c>
      <c r="H9" s="48" t="b">
        <f>IF(A9=P3, S3)</f>
        <v>0</v>
      </c>
      <c r="I9" s="21"/>
      <c r="J9" s="22">
        <v>10.5</v>
      </c>
      <c r="K9" s="49" t="b">
        <f>IF(A9=P3,T3)</f>
        <v>0</v>
      </c>
      <c r="L9" s="34">
        <v>2</v>
      </c>
      <c r="M9" s="23">
        <v>10.5</v>
      </c>
      <c r="N9" s="48" t="b">
        <f>IF(A9=P3,T3)</f>
        <v>0</v>
      </c>
      <c r="O9" s="50" t="e">
        <f>C9*(D9*E9)+F9*(G9*H9)+I9*(J9*K9)+L9*(M9*N9)</f>
        <v>#VALUE!</v>
      </c>
      <c r="P9" s="51" t="e">
        <f>B9+O9</f>
        <v>#VALUE!</v>
      </c>
    </row>
    <row r="10" spans="1:21" ht="15.75" thickBot="1" x14ac:dyDescent="0.3">
      <c r="A10">
        <v>1</v>
      </c>
      <c r="B10" s="18">
        <f>IF(A10=P4,Q4)/2</f>
        <v>1165.27</v>
      </c>
      <c r="C10" s="20"/>
      <c r="D10" s="16">
        <v>2</v>
      </c>
      <c r="E10" s="16">
        <f>IF(A10=P4,R4)</f>
        <v>4.0999999999999996</v>
      </c>
      <c r="F10" s="33">
        <v>6</v>
      </c>
      <c r="G10" s="19">
        <v>10.5</v>
      </c>
      <c r="H10" s="19">
        <f>IF(A10=P4, S4)</f>
        <v>5.2</v>
      </c>
      <c r="I10" s="21"/>
      <c r="J10" s="22">
        <v>10.5</v>
      </c>
      <c r="K10" s="22">
        <f>IF(A10=P4,T4)</f>
        <v>7.4</v>
      </c>
      <c r="L10" s="34">
        <v>1</v>
      </c>
      <c r="M10" s="23">
        <v>10.5</v>
      </c>
      <c r="N10" s="23">
        <f>IF(A10=P4,T4)</f>
        <v>7.4</v>
      </c>
      <c r="O10" s="36">
        <f>C10*(D10*E10)+F10*(G10*H10)+I10*(J10*K10)+L10*(M10*N10)</f>
        <v>405.3</v>
      </c>
      <c r="P10" s="37">
        <f>B10+O10</f>
        <v>1570.57</v>
      </c>
    </row>
    <row r="11" spans="1:21" ht="15.75" thickBot="1" x14ac:dyDescent="0.3">
      <c r="A11">
        <v>10</v>
      </c>
      <c r="B11" s="18">
        <f>IF(A11=P5,Q5)/2</f>
        <v>2000</v>
      </c>
      <c r="C11" s="20"/>
      <c r="D11" s="16">
        <v>2</v>
      </c>
      <c r="E11" s="16">
        <f>IF(A11=P5,R5)</f>
        <v>5</v>
      </c>
      <c r="F11" s="33">
        <v>6</v>
      </c>
      <c r="G11" s="19">
        <v>10.5</v>
      </c>
      <c r="H11" s="19">
        <f>IF(A11=P5, S5)</f>
        <v>10</v>
      </c>
      <c r="I11" s="21"/>
      <c r="J11" s="22">
        <v>11.5</v>
      </c>
      <c r="K11" s="22">
        <f>IF(A11=P5,T5)</f>
        <v>15</v>
      </c>
      <c r="L11" s="34">
        <v>1</v>
      </c>
      <c r="M11" s="23">
        <v>10.5</v>
      </c>
      <c r="N11" s="23">
        <f>IF(A11=P5,U5)</f>
        <v>20</v>
      </c>
      <c r="O11" s="36">
        <f>C11*(D11*E11)+F11*(G11*H11)+I11*(J11*K11)+L11*(M11*N11)</f>
        <v>840</v>
      </c>
      <c r="P11" s="37">
        <f>B11+O11</f>
        <v>2840</v>
      </c>
    </row>
    <row r="12" spans="1:21" s="39" customFormat="1" x14ac:dyDescent="0.25">
      <c r="B12" s="17"/>
      <c r="C12" s="17"/>
      <c r="D12" s="17"/>
      <c r="E12" s="17"/>
      <c r="F12" s="17"/>
      <c r="G12" s="17"/>
      <c r="H12" s="17"/>
      <c r="I12" s="40"/>
      <c r="J12" s="40"/>
      <c r="K12" s="40"/>
      <c r="L12" s="17"/>
      <c r="M12" s="17"/>
      <c r="N12" s="17"/>
      <c r="O12" s="41"/>
      <c r="P12" s="42"/>
    </row>
    <row r="13" spans="1:21" s="39" customFormat="1" x14ac:dyDescent="0.25">
      <c r="B13" s="17"/>
      <c r="C13" s="17"/>
      <c r="D13" s="17"/>
      <c r="E13" s="17"/>
      <c r="F13" s="17"/>
      <c r="G13" s="17"/>
      <c r="H13" s="17"/>
      <c r="I13" s="40"/>
      <c r="J13" s="40"/>
      <c r="K13" s="40"/>
      <c r="L13" s="17"/>
      <c r="M13" s="17"/>
      <c r="N13" s="17"/>
      <c r="O13" s="41"/>
      <c r="P13" s="42"/>
    </row>
    <row r="16" spans="1:21" ht="20.25" customHeight="1" x14ac:dyDescent="0.25">
      <c r="A16" s="44" t="s">
        <v>8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</row>
    <row r="17" spans="1:16" ht="15.75" thickBot="1" x14ac:dyDescent="0.3">
      <c r="B17" s="1" t="s">
        <v>0</v>
      </c>
      <c r="F17" s="1" t="s">
        <v>3</v>
      </c>
      <c r="G17" s="1" t="s">
        <v>4</v>
      </c>
      <c r="H17" s="2">
        <v>0.35</v>
      </c>
      <c r="I17" s="1" t="s">
        <v>11</v>
      </c>
      <c r="J17" s="1" t="s">
        <v>4</v>
      </c>
      <c r="K17" s="2">
        <v>0.5</v>
      </c>
      <c r="L17" s="1" t="s">
        <v>5</v>
      </c>
      <c r="M17" s="1" t="s">
        <v>4</v>
      </c>
      <c r="N17" s="2">
        <v>0.56000000000000005</v>
      </c>
      <c r="O17" s="11" t="s">
        <v>6</v>
      </c>
      <c r="P17" s="11" t="s">
        <v>7</v>
      </c>
    </row>
    <row r="18" spans="1:16" ht="15.75" thickBot="1" x14ac:dyDescent="0.3">
      <c r="A18">
        <v>0</v>
      </c>
      <c r="B18" s="1">
        <f>Q3/38*28.5</f>
        <v>1671.4725000000001</v>
      </c>
      <c r="F18" s="9">
        <v>10</v>
      </c>
      <c r="G18" s="9">
        <v>10.5</v>
      </c>
      <c r="H18" s="1">
        <f>S3</f>
        <v>4.5199999999999996</v>
      </c>
      <c r="I18" s="10"/>
      <c r="J18" s="10">
        <v>10.5</v>
      </c>
      <c r="K18" s="10"/>
      <c r="L18" s="9">
        <v>1</v>
      </c>
      <c r="M18" s="9">
        <v>10.5</v>
      </c>
      <c r="N18" s="1">
        <f>U3</f>
        <v>7.5792000000000002</v>
      </c>
      <c r="O18" s="12">
        <f>F18*(G18*H18)+I18*(J18*K18)+L18*(M18*N18)</f>
        <v>554.18159999999989</v>
      </c>
      <c r="P18" s="13">
        <f>B18+O18</f>
        <v>2225.6540999999997</v>
      </c>
    </row>
    <row r="19" spans="1:16" x14ac:dyDescent="0.25">
      <c r="I19" s="14"/>
      <c r="J19" s="14"/>
      <c r="K19" s="14"/>
    </row>
    <row r="22" spans="1:16" ht="21.75" customHeight="1" x14ac:dyDescent="0.25">
      <c r="A22" s="45" t="s">
        <v>9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  <row r="23" spans="1:16" ht="15.75" thickBot="1" x14ac:dyDescent="0.3">
      <c r="B23" s="1" t="s">
        <v>0</v>
      </c>
      <c r="F23" s="1" t="s">
        <v>3</v>
      </c>
      <c r="G23" s="1" t="s">
        <v>4</v>
      </c>
      <c r="H23" s="2">
        <v>0.35</v>
      </c>
      <c r="I23" s="1" t="s">
        <v>11</v>
      </c>
      <c r="J23" s="1" t="s">
        <v>4</v>
      </c>
      <c r="K23" s="2">
        <v>0.5</v>
      </c>
      <c r="L23" s="1" t="s">
        <v>5</v>
      </c>
      <c r="M23" s="1" t="s">
        <v>4</v>
      </c>
      <c r="N23" s="2">
        <v>0.56000000000000005</v>
      </c>
      <c r="O23" s="11" t="s">
        <v>6</v>
      </c>
      <c r="P23" s="11" t="s">
        <v>7</v>
      </c>
    </row>
    <row r="24" spans="1:16" ht="15.75" thickBot="1" x14ac:dyDescent="0.3">
      <c r="A24">
        <v>0</v>
      </c>
      <c r="B24" s="1">
        <f>Q3/38*30.4</f>
        <v>1782.904</v>
      </c>
      <c r="F24" s="9">
        <v>12</v>
      </c>
      <c r="G24" s="9">
        <v>10.5</v>
      </c>
      <c r="H24" s="1">
        <f>S3</f>
        <v>4.5199999999999996</v>
      </c>
      <c r="I24" s="10"/>
      <c r="J24" s="10">
        <v>10.5</v>
      </c>
      <c r="K24" s="10"/>
      <c r="L24" s="9">
        <v>2</v>
      </c>
      <c r="M24" s="9">
        <v>10.5</v>
      </c>
      <c r="N24" s="1">
        <f>U3</f>
        <v>7.5792000000000002</v>
      </c>
      <c r="O24" s="12">
        <f>F24*(G24*H24)+I24*(J24*K24)+L24*(M24*N24)</f>
        <v>728.68319999999994</v>
      </c>
      <c r="P24" s="13">
        <f>B24+O24</f>
        <v>2511.5871999999999</v>
      </c>
    </row>
    <row r="25" spans="1:16" x14ac:dyDescent="0.25">
      <c r="I25" s="14"/>
      <c r="J25" s="14"/>
      <c r="K25" s="14"/>
    </row>
    <row r="28" spans="1:16" ht="15.75" x14ac:dyDescent="0.25">
      <c r="A28" s="46" t="s">
        <v>10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</row>
    <row r="29" spans="1:16" ht="15.75" thickBot="1" x14ac:dyDescent="0.3">
      <c r="B29" s="1" t="s">
        <v>0</v>
      </c>
      <c r="F29" s="1" t="s">
        <v>3</v>
      </c>
      <c r="G29" s="1" t="s">
        <v>4</v>
      </c>
      <c r="H29" s="2">
        <v>0.35</v>
      </c>
      <c r="I29" s="1" t="s">
        <v>11</v>
      </c>
      <c r="J29" s="1" t="s">
        <v>4</v>
      </c>
      <c r="K29" s="2">
        <v>0.5</v>
      </c>
      <c r="L29" s="1" t="s">
        <v>5</v>
      </c>
      <c r="M29" s="1" t="s">
        <v>4</v>
      </c>
      <c r="N29" s="2">
        <v>0.56000000000000005</v>
      </c>
      <c r="O29" s="11" t="s">
        <v>6</v>
      </c>
      <c r="P29" s="11" t="s">
        <v>7</v>
      </c>
    </row>
    <row r="30" spans="1:16" ht="15.75" thickBot="1" x14ac:dyDescent="0.3">
      <c r="A30">
        <v>0</v>
      </c>
      <c r="B30" s="3">
        <f>Q3</f>
        <v>2228.63</v>
      </c>
      <c r="C30" s="3"/>
      <c r="D30" s="3"/>
      <c r="E30" s="3"/>
      <c r="F30" s="9">
        <v>16</v>
      </c>
      <c r="G30" s="9">
        <v>10.5</v>
      </c>
      <c r="H30" s="1">
        <f>S3</f>
        <v>4.5199999999999996</v>
      </c>
      <c r="I30" s="10"/>
      <c r="J30" s="10">
        <v>10.5</v>
      </c>
      <c r="K30" s="10"/>
      <c r="L30" s="9">
        <v>2</v>
      </c>
      <c r="M30" s="9">
        <v>10.5</v>
      </c>
      <c r="N30" s="1">
        <f>U3</f>
        <v>7.5792000000000002</v>
      </c>
      <c r="O30" s="12">
        <f>F30*(G30*H30)+I30*(J30*K30)+L30*(M30*N30)</f>
        <v>918.52319999999986</v>
      </c>
      <c r="P30" s="13">
        <f>B30+O30</f>
        <v>3147.1531999999997</v>
      </c>
    </row>
    <row r="31" spans="1:16" x14ac:dyDescent="0.25">
      <c r="I31" s="14"/>
      <c r="J31" s="14"/>
      <c r="K31" s="14"/>
    </row>
    <row r="33" spans="2:2" customFormat="1" x14ac:dyDescent="0.25">
      <c r="B33" t="s">
        <v>12</v>
      </c>
    </row>
  </sheetData>
  <mergeCells count="4">
    <mergeCell ref="A7:P7"/>
    <mergeCell ref="A16:P16"/>
    <mergeCell ref="A22:P22"/>
    <mergeCell ref="A28:P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Jonathan</cp:lastModifiedBy>
  <dcterms:created xsi:type="dcterms:W3CDTF">2016-05-18T10:02:49Z</dcterms:created>
  <dcterms:modified xsi:type="dcterms:W3CDTF">2016-05-20T18:38:49Z</dcterms:modified>
</cp:coreProperties>
</file>