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01_Documents\"/>
    </mc:Choice>
  </mc:AlternateContent>
  <bookViews>
    <workbookView xWindow="0" yWindow="0" windowWidth="28800" windowHeight="11700"/>
  </bookViews>
  <sheets>
    <sheet name="Source" sheetId="1" r:id="rId1"/>
    <sheet name="Destination" sheetId="3" r:id="rId2"/>
    <sheet name="Liste_OF" sheetId="4" r:id="rId3"/>
  </sheets>
  <functionGroups builtInGroupCount="18"/>
  <definedNames>
    <definedName name="liste_projets">Tableau2[Projet]</definedName>
    <definedName name="tableau_OI">Tableau2[]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3" l="1"/>
  <c r="M13" i="1" l="1"/>
  <c r="Z13" i="1" l="1"/>
  <c r="Y13" i="1"/>
  <c r="X13" i="1"/>
  <c r="W13" i="1"/>
  <c r="V13" i="1"/>
  <c r="U13" i="1"/>
  <c r="T13" i="1"/>
  <c r="S13" i="1"/>
  <c r="R13" i="1"/>
  <c r="Q13" i="1"/>
  <c r="P13" i="1"/>
  <c r="O13" i="1"/>
  <c r="N13" i="1"/>
  <c r="L13" i="1"/>
  <c r="AA12" i="1"/>
  <c r="K12" i="1"/>
  <c r="J12" i="1"/>
  <c r="G12" i="1"/>
  <c r="E12" i="1"/>
  <c r="AA11" i="1"/>
  <c r="K11" i="1"/>
  <c r="J11" i="1"/>
  <c r="G11" i="1"/>
  <c r="E11" i="1"/>
  <c r="AA10" i="1"/>
  <c r="K10" i="1"/>
  <c r="J10" i="1"/>
  <c r="G10" i="1"/>
  <c r="E10" i="1"/>
  <c r="AA9" i="1"/>
  <c r="K9" i="1"/>
  <c r="J9" i="1"/>
  <c r="G9" i="1"/>
  <c r="E9" i="1"/>
  <c r="AA8" i="1"/>
  <c r="K8" i="1"/>
  <c r="J8" i="1"/>
  <c r="G8" i="1"/>
  <c r="E8" i="1"/>
  <c r="AA7" i="1"/>
  <c r="K7" i="1"/>
  <c r="J7" i="1"/>
  <c r="G7" i="1"/>
  <c r="E7" i="1"/>
  <c r="AA6" i="1"/>
  <c r="K6" i="1"/>
  <c r="J6" i="1"/>
  <c r="G6" i="1"/>
  <c r="E6" i="1"/>
  <c r="J13" i="1" l="1"/>
  <c r="K13" i="1"/>
  <c r="AA13" i="1"/>
</calcChain>
</file>

<file path=xl/sharedStrings.xml><?xml version="1.0" encoding="utf-8"?>
<sst xmlns="http://schemas.openxmlformats.org/spreadsheetml/2006/main" count="71" uniqueCount="42">
  <si>
    <t>Projet</t>
  </si>
  <si>
    <t>Tâche</t>
  </si>
  <si>
    <t>Implantation du nouveau programmeur</t>
  </si>
  <si>
    <t>Implantation de la nouvelle étiquette (datamatrix)</t>
  </si>
  <si>
    <t>Test électrovanne</t>
  </si>
  <si>
    <t>Liste de tâches</t>
  </si>
  <si>
    <t>Date de fin planifiée</t>
  </si>
  <si>
    <t>Date de fin effective</t>
  </si>
  <si>
    <t>Objectif à réaliser cette semaine?</t>
  </si>
  <si>
    <t>Durée</t>
  </si>
  <si>
    <t>Total</t>
  </si>
  <si>
    <t>Retard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</si>
  <si>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</si>
  <si>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</si>
  <si>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</si>
  <si>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</si>
  <si>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</si>
  <si>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</si>
  <si>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</si>
  <si>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</si>
  <si>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</si>
  <si>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</si>
  <si>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</si>
  <si>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</si>
  <si>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</si>
  <si>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</si>
  <si>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</si>
  <si>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Client</t>
  </si>
  <si>
    <t>OI</t>
  </si>
  <si>
    <t>Date
d'entrée</t>
  </si>
  <si>
    <t>Organisation personnelle</t>
  </si>
  <si>
    <t>Projet 1</t>
  </si>
  <si>
    <t>Projet 2</t>
  </si>
  <si>
    <t>Projet 3</t>
  </si>
  <si>
    <t>Tâche 1</t>
  </si>
  <si>
    <t>Tâche 2</t>
  </si>
  <si>
    <t>Tâche 3</t>
  </si>
  <si>
    <t>Imprévu 1</t>
  </si>
  <si>
    <t>Imprévu 2</t>
  </si>
  <si>
    <t>SCRUM XY</t>
  </si>
  <si>
    <t>Equipement PCB</t>
  </si>
  <si>
    <t>Chiffrage nouveau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</si>
</sst>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NumberFormat="1"/>
    <xf numFmtId="14" fontId="1" fillId="0" borderId="0" xfId="0" applyNumberFormat="1" applyFont="1"/>
    <xf numFmtId="14" fontId="0" fillId="0" borderId="0" xfId="0" applyNumberFormat="1" applyAlignment="1">
      <alignment vertical="center" wrapText="1"/>
    </xf>
    <xf numFmtId="2" fontId="0" fillId="0" borderId="0" xfId="0" applyNumberFormat="1"/>
    <xf numFmtId="164" fontId="0" fillId="0" borderId="0" xfId="0" applyNumberFormat="1"/>
    <xf numFmtId="0" fontId="0" fillId="0" borderId="1" xfId="0" applyNumberFormat="1" applyBorder="1"/>
    <xf numFmtId="0" fontId="0" fillId="3" borderId="0" xfId="0" applyFill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/>
    <xf numFmtId="0" fontId="0" fillId="4" borderId="0" xfId="0" applyNumberFormat="1" applyFill="1" applyAlignment="1">
      <alignment vertical="center" wrapText="1"/>
    </xf>
    <xf numFmtId="14" fontId="0" fillId="4" borderId="0" xfId="0" applyNumberFormat="1" applyFill="1" applyAlignment="1">
      <alignment vertical="center" wrapText="1"/>
    </xf>
    <xf numFmtId="0" fontId="0" fillId="4" borderId="2" xfId="0" applyNumberFormat="1" applyFill="1" applyBorder="1" applyAlignment="1">
      <alignment vertical="center" wrapText="1"/>
    </xf>
    <xf numFmtId="0" fontId="0" fillId="4" borderId="0" xfId="0" applyNumberFormat="1" applyFill="1"/>
    <xf numFmtId="164" fontId="0" fillId="4" borderId="0" xfId="0" applyNumberFormat="1" applyFill="1"/>
    <xf numFmtId="0" fontId="0" fillId="5" borderId="0" xfId="0" applyFill="1" applyAlignment="1">
      <alignment vertical="center" wrapText="1"/>
    </xf>
    <xf numFmtId="0" fontId="0" fillId="5" borderId="0" xfId="0" applyFill="1"/>
    <xf numFmtId="0" fontId="0" fillId="5" borderId="0" xfId="0" applyNumberFormat="1" applyFill="1" applyAlignment="1">
      <alignment vertical="center" wrapText="1"/>
    </xf>
    <xf numFmtId="14" fontId="0" fillId="5" borderId="0" xfId="0" applyNumberFormat="1" applyFill="1" applyAlignment="1">
      <alignment vertical="center" wrapText="1"/>
    </xf>
    <xf numFmtId="0" fontId="0" fillId="5" borderId="0" xfId="0" applyNumberFormat="1" applyFill="1" applyBorder="1" applyAlignment="1">
      <alignment vertical="center" wrapText="1"/>
    </xf>
    <xf numFmtId="0" fontId="0" fillId="5" borderId="1" xfId="0" applyNumberFormat="1" applyFill="1" applyBorder="1"/>
    <xf numFmtId="0" fontId="0" fillId="5" borderId="0" xfId="0" applyNumberFormat="1" applyFill="1"/>
    <xf numFmtId="164" fontId="0" fillId="5" borderId="0" xfId="0" applyNumberFormat="1" applyFill="1"/>
    <xf numFmtId="2" fontId="0" fillId="0" borderId="2" xfId="0" applyNumberFormat="1" applyBorder="1"/>
    <xf numFmtId="0" fontId="0" fillId="0" borderId="0" xfId="0" applyBorder="1"/>
    <xf numFmtId="0" fontId="0" fillId="0" borderId="0" xfId="0" applyBorder="1" applyAlignment="1">
      <alignment vertical="center"/>
    </xf>
    <xf numFmtId="0" fontId="4" fillId="6" borderId="3" xfId="0" applyFont="1" applyFill="1" applyBorder="1" applyAlignment="1">
      <alignment vertical="center" wrapText="1"/>
    </xf>
    <xf numFmtId="0" fontId="4" fillId="6" borderId="4" xfId="0" applyFont="1" applyFill="1" applyBorder="1" applyAlignment="1">
      <alignment vertical="center" wrapText="1"/>
    </xf>
    <xf numFmtId="0" fontId="0" fillId="4" borderId="3" xfId="0" applyFont="1" applyFill="1" applyBorder="1" applyAlignment="1">
      <alignment vertical="center" wrapText="1"/>
    </xf>
    <xf numFmtId="0" fontId="0" fillId="4" borderId="4" xfId="0" applyFont="1" applyFill="1" applyBorder="1" applyAlignment="1">
      <alignment vertical="center" wrapText="1"/>
    </xf>
    <xf numFmtId="0" fontId="0" fillId="5" borderId="3" xfId="0" applyFont="1" applyFill="1" applyBorder="1" applyAlignment="1">
      <alignment vertical="center" wrapText="1"/>
    </xf>
    <xf numFmtId="0" fontId="0" fillId="5" borderId="4" xfId="0" applyFont="1" applyFill="1" applyBorder="1" applyAlignment="1">
      <alignment vertical="center" wrapText="1"/>
    </xf>
    <xf numFmtId="0" fontId="0" fillId="5" borderId="4" xfId="0" applyNumberFormat="1" applyFont="1" applyFill="1" applyBorder="1" applyAlignment="1">
      <alignment vertical="center" wrapText="1"/>
    </xf>
    <xf numFmtId="0" fontId="0" fillId="4" borderId="4" xfId="0" applyFont="1" applyFill="1" applyBorder="1"/>
    <xf numFmtId="0" fontId="0" fillId="5" borderId="4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0" fillId="7" borderId="3" xfId="0" applyFont="1" applyFill="1" applyBorder="1"/>
    <xf numFmtId="0" fontId="0" fillId="7" borderId="4" xfId="0" applyFont="1" applyFill="1" applyBorder="1"/>
    <xf numFmtId="0" fontId="5" fillId="0" borderId="5" xfId="0" applyFont="1" applyBorder="1"/>
    <xf numFmtId="0" fontId="5" fillId="0" borderId="6" xfId="0" applyFont="1" applyBorder="1"/>
    <xf numFmtId="0" fontId="2" fillId="0" borderId="0" xfId="0" applyFont="1" applyAlignment="1">
      <alignment horizontal="left"/>
    </xf>
    <xf numFmtId="0" fontId="3" fillId="0" borderId="0" xfId="1" applyAlignment="1">
      <alignment horizontal="left"/>
    </xf>
    <xf numFmtId="14" fontId="4" fillId="2" borderId="0" xfId="0" applyNumberFormat="1" applyFont="1" applyFill="1" applyAlignment="1">
      <alignment horizontal="center"/>
    </xf>
    <xf numFmtId="0" fontId="0" fillId="4" borderId="4" xfId="0" applyNumberFormat="1" applyFont="1" applyFill="1" applyBorder="1" applyAlignment="1">
      <alignment vertical="center" wrapText="1"/>
    </xf>
    <xf numFmtId="14" fontId="4" fillId="2" borderId="0" xfId="0" applyNumberFormat="1" applyFont="1" applyFill="1" applyAlignment="1"/>
    <xf numFmtId="164" fontId="0" fillId="4" borderId="4" xfId="0" applyNumberFormat="1" applyFont="1" applyFill="1" applyBorder="1" applyAlignment="1">
      <alignment vertical="center" wrapText="1"/>
    </xf>
    <xf numFmtId="164" fontId="0" fillId="5" borderId="4" xfId="0" applyNumberFormat="1" applyFont="1" applyFill="1" applyBorder="1" applyAlignment="1">
      <alignment vertical="center" wrapText="1"/>
    </xf>
    <xf numFmtId="164" fontId="0" fillId="7" borderId="4" xfId="0" applyNumberFormat="1" applyFont="1" applyFill="1" applyBorder="1"/>
    <xf numFmtId="164" fontId="0" fillId="0" borderId="4" xfId="0" applyNumberFormat="1" applyFont="1" applyBorder="1"/>
    <xf numFmtId="164" fontId="5" fillId="0" borderId="6" xfId="0" applyNumberFormat="1" applyFont="1" applyBorder="1"/>
  </cellXfs>
  <cellStyles count="2">
    <cellStyle name="Lien hypertexte" xfId="1" builtinId="8"/>
    <cellStyle name="Normal" xfId="0" builtinId="0"/>
  </cellStyles>
  <dxfs count="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[$-F400]h:mm:ss\ AM/PM"/>
    </dxf>
    <dxf>
      <numFmt numFmtId="2" formatCode="0.00"/>
      <border diagonalUp="0" diagonalDown="0" outline="0">
        <left/>
        <right style="double">
          <color auto="1"/>
        </right>
        <top/>
        <bottom/>
      </border>
    </dxf>
    <dxf>
      <numFmt numFmtId="2" formatCode="0.00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border diagonalUp="0" diagonalDown="0">
        <left style="double">
          <color auto="1"/>
        </left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7CE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Liste_de_taches" displayName="Liste_de_taches" ref="B5:AA13" totalsRowCount="1" headerRowDxfId="33">
  <autoFilter ref="B5:AA12"/>
  <sortState ref="B6:L62">
    <sortCondition descending="1" ref="G4:G62"/>
  </sortState>
  <tableColumns count="26">
    <tableColumn id="1" name="Tâche" totalsRowLabel="Total"/>
    <tableColumn id="5" name="Projet"/>
    <tableColumn id="26" name="Client"/>
    <tableColumn id="25" name="OI" dataDxfId="32">
      <calculatedColumnFormula>VLOOKUP(Liste_de_taches[[#This Row],[Projet]],tableau_OI,2,FALSE)</calculatedColumnFormula>
    </tableColumn>
    <tableColumn id="3" name="Date_x000a_d'entrée" dataDxfId="31"/>
    <tableColumn id="4" name="Objectif à réaliser cette semaine?" dataDxfId="30">
      <calculatedColumnFormula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calculatedColumnFormula>
    </tableColumn>
    <tableColumn id="2" name="Date de fin planifiée"/>
    <tableColumn id="6" name="Date de fin effective"/>
    <tableColumn id="7" name="Durée" totalsRowFunction="average" dataDxfId="29" totalsRowDxfId="11">
      <calculatedColumnFormula>IF(AND(Liste_de_taches[[#This Row],[Date
d''entrée]]&lt;&gt;"",Liste_de_taches[[#This Row],[Date de fin effective]]&lt;&gt;""),Liste_de_taches[[#This Row],[Date de fin effective]]-Liste_de_taches[[#This Row],[Date
d''entrée]],"")</calculatedColumnFormula>
    </tableColumn>
    <tableColumn id="8" name="Retard" totalsRowFunction="average" dataDxfId="28" totalsRowDxfId="10">
      <calculatedColumnFormula>IF(AND(Liste_de_taches[[#This Row],[Date de fin planifiée]]&lt;&gt;"",Liste_de_taches[[#This Row],[Date de fin effective]]&lt;&gt;""),Liste_de_taches[[#This Row],[Date de fin planifiée]]-Liste_de_taches[[#This Row],[Date de fin effective]],"")</calculatedColumnFormula>
    </tableColumn>
    <tableColumn id="9" name="6h" totalsRowFunction="sum" dataDxfId="27"/>
    <tableColumn id="10" name="7h" totalsRowFunction="sum" dataDxfId="26"/>
    <tableColumn id="11" name="8h" totalsRowFunction="sum" dataDxfId="25"/>
    <tableColumn id="12" name="9h" totalsRowFunction="sum" dataDxfId="24"/>
    <tableColumn id="13" name="10h" totalsRowFunction="sum" dataDxfId="23"/>
    <tableColumn id="14" name="11h" totalsRowFunction="sum" dataDxfId="22"/>
    <tableColumn id="15" name="12h" totalsRowFunction="sum" dataDxfId="21"/>
    <tableColumn id="16" name="13h" totalsRowFunction="sum" dataDxfId="20"/>
    <tableColumn id="17" name="14h" totalsRowFunction="sum" dataDxfId="19"/>
    <tableColumn id="18" name="15h" totalsRowFunction="sum" dataDxfId="18"/>
    <tableColumn id="19" name="16h" totalsRowFunction="sum" dataDxfId="17"/>
    <tableColumn id="20" name="17h" totalsRowFunction="sum" dataDxfId="16"/>
    <tableColumn id="21" name="18h" totalsRowFunction="sum" dataDxfId="15"/>
    <tableColumn id="22" name="19h" totalsRowFunction="sum" dataDxfId="14"/>
    <tableColumn id="23" name="20h" totalsRowFunction="sum" dataDxfId="13"/>
    <tableColumn id="24" name="Total" totalsRowFunction="sum" dataDxfId="12" totalsRowDxfId="9">
      <calculatedColumnFormula>SUM(Liste_de_taches[[#This Row],[6h]:[20h]])/60/24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0:F18" totalsRowShown="0">
  <autoFilter ref="E10:F18"/>
  <tableColumns count="2">
    <tableColumn id="1" name="Projet"/>
    <tableColumn id="2" name="O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AB14"/>
  <sheetViews>
    <sheetView tabSelected="1" workbookViewId="0">
      <pane xSplit="2" ySplit="5" topLeftCell="E6" activePane="bottomRight" state="frozen"/>
      <selection pane="topRight" activeCell="C1" sqref="C1"/>
      <selection pane="bottomLeft" activeCell="A6" sqref="A6"/>
      <selection pane="bottomRight" activeCell="B30" sqref="B30"/>
    </sheetView>
  </sheetViews>
  <sheetFormatPr baseColWidth="10" defaultRowHeight="15" x14ac:dyDescent="0.25"/>
  <cols>
    <col min="1" max="1" width="2.85546875" customWidth="1"/>
    <col min="2" max="2" width="68.28515625" bestFit="1" customWidth="1"/>
    <col min="3" max="3" width="33.42578125" bestFit="1" customWidth="1"/>
    <col min="4" max="4" width="29.85546875" customWidth="1"/>
    <col min="5" max="5" width="7" bestFit="1" customWidth="1"/>
    <col min="6" max="6" width="11" style="2" bestFit="1" customWidth="1"/>
    <col min="7" max="7" width="19.140625" bestFit="1" customWidth="1"/>
    <col min="8" max="9" width="13" bestFit="1" customWidth="1"/>
    <col min="10" max="10" width="8.7109375" bestFit="1" customWidth="1"/>
    <col min="11" max="11" width="9.140625" bestFit="1" customWidth="1"/>
    <col min="12" max="15" width="5.42578125" bestFit="1" customWidth="1"/>
    <col min="16" max="26" width="6.42578125" bestFit="1" customWidth="1"/>
    <col min="27" max="27" width="8.140625" bestFit="1" customWidth="1"/>
  </cols>
  <sheetData>
    <row r="1" spans="2:28" ht="26.25" x14ac:dyDescent="0.4">
      <c r="B1" s="45" t="s">
        <v>5</v>
      </c>
      <c r="C1" s="45"/>
      <c r="D1" s="45"/>
      <c r="E1" s="45"/>
      <c r="F1" s="45"/>
      <c r="G1" s="45"/>
      <c r="H1" s="45"/>
      <c r="I1" s="45"/>
    </row>
    <row r="2" spans="2:28" x14ac:dyDescent="0.25">
      <c r="C2" s="46"/>
      <c r="D2" s="46"/>
      <c r="E2" s="46"/>
      <c r="F2" s="46"/>
      <c r="G2" s="46"/>
      <c r="H2" s="46"/>
      <c r="I2" s="46"/>
    </row>
    <row r="3" spans="2:28" x14ac:dyDescent="0.25">
      <c r="C3" s="1"/>
      <c r="D3" s="1"/>
      <c r="E3" s="1"/>
      <c r="F3" s="5"/>
      <c r="G3" s="1"/>
      <c r="H3" s="1"/>
    </row>
    <row r="4" spans="2:28" x14ac:dyDescent="0.25">
      <c r="C4" s="1"/>
      <c r="D4" s="1"/>
      <c r="E4" s="1"/>
      <c r="F4" s="5"/>
      <c r="G4" s="1"/>
      <c r="H4" s="1"/>
      <c r="L4" s="47">
        <v>44053</v>
      </c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</row>
    <row r="5" spans="2:28" s="3" customFormat="1" ht="30" x14ac:dyDescent="0.25">
      <c r="B5" s="3" t="s">
        <v>1</v>
      </c>
      <c r="C5" s="3" t="s">
        <v>0</v>
      </c>
      <c r="D5" s="3" t="s">
        <v>27</v>
      </c>
      <c r="E5" s="3" t="s">
        <v>28</v>
      </c>
      <c r="F5" s="6" t="s">
        <v>29</v>
      </c>
      <c r="G5" s="3" t="s">
        <v>8</v>
      </c>
      <c r="H5" s="3" t="s">
        <v>6</v>
      </c>
      <c r="I5" s="3" t="s">
        <v>7</v>
      </c>
      <c r="J5" s="3" t="s">
        <v>9</v>
      </c>
      <c r="K5" s="11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0" t="s">
        <v>24</v>
      </c>
      <c r="Y5" s="10" t="s">
        <v>25</v>
      </c>
      <c r="Z5" s="10" t="s">
        <v>26</v>
      </c>
      <c r="AA5" s="10" t="s">
        <v>10</v>
      </c>
    </row>
    <row r="6" spans="2:28" s="3" customFormat="1" x14ac:dyDescent="0.25">
      <c r="B6" s="12" t="s">
        <v>30</v>
      </c>
      <c r="C6" s="13" t="s">
        <v>31</v>
      </c>
      <c r="D6" s="12"/>
      <c r="E6" s="14">
        <f>VLOOKUP(Liste_de_taches[[#This Row],[Projet]],tableau_OI,2,FALSE)</f>
        <v>100426</v>
      </c>
      <c r="F6" s="15"/>
      <c r="G6" s="1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NON</v>
      </c>
      <c r="H6" s="12"/>
      <c r="I6" s="12"/>
      <c r="J6" s="1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6" s="16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8">
        <f>SUM(Liste_de_taches[[#This Row],[6h]:[20h]])/60/24</f>
        <v>0</v>
      </c>
    </row>
    <row r="7" spans="2:28" s="3" customFormat="1" x14ac:dyDescent="0.25">
      <c r="B7" s="19" t="s">
        <v>39</v>
      </c>
      <c r="C7" s="20" t="s">
        <v>32</v>
      </c>
      <c r="D7" s="19"/>
      <c r="E7" s="21">
        <f>VLOOKUP(Liste_de_taches[[#This Row],[Projet]],tableau_OI,2,FALSE)</f>
        <v>100431</v>
      </c>
      <c r="F7" s="22"/>
      <c r="G7" s="21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NON</v>
      </c>
      <c r="H7" s="19"/>
      <c r="I7" s="19"/>
      <c r="J7" s="21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7" s="23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7" s="24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>
        <f>SUM(Liste_de_taches[[#This Row],[6h]:[20h]])/60/24</f>
        <v>0</v>
      </c>
    </row>
    <row r="8" spans="2:28" x14ac:dyDescent="0.25">
      <c r="B8" t="s">
        <v>2</v>
      </c>
      <c r="C8" t="s">
        <v>34</v>
      </c>
      <c r="E8">
        <f>VLOOKUP(Liste_de_taches[[#This Row],[Projet]],tableau_OI,2,FALSE)</f>
        <v>100440</v>
      </c>
      <c r="G8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H8" s="2"/>
      <c r="I8" s="2">
        <v>43945</v>
      </c>
      <c r="J8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8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8" s="9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8">
        <f>SUM(Liste_de_taches[[#This Row],[6h]:[20h]])/60/24</f>
        <v>0</v>
      </c>
      <c r="AB8" s="4"/>
    </row>
    <row r="9" spans="2:28" x14ac:dyDescent="0.25">
      <c r="B9" t="s">
        <v>3</v>
      </c>
      <c r="C9" t="s">
        <v>35</v>
      </c>
      <c r="E9">
        <f>VLOOKUP(Liste_de_taches[[#This Row],[Projet]],tableau_OI,2,FALSE)</f>
        <v>100445</v>
      </c>
      <c r="G9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I9" s="2">
        <v>43945</v>
      </c>
      <c r="J9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9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9" s="9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8">
        <f>SUM(Liste_de_taches[[#This Row],[6h]:[20h]])/60/24</f>
        <v>0</v>
      </c>
      <c r="AB9" s="4"/>
    </row>
    <row r="10" spans="2:28" x14ac:dyDescent="0.25">
      <c r="B10" t="s">
        <v>4</v>
      </c>
      <c r="C10" t="s">
        <v>36</v>
      </c>
      <c r="E10">
        <f>VLOOKUP(Liste_de_taches[[#This Row],[Projet]],tableau_OI,2,FALSE)</f>
        <v>100443</v>
      </c>
      <c r="G10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H10" s="2">
        <v>43951</v>
      </c>
      <c r="I10" s="2">
        <v>43964</v>
      </c>
      <c r="J10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0">
        <f>IF(AND(Liste_de_taches[[#This Row],[Date de fin planifiée]]&lt;&gt;"",Liste_de_taches[[#This Row],[Date de fin effective]]&lt;&gt;""),Liste_de_taches[[#This Row],[Date de fin planifiée]]-Liste_de_taches[[#This Row],[Date de fin effective]],"")</f>
        <v>-13</v>
      </c>
      <c r="L10" s="9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8">
        <f>SUM(Liste_de_taches[[#This Row],[6h]:[20h]])/60/24</f>
        <v>0</v>
      </c>
      <c r="AB10" s="4"/>
    </row>
    <row r="11" spans="2:28" x14ac:dyDescent="0.25">
      <c r="B11" t="s">
        <v>40</v>
      </c>
      <c r="C11" t="s">
        <v>37</v>
      </c>
      <c r="E11">
        <f>VLOOKUP(Liste_de_taches[[#This Row],[Projet]],tableau_OI,2,FALSE)</f>
        <v>100720</v>
      </c>
      <c r="G11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H11" s="2">
        <v>43951</v>
      </c>
      <c r="I11" s="2">
        <v>43964</v>
      </c>
      <c r="J11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1">
        <f>IF(AND(Liste_de_taches[[#This Row],[Date de fin planifiée]]&lt;&gt;"",Liste_de_taches[[#This Row],[Date de fin effective]]&lt;&gt;""),Liste_de_taches[[#This Row],[Date de fin planifiée]]-Liste_de_taches[[#This Row],[Date de fin effective]],"")</f>
        <v>-13</v>
      </c>
      <c r="L11" s="9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8">
        <f>SUM(Liste_de_taches[[#This Row],[6h]:[20h]])/60/24</f>
        <v>0</v>
      </c>
      <c r="AB11" s="4"/>
    </row>
    <row r="12" spans="2:28" x14ac:dyDescent="0.25">
      <c r="B12" t="s">
        <v>41</v>
      </c>
      <c r="C12" t="s">
        <v>38</v>
      </c>
      <c r="E12">
        <f>VLOOKUP(Liste_de_taches[[#This Row],[Projet]],tableau_OI,2,FALSE)</f>
        <v>100433</v>
      </c>
      <c r="G12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I12" s="2">
        <v>43901</v>
      </c>
      <c r="J12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2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12" s="9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8">
        <f>SUM(Liste_de_taches[[#This Row],[6h]:[20h]])/60/24</f>
        <v>0</v>
      </c>
      <c r="AB12" s="4"/>
    </row>
    <row r="13" spans="2:28" x14ac:dyDescent="0.25">
      <c r="B13" t="s">
        <v>10</v>
      </c>
      <c r="F13"/>
      <c r="J13" s="7" t="e">
        <f>SUBTOTAL(101,Liste_de_taches[Durée])</f>
        <v>#DIV/0!</v>
      </c>
      <c r="K13" s="27">
        <f>SUBTOTAL(101,Liste_de_taches[Retard])</f>
        <v>-13</v>
      </c>
      <c r="L13">
        <f>SUBTOTAL(109,Liste_de_taches[6h])</f>
        <v>0</v>
      </c>
      <c r="M13">
        <f>SUBTOTAL(109,Liste_de_taches[7h])</f>
        <v>0</v>
      </c>
      <c r="N13">
        <f>SUBTOTAL(109,Liste_de_taches[8h])</f>
        <v>0</v>
      </c>
      <c r="O13">
        <f>SUBTOTAL(109,Liste_de_taches[9h])</f>
        <v>0</v>
      </c>
      <c r="P13">
        <f>SUBTOTAL(109,Liste_de_taches[10h])</f>
        <v>0</v>
      </c>
      <c r="Q13">
        <f>SUBTOTAL(109,Liste_de_taches[11h])</f>
        <v>0</v>
      </c>
      <c r="R13">
        <f>SUBTOTAL(109,Liste_de_taches[12h])</f>
        <v>0</v>
      </c>
      <c r="S13">
        <f>SUBTOTAL(109,Liste_de_taches[13h])</f>
        <v>0</v>
      </c>
      <c r="T13">
        <f>SUBTOTAL(109,Liste_de_taches[14h])</f>
        <v>0</v>
      </c>
      <c r="U13">
        <f>SUBTOTAL(109,Liste_de_taches[15h])</f>
        <v>0</v>
      </c>
      <c r="V13">
        <f>SUBTOTAL(109,Liste_de_taches[16h])</f>
        <v>0</v>
      </c>
      <c r="W13">
        <f>SUBTOTAL(109,Liste_de_taches[17h])</f>
        <v>0</v>
      </c>
      <c r="X13">
        <f>SUBTOTAL(109,Liste_de_taches[18h])</f>
        <v>0</v>
      </c>
      <c r="Y13">
        <f>SUBTOTAL(109,Liste_de_taches[19h])</f>
        <v>0</v>
      </c>
      <c r="Z13">
        <f>SUBTOTAL(109,Liste_de_taches[20h])</f>
        <v>0</v>
      </c>
      <c r="AA13" s="8">
        <f>SUBTOTAL(109,Liste_de_taches[Total])</f>
        <v>0</v>
      </c>
    </row>
    <row r="14" spans="2:28" x14ac:dyDescent="0.25">
      <c r="G14" s="4"/>
      <c r="H14" s="2"/>
      <c r="I14" s="2"/>
    </row>
  </sheetData>
  <mergeCells count="3">
    <mergeCell ref="B1:I1"/>
    <mergeCell ref="C2:I2"/>
    <mergeCell ref="L4:AA4"/>
  </mergeCells>
  <conditionalFormatting sqref="I14:I16 I18:I958 I8:I12">
    <cfRule type="expression" dxfId="8" priority="9">
      <formula>IF(AND($H8&lt;&gt;"",$I8&lt;&gt;""),$I8&gt;$H8,"")</formula>
    </cfRule>
  </conditionalFormatting>
  <conditionalFormatting sqref="G14:G16 G9:G12 G18:G958">
    <cfRule type="containsText" dxfId="7" priority="8" operator="containsText" text="OUI">
      <formula>NOT(ISERROR(SEARCH("OUI",G9)))</formula>
    </cfRule>
  </conditionalFormatting>
  <conditionalFormatting sqref="G14:G16 G18:G956 G6:G12">
    <cfRule type="containsText" dxfId="6" priority="7" operator="containsText" text="TERMINE">
      <formula>NOT(ISERROR(SEARCH("TERMINE",G6)))</formula>
    </cfRule>
  </conditionalFormatting>
  <conditionalFormatting sqref="K8:AB12">
    <cfRule type="cellIs" dxfId="5" priority="6" operator="lessThan">
      <formula>0</formula>
    </cfRule>
  </conditionalFormatting>
  <conditionalFormatting sqref="K13 AA13">
    <cfRule type="cellIs" dxfId="4" priority="4" operator="lessThan">
      <formula>0</formula>
    </cfRule>
    <cfRule type="cellIs" dxfId="3" priority="5" operator="greaterThan">
      <formula>0</formula>
    </cfRule>
  </conditionalFormatting>
  <conditionalFormatting sqref="L6:Z7">
    <cfRule type="cellIs" dxfId="2" priority="3" operator="lessThan">
      <formula>0</formula>
    </cfRule>
  </conditionalFormatting>
  <conditionalFormatting sqref="AA6:AA7">
    <cfRule type="cellIs" dxfId="1" priority="2" operator="lessThan">
      <formula>0</formula>
    </cfRule>
  </conditionalFormatting>
  <conditionalFormatting sqref="L13:Z13">
    <cfRule type="cellIs" dxfId="0" priority="1" operator="greaterThan">
      <formula>60</formula>
    </cfRule>
  </conditionalFormatting>
  <dataValidations count="1">
    <dataValidation type="list" allowBlank="1" showInputMessage="1" showErrorMessage="1" sqref="C8:D8 C6:C7 C9:C12">
      <formula1>liste_projets</formula1>
    </dataValidation>
  </dataValidations>
  <pageMargins left="0.7" right="0.7" top="0.75" bottom="0.75" header="0.3" footer="0.3"/>
  <pageSetup paperSize="9" scale="41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0"/>
  <sheetViews>
    <sheetView workbookViewId="0">
      <selection activeCell="J19" sqref="J19"/>
    </sheetView>
  </sheetViews>
  <sheetFormatPr baseColWidth="10" defaultRowHeight="15" x14ac:dyDescent="0.25"/>
  <cols>
    <col min="1" max="1" width="46.5703125" bestFit="1" customWidth="1"/>
    <col min="2" max="2" width="9.85546875" bestFit="1" customWidth="1"/>
    <col min="3" max="3" width="6.28515625" bestFit="1" customWidth="1"/>
    <col min="4" max="4" width="7" bestFit="1" customWidth="1"/>
  </cols>
  <sheetData>
    <row r="2" spans="1:5" x14ac:dyDescent="0.25">
      <c r="A2" s="30" t="s">
        <v>1</v>
      </c>
      <c r="B2" s="31" t="s">
        <v>0</v>
      </c>
      <c r="C2" s="31" t="s">
        <v>27</v>
      </c>
      <c r="D2" s="31" t="s">
        <v>28</v>
      </c>
      <c r="E2" s="49">
        <v>44053</v>
      </c>
    </row>
    <row r="3" spans="1:5" x14ac:dyDescent="0.25">
      <c r="A3" s="32" t="s">
        <v>30</v>
      </c>
      <c r="B3" s="37" t="s">
        <v>31</v>
      </c>
      <c r="C3" s="33"/>
      <c r="D3" s="48">
        <v>100426</v>
      </c>
      <c r="E3" s="50">
        <v>3.125E-2</v>
      </c>
    </row>
    <row r="4" spans="1:5" x14ac:dyDescent="0.25">
      <c r="A4" s="34" t="s">
        <v>39</v>
      </c>
      <c r="B4" s="38" t="s">
        <v>32</v>
      </c>
      <c r="C4" s="35"/>
      <c r="D4" s="36">
        <v>100431</v>
      </c>
      <c r="E4" s="51">
        <v>1.0416666666666666E-2</v>
      </c>
    </row>
    <row r="5" spans="1:5" x14ac:dyDescent="0.25">
      <c r="A5" s="41" t="s">
        <v>2</v>
      </c>
      <c r="B5" s="42" t="s">
        <v>34</v>
      </c>
      <c r="C5" s="42"/>
      <c r="D5" s="42">
        <v>100440</v>
      </c>
      <c r="E5" s="52">
        <v>0.19791666666666666</v>
      </c>
    </row>
    <row r="6" spans="1:5" x14ac:dyDescent="0.25">
      <c r="A6" s="39" t="s">
        <v>3</v>
      </c>
      <c r="B6" s="40" t="s">
        <v>35</v>
      </c>
      <c r="C6" s="40"/>
      <c r="D6" s="40">
        <v>100445</v>
      </c>
      <c r="E6" s="53">
        <v>0</v>
      </c>
    </row>
    <row r="7" spans="1:5" x14ac:dyDescent="0.25">
      <c r="A7" s="41" t="s">
        <v>4</v>
      </c>
      <c r="B7" s="42" t="s">
        <v>36</v>
      </c>
      <c r="C7" s="42"/>
      <c r="D7" s="42">
        <v>100443</v>
      </c>
      <c r="E7" s="52">
        <v>0</v>
      </c>
    </row>
    <row r="8" spans="1:5" x14ac:dyDescent="0.25">
      <c r="A8" s="39" t="s">
        <v>40</v>
      </c>
      <c r="B8" s="40" t="s">
        <v>37</v>
      </c>
      <c r="C8" s="40"/>
      <c r="D8" s="40">
        <v>100720</v>
      </c>
      <c r="E8" s="53">
        <v>9.375E-2</v>
      </c>
    </row>
    <row r="9" spans="1:5" ht="15.75" thickBot="1" x14ac:dyDescent="0.3">
      <c r="A9" s="41" t="s">
        <v>41</v>
      </c>
      <c r="B9" s="42" t="s">
        <v>38</v>
      </c>
      <c r="C9" s="42"/>
      <c r="D9" s="42">
        <v>100433</v>
      </c>
      <c r="E9" s="52">
        <v>0</v>
      </c>
    </row>
    <row r="10" spans="1:5" ht="15.75" thickTop="1" x14ac:dyDescent="0.25">
      <c r="A10" s="43" t="s">
        <v>10</v>
      </c>
      <c r="B10" s="44"/>
      <c r="C10" s="44"/>
      <c r="D10" s="44"/>
      <c r="E10" s="54">
        <f>SUM(E3:E9)</f>
        <v>0.33333333333333331</v>
      </c>
    </row>
  </sheetData>
  <dataValidations count="1">
    <dataValidation type="list" allowBlank="1" showInputMessage="1" showErrorMessage="1" sqref="B5:C5 B3:B4 B6:B9">
      <formula1>liste_projets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10:F27"/>
  <sheetViews>
    <sheetView workbookViewId="0">
      <selection activeCell="H23" sqref="H23"/>
    </sheetView>
  </sheetViews>
  <sheetFormatPr baseColWidth="10" defaultRowHeight="15" x14ac:dyDescent="0.25"/>
  <cols>
    <col min="5" max="5" width="33.42578125" bestFit="1" customWidth="1"/>
    <col min="6" max="6" width="11.5703125" customWidth="1"/>
    <col min="7" max="7" width="33.7109375" bestFit="1" customWidth="1"/>
    <col min="8" max="8" width="14.85546875" bestFit="1" customWidth="1"/>
  </cols>
  <sheetData>
    <row r="10" spans="5:6" x14ac:dyDescent="0.25">
      <c r="E10" t="s">
        <v>0</v>
      </c>
      <c r="F10" t="s">
        <v>28</v>
      </c>
    </row>
    <row r="11" spans="5:6" ht="15" customHeight="1" x14ac:dyDescent="0.25">
      <c r="E11" t="s">
        <v>31</v>
      </c>
      <c r="F11">
        <v>100426</v>
      </c>
    </row>
    <row r="12" spans="5:6" x14ac:dyDescent="0.25">
      <c r="E12" t="s">
        <v>32</v>
      </c>
      <c r="F12">
        <v>100431</v>
      </c>
    </row>
    <row r="13" spans="5:6" x14ac:dyDescent="0.25">
      <c r="E13" t="s">
        <v>33</v>
      </c>
      <c r="F13">
        <v>100673</v>
      </c>
    </row>
    <row r="14" spans="5:6" x14ac:dyDescent="0.25">
      <c r="E14" t="s">
        <v>34</v>
      </c>
      <c r="F14">
        <v>100440</v>
      </c>
    </row>
    <row r="15" spans="5:6" x14ac:dyDescent="0.25">
      <c r="E15" t="s">
        <v>35</v>
      </c>
      <c r="F15">
        <v>100445</v>
      </c>
    </row>
    <row r="16" spans="5:6" x14ac:dyDescent="0.25">
      <c r="E16" t="s">
        <v>36</v>
      </c>
      <c r="F16">
        <v>100443</v>
      </c>
    </row>
    <row r="17" spans="5:6" x14ac:dyDescent="0.25">
      <c r="E17" t="s">
        <v>37</v>
      </c>
      <c r="F17">
        <v>100720</v>
      </c>
    </row>
    <row r="18" spans="5:6" x14ac:dyDescent="0.25">
      <c r="E18" t="s">
        <v>38</v>
      </c>
      <c r="F18">
        <v>100433</v>
      </c>
    </row>
    <row r="22" spans="5:6" x14ac:dyDescent="0.25">
      <c r="E22" s="28"/>
    </row>
    <row r="23" spans="5:6" ht="15" customHeight="1" x14ac:dyDescent="0.25">
      <c r="E23" s="28"/>
    </row>
    <row r="24" spans="5:6" x14ac:dyDescent="0.25">
      <c r="E24" s="28"/>
    </row>
    <row r="25" spans="5:6" x14ac:dyDescent="0.25">
      <c r="E25" s="28"/>
      <c r="F25" s="28"/>
    </row>
    <row r="26" spans="5:6" x14ac:dyDescent="0.25">
      <c r="E26" s="29"/>
    </row>
    <row r="27" spans="5:6" x14ac:dyDescent="0.25">
      <c r="E27" s="2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Source</vt:lpstr>
      <vt:lpstr>Destination</vt:lpstr>
      <vt:lpstr>Liste_OF</vt:lpstr>
      <vt:lpstr>liste_projets</vt:lpstr>
      <vt:lpstr>tableau_OI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Rebetez, Julien</dc:creator>
  <cp:lastModifiedBy>Rebetez, Julien</cp:lastModifiedBy>
  <cp:lastPrinted>2020-07-17T12:38:10Z</cp:lastPrinted>
  <dcterms:created xsi:type="dcterms:W3CDTF">2020-03-12T14:36:59Z</dcterms:created>
  <dcterms:modified xsi:type="dcterms:W3CDTF">2020-08-12T07:17:36Z</dcterms:modified>
</cp:coreProperties>
</file>