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 codeName="ThisWorkbook"/>
  <bookViews>
    <workbookView xWindow="0" yWindow="180" windowWidth="15360" windowHeight="7575"/>
  </bookViews>
  <sheets>
    <sheet name="Euro 2016" sheetId="2" r:id="rId1"/>
  </sheets>
  <externalReferences>
    <externalReference r:id="rId2"/>
  </externalReferences>
  <definedNames>
    <definedName name="premier">[1]Options!$AF$40</definedName>
    <definedName name="quatrieme">[1]Options!$AF$43</definedName>
    <definedName name="second">[1]Options!$AF$41</definedName>
    <definedName name="troisieme">[1]Options!$AF$42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2" l="1"/>
  <c r="E25" i="2"/>
  <c r="E26" i="2"/>
  <c r="E27" i="2"/>
  <c r="AZ79" i="2" l="1"/>
  <c r="AA27" i="2"/>
  <c r="W41" i="2"/>
  <c r="AA29" i="2" s="1"/>
  <c r="AZ78" i="2" s="1"/>
  <c r="W39" i="2"/>
  <c r="W17" i="2"/>
  <c r="W15" i="2"/>
  <c r="S47" i="2"/>
  <c r="S45" i="2"/>
  <c r="S11" i="2"/>
  <c r="S35" i="2"/>
  <c r="S33" i="2"/>
  <c r="S23" i="2"/>
  <c r="S21" i="2"/>
  <c r="S9" i="2"/>
  <c r="BB47" i="2" l="1"/>
  <c r="BB44" i="2"/>
  <c r="BB42" i="2"/>
  <c r="BB40" i="2"/>
  <c r="BB39" i="2"/>
  <c r="BB37" i="2"/>
  <c r="BB36" i="2"/>
  <c r="BB38" i="2"/>
  <c r="BB41" i="2"/>
  <c r="BB43" i="2"/>
  <c r="BB45" i="2"/>
  <c r="BB46" i="2"/>
  <c r="BA47" i="2"/>
  <c r="BA46" i="2"/>
  <c r="BA45" i="2"/>
  <c r="BA44" i="2"/>
  <c r="BA43" i="2"/>
  <c r="BA42" i="2"/>
  <c r="BA41" i="2"/>
  <c r="BA40" i="2"/>
  <c r="BA39" i="2"/>
  <c r="BA38" i="2"/>
  <c r="BB30" i="2"/>
  <c r="BB29" i="2"/>
  <c r="BB27" i="2"/>
  <c r="BB25" i="2"/>
  <c r="BB22" i="2"/>
  <c r="BB21" i="2"/>
  <c r="BB20" i="2"/>
  <c r="BB23" i="2"/>
  <c r="BB24" i="2"/>
  <c r="BB26" i="2"/>
  <c r="BB28" i="2"/>
  <c r="BB31" i="2"/>
  <c r="BA31" i="2"/>
  <c r="BA30" i="2"/>
  <c r="BA29" i="2"/>
  <c r="BA28" i="2"/>
  <c r="BA27" i="2"/>
  <c r="BA26" i="2"/>
  <c r="BA25" i="2"/>
  <c r="BA24" i="2"/>
  <c r="BA23" i="2"/>
  <c r="BA22" i="2"/>
  <c r="BA21" i="2"/>
  <c r="BA20" i="2"/>
  <c r="BB5" i="2"/>
  <c r="BB6" i="2"/>
  <c r="BB7" i="2"/>
  <c r="BB8" i="2"/>
  <c r="BB9" i="2"/>
  <c r="BB10" i="2"/>
  <c r="BB11" i="2"/>
  <c r="BB12" i="2"/>
  <c r="BB13" i="2"/>
  <c r="BB14" i="2"/>
  <c r="BB15" i="2"/>
  <c r="BA5" i="2"/>
  <c r="BA15" i="2"/>
  <c r="BA14" i="2"/>
  <c r="BA13" i="2"/>
  <c r="BA12" i="2"/>
  <c r="BA11" i="2"/>
  <c r="BA10" i="2"/>
  <c r="BA9" i="2"/>
  <c r="BA8" i="2"/>
  <c r="BA7" i="2"/>
  <c r="BA6" i="2"/>
  <c r="BA36" i="2"/>
  <c r="BA4" i="2"/>
  <c r="BB4" i="2"/>
  <c r="BA37" i="2"/>
  <c r="B12" i="2"/>
  <c r="AO8" i="2"/>
  <c r="AU8" i="2"/>
  <c r="E14" i="2"/>
  <c r="E15" i="2"/>
  <c r="E17" i="2" l="1"/>
  <c r="B17" i="2" l="1"/>
  <c r="AJ18" i="2" l="1"/>
  <c r="AO6" i="2"/>
  <c r="AP6" i="2"/>
  <c r="AQ6" i="2"/>
  <c r="AI5" i="2"/>
  <c r="AR6" i="2" l="1"/>
  <c r="E13" i="2"/>
  <c r="E11" i="2"/>
  <c r="E10" i="2"/>
  <c r="B14" i="2"/>
  <c r="B11" i="2"/>
  <c r="B18" i="2"/>
  <c r="B20" i="2"/>
  <c r="E45" i="2"/>
  <c r="F45" i="2" s="1"/>
  <c r="AU38" i="2"/>
  <c r="AQ38" i="2"/>
  <c r="AP38" i="2"/>
  <c r="AO38" i="2"/>
  <c r="E44" i="2"/>
  <c r="F44" i="2" s="1"/>
  <c r="B44" i="2"/>
  <c r="AU37" i="2"/>
  <c r="AQ37" i="2"/>
  <c r="AP37" i="2"/>
  <c r="AO37" i="2"/>
  <c r="F43" i="2"/>
  <c r="E43" i="2"/>
  <c r="AU36" i="2"/>
  <c r="AQ36" i="2"/>
  <c r="AP36" i="2"/>
  <c r="AO36" i="2"/>
  <c r="B42" i="2"/>
  <c r="F42" i="2" s="1"/>
  <c r="AU35" i="2"/>
  <c r="AQ35" i="2"/>
  <c r="AP35" i="2"/>
  <c r="AO35" i="2"/>
  <c r="E41" i="2"/>
  <c r="B41" i="2"/>
  <c r="F41" i="2" s="1"/>
  <c r="E40" i="2"/>
  <c r="F40" i="2" s="1"/>
  <c r="E39" i="2"/>
  <c r="F39" i="2" s="1"/>
  <c r="AU32" i="2"/>
  <c r="AQ32" i="2"/>
  <c r="AP32" i="2"/>
  <c r="AO32" i="2"/>
  <c r="E38" i="2"/>
  <c r="B38" i="2"/>
  <c r="F38" i="2" s="1"/>
  <c r="AU31" i="2"/>
  <c r="AQ31" i="2"/>
  <c r="AP31" i="2"/>
  <c r="AO31" i="2"/>
  <c r="E37" i="2"/>
  <c r="F37" i="2" s="1"/>
  <c r="AU30" i="2"/>
  <c r="AQ30" i="2"/>
  <c r="AP30" i="2"/>
  <c r="AO30" i="2"/>
  <c r="F36" i="2"/>
  <c r="B36" i="2"/>
  <c r="AU29" i="2"/>
  <c r="AQ29" i="2"/>
  <c r="AP29" i="2"/>
  <c r="AO29" i="2"/>
  <c r="E35" i="2"/>
  <c r="B35" i="2"/>
  <c r="F34" i="2"/>
  <c r="E34" i="2"/>
  <c r="E33" i="2"/>
  <c r="F33" i="2" s="1"/>
  <c r="AU26" i="2"/>
  <c r="AQ26" i="2"/>
  <c r="AP26" i="2"/>
  <c r="AO26" i="2"/>
  <c r="E32" i="2"/>
  <c r="B32" i="2"/>
  <c r="F32" i="2" s="1"/>
  <c r="AU25" i="2"/>
  <c r="AQ25" i="2"/>
  <c r="AP25" i="2"/>
  <c r="AO25" i="2"/>
  <c r="E31" i="2"/>
  <c r="F31" i="2" s="1"/>
  <c r="AU24" i="2"/>
  <c r="AQ24" i="2"/>
  <c r="AP24" i="2"/>
  <c r="AO24" i="2"/>
  <c r="F30" i="2"/>
  <c r="B30" i="2"/>
  <c r="AU23" i="2"/>
  <c r="AQ23" i="2"/>
  <c r="AP23" i="2"/>
  <c r="AO23" i="2"/>
  <c r="E29" i="2"/>
  <c r="F29" i="2" s="1"/>
  <c r="B29" i="2"/>
  <c r="E28" i="2"/>
  <c r="F28" i="2" s="1"/>
  <c r="F27" i="2"/>
  <c r="AU20" i="2"/>
  <c r="AQ20" i="2"/>
  <c r="AP20" i="2"/>
  <c r="AO20" i="2"/>
  <c r="B26" i="2"/>
  <c r="F26" i="2" s="1"/>
  <c r="AU19" i="2"/>
  <c r="AQ19" i="2"/>
  <c r="AP19" i="2"/>
  <c r="AO19" i="2"/>
  <c r="F25" i="2"/>
  <c r="AU18" i="2"/>
  <c r="AQ18" i="2"/>
  <c r="AP18" i="2"/>
  <c r="AO18" i="2"/>
  <c r="B24" i="2"/>
  <c r="F24" i="2" s="1"/>
  <c r="AU17" i="2"/>
  <c r="AQ17" i="2"/>
  <c r="AP17" i="2"/>
  <c r="AO17" i="2"/>
  <c r="B23" i="2"/>
  <c r="F22" i="2"/>
  <c r="E22" i="2"/>
  <c r="E21" i="2"/>
  <c r="F21" i="2" s="1"/>
  <c r="AU14" i="2"/>
  <c r="AQ14" i="2"/>
  <c r="AP14" i="2"/>
  <c r="AO14" i="2"/>
  <c r="E20" i="2"/>
  <c r="AU13" i="2"/>
  <c r="AQ13" i="2"/>
  <c r="AP13" i="2"/>
  <c r="AO13" i="2"/>
  <c r="E19" i="2"/>
  <c r="F19" i="2" s="1"/>
  <c r="AU12" i="2"/>
  <c r="AQ12" i="2"/>
  <c r="AP12" i="2"/>
  <c r="AO12" i="2"/>
  <c r="F18" i="2"/>
  <c r="AU11" i="2"/>
  <c r="AQ11" i="2"/>
  <c r="AP11" i="2"/>
  <c r="AO11" i="2"/>
  <c r="E16" i="2"/>
  <c r="F16" i="2" s="1"/>
  <c r="F15" i="2"/>
  <c r="AQ8" i="2"/>
  <c r="AP8" i="2"/>
  <c r="F14" i="2"/>
  <c r="AU7" i="2"/>
  <c r="AQ7" i="2"/>
  <c r="AP7" i="2"/>
  <c r="AO7" i="2"/>
  <c r="F13" i="2"/>
  <c r="AU6" i="2"/>
  <c r="F12" i="2"/>
  <c r="AU5" i="2"/>
  <c r="AQ5" i="2"/>
  <c r="AP5" i="2"/>
  <c r="AO5" i="2"/>
  <c r="F11" i="2"/>
  <c r="F10" i="2"/>
  <c r="AS5" i="2" l="1"/>
  <c r="AS8" i="2"/>
  <c r="F23" i="2"/>
  <c r="AS17" i="2" s="1"/>
  <c r="F35" i="2"/>
  <c r="AS30" i="2" s="1"/>
  <c r="F20" i="2"/>
  <c r="F17" i="2"/>
  <c r="AS6" i="2"/>
  <c r="AT6" i="2" s="1"/>
  <c r="AR29" i="2"/>
  <c r="AR30" i="2"/>
  <c r="AR7" i="2"/>
  <c r="AR18" i="2"/>
  <c r="AR35" i="2"/>
  <c r="AR37" i="2"/>
  <c r="AR38" i="2"/>
  <c r="AS23" i="2"/>
  <c r="AR11" i="2"/>
  <c r="AR12" i="2"/>
  <c r="AR14" i="2"/>
  <c r="AR17" i="2"/>
  <c r="AR23" i="2"/>
  <c r="AR5" i="2"/>
  <c r="AT5" i="2" s="1"/>
  <c r="AR8" i="2"/>
  <c r="AR13" i="2"/>
  <c r="AR19" i="2"/>
  <c r="AR20" i="2"/>
  <c r="AR24" i="2"/>
  <c r="AR26" i="2"/>
  <c r="AR31" i="2"/>
  <c r="AR32" i="2"/>
  <c r="AR36" i="2"/>
  <c r="AS7" i="2"/>
  <c r="AS26" i="2"/>
  <c r="AS25" i="2"/>
  <c r="AS24" i="2"/>
  <c r="AS36" i="2"/>
  <c r="AS35" i="2"/>
  <c r="AR25" i="2"/>
  <c r="AS29" i="2"/>
  <c r="AS32" i="2"/>
  <c r="AS37" i="2"/>
  <c r="AS38" i="2"/>
  <c r="AT8" i="2" l="1"/>
  <c r="AT36" i="2"/>
  <c r="AS19" i="2"/>
  <c r="AT19" i="2" s="1"/>
  <c r="AS20" i="2"/>
  <c r="AT20" i="2" s="1"/>
  <c r="AS11" i="2"/>
  <c r="AT11" i="2" s="1"/>
  <c r="AS18" i="2"/>
  <c r="AT18" i="2" s="1"/>
  <c r="AS31" i="2"/>
  <c r="AT31" i="2" s="1"/>
  <c r="AS12" i="2"/>
  <c r="AT12" i="2" s="1"/>
  <c r="AS14" i="2"/>
  <c r="AT14" i="2" s="1"/>
  <c r="AS13" i="2"/>
  <c r="AT13" i="2" s="1"/>
  <c r="AT38" i="2"/>
  <c r="AT29" i="2"/>
  <c r="AT35" i="2"/>
  <c r="AT7" i="2"/>
  <c r="I13" i="2" s="1"/>
  <c r="AT23" i="2"/>
  <c r="AT26" i="2"/>
  <c r="AT30" i="2"/>
  <c r="AT32" i="2"/>
  <c r="AT17" i="2"/>
  <c r="AT37" i="2"/>
  <c r="AT24" i="2"/>
  <c r="AT25" i="2"/>
  <c r="I6" i="2" l="1"/>
  <c r="I11" i="2"/>
  <c r="I7" i="2"/>
  <c r="I12" i="2"/>
  <c r="O6" i="2" s="1"/>
  <c r="I41" i="2"/>
  <c r="O24" i="2" s="1"/>
  <c r="I44" i="2"/>
  <c r="I20" i="2"/>
  <c r="I14" i="2"/>
  <c r="I36" i="2"/>
  <c r="O26" i="2" s="1"/>
  <c r="I38" i="2"/>
  <c r="I43" i="2"/>
  <c r="I35" i="2"/>
  <c r="O36" i="2" s="1"/>
  <c r="I26" i="2"/>
  <c r="I42" i="2"/>
  <c r="I24" i="2"/>
  <c r="O8" i="2" s="1"/>
  <c r="I17" i="2"/>
  <c r="I37" i="2"/>
  <c r="BF30" i="2" s="1"/>
  <c r="I19" i="2"/>
  <c r="BF12" i="2" s="1"/>
  <c r="I18" i="2"/>
  <c r="I25" i="2"/>
  <c r="I23" i="2"/>
  <c r="I30" i="2"/>
  <c r="O38" i="2" s="1"/>
  <c r="I32" i="2"/>
  <c r="BF25" i="2" s="1"/>
  <c r="I31" i="2"/>
  <c r="BF24" i="2" s="1"/>
  <c r="I29" i="2"/>
  <c r="O12" i="2" s="1"/>
  <c r="BF35" i="2" l="1"/>
  <c r="O50" i="2"/>
  <c r="BF16" i="2"/>
  <c r="O30" i="2"/>
  <c r="BF11" i="2"/>
  <c r="O48" i="2"/>
  <c r="BF10" i="2"/>
  <c r="O18" i="2"/>
  <c r="BF4" i="2"/>
  <c r="O42" i="2"/>
  <c r="AZ60" i="2" s="1"/>
  <c r="J11" i="2"/>
  <c r="BC54" i="2"/>
  <c r="BF17" i="2"/>
  <c r="K26" i="2"/>
  <c r="BF19" i="2"/>
  <c r="AL11" i="2"/>
  <c r="BF36" i="2"/>
  <c r="BC59" i="2"/>
  <c r="BF29" i="2"/>
  <c r="K20" i="2"/>
  <c r="BF13" i="2"/>
  <c r="AZ59" i="2"/>
  <c r="BF34" i="2"/>
  <c r="AZ55" i="2"/>
  <c r="BF22" i="2"/>
  <c r="AZ67" i="2"/>
  <c r="BC71" i="2"/>
  <c r="BC57" i="2"/>
  <c r="BF23" i="2"/>
  <c r="AL8" i="2"/>
  <c r="BF18" i="2"/>
  <c r="M13" i="2"/>
  <c r="AI6" i="2" s="1"/>
  <c r="BF6" i="2"/>
  <c r="AZ57" i="2"/>
  <c r="BF28" i="2"/>
  <c r="J38" i="2"/>
  <c r="BF31" i="2"/>
  <c r="K14" i="2"/>
  <c r="BF7" i="2"/>
  <c r="J44" i="2"/>
  <c r="BF37" i="2"/>
  <c r="J12" i="2"/>
  <c r="BF5" i="2"/>
  <c r="K12" i="2"/>
  <c r="AZ54" i="2"/>
  <c r="M24" i="2"/>
  <c r="M20" i="2"/>
  <c r="M23" i="2"/>
  <c r="AZ56" i="2"/>
  <c r="L18" i="2"/>
  <c r="K17" i="2"/>
  <c r="AZ58" i="2"/>
  <c r="K41" i="2"/>
  <c r="M42" i="2"/>
  <c r="BC61" i="2"/>
  <c r="L44" i="2"/>
  <c r="J41" i="2"/>
  <c r="L41" i="2"/>
  <c r="M41" i="2"/>
  <c r="M44" i="2"/>
  <c r="K44" i="2"/>
  <c r="M36" i="2"/>
  <c r="AL6" i="2"/>
  <c r="AG6" i="2"/>
  <c r="M38" i="2"/>
  <c r="J17" i="2"/>
  <c r="L20" i="2"/>
  <c r="J20" i="2"/>
  <c r="J37" i="2"/>
  <c r="AH10" i="2" s="1"/>
  <c r="AL10" i="2"/>
  <c r="AG9" i="2"/>
  <c r="AL9" i="2"/>
  <c r="J19" i="2"/>
  <c r="AH7" i="2" s="1"/>
  <c r="AL7" i="2"/>
  <c r="M14" i="2"/>
  <c r="L35" i="2"/>
  <c r="J42" i="2"/>
  <c r="L38" i="2"/>
  <c r="K19" i="2"/>
  <c r="AJ7" i="2" s="1"/>
  <c r="J14" i="2"/>
  <c r="K35" i="2"/>
  <c r="J36" i="2"/>
  <c r="M26" i="2"/>
  <c r="K38" i="2"/>
  <c r="L14" i="2"/>
  <c r="J35" i="2"/>
  <c r="M35" i="2"/>
  <c r="L37" i="2"/>
  <c r="AG10" i="2"/>
  <c r="J43" i="2"/>
  <c r="AH11" i="2" s="1"/>
  <c r="AG11" i="2"/>
  <c r="K36" i="2"/>
  <c r="L36" i="2"/>
  <c r="K37" i="2"/>
  <c r="AJ10" i="2" s="1"/>
  <c r="L26" i="2"/>
  <c r="J24" i="2"/>
  <c r="M25" i="2"/>
  <c r="AI8" i="2" s="1"/>
  <c r="AG8" i="2"/>
  <c r="M19" i="2"/>
  <c r="AI7" i="2" s="1"/>
  <c r="AG7" i="2"/>
  <c r="K13" i="2"/>
  <c r="AJ6" i="2" s="1"/>
  <c r="K30" i="2"/>
  <c r="K18" i="2"/>
  <c r="L43" i="2"/>
  <c r="M37" i="2"/>
  <c r="AI10" i="2" s="1"/>
  <c r="M18" i="2"/>
  <c r="J26" i="2"/>
  <c r="L24" i="2"/>
  <c r="K24" i="2"/>
  <c r="L23" i="2"/>
  <c r="L17" i="2"/>
  <c r="L42" i="2"/>
  <c r="M43" i="2"/>
  <c r="AI11" i="2" s="1"/>
  <c r="K43" i="2"/>
  <c r="AJ11" i="2" s="1"/>
  <c r="M30" i="2"/>
  <c r="K42" i="2"/>
  <c r="BC65" i="2"/>
  <c r="L19" i="2"/>
  <c r="M17" i="2"/>
  <c r="J25" i="2"/>
  <c r="AH8" i="2" s="1"/>
  <c r="J18" i="2"/>
  <c r="J13" i="2"/>
  <c r="AH6" i="2" s="1"/>
  <c r="L13" i="2"/>
  <c r="K11" i="2"/>
  <c r="M11" i="2"/>
  <c r="L11" i="2"/>
  <c r="L12" i="2"/>
  <c r="M12" i="2"/>
  <c r="K25" i="2"/>
  <c r="AJ8" i="2" s="1"/>
  <c r="L25" i="2"/>
  <c r="J23" i="2"/>
  <c r="K23" i="2"/>
  <c r="L30" i="2"/>
  <c r="J30" i="2"/>
  <c r="L32" i="2"/>
  <c r="J32" i="2"/>
  <c r="K32" i="2"/>
  <c r="M32" i="2"/>
  <c r="BC66" i="2"/>
  <c r="L29" i="2"/>
  <c r="J29" i="2"/>
  <c r="K29" i="2"/>
  <c r="M29" i="2"/>
  <c r="M31" i="2"/>
  <c r="AI9" i="2" s="1"/>
  <c r="K31" i="2"/>
  <c r="AJ9" i="2" s="1"/>
  <c r="L31" i="2"/>
  <c r="J31" i="2"/>
  <c r="AH9" i="2" s="1"/>
  <c r="AZ61" i="2" l="1"/>
  <c r="BC67" i="2"/>
  <c r="AZ65" i="2"/>
  <c r="BC70" i="2"/>
  <c r="AZ64" i="2"/>
  <c r="AK6" i="2"/>
  <c r="AK9" i="2"/>
  <c r="AK11" i="2"/>
  <c r="AK10" i="2"/>
  <c r="AK8" i="2"/>
  <c r="AK7" i="2"/>
  <c r="AZ70" i="2" l="1"/>
  <c r="AZ76" i="2"/>
  <c r="AH19" i="2"/>
  <c r="AG19" i="2" s="1"/>
  <c r="AH24" i="2"/>
  <c r="AG24" i="2" s="1"/>
  <c r="AH22" i="2"/>
  <c r="AG22" i="2" s="1"/>
  <c r="AH23" i="2"/>
  <c r="AG23" i="2" s="1"/>
  <c r="AH21" i="2"/>
  <c r="AG21" i="2" s="1"/>
  <c r="AH20" i="2"/>
  <c r="AG20" i="2" s="1"/>
  <c r="AW50" i="2" l="1"/>
  <c r="AW48" i="2"/>
  <c r="AW47" i="2"/>
  <c r="AW49" i="2"/>
  <c r="AW45" i="2"/>
  <c r="AW46" i="2"/>
  <c r="AK19" i="2"/>
  <c r="AI19" i="2"/>
  <c r="AJ19" i="2"/>
  <c r="AI21" i="2"/>
  <c r="AK21" i="2"/>
  <c r="AJ21" i="2"/>
  <c r="AI22" i="2"/>
  <c r="AJ22" i="2"/>
  <c r="AK22" i="2"/>
  <c r="AI20" i="2"/>
  <c r="AJ20" i="2"/>
  <c r="AK20" i="2"/>
  <c r="AI23" i="2"/>
  <c r="AK23" i="2"/>
  <c r="AJ23" i="2"/>
  <c r="AI24" i="2"/>
  <c r="AJ24" i="2"/>
  <c r="AK24" i="2"/>
  <c r="AW53" i="2" l="1"/>
  <c r="AP62" i="2" s="1"/>
  <c r="AS62" i="2" l="1"/>
  <c r="AS63" i="2" s="1"/>
  <c r="O32" i="2" s="1"/>
  <c r="AQ62" i="2"/>
  <c r="AQ63" i="2" s="1"/>
  <c r="AT62" i="2"/>
  <c r="AT63" i="2" s="1"/>
  <c r="O14" i="2" s="1"/>
  <c r="AR62" i="2"/>
  <c r="AR63" i="2" s="1"/>
  <c r="O20" i="2" l="1"/>
  <c r="BC58" i="2" s="1"/>
  <c r="O44" i="2"/>
  <c r="BC60" i="2" s="1"/>
  <c r="BC64" i="2"/>
  <c r="BC55" i="2"/>
  <c r="BC56" i="2"/>
  <c r="AZ66" i="2" l="1"/>
  <c r="AZ71" i="2" l="1"/>
  <c r="BC76" i="2"/>
</calcChain>
</file>

<file path=xl/sharedStrings.xml><?xml version="1.0" encoding="utf-8"?>
<sst xmlns="http://schemas.openxmlformats.org/spreadsheetml/2006/main" count="332" uniqueCount="94">
  <si>
    <t>Matchs</t>
  </si>
  <si>
    <t>Pays</t>
  </si>
  <si>
    <t>Résultat</t>
  </si>
  <si>
    <t>Points</t>
  </si>
  <si>
    <t>BP</t>
  </si>
  <si>
    <t>BC</t>
  </si>
  <si>
    <t>Total</t>
  </si>
  <si>
    <t>Groupes</t>
  </si>
  <si>
    <t>Vainqueur</t>
  </si>
  <si>
    <t>Résultats des Poules</t>
  </si>
  <si>
    <t>⅛ de Finale</t>
  </si>
  <si>
    <t>¼ de Finale</t>
  </si>
  <si>
    <t>A</t>
  </si>
  <si>
    <t>+/-</t>
  </si>
  <si>
    <t>Points en tout</t>
  </si>
  <si>
    <t>B</t>
  </si>
  <si>
    <t>C</t>
  </si>
  <si>
    <t>D</t>
  </si>
  <si>
    <t>E</t>
  </si>
  <si>
    <t>F</t>
  </si>
  <si>
    <t xml:space="preserve"> </t>
  </si>
  <si>
    <t>Troisièmes des 6 Groupes</t>
  </si>
  <si>
    <t>Équipes</t>
  </si>
  <si>
    <t>Rang</t>
  </si>
  <si>
    <t>Groupe</t>
  </si>
  <si>
    <t>4 Meilleurs Troisièmes Qualifiés</t>
  </si>
  <si>
    <t>Si les 4 meilleurs sont :</t>
  </si>
  <si>
    <t>ABCD</t>
  </si>
  <si>
    <t>ABCE</t>
  </si>
  <si>
    <t>ABCF</t>
  </si>
  <si>
    <t>ABDE</t>
  </si>
  <si>
    <t>ABDF</t>
  </si>
  <si>
    <t>ABEF</t>
  </si>
  <si>
    <t>ACDE</t>
  </si>
  <si>
    <t>ACDF</t>
  </si>
  <si>
    <t>ACEF</t>
  </si>
  <si>
    <t>ADEF</t>
  </si>
  <si>
    <t>BCDF</t>
  </si>
  <si>
    <t>BCDE</t>
  </si>
  <si>
    <t>BCEF</t>
  </si>
  <si>
    <t>BDEF</t>
  </si>
  <si>
    <t>CDEF</t>
  </si>
  <si>
    <t>1A joue contre le 3e du groupe :</t>
  </si>
  <si>
    <t>1B joue contre le 3e du groupe :</t>
  </si>
  <si>
    <t>1C joue contre le 3e du groupe :</t>
  </si>
  <si>
    <t>1D joue contre le 3e du groupe :</t>
  </si>
  <si>
    <t>4 Meilleurs</t>
  </si>
  <si>
    <t>½ Finale</t>
  </si>
  <si>
    <t>Pos.</t>
  </si>
  <si>
    <t>Finale</t>
  </si>
  <si>
    <t>France</t>
  </si>
  <si>
    <t>Albanie</t>
  </si>
  <si>
    <t>Angleterre</t>
  </si>
  <si>
    <t>Allemagne</t>
  </si>
  <si>
    <t>Espagne</t>
  </si>
  <si>
    <t>Turquie</t>
  </si>
  <si>
    <t>Belgique</t>
  </si>
  <si>
    <t>Irlande</t>
  </si>
  <si>
    <t>Portugal</t>
  </si>
  <si>
    <t>Islande</t>
  </si>
  <si>
    <t>Suisse</t>
  </si>
  <si>
    <t>Roumanie</t>
  </si>
  <si>
    <t>Slovaquie</t>
  </si>
  <si>
    <t>Russie</t>
  </si>
  <si>
    <t>Pologne</t>
  </si>
  <si>
    <t>Ukraine</t>
  </si>
  <si>
    <t>Croatie</t>
  </si>
  <si>
    <t>Suède</t>
  </si>
  <si>
    <t>Italie</t>
  </si>
  <si>
    <t>Hongrie</t>
  </si>
  <si>
    <t>Autriche</t>
  </si>
  <si>
    <t>Sous total :</t>
  </si>
  <si>
    <t xml:space="preserve">                                    Huitiemes de finale</t>
  </si>
  <si>
    <t xml:space="preserve">                                   Quarts de finale</t>
  </si>
  <si>
    <t xml:space="preserve">                                    Demi-finales</t>
  </si>
  <si>
    <t xml:space="preserve">                                  Match 3eme place</t>
  </si>
  <si>
    <t xml:space="preserve">                                          Finale</t>
  </si>
  <si>
    <t xml:space="preserve">                                          Podium</t>
  </si>
  <si>
    <t xml:space="preserve">                                   Phase de groupe</t>
  </si>
  <si>
    <t>Groupe A</t>
  </si>
  <si>
    <t>Bonus :</t>
  </si>
  <si>
    <t>Groupe B</t>
  </si>
  <si>
    <t>Groupe C</t>
  </si>
  <si>
    <t>Groupe D</t>
  </si>
  <si>
    <t>Groupe E</t>
  </si>
  <si>
    <t>Groupe F</t>
  </si>
  <si>
    <t>Groupe G</t>
  </si>
  <si>
    <t>Groupe H</t>
  </si>
  <si>
    <t>Pays de Galles</t>
  </si>
  <si>
    <t>Irlande du Nord</t>
  </si>
  <si>
    <t>République Tchèque</t>
  </si>
  <si>
    <t>Les pronos del Euro 2016</t>
  </si>
  <si>
    <t>Score</t>
  </si>
  <si>
    <t>Péno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</si>
</sst>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0"/>
      <name val="Verdana"/>
      <family val="2"/>
    </font>
    <font>
      <u/>
      <sz val="11"/>
      <color theme="10"/>
      <name val="Calibri"/>
      <family val="2"/>
      <scheme val="minor"/>
    </font>
    <font>
      <sz val="11"/>
      <color theme="0" tint="-0.249977111117893"/>
      <name val="Verdana"/>
      <family val="2"/>
    </font>
    <font>
      <u/>
      <sz val="11"/>
      <color theme="0" tint="-0.249977111117893"/>
      <name val="Calibri"/>
      <family val="2"/>
      <scheme val="minor"/>
    </font>
    <font>
      <sz val="11"/>
      <color theme="0"/>
      <name val="Verdana"/>
      <family val="2"/>
    </font>
    <font>
      <sz val="12"/>
      <color theme="1"/>
      <name val="Verdana"/>
      <family val="2"/>
    </font>
    <font>
      <sz val="14"/>
      <color theme="1"/>
      <name val="Verdana"/>
      <family val="2"/>
    </font>
    <font>
      <sz val="24"/>
      <color theme="1"/>
      <name val="Verdana"/>
      <family val="2"/>
    </font>
    <font>
      <sz val="13"/>
      <color theme="1"/>
      <name val="Verdana"/>
      <family val="2"/>
    </font>
    <font>
      <b/>
      <sz val="13"/>
      <color theme="1"/>
      <name val="Verdana"/>
      <family val="2"/>
    </font>
    <font>
      <sz val="12"/>
      <name val="Arial"/>
      <family val="2"/>
    </font>
    <font>
      <sz val="18"/>
      <name val="Arial"/>
      <family val="2"/>
    </font>
    <font>
      <sz val="18"/>
      <color theme="1"/>
      <name val="Calibri"/>
      <family val="2"/>
      <scheme val="minor"/>
    </font>
    <font>
      <sz val="12"/>
      <color rgb="FFFFFF99"/>
      <name val="Arial"/>
      <family val="2"/>
    </font>
    <font>
      <sz val="12"/>
      <color rgb="FF00FFFF"/>
      <name val="Arial"/>
      <family val="2"/>
    </font>
    <font>
      <i/>
      <sz val="12"/>
      <color rgb="FF808080"/>
      <name val="Arial"/>
      <family val="2"/>
    </font>
    <font>
      <b/>
      <sz val="36"/>
      <color theme="1"/>
      <name val="Verdana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CFFEF"/>
        <bgColor rgb="FF000000"/>
      </patternFill>
    </fill>
    <fill>
      <patternFill patternType="solid">
        <fgColor rgb="FF0F6B25"/>
        <bgColor rgb="FF000000"/>
      </patternFill>
    </fill>
    <fill>
      <patternFill patternType="solid">
        <fgColor rgb="FFDDFFE3"/>
        <bgColor rgb="FF000000"/>
      </patternFill>
    </fill>
    <fill>
      <patternFill patternType="solid">
        <fgColor rgb="FFFF7F00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rgb="FFBE7DFF"/>
        <bgColor indexed="64"/>
      </patternFill>
    </fill>
    <fill>
      <patternFill patternType="solid">
        <fgColor rgb="FFFFFFA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979FF"/>
        <bgColor indexed="64"/>
      </patternFill>
    </fill>
    <fill>
      <patternFill patternType="solid">
        <fgColor rgb="FFC9C9FF"/>
        <bgColor indexed="64"/>
      </patternFill>
    </fill>
    <fill>
      <patternFill patternType="solid">
        <fgColor rgb="FFE7B7FF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rgb="FFFFFFCD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81A7D1"/>
      </bottom>
      <diagonal/>
    </border>
    <border>
      <left/>
      <right/>
      <top/>
      <bottom style="thin">
        <color rgb="FF81A7D1"/>
      </bottom>
      <diagonal/>
    </border>
    <border>
      <left style="thin">
        <color indexed="64"/>
      </left>
      <right style="thin">
        <color rgb="FF81A7D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81A7D1"/>
      </top>
      <bottom/>
      <diagonal/>
    </border>
    <border>
      <left/>
      <right/>
      <top style="thin">
        <color rgb="FF81A7D1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0" xfId="0" quotePrefix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19" xfId="0" quotePrefix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44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2" xfId="0" quotePrefix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8" fillId="3" borderId="0" xfId="1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8" xfId="0" quotePrefix="1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8" fillId="8" borderId="43" xfId="0" applyFont="1" applyFill="1" applyBorder="1" applyAlignment="1" applyProtection="1">
      <alignment horizontal="left" vertical="center"/>
      <protection locked="0"/>
    </xf>
    <xf numFmtId="0" fontId="19" fillId="8" borderId="23" xfId="0" applyFont="1" applyFill="1" applyBorder="1" applyAlignment="1" applyProtection="1">
      <alignment horizontal="center" vertical="center"/>
      <protection locked="0"/>
    </xf>
    <xf numFmtId="0" fontId="19" fillId="8" borderId="19" xfId="0" applyFont="1" applyFill="1" applyBorder="1" applyAlignment="1" applyProtection="1">
      <alignment horizontal="center" vertical="center" shrinkToFit="1"/>
      <protection locked="0"/>
    </xf>
    <xf numFmtId="0" fontId="19" fillId="8" borderId="19" xfId="0" applyFont="1" applyFill="1" applyBorder="1" applyAlignment="1" applyProtection="1">
      <alignment vertical="center" shrinkToFit="1"/>
      <protection locked="0"/>
    </xf>
    <xf numFmtId="1" fontId="15" fillId="7" borderId="38" xfId="0" applyNumberFormat="1" applyFont="1" applyFill="1" applyBorder="1" applyAlignment="1" applyProtection="1">
      <alignment horizontal="right" vertical="center"/>
      <protection locked="0"/>
    </xf>
    <xf numFmtId="0" fontId="20" fillId="0" borderId="2" xfId="0" applyFont="1" applyFill="1" applyBorder="1" applyAlignment="1" applyProtection="1">
      <alignment horizontal="center" vertical="center"/>
      <protection locked="0"/>
    </xf>
    <xf numFmtId="1" fontId="15" fillId="7" borderId="0" xfId="0" applyNumberFormat="1" applyFont="1" applyFill="1" applyBorder="1" applyAlignment="1" applyProtection="1">
      <alignment horizontal="left" vertical="center"/>
      <protection locked="0"/>
    </xf>
    <xf numFmtId="1" fontId="15" fillId="7" borderId="55" xfId="0" applyNumberFormat="1" applyFont="1" applyFill="1" applyBorder="1" applyAlignment="1" applyProtection="1">
      <alignment horizontal="left" vertical="center"/>
      <protection locked="0"/>
    </xf>
    <xf numFmtId="1" fontId="15" fillId="7" borderId="56" xfId="0" applyNumberFormat="1" applyFont="1" applyFill="1" applyBorder="1" applyAlignment="1" applyProtection="1">
      <alignment horizontal="right" vertical="center"/>
      <protection locked="0"/>
    </xf>
    <xf numFmtId="1" fontId="15" fillId="7" borderId="57" xfId="0" applyNumberFormat="1" applyFont="1" applyFill="1" applyBorder="1" applyAlignment="1" applyProtection="1">
      <alignment horizontal="left" vertical="center"/>
      <protection locked="0"/>
    </xf>
    <xf numFmtId="1" fontId="15" fillId="7" borderId="52" xfId="0" applyNumberFormat="1" applyFont="1" applyFill="1" applyBorder="1" applyAlignment="1" applyProtection="1">
      <alignment horizontal="right" vertical="center"/>
      <protection locked="0"/>
    </xf>
    <xf numFmtId="1" fontId="15" fillId="7" borderId="14" xfId="0" applyNumberFormat="1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center" vertical="center"/>
    </xf>
    <xf numFmtId="0" fontId="18" fillId="8" borderId="40" xfId="0" applyFont="1" applyFill="1" applyBorder="1" applyAlignment="1" applyProtection="1">
      <alignment horizontal="center" vertical="center"/>
      <protection locked="0"/>
    </xf>
    <xf numFmtId="0" fontId="20" fillId="7" borderId="60" xfId="0" applyFont="1" applyFill="1" applyBorder="1" applyAlignment="1" applyProtection="1">
      <alignment vertical="center"/>
      <protection locked="0"/>
    </xf>
    <xf numFmtId="0" fontId="20" fillId="7" borderId="76" xfId="0" applyFont="1" applyFill="1" applyBorder="1" applyAlignment="1" applyProtection="1">
      <alignment vertical="center"/>
      <protection locked="0"/>
    </xf>
    <xf numFmtId="0" fontId="20" fillId="7" borderId="68" xfId="0" applyFont="1" applyFill="1" applyBorder="1" applyAlignment="1" applyProtection="1">
      <alignment vertical="center"/>
      <protection locked="0"/>
    </xf>
    <xf numFmtId="0" fontId="15" fillId="9" borderId="72" xfId="0" applyFont="1" applyFill="1" applyBorder="1" applyAlignment="1" applyProtection="1">
      <alignment vertical="center"/>
      <protection locked="0"/>
    </xf>
    <xf numFmtId="0" fontId="15" fillId="7" borderId="38" xfId="0" applyFont="1" applyFill="1" applyBorder="1" applyAlignment="1" applyProtection="1">
      <alignment vertical="center"/>
      <protection locked="0"/>
    </xf>
    <xf numFmtId="0" fontId="15" fillId="7" borderId="0" xfId="0" applyFont="1" applyFill="1" applyBorder="1" applyAlignment="1" applyProtection="1">
      <alignment horizontal="center" vertical="center"/>
      <protection locked="0"/>
    </xf>
    <xf numFmtId="0" fontId="15" fillId="7" borderId="0" xfId="0" applyFont="1" applyFill="1" applyBorder="1" applyAlignment="1" applyProtection="1">
      <alignment horizontal="right" vertical="center"/>
      <protection locked="0"/>
    </xf>
    <xf numFmtId="0" fontId="18" fillId="8" borderId="43" xfId="0" applyFont="1" applyFill="1" applyBorder="1" applyAlignment="1" applyProtection="1">
      <alignment vertical="center"/>
      <protection locked="0"/>
    </xf>
    <xf numFmtId="0" fontId="19" fillId="8" borderId="58" xfId="0" applyFont="1" applyFill="1" applyBorder="1" applyAlignment="1" applyProtection="1">
      <alignment horizontal="center" vertical="center"/>
      <protection locked="0"/>
    </xf>
    <xf numFmtId="0" fontId="15" fillId="7" borderId="64" xfId="0" applyFont="1" applyFill="1" applyBorder="1" applyAlignment="1" applyProtection="1">
      <alignment vertical="center"/>
      <protection locked="0"/>
    </xf>
    <xf numFmtId="0" fontId="15" fillId="7" borderId="65" xfId="0" applyFont="1" applyFill="1" applyBorder="1" applyAlignment="1" applyProtection="1">
      <alignment horizontal="center" vertical="center"/>
      <protection locked="0"/>
    </xf>
    <xf numFmtId="0" fontId="15" fillId="7" borderId="51" xfId="0" applyFont="1" applyFill="1" applyBorder="1" applyAlignment="1" applyProtection="1">
      <alignment horizontal="right" vertical="center"/>
      <protection locked="0"/>
    </xf>
    <xf numFmtId="0" fontId="18" fillId="8" borderId="58" xfId="0" applyFont="1" applyFill="1" applyBorder="1" applyAlignment="1" applyProtection="1">
      <alignment horizontal="center" vertical="center"/>
      <protection locked="0"/>
    </xf>
    <xf numFmtId="0" fontId="15" fillId="7" borderId="27" xfId="0" applyFont="1" applyFill="1" applyBorder="1" applyAlignment="1" applyProtection="1">
      <alignment vertical="center"/>
      <protection locked="0"/>
    </xf>
    <xf numFmtId="0" fontId="15" fillId="7" borderId="28" xfId="0" applyFont="1" applyFill="1" applyBorder="1" applyAlignment="1" applyProtection="1">
      <alignment horizontal="center" vertical="center"/>
      <protection locked="0"/>
    </xf>
    <xf numFmtId="0" fontId="15" fillId="7" borderId="28" xfId="0" applyFont="1" applyFill="1" applyBorder="1" applyAlignment="1" applyProtection="1">
      <alignment horizontal="right" vertical="center"/>
      <protection locked="0"/>
    </xf>
    <xf numFmtId="0" fontId="18" fillId="8" borderId="71" xfId="0" applyFont="1" applyFill="1" applyBorder="1" applyAlignment="1" applyProtection="1">
      <alignment vertical="center"/>
      <protection locked="0"/>
    </xf>
    <xf numFmtId="0" fontId="18" fillId="8" borderId="72" xfId="0" applyFont="1" applyFill="1" applyBorder="1" applyAlignment="1" applyProtection="1">
      <alignment horizontal="center" vertical="center"/>
      <protection locked="0"/>
    </xf>
    <xf numFmtId="1" fontId="20" fillId="7" borderId="21" xfId="0" applyNumberFormat="1" applyFont="1" applyFill="1" applyBorder="1" applyAlignment="1" applyProtection="1">
      <alignment horizontal="right" vertical="center"/>
      <protection locked="0"/>
    </xf>
    <xf numFmtId="1" fontId="20" fillId="7" borderId="2" xfId="0" applyNumberFormat="1" applyFont="1" applyFill="1" applyBorder="1" applyAlignment="1" applyProtection="1">
      <alignment horizontal="left" vertical="center"/>
      <protection locked="0"/>
    </xf>
    <xf numFmtId="0" fontId="18" fillId="8" borderId="74" xfId="0" applyFont="1" applyFill="1" applyBorder="1" applyAlignment="1" applyProtection="1">
      <alignment vertical="center"/>
      <protection locked="0"/>
    </xf>
    <xf numFmtId="0" fontId="18" fillId="8" borderId="75" xfId="0" applyFont="1" applyFill="1" applyBorder="1" applyAlignment="1" applyProtection="1">
      <alignment horizontal="center" vertical="center"/>
      <protection locked="0"/>
    </xf>
    <xf numFmtId="1" fontId="20" fillId="7" borderId="44" xfId="0" applyNumberFormat="1" applyFont="1" applyFill="1" applyBorder="1" applyAlignment="1" applyProtection="1">
      <alignment horizontal="left" vertical="center" indent="1"/>
      <protection locked="0"/>
    </xf>
    <xf numFmtId="1" fontId="20" fillId="7" borderId="69" xfId="0" applyNumberFormat="1" applyFont="1" applyFill="1" applyBorder="1" applyAlignment="1" applyProtection="1">
      <alignment vertical="center"/>
      <protection locked="0"/>
    </xf>
    <xf numFmtId="1" fontId="20" fillId="7" borderId="45" xfId="0" applyNumberFormat="1" applyFont="1" applyFill="1" applyBorder="1" applyAlignment="1" applyProtection="1">
      <alignment horizontal="left" vertical="center" indent="1"/>
      <protection locked="0"/>
    </xf>
    <xf numFmtId="1" fontId="20" fillId="7" borderId="70" xfId="0" applyNumberFormat="1" applyFont="1" applyFill="1" applyBorder="1" applyAlignment="1" applyProtection="1">
      <alignment vertical="center"/>
      <protection locked="0"/>
    </xf>
    <xf numFmtId="0" fontId="20" fillId="0" borderId="2" xfId="0" applyFont="1" applyFill="1" applyBorder="1" applyAlignment="1" applyProtection="1">
      <alignment horizontal="center" vertical="center"/>
    </xf>
    <xf numFmtId="0" fontId="20" fillId="7" borderId="60" xfId="0" applyFont="1" applyFill="1" applyBorder="1" applyAlignment="1" applyProtection="1">
      <alignment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" fontId="20" fillId="7" borderId="38" xfId="0" applyNumberFormat="1" applyFont="1" applyFill="1" applyBorder="1" applyAlignment="1" applyProtection="1">
      <alignment horizontal="right" vertical="center"/>
    </xf>
    <xf numFmtId="1" fontId="20" fillId="7" borderId="0" xfId="0" applyNumberFormat="1" applyFont="1" applyFill="1" applyBorder="1" applyAlignment="1" applyProtection="1">
      <alignment horizontal="left" vertical="center"/>
    </xf>
    <xf numFmtId="1" fontId="20" fillId="7" borderId="59" xfId="0" applyNumberFormat="1" applyFont="1" applyFill="1" applyBorder="1" applyAlignment="1" applyProtection="1">
      <alignment horizontal="right" vertical="center"/>
    </xf>
    <xf numFmtId="1" fontId="20" fillId="7" borderId="60" xfId="0" applyNumberFormat="1" applyFont="1" applyFill="1" applyBorder="1" applyAlignment="1" applyProtection="1">
      <alignment horizontal="left" vertical="center"/>
    </xf>
    <xf numFmtId="1" fontId="20" fillId="7" borderId="61" xfId="0" applyNumberFormat="1" applyFont="1" applyFill="1" applyBorder="1" applyAlignment="1" applyProtection="1">
      <alignment horizontal="right" vertical="center"/>
    </xf>
    <xf numFmtId="1" fontId="20" fillId="7" borderId="62" xfId="0" applyNumberFormat="1" applyFont="1" applyFill="1" applyBorder="1" applyAlignment="1" applyProtection="1">
      <alignment horizontal="left" vertical="center"/>
    </xf>
    <xf numFmtId="1" fontId="20" fillId="7" borderId="63" xfId="0" applyNumberFormat="1" applyFont="1" applyFill="1" applyBorder="1" applyAlignment="1" applyProtection="1">
      <alignment horizontal="left" vertical="center"/>
    </xf>
    <xf numFmtId="0" fontId="20" fillId="0" borderId="41" xfId="0" applyFont="1" applyFill="1" applyBorder="1" applyAlignment="1" applyProtection="1">
      <alignment horizontal="center" vertical="center"/>
    </xf>
    <xf numFmtId="1" fontId="20" fillId="7" borderId="15" xfId="0" applyNumberFormat="1" applyFont="1" applyFill="1" applyBorder="1" applyAlignment="1" applyProtection="1">
      <alignment horizontal="left" vertical="center"/>
    </xf>
    <xf numFmtId="0" fontId="20" fillId="0" borderId="15" xfId="0" applyFont="1" applyFill="1" applyBorder="1" applyAlignment="1" applyProtection="1">
      <alignment horizontal="center" vertical="center"/>
    </xf>
    <xf numFmtId="1" fontId="20" fillId="7" borderId="52" xfId="0" applyNumberFormat="1" applyFont="1" applyFill="1" applyBorder="1" applyAlignment="1" applyProtection="1">
      <alignment horizontal="right" vertical="center"/>
    </xf>
    <xf numFmtId="1" fontId="20" fillId="7" borderId="14" xfId="0" applyNumberFormat="1" applyFont="1" applyFill="1" applyBorder="1" applyAlignment="1" applyProtection="1">
      <alignment horizontal="left" vertical="center"/>
    </xf>
    <xf numFmtId="0" fontId="20" fillId="0" borderId="55" xfId="0" applyFont="1" applyFill="1" applyBorder="1" applyAlignment="1" applyProtection="1">
      <alignment horizontal="center" vertical="center"/>
    </xf>
    <xf numFmtId="1" fontId="20" fillId="7" borderId="66" xfId="0" applyNumberFormat="1" applyFont="1" applyFill="1" applyBorder="1" applyAlignment="1" applyProtection="1">
      <alignment horizontal="right" vertical="center"/>
    </xf>
    <xf numFmtId="0" fontId="20" fillId="0" borderId="67" xfId="0" applyFont="1" applyFill="1" applyBorder="1" applyAlignment="1" applyProtection="1">
      <alignment horizontal="center" vertical="center"/>
    </xf>
    <xf numFmtId="1" fontId="20" fillId="7" borderId="68" xfId="0" applyNumberFormat="1" applyFont="1" applyFill="1" applyBorder="1" applyAlignment="1" applyProtection="1">
      <alignment horizontal="left" vertical="center"/>
    </xf>
    <xf numFmtId="1" fontId="20" fillId="7" borderId="21" xfId="0" applyNumberFormat="1" applyFont="1" applyFill="1" applyBorder="1" applyAlignment="1" applyProtection="1">
      <alignment horizontal="right" vertical="center"/>
    </xf>
    <xf numFmtId="0" fontId="20" fillId="0" borderId="73" xfId="0" applyFont="1" applyFill="1" applyBorder="1" applyAlignment="1" applyProtection="1">
      <alignment horizontal="center" vertical="center"/>
    </xf>
    <xf numFmtId="1" fontId="20" fillId="7" borderId="2" xfId="0" applyNumberFormat="1" applyFont="1" applyFill="1" applyBorder="1" applyAlignment="1" applyProtection="1">
      <alignment horizontal="left" vertical="center"/>
    </xf>
    <xf numFmtId="1" fontId="20" fillId="7" borderId="44" xfId="0" applyNumberFormat="1" applyFont="1" applyFill="1" applyBorder="1" applyAlignment="1" applyProtection="1">
      <alignment horizontal="left" vertical="center" indent="1"/>
    </xf>
    <xf numFmtId="0" fontId="13" fillId="14" borderId="13" xfId="0" quotePrefix="1" applyFont="1" applyFill="1" applyBorder="1" applyAlignment="1">
      <alignment horizontal="center" vertical="center"/>
    </xf>
    <xf numFmtId="0" fontId="13" fillId="14" borderId="30" xfId="0" applyFont="1" applyFill="1" applyBorder="1" applyAlignment="1">
      <alignment horizontal="center" vertical="center"/>
    </xf>
    <xf numFmtId="0" fontId="13" fillId="14" borderId="15" xfId="0" applyFont="1" applyFill="1" applyBorder="1" applyAlignment="1">
      <alignment horizontal="center" vertical="center"/>
    </xf>
    <xf numFmtId="0" fontId="13" fillId="14" borderId="16" xfId="0" applyFont="1" applyFill="1" applyBorder="1" applyAlignment="1">
      <alignment horizontal="center" vertical="center"/>
    </xf>
    <xf numFmtId="0" fontId="13" fillId="14" borderId="11" xfId="0" quotePrefix="1" applyFont="1" applyFill="1" applyBorder="1" applyAlignment="1">
      <alignment horizontal="center" vertical="center"/>
    </xf>
    <xf numFmtId="0" fontId="13" fillId="14" borderId="21" xfId="0" applyFont="1" applyFill="1" applyBorder="1" applyAlignment="1">
      <alignment horizontal="center" vertical="center"/>
    </xf>
    <xf numFmtId="0" fontId="13" fillId="14" borderId="2" xfId="0" applyFont="1" applyFill="1" applyBorder="1" applyAlignment="1">
      <alignment horizontal="center" vertical="center"/>
    </xf>
    <xf numFmtId="0" fontId="13" fillId="14" borderId="3" xfId="0" applyFont="1" applyFill="1" applyBorder="1" applyAlignment="1">
      <alignment horizontal="center" vertical="center"/>
    </xf>
    <xf numFmtId="0" fontId="13" fillId="15" borderId="11" xfId="0" quotePrefix="1" applyFont="1" applyFill="1" applyBorder="1" applyAlignment="1">
      <alignment horizontal="center" vertical="center"/>
    </xf>
    <xf numFmtId="0" fontId="13" fillId="15" borderId="21" xfId="0" applyFont="1" applyFill="1" applyBorder="1" applyAlignment="1">
      <alignment horizontal="center" vertical="center"/>
    </xf>
    <xf numFmtId="0" fontId="13" fillId="15" borderId="2" xfId="0" applyFont="1" applyFill="1" applyBorder="1" applyAlignment="1">
      <alignment horizontal="center" vertical="center"/>
    </xf>
    <xf numFmtId="0" fontId="13" fillId="15" borderId="3" xfId="0" applyFont="1" applyFill="1" applyBorder="1" applyAlignment="1">
      <alignment horizontal="center" vertical="center"/>
    </xf>
    <xf numFmtId="0" fontId="13" fillId="15" borderId="12" xfId="0" quotePrefix="1" applyFont="1" applyFill="1" applyBorder="1" applyAlignment="1">
      <alignment horizontal="center" vertical="center"/>
    </xf>
    <xf numFmtId="0" fontId="13" fillId="15" borderId="22" xfId="0" applyFont="1" applyFill="1" applyBorder="1" applyAlignment="1">
      <alignment horizontal="center" vertical="center"/>
    </xf>
    <xf numFmtId="0" fontId="13" fillId="15" borderId="4" xfId="0" quotePrefix="1" applyFont="1" applyFill="1" applyBorder="1" applyAlignment="1">
      <alignment horizontal="center" vertical="center"/>
    </xf>
    <xf numFmtId="0" fontId="13" fillId="15" borderId="4" xfId="0" applyFont="1" applyFill="1" applyBorder="1" applyAlignment="1">
      <alignment horizontal="center" vertical="center"/>
    </xf>
    <xf numFmtId="0" fontId="13" fillId="15" borderId="5" xfId="0" applyFont="1" applyFill="1" applyBorder="1" applyAlignment="1">
      <alignment horizontal="center" vertical="center"/>
    </xf>
    <xf numFmtId="0" fontId="13" fillId="16" borderId="13" xfId="0" quotePrefix="1" applyFont="1" applyFill="1" applyBorder="1" applyAlignment="1">
      <alignment horizontal="center" vertical="center"/>
    </xf>
    <xf numFmtId="0" fontId="13" fillId="16" borderId="30" xfId="0" applyFont="1" applyFill="1" applyBorder="1" applyAlignment="1">
      <alignment horizontal="center" vertical="center"/>
    </xf>
    <xf numFmtId="0" fontId="13" fillId="16" borderId="15" xfId="0" applyFont="1" applyFill="1" applyBorder="1" applyAlignment="1">
      <alignment horizontal="center" vertical="center"/>
    </xf>
    <xf numFmtId="0" fontId="13" fillId="16" borderId="16" xfId="0" applyFont="1" applyFill="1" applyBorder="1" applyAlignment="1">
      <alignment horizontal="center" vertical="center"/>
    </xf>
    <xf numFmtId="0" fontId="13" fillId="16" borderId="11" xfId="0" quotePrefix="1" applyFont="1" applyFill="1" applyBorder="1" applyAlignment="1">
      <alignment horizontal="center" vertical="center"/>
    </xf>
    <xf numFmtId="0" fontId="13" fillId="16" borderId="21" xfId="0" applyFont="1" applyFill="1" applyBorder="1" applyAlignment="1">
      <alignment horizontal="center" vertical="center"/>
    </xf>
    <xf numFmtId="0" fontId="13" fillId="16" borderId="2" xfId="0" applyFont="1" applyFill="1" applyBorder="1" applyAlignment="1">
      <alignment horizontal="center" vertical="center"/>
    </xf>
    <xf numFmtId="0" fontId="13" fillId="16" borderId="3" xfId="0" applyFont="1" applyFill="1" applyBorder="1" applyAlignment="1">
      <alignment horizontal="center" vertical="center"/>
    </xf>
    <xf numFmtId="0" fontId="13" fillId="17" borderId="11" xfId="0" quotePrefix="1" applyFont="1" applyFill="1" applyBorder="1" applyAlignment="1">
      <alignment horizontal="center" vertical="center"/>
    </xf>
    <xf numFmtId="0" fontId="13" fillId="17" borderId="21" xfId="0" applyFont="1" applyFill="1" applyBorder="1" applyAlignment="1">
      <alignment horizontal="center" vertical="center"/>
    </xf>
    <xf numFmtId="0" fontId="13" fillId="17" borderId="2" xfId="0" applyFont="1" applyFill="1" applyBorder="1" applyAlignment="1">
      <alignment horizontal="center" vertical="center"/>
    </xf>
    <xf numFmtId="0" fontId="13" fillId="17" borderId="3" xfId="0" applyFont="1" applyFill="1" applyBorder="1" applyAlignment="1">
      <alignment horizontal="center" vertical="center"/>
    </xf>
    <xf numFmtId="0" fontId="13" fillId="17" borderId="12" xfId="0" quotePrefix="1" applyFont="1" applyFill="1" applyBorder="1" applyAlignment="1">
      <alignment horizontal="center" vertical="center"/>
    </xf>
    <xf numFmtId="0" fontId="13" fillId="17" borderId="22" xfId="0" applyFont="1" applyFill="1" applyBorder="1" applyAlignment="1">
      <alignment horizontal="center" vertical="center"/>
    </xf>
    <xf numFmtId="0" fontId="13" fillId="17" borderId="4" xfId="0" quotePrefix="1" applyFont="1" applyFill="1" applyBorder="1" applyAlignment="1">
      <alignment horizontal="center" vertical="center"/>
    </xf>
    <xf numFmtId="0" fontId="13" fillId="17" borderId="4" xfId="0" applyFont="1" applyFill="1" applyBorder="1" applyAlignment="1">
      <alignment horizontal="center" vertical="center"/>
    </xf>
    <xf numFmtId="0" fontId="13" fillId="17" borderId="5" xfId="0" applyFont="1" applyFill="1" applyBorder="1" applyAlignment="1">
      <alignment horizontal="center" vertical="center"/>
    </xf>
    <xf numFmtId="0" fontId="13" fillId="18" borderId="13" xfId="0" quotePrefix="1" applyFont="1" applyFill="1" applyBorder="1" applyAlignment="1">
      <alignment horizontal="center" vertical="center"/>
    </xf>
    <xf numFmtId="0" fontId="13" fillId="18" borderId="30" xfId="0" applyFont="1" applyFill="1" applyBorder="1" applyAlignment="1">
      <alignment horizontal="center" vertical="center"/>
    </xf>
    <xf numFmtId="0" fontId="13" fillId="18" borderId="15" xfId="0" applyFont="1" applyFill="1" applyBorder="1" applyAlignment="1">
      <alignment horizontal="center" vertical="center"/>
    </xf>
    <xf numFmtId="0" fontId="13" fillId="18" borderId="16" xfId="0" applyFont="1" applyFill="1" applyBorder="1" applyAlignment="1">
      <alignment horizontal="center" vertical="center"/>
    </xf>
    <xf numFmtId="0" fontId="13" fillId="18" borderId="11" xfId="0" quotePrefix="1" applyFont="1" applyFill="1" applyBorder="1" applyAlignment="1">
      <alignment horizontal="center" vertical="center"/>
    </xf>
    <xf numFmtId="0" fontId="13" fillId="18" borderId="21" xfId="0" applyFont="1" applyFill="1" applyBorder="1" applyAlignment="1">
      <alignment horizontal="center" vertical="center"/>
    </xf>
    <xf numFmtId="0" fontId="13" fillId="18" borderId="2" xfId="0" applyFont="1" applyFill="1" applyBorder="1" applyAlignment="1">
      <alignment horizontal="center" vertical="center"/>
    </xf>
    <xf numFmtId="0" fontId="13" fillId="18" borderId="3" xfId="0" applyFont="1" applyFill="1" applyBorder="1" applyAlignment="1">
      <alignment horizontal="center" vertical="center"/>
    </xf>
    <xf numFmtId="0" fontId="13" fillId="19" borderId="11" xfId="0" quotePrefix="1" applyFont="1" applyFill="1" applyBorder="1" applyAlignment="1">
      <alignment horizontal="center" vertical="center"/>
    </xf>
    <xf numFmtId="0" fontId="13" fillId="19" borderId="21" xfId="0" applyFont="1" applyFill="1" applyBorder="1" applyAlignment="1">
      <alignment horizontal="center" vertical="center"/>
    </xf>
    <xf numFmtId="0" fontId="13" fillId="19" borderId="2" xfId="0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/>
    </xf>
    <xf numFmtId="0" fontId="13" fillId="19" borderId="12" xfId="0" quotePrefix="1" applyFont="1" applyFill="1" applyBorder="1" applyAlignment="1">
      <alignment horizontal="center" vertical="center"/>
    </xf>
    <xf numFmtId="0" fontId="13" fillId="19" borderId="22" xfId="0" applyFont="1" applyFill="1" applyBorder="1" applyAlignment="1">
      <alignment horizontal="center" vertical="center"/>
    </xf>
    <xf numFmtId="0" fontId="13" fillId="19" borderId="4" xfId="0" quotePrefix="1" applyFont="1" applyFill="1" applyBorder="1" applyAlignment="1">
      <alignment horizontal="center" vertical="center"/>
    </xf>
    <xf numFmtId="0" fontId="13" fillId="19" borderId="4" xfId="0" applyFont="1" applyFill="1" applyBorder="1" applyAlignment="1">
      <alignment horizontal="center" vertical="center"/>
    </xf>
    <xf numFmtId="0" fontId="13" fillId="19" borderId="5" xfId="0" applyFont="1" applyFill="1" applyBorder="1" applyAlignment="1">
      <alignment horizontal="center" vertical="center"/>
    </xf>
    <xf numFmtId="0" fontId="13" fillId="12" borderId="13" xfId="0" quotePrefix="1" applyFont="1" applyFill="1" applyBorder="1" applyAlignment="1">
      <alignment horizontal="center" vertical="center"/>
    </xf>
    <xf numFmtId="0" fontId="13" fillId="12" borderId="30" xfId="0" applyFont="1" applyFill="1" applyBorder="1" applyAlignment="1">
      <alignment horizontal="center" vertical="center"/>
    </xf>
    <xf numFmtId="0" fontId="13" fillId="12" borderId="15" xfId="0" applyFont="1" applyFill="1" applyBorder="1" applyAlignment="1">
      <alignment horizontal="center" vertical="center"/>
    </xf>
    <xf numFmtId="0" fontId="13" fillId="12" borderId="16" xfId="0" applyFont="1" applyFill="1" applyBorder="1" applyAlignment="1">
      <alignment horizontal="center" vertical="center"/>
    </xf>
    <xf numFmtId="0" fontId="13" fillId="12" borderId="11" xfId="0" quotePrefix="1" applyFont="1" applyFill="1" applyBorder="1" applyAlignment="1">
      <alignment horizontal="center" vertical="center"/>
    </xf>
    <xf numFmtId="0" fontId="13" fillId="12" borderId="21" xfId="0" applyFont="1" applyFill="1" applyBorder="1" applyAlignment="1">
      <alignment horizontal="center" vertical="center"/>
    </xf>
    <xf numFmtId="0" fontId="13" fillId="12" borderId="2" xfId="0" applyFont="1" applyFill="1" applyBorder="1" applyAlignment="1">
      <alignment horizontal="center" vertical="center"/>
    </xf>
    <xf numFmtId="0" fontId="13" fillId="12" borderId="3" xfId="0" applyFont="1" applyFill="1" applyBorder="1" applyAlignment="1">
      <alignment horizontal="center" vertical="center"/>
    </xf>
    <xf numFmtId="0" fontId="13" fillId="20" borderId="11" xfId="0" quotePrefix="1" applyFont="1" applyFill="1" applyBorder="1" applyAlignment="1">
      <alignment horizontal="center" vertical="center"/>
    </xf>
    <xf numFmtId="0" fontId="13" fillId="20" borderId="21" xfId="0" applyFont="1" applyFill="1" applyBorder="1" applyAlignment="1">
      <alignment horizontal="center" vertical="center"/>
    </xf>
    <xf numFmtId="0" fontId="13" fillId="20" borderId="2" xfId="0" applyFont="1" applyFill="1" applyBorder="1" applyAlignment="1">
      <alignment horizontal="center" vertical="center"/>
    </xf>
    <xf numFmtId="0" fontId="13" fillId="20" borderId="3" xfId="0" applyFont="1" applyFill="1" applyBorder="1" applyAlignment="1">
      <alignment horizontal="center" vertical="center"/>
    </xf>
    <xf numFmtId="0" fontId="13" fillId="20" borderId="12" xfId="0" quotePrefix="1" applyFont="1" applyFill="1" applyBorder="1" applyAlignment="1">
      <alignment horizontal="center" vertical="center"/>
    </xf>
    <xf numFmtId="0" fontId="13" fillId="20" borderId="22" xfId="0" applyFont="1" applyFill="1" applyBorder="1" applyAlignment="1">
      <alignment horizontal="center" vertical="center"/>
    </xf>
    <xf numFmtId="0" fontId="13" fillId="20" borderId="4" xfId="0" quotePrefix="1" applyFont="1" applyFill="1" applyBorder="1" applyAlignment="1">
      <alignment horizontal="center" vertical="center"/>
    </xf>
    <xf numFmtId="0" fontId="13" fillId="20" borderId="4" xfId="0" applyFont="1" applyFill="1" applyBorder="1" applyAlignment="1">
      <alignment horizontal="center" vertical="center"/>
    </xf>
    <xf numFmtId="0" fontId="13" fillId="20" borderId="5" xfId="0" applyFont="1" applyFill="1" applyBorder="1" applyAlignment="1">
      <alignment horizontal="center" vertical="center"/>
    </xf>
    <xf numFmtId="0" fontId="1" fillId="20" borderId="13" xfId="0" quotePrefix="1" applyFont="1" applyFill="1" applyBorder="1" applyAlignment="1">
      <alignment horizontal="center" vertical="center"/>
    </xf>
    <xf numFmtId="0" fontId="1" fillId="20" borderId="11" xfId="0" quotePrefix="1" applyFont="1" applyFill="1" applyBorder="1" applyAlignment="1">
      <alignment horizontal="center" vertical="center"/>
    </xf>
    <xf numFmtId="0" fontId="1" fillId="20" borderId="46" xfId="0" quotePrefix="1" applyFont="1" applyFill="1" applyBorder="1" applyAlignment="1">
      <alignment horizontal="center" vertical="center"/>
    </xf>
    <xf numFmtId="0" fontId="13" fillId="13" borderId="2" xfId="0" applyFont="1" applyFill="1" applyBorder="1" applyAlignment="1">
      <alignment horizontal="center" vertical="center"/>
    </xf>
    <xf numFmtId="0" fontId="1" fillId="19" borderId="10" xfId="0" quotePrefix="1" applyFont="1" applyFill="1" applyBorder="1" applyAlignment="1">
      <alignment horizontal="center" vertical="center"/>
    </xf>
    <xf numFmtId="0" fontId="1" fillId="19" borderId="11" xfId="0" quotePrefix="1" applyFont="1" applyFill="1" applyBorder="1" applyAlignment="1">
      <alignment horizontal="center" vertical="center"/>
    </xf>
    <xf numFmtId="0" fontId="1" fillId="19" borderId="12" xfId="0" quotePrefix="1" applyFont="1" applyFill="1" applyBorder="1" applyAlignment="1">
      <alignment horizontal="center" vertical="center"/>
    </xf>
    <xf numFmtId="0" fontId="13" fillId="15" borderId="20" xfId="0" applyFont="1" applyFill="1" applyBorder="1" applyAlignment="1">
      <alignment horizontal="center" vertical="center"/>
    </xf>
    <xf numFmtId="0" fontId="1" fillId="15" borderId="10" xfId="0" quotePrefix="1" applyFont="1" applyFill="1" applyBorder="1" applyAlignment="1">
      <alignment horizontal="center" vertical="center"/>
    </xf>
    <xf numFmtId="0" fontId="1" fillId="15" borderId="11" xfId="0" quotePrefix="1" applyFont="1" applyFill="1" applyBorder="1" applyAlignment="1">
      <alignment horizontal="center" vertical="center"/>
    </xf>
    <xf numFmtId="0" fontId="1" fillId="15" borderId="12" xfId="0" quotePrefix="1" applyFont="1" applyFill="1" applyBorder="1" applyAlignment="1">
      <alignment horizontal="center" vertical="center"/>
    </xf>
    <xf numFmtId="0" fontId="1" fillId="17" borderId="10" xfId="0" quotePrefix="1" applyFont="1" applyFill="1" applyBorder="1" applyAlignment="1">
      <alignment horizontal="center" vertical="center"/>
    </xf>
    <xf numFmtId="0" fontId="1" fillId="17" borderId="11" xfId="0" quotePrefix="1" applyFont="1" applyFill="1" applyBorder="1" applyAlignment="1">
      <alignment horizontal="center" vertical="center"/>
    </xf>
    <xf numFmtId="0" fontId="1" fillId="17" borderId="12" xfId="0" quotePrefix="1" applyFont="1" applyFill="1" applyBorder="1" applyAlignment="1">
      <alignment horizontal="center" vertical="center"/>
    </xf>
    <xf numFmtId="0" fontId="13" fillId="13" borderId="13" xfId="0" applyFont="1" applyFill="1" applyBorder="1" applyAlignment="1">
      <alignment horizontal="center" vertical="center"/>
    </xf>
    <xf numFmtId="0" fontId="13" fillId="13" borderId="30" xfId="0" applyFont="1" applyFill="1" applyBorder="1" applyAlignment="1">
      <alignment horizontal="center" vertical="center"/>
    </xf>
    <xf numFmtId="0" fontId="13" fillId="13" borderId="15" xfId="0" applyFont="1" applyFill="1" applyBorder="1" applyAlignment="1">
      <alignment horizontal="center" vertical="center"/>
    </xf>
    <xf numFmtId="0" fontId="13" fillId="13" borderId="16" xfId="0" applyFont="1" applyFill="1" applyBorder="1" applyAlignment="1">
      <alignment horizontal="center" vertical="center"/>
    </xf>
    <xf numFmtId="0" fontId="13" fillId="13" borderId="11" xfId="0" applyFont="1" applyFill="1" applyBorder="1" applyAlignment="1">
      <alignment horizontal="center" vertical="center"/>
    </xf>
    <xf numFmtId="0" fontId="13" fillId="13" borderId="21" xfId="0" applyFont="1" applyFill="1" applyBorder="1" applyAlignment="1">
      <alignment horizontal="center" vertical="center"/>
    </xf>
    <xf numFmtId="0" fontId="13" fillId="13" borderId="3" xfId="0" applyFont="1" applyFill="1" applyBorder="1" applyAlignment="1">
      <alignment horizontal="center" vertical="center"/>
    </xf>
    <xf numFmtId="0" fontId="13" fillId="11" borderId="13" xfId="0" quotePrefix="1" applyFont="1" applyFill="1" applyBorder="1" applyAlignment="1">
      <alignment horizontal="center" vertical="center"/>
    </xf>
    <xf numFmtId="0" fontId="13" fillId="11" borderId="30" xfId="0" applyFont="1" applyFill="1" applyBorder="1" applyAlignment="1">
      <alignment horizontal="center" vertical="center"/>
    </xf>
    <xf numFmtId="0" fontId="13" fillId="11" borderId="15" xfId="0" applyFont="1" applyFill="1" applyBorder="1" applyAlignment="1">
      <alignment horizontal="center" vertical="center"/>
    </xf>
    <xf numFmtId="0" fontId="13" fillId="11" borderId="16" xfId="0" applyFont="1" applyFill="1" applyBorder="1" applyAlignment="1">
      <alignment horizontal="center" vertical="center"/>
    </xf>
    <xf numFmtId="0" fontId="13" fillId="11" borderId="11" xfId="0" quotePrefix="1" applyFont="1" applyFill="1" applyBorder="1" applyAlignment="1">
      <alignment horizontal="center" vertical="center"/>
    </xf>
    <xf numFmtId="0" fontId="13" fillId="11" borderId="21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0" fontId="13" fillId="21" borderId="11" xfId="0" quotePrefix="1" applyFont="1" applyFill="1" applyBorder="1" applyAlignment="1">
      <alignment horizontal="center" vertical="center"/>
    </xf>
    <xf numFmtId="0" fontId="13" fillId="21" borderId="21" xfId="0" applyFont="1" applyFill="1" applyBorder="1" applyAlignment="1">
      <alignment horizontal="center" vertical="center"/>
    </xf>
    <xf numFmtId="0" fontId="13" fillId="21" borderId="2" xfId="0" applyFont="1" applyFill="1" applyBorder="1" applyAlignment="1">
      <alignment horizontal="center" vertical="center"/>
    </xf>
    <xf numFmtId="0" fontId="13" fillId="21" borderId="3" xfId="0" applyFont="1" applyFill="1" applyBorder="1" applyAlignment="1">
      <alignment horizontal="center" vertical="center"/>
    </xf>
    <xf numFmtId="0" fontId="13" fillId="21" borderId="12" xfId="0" quotePrefix="1" applyFont="1" applyFill="1" applyBorder="1" applyAlignment="1">
      <alignment horizontal="center" vertical="center"/>
    </xf>
    <xf numFmtId="0" fontId="13" fillId="21" borderId="22" xfId="0" applyFont="1" applyFill="1" applyBorder="1" applyAlignment="1">
      <alignment horizontal="center" vertical="center"/>
    </xf>
    <xf numFmtId="0" fontId="13" fillId="21" borderId="4" xfId="0" quotePrefix="1" applyFont="1" applyFill="1" applyBorder="1" applyAlignment="1">
      <alignment horizontal="center" vertical="center"/>
    </xf>
    <xf numFmtId="0" fontId="13" fillId="21" borderId="4" xfId="0" applyFont="1" applyFill="1" applyBorder="1" applyAlignment="1">
      <alignment horizontal="center" vertical="center"/>
    </xf>
    <xf numFmtId="0" fontId="13" fillId="21" borderId="5" xfId="0" applyFont="1" applyFill="1" applyBorder="1" applyAlignment="1">
      <alignment horizontal="center" vertical="center"/>
    </xf>
    <xf numFmtId="0" fontId="1" fillId="21" borderId="10" xfId="0" quotePrefix="1" applyFont="1" applyFill="1" applyBorder="1" applyAlignment="1">
      <alignment horizontal="center" vertical="center"/>
    </xf>
    <xf numFmtId="0" fontId="1" fillId="21" borderId="11" xfId="0" quotePrefix="1" applyFont="1" applyFill="1" applyBorder="1" applyAlignment="1">
      <alignment horizontal="center" vertical="center"/>
    </xf>
    <xf numFmtId="0" fontId="1" fillId="21" borderId="12" xfId="0" quotePrefix="1" applyFont="1" applyFill="1" applyBorder="1" applyAlignment="1">
      <alignment horizontal="center" vertical="center"/>
    </xf>
    <xf numFmtId="0" fontId="13" fillId="22" borderId="11" xfId="0" applyFont="1" applyFill="1" applyBorder="1" applyAlignment="1">
      <alignment horizontal="center" vertical="center"/>
    </xf>
    <xf numFmtId="0" fontId="13" fillId="22" borderId="21" xfId="0" applyFont="1" applyFill="1" applyBorder="1" applyAlignment="1">
      <alignment horizontal="center" vertical="center"/>
    </xf>
    <xf numFmtId="0" fontId="13" fillId="22" borderId="2" xfId="0" applyFont="1" applyFill="1" applyBorder="1" applyAlignment="1">
      <alignment horizontal="center" vertical="center"/>
    </xf>
    <xf numFmtId="0" fontId="13" fillId="22" borderId="3" xfId="0" applyFont="1" applyFill="1" applyBorder="1" applyAlignment="1">
      <alignment horizontal="center" vertical="center"/>
    </xf>
    <xf numFmtId="0" fontId="13" fillId="22" borderId="12" xfId="0" applyFont="1" applyFill="1" applyBorder="1" applyAlignment="1">
      <alignment horizontal="center" vertical="center"/>
    </xf>
    <xf numFmtId="0" fontId="13" fillId="22" borderId="22" xfId="0" applyFont="1" applyFill="1" applyBorder="1" applyAlignment="1">
      <alignment horizontal="center" vertical="center"/>
    </xf>
    <xf numFmtId="0" fontId="13" fillId="22" borderId="4" xfId="0" quotePrefix="1" applyFont="1" applyFill="1" applyBorder="1" applyAlignment="1">
      <alignment horizontal="center" vertical="center"/>
    </xf>
    <xf numFmtId="0" fontId="13" fillId="22" borderId="4" xfId="0" applyFont="1" applyFill="1" applyBorder="1" applyAlignment="1">
      <alignment horizontal="center" vertical="center"/>
    </xf>
    <xf numFmtId="0" fontId="13" fillId="22" borderId="5" xfId="0" applyFont="1" applyFill="1" applyBorder="1" applyAlignment="1">
      <alignment horizontal="center" vertical="center"/>
    </xf>
    <xf numFmtId="0" fontId="1" fillId="22" borderId="10" xfId="0" quotePrefix="1" applyFont="1" applyFill="1" applyBorder="1" applyAlignment="1">
      <alignment horizontal="center" vertical="center"/>
    </xf>
    <xf numFmtId="0" fontId="1" fillId="22" borderId="11" xfId="0" quotePrefix="1" applyFont="1" applyFill="1" applyBorder="1" applyAlignment="1">
      <alignment horizontal="center" vertical="center"/>
    </xf>
    <xf numFmtId="0" fontId="1" fillId="22" borderId="12" xfId="0" quotePrefix="1" applyFont="1" applyFill="1" applyBorder="1" applyAlignment="1">
      <alignment horizontal="center" vertical="center"/>
    </xf>
    <xf numFmtId="0" fontId="13" fillId="15" borderId="40" xfId="0" applyFont="1" applyFill="1" applyBorder="1" applyAlignment="1">
      <alignment horizontal="center" vertical="center"/>
    </xf>
    <xf numFmtId="0" fontId="13" fillId="19" borderId="40" xfId="0" applyFont="1" applyFill="1" applyBorder="1" applyAlignment="1">
      <alignment horizontal="center" vertical="center"/>
    </xf>
    <xf numFmtId="0" fontId="13" fillId="19" borderId="20" xfId="0" applyFont="1" applyFill="1" applyBorder="1" applyAlignment="1">
      <alignment horizontal="center" vertical="center"/>
    </xf>
    <xf numFmtId="0" fontId="13" fillId="17" borderId="40" xfId="0" applyFont="1" applyFill="1" applyBorder="1" applyAlignment="1">
      <alignment horizontal="center" vertical="center"/>
    </xf>
    <xf numFmtId="0" fontId="13" fillId="17" borderId="20" xfId="0" applyFont="1" applyFill="1" applyBorder="1" applyAlignment="1">
      <alignment horizontal="center" vertical="center"/>
    </xf>
    <xf numFmtId="0" fontId="13" fillId="20" borderId="40" xfId="0" applyFont="1" applyFill="1" applyBorder="1" applyAlignment="1">
      <alignment horizontal="center" vertical="center"/>
    </xf>
    <xf numFmtId="0" fontId="13" fillId="20" borderId="20" xfId="0" applyFont="1" applyFill="1" applyBorder="1" applyAlignment="1">
      <alignment horizontal="center" vertical="center"/>
    </xf>
    <xf numFmtId="0" fontId="13" fillId="22" borderId="40" xfId="0" applyFont="1" applyFill="1" applyBorder="1" applyAlignment="1">
      <alignment horizontal="center" vertical="center"/>
    </xf>
    <xf numFmtId="0" fontId="13" fillId="22" borderId="20" xfId="0" applyFont="1" applyFill="1" applyBorder="1" applyAlignment="1">
      <alignment horizontal="center" vertical="center"/>
    </xf>
    <xf numFmtId="0" fontId="13" fillId="21" borderId="40" xfId="0" applyFont="1" applyFill="1" applyBorder="1" applyAlignment="1">
      <alignment horizontal="center" vertical="center"/>
    </xf>
    <xf numFmtId="0" fontId="13" fillId="21" borderId="20" xfId="0" applyFont="1" applyFill="1" applyBorder="1" applyAlignment="1">
      <alignment horizontal="center" vertical="center"/>
    </xf>
    <xf numFmtId="1" fontId="16" fillId="0" borderId="0" xfId="0" applyNumberFormat="1" applyFont="1" applyFill="1" applyBorder="1" applyAlignment="1" applyProtection="1">
      <alignment horizontal="left" vertical="center"/>
      <protection locked="0"/>
    </xf>
    <xf numFmtId="0" fontId="17" fillId="0" borderId="0" xfId="0" applyFont="1" applyFill="1" applyBorder="1" applyAlignment="1" applyProtection="1">
      <alignment horizontal="left"/>
      <protection locked="0"/>
    </xf>
    <xf numFmtId="1" fontId="16" fillId="3" borderId="28" xfId="0" applyNumberFormat="1" applyFont="1" applyFill="1" applyBorder="1" applyAlignment="1" applyProtection="1">
      <alignment horizontal="left" vertical="center"/>
      <protection locked="0"/>
    </xf>
    <xf numFmtId="0" fontId="17" fillId="3" borderId="28" xfId="0" applyFont="1" applyFill="1" applyBorder="1" applyAlignment="1" applyProtection="1">
      <alignment horizontal="left"/>
      <protection locked="0"/>
    </xf>
    <xf numFmtId="0" fontId="21" fillId="10" borderId="77" xfId="0" applyFont="1" applyFill="1" applyBorder="1" applyAlignment="1">
      <alignment horizontal="center" vertical="center"/>
    </xf>
    <xf numFmtId="0" fontId="21" fillId="10" borderId="65" xfId="0" applyFont="1" applyFill="1" applyBorder="1" applyAlignment="1">
      <alignment horizontal="center" vertical="center"/>
    </xf>
    <xf numFmtId="0" fontId="21" fillId="10" borderId="51" xfId="0" applyFont="1" applyFill="1" applyBorder="1" applyAlignment="1">
      <alignment horizontal="center" vertical="center"/>
    </xf>
    <xf numFmtId="0" fontId="21" fillId="10" borderId="78" xfId="0" applyFont="1" applyFill="1" applyBorder="1" applyAlignment="1">
      <alignment horizontal="center" vertical="center"/>
    </xf>
    <xf numFmtId="0" fontId="21" fillId="10" borderId="79" xfId="0" applyFont="1" applyFill="1" applyBorder="1" applyAlignment="1">
      <alignment horizontal="center" vertical="center"/>
    </xf>
    <xf numFmtId="0" fontId="21" fillId="10" borderId="14" xfId="0" applyFont="1" applyFill="1" applyBorder="1" applyAlignment="1">
      <alignment horizontal="center" vertical="center"/>
    </xf>
    <xf numFmtId="0" fontId="13" fillId="14" borderId="43" xfId="0" applyFont="1" applyFill="1" applyBorder="1" applyAlignment="1">
      <alignment horizontal="center" vertical="center"/>
    </xf>
    <xf numFmtId="0" fontId="13" fillId="14" borderId="44" xfId="0" applyFont="1" applyFill="1" applyBorder="1" applyAlignment="1">
      <alignment horizontal="center" vertical="center"/>
    </xf>
    <xf numFmtId="0" fontId="13" fillId="14" borderId="45" xfId="0" applyFont="1" applyFill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0" fontId="12" fillId="5" borderId="24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54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0" borderId="53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5" fillId="6" borderId="35" xfId="0" applyFont="1" applyFill="1" applyBorder="1" applyAlignment="1">
      <alignment horizontal="center" vertical="center"/>
    </xf>
    <xf numFmtId="0" fontId="5" fillId="6" borderId="36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11" fillId="5" borderId="40" xfId="0" applyFont="1" applyFill="1" applyBorder="1" applyAlignment="1">
      <alignment horizontal="center" vertical="center"/>
    </xf>
    <xf numFmtId="0" fontId="13" fillId="18" borderId="24" xfId="0" applyFont="1" applyFill="1" applyBorder="1" applyAlignment="1">
      <alignment horizontal="center" vertical="center"/>
    </xf>
    <xf numFmtId="0" fontId="13" fillId="18" borderId="38" xfId="0" applyFont="1" applyFill="1" applyBorder="1" applyAlignment="1">
      <alignment horizontal="center" vertical="center"/>
    </xf>
    <xf numFmtId="0" fontId="13" fillId="18" borderId="27" xfId="0" applyFont="1" applyFill="1" applyBorder="1" applyAlignment="1">
      <alignment horizontal="center" vertical="center"/>
    </xf>
    <xf numFmtId="0" fontId="13" fillId="12" borderId="24" xfId="0" applyFont="1" applyFill="1" applyBorder="1" applyAlignment="1">
      <alignment horizontal="center" vertical="center"/>
    </xf>
    <xf numFmtId="0" fontId="13" fillId="12" borderId="38" xfId="0" applyFont="1" applyFill="1" applyBorder="1" applyAlignment="1">
      <alignment horizontal="center" vertical="center"/>
    </xf>
    <xf numFmtId="0" fontId="13" fillId="12" borderId="27" xfId="0" applyFont="1" applyFill="1" applyBorder="1" applyAlignment="1">
      <alignment horizontal="center" vertical="center"/>
    </xf>
    <xf numFmtId="0" fontId="13" fillId="11" borderId="24" xfId="0" applyFont="1" applyFill="1" applyBorder="1" applyAlignment="1">
      <alignment horizontal="center" vertical="center"/>
    </xf>
    <xf numFmtId="0" fontId="13" fillId="11" borderId="38" xfId="0" applyFont="1" applyFill="1" applyBorder="1" applyAlignment="1">
      <alignment horizontal="center" vertical="center"/>
    </xf>
    <xf numFmtId="0" fontId="13" fillId="11" borderId="27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3" fillId="13" borderId="24" xfId="0" applyFont="1" applyFill="1" applyBorder="1" applyAlignment="1">
      <alignment horizontal="center" vertical="center"/>
    </xf>
    <xf numFmtId="0" fontId="13" fillId="13" borderId="38" xfId="0" applyFont="1" applyFill="1" applyBorder="1" applyAlignment="1">
      <alignment horizontal="center" vertical="center"/>
    </xf>
    <xf numFmtId="0" fontId="13" fillId="13" borderId="27" xfId="0" applyFont="1" applyFill="1" applyBorder="1" applyAlignment="1">
      <alignment horizontal="center" vertical="center"/>
    </xf>
    <xf numFmtId="0" fontId="13" fillId="16" borderId="24" xfId="0" applyFont="1" applyFill="1" applyBorder="1" applyAlignment="1">
      <alignment horizontal="center" vertical="center"/>
    </xf>
    <xf numFmtId="0" fontId="13" fillId="16" borderId="38" xfId="0" applyFont="1" applyFill="1" applyBorder="1" applyAlignment="1">
      <alignment horizontal="center" vertical="center"/>
    </xf>
    <xf numFmtId="0" fontId="13" fillId="16" borderId="2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5">
    <dxf>
      <font>
        <b val="0"/>
        <i val="0"/>
        <condense val="0"/>
        <extend val="0"/>
        <color rgb="FFFF0000"/>
      </font>
      <fill>
        <patternFill patternType="solid">
          <fgColor rgb="FFC0C0C0"/>
          <bgColor rgb="FFFCFFEF"/>
        </patternFill>
      </fill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008000"/>
      </font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008000"/>
      </font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008000"/>
      </font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008000"/>
      </font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FF0000"/>
      </font>
    </dxf>
    <dxf>
      <font>
        <b/>
        <i val="0"/>
        <condense val="0"/>
        <extend val="0"/>
        <color rgb="FFFF0000"/>
      </font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BE7DFF"/>
        </patternFill>
      </fill>
    </dxf>
    <dxf>
      <fill>
        <patternFill>
          <bgColor rgb="FFFFFFAF"/>
        </patternFill>
      </fill>
    </dxf>
    <dxf>
      <fill>
        <patternFill>
          <bgColor rgb="FFFF7979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BE7DFF"/>
        </patternFill>
      </fill>
    </dxf>
    <dxf>
      <fill>
        <patternFill>
          <bgColor rgb="FFFFFFAF"/>
        </patternFill>
      </fill>
    </dxf>
    <dxf>
      <fill>
        <patternFill>
          <bgColor rgb="FFFF7979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BE7DFF"/>
        </patternFill>
      </fill>
    </dxf>
    <dxf>
      <fill>
        <patternFill>
          <bgColor rgb="FFFFFFAF"/>
        </patternFill>
      </fill>
    </dxf>
    <dxf>
      <fill>
        <patternFill>
          <bgColor rgb="FFFF7979"/>
        </patternFill>
      </fill>
    </dxf>
  </dxfs>
  <tableStyles count="0" defaultTableStyle="TableStyleMedium2" defaultPivotStyle="PivotStyleLight16"/>
  <colors>
    <mruColors>
      <color rgb="FFFFFFCD"/>
      <color rgb="FFFFFFAF"/>
      <color rgb="FFFF7979"/>
      <color rgb="FFFFC5C5"/>
      <color rgb="FFC9C9FF"/>
      <color rgb="FF7979FF"/>
      <color rgb="FFBE7DFF"/>
      <color rgb="FFE7B7FF"/>
      <color rgb="FFDC97FF"/>
      <color rgb="FFFF7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31</xdr:row>
      <xdr:rowOff>0</xdr:rowOff>
    </xdr:from>
    <xdr:to>
      <xdr:col>17</xdr:col>
      <xdr:colOff>353786</xdr:colOff>
      <xdr:row>33</xdr:row>
      <xdr:rowOff>0</xdr:rowOff>
    </xdr:to>
    <xdr:cxnSp macro="">
      <xdr:nvCxnSpPr>
        <xdr:cNvPr id="2" name="Connecteur droit 1"/>
        <xdr:cNvCxnSpPr/>
      </xdr:nvCxnSpPr>
      <xdr:spPr>
        <a:xfrm>
          <a:off x="10172700" y="6134100"/>
          <a:ext cx="353786" cy="400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43</xdr:row>
      <xdr:rowOff>0</xdr:rowOff>
    </xdr:from>
    <xdr:to>
      <xdr:col>17</xdr:col>
      <xdr:colOff>367393</xdr:colOff>
      <xdr:row>44</xdr:row>
      <xdr:rowOff>190500</xdr:rowOff>
    </xdr:to>
    <xdr:cxnSp macro="">
      <xdr:nvCxnSpPr>
        <xdr:cNvPr id="3" name="Connecteur droit 2"/>
        <xdr:cNvCxnSpPr/>
      </xdr:nvCxnSpPr>
      <xdr:spPr>
        <a:xfrm>
          <a:off x="10172700" y="8515350"/>
          <a:ext cx="367393" cy="390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47</xdr:row>
      <xdr:rowOff>13608</xdr:rowOff>
    </xdr:from>
    <xdr:to>
      <xdr:col>17</xdr:col>
      <xdr:colOff>367393</xdr:colOff>
      <xdr:row>48</xdr:row>
      <xdr:rowOff>176893</xdr:rowOff>
    </xdr:to>
    <xdr:cxnSp macro="">
      <xdr:nvCxnSpPr>
        <xdr:cNvPr id="4" name="Connecteur droit 3"/>
        <xdr:cNvCxnSpPr/>
      </xdr:nvCxnSpPr>
      <xdr:spPr>
        <a:xfrm flipV="1">
          <a:off x="10172700" y="9329058"/>
          <a:ext cx="367393" cy="3633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16</xdr:row>
      <xdr:rowOff>190500</xdr:rowOff>
    </xdr:from>
    <xdr:to>
      <xdr:col>22</xdr:col>
      <xdr:colOff>0</xdr:colOff>
      <xdr:row>21</xdr:row>
      <xdr:rowOff>193887</xdr:rowOff>
    </xdr:to>
    <xdr:cxnSp macro="">
      <xdr:nvCxnSpPr>
        <xdr:cNvPr id="5" name="Connecteur droit 4"/>
        <xdr:cNvCxnSpPr/>
      </xdr:nvCxnSpPr>
      <xdr:spPr>
        <a:xfrm flipV="1">
          <a:off x="11658600" y="3352800"/>
          <a:ext cx="381000" cy="9939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28</xdr:row>
      <xdr:rowOff>149679</xdr:rowOff>
    </xdr:from>
    <xdr:to>
      <xdr:col>26</xdr:col>
      <xdr:colOff>0</xdr:colOff>
      <xdr:row>39</xdr:row>
      <xdr:rowOff>171643</xdr:rowOff>
    </xdr:to>
    <xdr:cxnSp macro="">
      <xdr:nvCxnSpPr>
        <xdr:cNvPr id="6" name="Connecteur droit 5"/>
        <xdr:cNvCxnSpPr/>
      </xdr:nvCxnSpPr>
      <xdr:spPr>
        <a:xfrm flipV="1">
          <a:off x="16383000" y="5783036"/>
          <a:ext cx="762000" cy="22399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</xdr:colOff>
      <xdr:row>10</xdr:row>
      <xdr:rowOff>1</xdr:rowOff>
    </xdr:from>
    <xdr:to>
      <xdr:col>22</xdr:col>
      <xdr:colOff>0</xdr:colOff>
      <xdr:row>15</xdr:row>
      <xdr:rowOff>68035</xdr:rowOff>
    </xdr:to>
    <xdr:cxnSp macro="">
      <xdr:nvCxnSpPr>
        <xdr:cNvPr id="7" name="Connecteur droit 6"/>
        <xdr:cNvCxnSpPr/>
      </xdr:nvCxnSpPr>
      <xdr:spPr>
        <a:xfrm flipH="1" flipV="1">
          <a:off x="11658602" y="1971676"/>
          <a:ext cx="380998" cy="10586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</xdr:colOff>
      <xdr:row>16</xdr:row>
      <xdr:rowOff>0</xdr:rowOff>
    </xdr:from>
    <xdr:to>
      <xdr:col>26</xdr:col>
      <xdr:colOff>0</xdr:colOff>
      <xdr:row>27</xdr:row>
      <xdr:rowOff>54429</xdr:rowOff>
    </xdr:to>
    <xdr:cxnSp macro="">
      <xdr:nvCxnSpPr>
        <xdr:cNvPr id="8" name="Connecteur droit 7"/>
        <xdr:cNvCxnSpPr/>
      </xdr:nvCxnSpPr>
      <xdr:spPr>
        <a:xfrm flipH="1" flipV="1">
          <a:off x="13134976" y="3162300"/>
          <a:ext cx="380999" cy="223565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19</xdr:row>
      <xdr:rowOff>0</xdr:rowOff>
    </xdr:from>
    <xdr:to>
      <xdr:col>17</xdr:col>
      <xdr:colOff>353786</xdr:colOff>
      <xdr:row>21</xdr:row>
      <xdr:rowOff>1</xdr:rowOff>
    </xdr:to>
    <xdr:cxnSp macro="">
      <xdr:nvCxnSpPr>
        <xdr:cNvPr id="9" name="Connecteur droit 8"/>
        <xdr:cNvCxnSpPr/>
      </xdr:nvCxnSpPr>
      <xdr:spPr>
        <a:xfrm>
          <a:off x="10172700" y="3752850"/>
          <a:ext cx="353786" cy="400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7</xdr:row>
      <xdr:rowOff>0</xdr:rowOff>
    </xdr:from>
    <xdr:to>
      <xdr:col>17</xdr:col>
      <xdr:colOff>353786</xdr:colOff>
      <xdr:row>9</xdr:row>
      <xdr:rowOff>1</xdr:rowOff>
    </xdr:to>
    <xdr:cxnSp macro="">
      <xdr:nvCxnSpPr>
        <xdr:cNvPr id="10" name="Connecteur droit 9"/>
        <xdr:cNvCxnSpPr/>
      </xdr:nvCxnSpPr>
      <xdr:spPr>
        <a:xfrm>
          <a:off x="10172700" y="1371600"/>
          <a:ext cx="353786" cy="400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35</xdr:row>
      <xdr:rowOff>0</xdr:rowOff>
    </xdr:from>
    <xdr:to>
      <xdr:col>17</xdr:col>
      <xdr:colOff>367393</xdr:colOff>
      <xdr:row>36</xdr:row>
      <xdr:rowOff>163286</xdr:rowOff>
    </xdr:to>
    <xdr:cxnSp macro="">
      <xdr:nvCxnSpPr>
        <xdr:cNvPr id="11" name="Connecteur droit 10"/>
        <xdr:cNvCxnSpPr/>
      </xdr:nvCxnSpPr>
      <xdr:spPr>
        <a:xfrm flipV="1">
          <a:off x="10172700" y="6934200"/>
          <a:ext cx="367393" cy="3633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23</xdr:row>
      <xdr:rowOff>0</xdr:rowOff>
    </xdr:from>
    <xdr:to>
      <xdr:col>17</xdr:col>
      <xdr:colOff>367393</xdr:colOff>
      <xdr:row>24</xdr:row>
      <xdr:rowOff>163286</xdr:rowOff>
    </xdr:to>
    <xdr:cxnSp macro="">
      <xdr:nvCxnSpPr>
        <xdr:cNvPr id="12" name="Connecteur droit 11"/>
        <xdr:cNvCxnSpPr/>
      </xdr:nvCxnSpPr>
      <xdr:spPr>
        <a:xfrm flipV="1">
          <a:off x="10172700" y="4552950"/>
          <a:ext cx="367393" cy="3633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11</xdr:row>
      <xdr:rowOff>0</xdr:rowOff>
    </xdr:from>
    <xdr:to>
      <xdr:col>17</xdr:col>
      <xdr:colOff>367393</xdr:colOff>
      <xdr:row>12</xdr:row>
      <xdr:rowOff>163286</xdr:rowOff>
    </xdr:to>
    <xdr:cxnSp macro="">
      <xdr:nvCxnSpPr>
        <xdr:cNvPr id="13" name="Connecteur droit 12"/>
        <xdr:cNvCxnSpPr/>
      </xdr:nvCxnSpPr>
      <xdr:spPr>
        <a:xfrm flipV="1">
          <a:off x="10172700" y="2171700"/>
          <a:ext cx="367393" cy="3633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19050</xdr:colOff>
      <xdr:row>41</xdr:row>
      <xdr:rowOff>76201</xdr:rowOff>
    </xdr:from>
    <xdr:to>
      <xdr:col>22</xdr:col>
      <xdr:colOff>0</xdr:colOff>
      <xdr:row>46</xdr:row>
      <xdr:rowOff>0</xdr:rowOff>
    </xdr:to>
    <xdr:cxnSp macro="">
      <xdr:nvCxnSpPr>
        <xdr:cNvPr id="14" name="Connecteur droit 13"/>
        <xdr:cNvCxnSpPr/>
      </xdr:nvCxnSpPr>
      <xdr:spPr>
        <a:xfrm flipV="1">
          <a:off x="17735550" y="10134601"/>
          <a:ext cx="361950" cy="11620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</xdr:colOff>
      <xdr:row>34</xdr:row>
      <xdr:rowOff>2</xdr:rowOff>
    </xdr:from>
    <xdr:to>
      <xdr:col>22</xdr:col>
      <xdr:colOff>0</xdr:colOff>
      <xdr:row>39</xdr:row>
      <xdr:rowOff>81642</xdr:rowOff>
    </xdr:to>
    <xdr:cxnSp macro="">
      <xdr:nvCxnSpPr>
        <xdr:cNvPr id="15" name="Connecteur droit 14"/>
        <xdr:cNvCxnSpPr/>
      </xdr:nvCxnSpPr>
      <xdr:spPr>
        <a:xfrm flipH="1" flipV="1">
          <a:off x="13253358" y="6858002"/>
          <a:ext cx="761999" cy="1088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men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ons"/>
      <sheetName val="Réglement"/>
      <sheetName val="Matchs"/>
      <sheetName val="Résultats"/>
      <sheetName val="Résumé parieur"/>
      <sheetName val="Récapitulatif"/>
      <sheetName val="Classement"/>
    </sheetNames>
    <sheetDataSet>
      <sheetData sheetId="0">
        <row r="40">
          <cell r="AF40">
            <v>15</v>
          </cell>
        </row>
        <row r="41">
          <cell r="AF41">
            <v>10</v>
          </cell>
        </row>
        <row r="42">
          <cell r="AF42">
            <v>0</v>
          </cell>
        </row>
        <row r="43">
          <cell r="AF43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81"/>
  <sheetViews>
    <sheetView showGridLines="0" tabSelected="1" zoomScale="70" zoomScaleNormal="70" workbookViewId="0">
      <selection activeCell="BJ20" sqref="BJ20"/>
    </sheetView>
  </sheetViews>
  <sheetFormatPr baseColWidth="10" defaultRowHeight="14.25" x14ac:dyDescent="0.25"/>
  <cols>
    <col min="1" max="1" width="16.140625" style="1" customWidth="1"/>
    <col min="2" max="2" width="30" style="1" customWidth="1"/>
    <col min="3" max="4" width="5.5703125" style="1" customWidth="1"/>
    <col min="5" max="5" width="30" style="1" customWidth="1"/>
    <col min="6" max="6" width="11.42578125" style="1" customWidth="1"/>
    <col min="7" max="7" width="10.7109375" style="1" customWidth="1"/>
    <col min="8" max="8" width="7.28515625" style="1" customWidth="1"/>
    <col min="9" max="9" width="30" style="1" customWidth="1"/>
    <col min="10" max="13" width="11.42578125" style="1" customWidth="1"/>
    <col min="14" max="14" width="10.7109375" style="1" hidden="1" customWidth="1"/>
    <col min="15" max="15" width="28.7109375" style="1" hidden="1" customWidth="1"/>
    <col min="16" max="17" width="5" style="1" hidden="1" customWidth="1"/>
    <col min="18" max="18" width="5.7109375" style="1" hidden="1" customWidth="1"/>
    <col min="19" max="19" width="28.7109375" style="1" hidden="1" customWidth="1"/>
    <col min="20" max="21" width="5" style="1" hidden="1" customWidth="1"/>
    <col min="22" max="22" width="5.7109375" style="1" hidden="1" customWidth="1"/>
    <col min="23" max="23" width="28.7109375" style="1" hidden="1" customWidth="1"/>
    <col min="24" max="25" width="5" style="1" hidden="1" customWidth="1"/>
    <col min="26" max="26" width="5.7109375" style="1" hidden="1" customWidth="1"/>
    <col min="27" max="27" width="28.7109375" style="1" hidden="1" customWidth="1"/>
    <col min="28" max="29" width="5" style="1" hidden="1" customWidth="1"/>
    <col min="30" max="31" width="5.7109375" style="1" hidden="1" customWidth="1"/>
    <col min="32" max="38" width="11.42578125" style="1" hidden="1" customWidth="1"/>
    <col min="39" max="40" width="11.85546875" style="1" hidden="1" customWidth="1"/>
    <col min="41" max="49" width="11.85546875" style="2" customWidth="1"/>
    <col min="50" max="50" width="11.42578125" style="2" customWidth="1"/>
    <col min="51" max="51" width="11.42578125" style="1" hidden="1" customWidth="1"/>
    <col min="52" max="52" width="17.140625" style="1" hidden="1" customWidth="1"/>
    <col min="53" max="54" width="5" style="1" hidden="1" customWidth="1"/>
    <col min="55" max="55" width="17.140625" style="1" hidden="1" customWidth="1"/>
    <col min="56" max="57" width="0" style="1" hidden="1" customWidth="1"/>
    <col min="58" max="58" width="17.140625" style="1" hidden="1" customWidth="1"/>
    <col min="59" max="59" width="0" style="1" hidden="1" customWidth="1"/>
    <col min="60" max="16384" width="11.42578125" style="1"/>
  </cols>
  <sheetData>
    <row r="1" spans="1:58" ht="24.95" customHeight="1" thickBot="1" x14ac:dyDescent="0.3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6"/>
    </row>
    <row r="2" spans="1:58" ht="24.95" customHeight="1" thickBot="1" x14ac:dyDescent="0.3">
      <c r="A2" s="122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03" t="s">
        <v>10</v>
      </c>
      <c r="P2" s="304"/>
      <c r="Q2" s="305"/>
      <c r="R2" s="70"/>
      <c r="S2" s="303" t="s">
        <v>11</v>
      </c>
      <c r="T2" s="304"/>
      <c r="U2" s="305"/>
      <c r="V2" s="70"/>
      <c r="W2" s="303" t="s">
        <v>47</v>
      </c>
      <c r="X2" s="304"/>
      <c r="Y2" s="305"/>
      <c r="Z2" s="70"/>
      <c r="AA2" s="303" t="s">
        <v>49</v>
      </c>
      <c r="AB2" s="304"/>
      <c r="AC2" s="305"/>
      <c r="AD2" s="5"/>
    </row>
    <row r="3" spans="1:58" ht="24.95" customHeight="1" thickBot="1" x14ac:dyDescent="0.3">
      <c r="A3" s="122"/>
      <c r="B3" s="285" t="s">
        <v>91</v>
      </c>
      <c r="C3" s="286"/>
      <c r="D3" s="286"/>
      <c r="E3" s="286"/>
      <c r="F3" s="286"/>
      <c r="G3" s="286"/>
      <c r="H3" s="286"/>
      <c r="I3" s="286"/>
      <c r="J3" s="287"/>
      <c r="K3" s="4"/>
      <c r="L3" s="4"/>
      <c r="M3" s="4"/>
      <c r="N3" s="4"/>
      <c r="O3" s="306"/>
      <c r="P3" s="307"/>
      <c r="Q3" s="308"/>
      <c r="R3" s="70"/>
      <c r="S3" s="306"/>
      <c r="T3" s="307"/>
      <c r="U3" s="308"/>
      <c r="V3" s="70"/>
      <c r="W3" s="306"/>
      <c r="X3" s="307"/>
      <c r="Y3" s="308"/>
      <c r="Z3" s="70"/>
      <c r="AA3" s="306"/>
      <c r="AB3" s="307"/>
      <c r="AC3" s="308"/>
      <c r="AD3" s="5"/>
      <c r="AN3" s="2"/>
      <c r="AO3" s="3"/>
      <c r="AP3" s="3"/>
      <c r="AQ3" s="3"/>
      <c r="AR3" s="3"/>
      <c r="AS3" s="3"/>
      <c r="AT3" s="3"/>
      <c r="AU3" s="3"/>
      <c r="AV3" s="3"/>
      <c r="AZ3" s="80" t="s">
        <v>78</v>
      </c>
      <c r="BA3" s="81"/>
      <c r="BB3" s="82"/>
      <c r="BC3" s="83"/>
      <c r="BD3" s="92"/>
      <c r="BE3" s="92"/>
      <c r="BF3" s="93" t="s">
        <v>79</v>
      </c>
    </row>
    <row r="4" spans="1:58" ht="24.95" customHeight="1" thickBot="1" x14ac:dyDescent="0.3">
      <c r="A4" s="122"/>
      <c r="B4" s="288"/>
      <c r="C4" s="289"/>
      <c r="D4" s="289"/>
      <c r="E4" s="289"/>
      <c r="F4" s="289"/>
      <c r="G4" s="289"/>
      <c r="H4" s="289"/>
      <c r="I4" s="289"/>
      <c r="J4" s="290"/>
      <c r="K4" s="4"/>
      <c r="L4" s="4"/>
      <c r="M4" s="4"/>
      <c r="N4" s="4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5"/>
      <c r="AF4" s="324" t="s">
        <v>21</v>
      </c>
      <c r="AG4" s="325"/>
      <c r="AH4" s="325"/>
      <c r="AI4" s="325"/>
      <c r="AJ4" s="325"/>
      <c r="AK4" s="326"/>
      <c r="AL4" s="2"/>
      <c r="AN4" s="2"/>
      <c r="AO4" s="3" t="s">
        <v>1</v>
      </c>
      <c r="AP4" s="6" t="s">
        <v>4</v>
      </c>
      <c r="AQ4" s="6" t="s">
        <v>5</v>
      </c>
      <c r="AR4" s="7" t="s">
        <v>13</v>
      </c>
      <c r="AS4" s="6" t="s">
        <v>3</v>
      </c>
      <c r="AT4" s="3" t="s">
        <v>14</v>
      </c>
      <c r="AU4" s="6" t="s">
        <v>1</v>
      </c>
      <c r="AZ4" s="84" t="s">
        <v>50</v>
      </c>
      <c r="BA4" s="120">
        <f>C10</f>
        <v>0</v>
      </c>
      <c r="BB4" s="120">
        <f>D10</f>
        <v>1</v>
      </c>
      <c r="BC4" s="86" t="s">
        <v>61</v>
      </c>
      <c r="BD4" s="92"/>
      <c r="BE4" s="92"/>
      <c r="BF4" s="121" t="str">
        <f>I11</f>
        <v>Roumanie</v>
      </c>
    </row>
    <row r="5" spans="1:58" ht="24.95" customHeight="1" thickBot="1" x14ac:dyDescent="0.3">
      <c r="A5" s="1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27" t="s">
        <v>92</v>
      </c>
      <c r="Q5" s="4" t="s">
        <v>93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5"/>
      <c r="AF5" s="8" t="s">
        <v>7</v>
      </c>
      <c r="AG5" s="9" t="s">
        <v>22</v>
      </c>
      <c r="AH5" s="10" t="s">
        <v>3</v>
      </c>
      <c r="AI5" s="11" t="str">
        <f>"+/-"</f>
        <v>+/-</v>
      </c>
      <c r="AJ5" s="10" t="s">
        <v>4</v>
      </c>
      <c r="AK5" s="12" t="s">
        <v>6</v>
      </c>
      <c r="AL5" s="2"/>
      <c r="AN5" s="2"/>
      <c r="AO5" s="3" t="str">
        <f>B10</f>
        <v>France</v>
      </c>
      <c r="AP5" s="6">
        <f>SUM(C10:C12)</f>
        <v>2</v>
      </c>
      <c r="AQ5" s="6">
        <f>SUM(D10:D12)</f>
        <v>2</v>
      </c>
      <c r="AR5" s="6">
        <f>SUM(AP5,-AQ5)</f>
        <v>0</v>
      </c>
      <c r="AS5" s="6">
        <f>COUNTIF(F10:F15,B10)*3+COUNTIF(F10:F12,"Égalité")</f>
        <v>4</v>
      </c>
      <c r="AT5" s="3">
        <f>SUM(AS5,AR5/100,AP5/10000)</f>
        <v>4.0002000000000004</v>
      </c>
      <c r="AU5" s="6" t="str">
        <f>B10</f>
        <v>France</v>
      </c>
      <c r="AZ5" s="84" t="s">
        <v>51</v>
      </c>
      <c r="BA5" s="120">
        <f>C15</f>
        <v>1</v>
      </c>
      <c r="BB5" s="120">
        <f>D15</f>
        <v>1</v>
      </c>
      <c r="BC5" s="87" t="s">
        <v>60</v>
      </c>
      <c r="BD5" s="92"/>
      <c r="BE5" s="92"/>
      <c r="BF5" s="121" t="str">
        <f t="shared" ref="BF5:BF7" si="0">I12</f>
        <v>France</v>
      </c>
    </row>
    <row r="6" spans="1:58" ht="24.95" customHeight="1" x14ac:dyDescent="0.25">
      <c r="A6" s="122"/>
      <c r="B6" s="4"/>
      <c r="C6" s="4"/>
      <c r="D6" s="4"/>
      <c r="E6" s="4"/>
      <c r="F6" s="4"/>
      <c r="G6" s="4"/>
      <c r="H6" s="4"/>
      <c r="I6" s="4" t="str">
        <f>INDEX(AT5:AU8,MATCH(LARGE(AT5:AT8,1),AT5:AT8,0),2)</f>
        <v>Roumanie</v>
      </c>
      <c r="J6" s="4"/>
      <c r="K6" s="4"/>
      <c r="L6" s="4"/>
      <c r="M6" s="4"/>
      <c r="N6" s="4"/>
      <c r="O6" s="294" t="str">
        <f>IF(COUNTBLANK(C10:D15)=0,I12,"")</f>
        <v>France</v>
      </c>
      <c r="P6" s="296"/>
      <c r="Q6" s="309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5"/>
      <c r="AF6" s="13" t="s">
        <v>12</v>
      </c>
      <c r="AG6" s="14" t="str">
        <f>I13</f>
        <v>France</v>
      </c>
      <c r="AH6" s="15">
        <f>J13</f>
        <v>4</v>
      </c>
      <c r="AI6" s="15">
        <f>M13</f>
        <v>0</v>
      </c>
      <c r="AJ6" s="15">
        <f>K13</f>
        <v>2</v>
      </c>
      <c r="AK6" s="16">
        <f>AH6+0.01*AI6+0.0001*AJ6</f>
        <v>4.0002000000000004</v>
      </c>
      <c r="AL6" s="14" t="str">
        <f>I13</f>
        <v>France</v>
      </c>
      <c r="AM6" s="16" t="s">
        <v>12</v>
      </c>
      <c r="AN6" s="2"/>
      <c r="AO6" s="6" t="str">
        <f>B13</f>
        <v>Roumanie</v>
      </c>
      <c r="AP6" s="6">
        <f>SUM(C13,C14,D10)</f>
        <v>2</v>
      </c>
      <c r="AQ6" s="6">
        <f>SUM(C10,D13,D14)</f>
        <v>1</v>
      </c>
      <c r="AR6" s="6">
        <f>SUM(AP6,-AQ6)</f>
        <v>1</v>
      </c>
      <c r="AS6" s="6">
        <f>COUNTIF(F10:F15,B13)*3+COUNTIF(F10,"Égalité")+COUNTIF(F13:F14,"Égalité")</f>
        <v>6</v>
      </c>
      <c r="AT6" s="3">
        <f>SUM(AS6,AR6/100,AP6/10000)</f>
        <v>6.0102000000000002</v>
      </c>
      <c r="AU6" s="6" t="str">
        <f>B13</f>
        <v>Roumanie</v>
      </c>
      <c r="AZ6" s="88" t="s">
        <v>52</v>
      </c>
      <c r="BA6" s="120">
        <f>C16</f>
        <v>0</v>
      </c>
      <c r="BB6" s="120">
        <f>D16</f>
        <v>0</v>
      </c>
      <c r="BC6" s="86" t="s">
        <v>63</v>
      </c>
      <c r="BD6" s="92"/>
      <c r="BE6" s="92"/>
      <c r="BF6" s="121" t="str">
        <f t="shared" si="0"/>
        <v>France</v>
      </c>
    </row>
    <row r="7" spans="1:58" ht="24.95" customHeight="1" x14ac:dyDescent="0.25">
      <c r="A7" s="122"/>
      <c r="B7" s="4"/>
      <c r="C7" s="4"/>
      <c r="D7" s="4"/>
      <c r="E7" s="4"/>
      <c r="F7" s="4"/>
      <c r="G7" s="4"/>
      <c r="H7" s="4"/>
      <c r="I7" s="4" t="str">
        <f>INDEX(AT5:AU8,MATCH(LARGE(AT5:AT8,2),AT5:AT8,0),2)</f>
        <v>France</v>
      </c>
      <c r="J7" s="4"/>
      <c r="K7" s="4"/>
      <c r="L7" s="4"/>
      <c r="M7" s="4"/>
      <c r="N7" s="4"/>
      <c r="O7" s="295"/>
      <c r="P7" s="297"/>
      <c r="Q7" s="309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5"/>
      <c r="AF7" s="17" t="s">
        <v>15</v>
      </c>
      <c r="AG7" s="18" t="str">
        <f>I19</f>
        <v>Angleterre</v>
      </c>
      <c r="AH7" s="19">
        <f>J19</f>
        <v>0</v>
      </c>
      <c r="AI7" s="19">
        <f>M19</f>
        <v>0</v>
      </c>
      <c r="AJ7" s="19">
        <f>K19</f>
        <v>0</v>
      </c>
      <c r="AK7" s="20">
        <f t="shared" ref="AK7:AK11" si="1">AH7+0.01*AI7+0.0001*AJ7</f>
        <v>0</v>
      </c>
      <c r="AL7" s="18" t="str">
        <f>I19</f>
        <v>Angleterre</v>
      </c>
      <c r="AM7" s="21" t="s">
        <v>15</v>
      </c>
      <c r="AN7" s="2"/>
      <c r="AO7" s="6" t="str">
        <f>B15</f>
        <v>Albanie</v>
      </c>
      <c r="AP7" s="6">
        <f>SUM(C15,D11,D13)</f>
        <v>2</v>
      </c>
      <c r="AQ7" s="6">
        <f>SUM(C11,C13,D15)</f>
        <v>3</v>
      </c>
      <c r="AR7" s="6">
        <f>SUM(AP7,-AQ7)</f>
        <v>-1</v>
      </c>
      <c r="AS7" s="6">
        <f>COUNTIF(F10:F15,B15)*3+COUNTIF(F11,"Égalité")+COUNTIF(F13,"Égalité")+COUNTIF(F15,"Égalité")</f>
        <v>2</v>
      </c>
      <c r="AT7" s="3">
        <f>SUM(AS7,AR7/100,AP7/10000)</f>
        <v>1.9902</v>
      </c>
      <c r="AU7" s="6" t="str">
        <f>B15</f>
        <v>Albanie</v>
      </c>
      <c r="AZ7" s="84" t="s">
        <v>88</v>
      </c>
      <c r="BA7" s="120">
        <f>C21</f>
        <v>0</v>
      </c>
      <c r="BB7" s="120">
        <f>D21</f>
        <v>0</v>
      </c>
      <c r="BC7" s="86" t="s">
        <v>62</v>
      </c>
      <c r="BD7" s="92"/>
      <c r="BE7" s="92"/>
      <c r="BF7" s="121" t="str">
        <f t="shared" si="0"/>
        <v>Albanie</v>
      </c>
    </row>
    <row r="8" spans="1:58" ht="24.95" customHeight="1" thickBot="1" x14ac:dyDescent="0.3">
      <c r="A8" s="122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295" t="str">
        <f>IF(COUNTBLANK(C22:D27)=0,I24,"")</f>
        <v/>
      </c>
      <c r="P8" s="297"/>
      <c r="Q8" s="309"/>
      <c r="R8" s="4"/>
      <c r="S8" s="4"/>
      <c r="T8" s="127" t="s">
        <v>92</v>
      </c>
      <c r="U8" s="4" t="s">
        <v>93</v>
      </c>
      <c r="V8" s="4"/>
      <c r="W8" s="4"/>
      <c r="X8" s="4"/>
      <c r="Y8" s="4"/>
      <c r="Z8" s="4"/>
      <c r="AA8" s="4"/>
      <c r="AB8" s="4"/>
      <c r="AC8" s="4"/>
      <c r="AD8" s="5"/>
      <c r="AF8" s="17" t="s">
        <v>16</v>
      </c>
      <c r="AG8" s="18" t="str">
        <f>I25</f>
        <v>Allemagne</v>
      </c>
      <c r="AH8" s="19">
        <f>J25</f>
        <v>0</v>
      </c>
      <c r="AI8" s="19">
        <f>M25</f>
        <v>0</v>
      </c>
      <c r="AJ8" s="19">
        <f>K25</f>
        <v>0</v>
      </c>
      <c r="AK8" s="20">
        <f t="shared" si="1"/>
        <v>0</v>
      </c>
      <c r="AL8" s="18" t="str">
        <f>I25</f>
        <v>Allemagne</v>
      </c>
      <c r="AM8" s="21" t="s">
        <v>16</v>
      </c>
      <c r="AN8" s="2"/>
      <c r="AO8" s="6" t="str">
        <f>E12</f>
        <v>Suisse</v>
      </c>
      <c r="AP8" s="6">
        <f>SUM(D12,D14,D15)</f>
        <v>2</v>
      </c>
      <c r="AQ8" s="6">
        <f>SUM(C12,C14,C15)</f>
        <v>2</v>
      </c>
      <c r="AR8" s="6">
        <f>SUM(AP8,-AQ8)</f>
        <v>0</v>
      </c>
      <c r="AS8" s="7">
        <f>COUNTIF(F10:F15,E12)*3+COUNTIF(F12,"Égalité")+COUNTIF(F14:F15,"Égalité")</f>
        <v>4</v>
      </c>
      <c r="AT8" s="3">
        <f>SUM(AS8,AR8/100,AP8/10000)</f>
        <v>4.0002000000000004</v>
      </c>
      <c r="AU8" s="6" t="str">
        <f>E12</f>
        <v>Suisse</v>
      </c>
      <c r="AZ8" s="84" t="s">
        <v>53</v>
      </c>
      <c r="BA8" s="120">
        <f>C22</f>
        <v>0</v>
      </c>
      <c r="BB8" s="120">
        <f>D22</f>
        <v>0</v>
      </c>
      <c r="BC8" s="87" t="s">
        <v>65</v>
      </c>
      <c r="BD8" s="92"/>
      <c r="BE8" s="92"/>
      <c r="BF8" s="97" t="s">
        <v>80</v>
      </c>
    </row>
    <row r="9" spans="1:58" ht="24.95" customHeight="1" thickBot="1" x14ac:dyDescent="0.3">
      <c r="A9" s="79" t="s">
        <v>7</v>
      </c>
      <c r="B9" s="300" t="s">
        <v>0</v>
      </c>
      <c r="C9" s="301"/>
      <c r="D9" s="301"/>
      <c r="E9" s="302"/>
      <c r="F9" s="64" t="s">
        <v>8</v>
      </c>
      <c r="G9" s="4"/>
      <c r="H9" s="300" t="s">
        <v>9</v>
      </c>
      <c r="I9" s="301"/>
      <c r="J9" s="301"/>
      <c r="K9" s="301"/>
      <c r="L9" s="301"/>
      <c r="M9" s="302"/>
      <c r="N9" s="4"/>
      <c r="O9" s="298"/>
      <c r="P9" s="299"/>
      <c r="Q9" s="309"/>
      <c r="R9" s="4"/>
      <c r="S9" s="294" t="str">
        <f>IF(AND(P6=P8,Q6=Q8),"",IF(P6&lt;&gt;P8,IF(P6&gt;P8,O6,O8),IF(Q6&gt;Q8,O6,O8)))</f>
        <v/>
      </c>
      <c r="T9" s="296"/>
      <c r="U9" s="309"/>
      <c r="V9" s="69"/>
      <c r="W9" s="69"/>
      <c r="X9" s="69"/>
      <c r="Y9" s="69"/>
      <c r="Z9" s="69"/>
      <c r="AA9" s="69"/>
      <c r="AB9" s="69"/>
      <c r="AC9" s="69"/>
      <c r="AD9" s="5"/>
      <c r="AF9" s="17" t="s">
        <v>17</v>
      </c>
      <c r="AG9" s="18" t="str">
        <f>I31</f>
        <v>Espagne</v>
      </c>
      <c r="AH9" s="19">
        <f>J31</f>
        <v>0</v>
      </c>
      <c r="AI9" s="19">
        <f>M31</f>
        <v>0</v>
      </c>
      <c r="AJ9" s="19">
        <f>K31</f>
        <v>0</v>
      </c>
      <c r="AK9" s="20">
        <f t="shared" si="1"/>
        <v>0</v>
      </c>
      <c r="AL9" s="18" t="str">
        <f>I31</f>
        <v>Espagne</v>
      </c>
      <c r="AM9" s="21" t="s">
        <v>17</v>
      </c>
      <c r="AN9" s="2"/>
      <c r="AO9" s="3"/>
      <c r="AP9" s="3"/>
      <c r="AQ9" s="3"/>
      <c r="AR9" s="3"/>
      <c r="AS9" s="3"/>
      <c r="AT9" s="3"/>
      <c r="AU9" s="3"/>
      <c r="AZ9" s="88" t="s">
        <v>64</v>
      </c>
      <c r="BA9" s="120">
        <f>C27</f>
        <v>0</v>
      </c>
      <c r="BB9" s="120">
        <f>D27</f>
        <v>0</v>
      </c>
      <c r="BC9" s="86" t="s">
        <v>89</v>
      </c>
      <c r="BD9" s="92"/>
      <c r="BE9" s="92"/>
      <c r="BF9" s="93" t="s">
        <v>81</v>
      </c>
    </row>
    <row r="10" spans="1:58" ht="24.95" customHeight="1" thickBot="1" x14ac:dyDescent="0.3">
      <c r="A10" s="291" t="s">
        <v>12</v>
      </c>
      <c r="B10" s="270" t="s">
        <v>50</v>
      </c>
      <c r="C10" s="71">
        <v>0</v>
      </c>
      <c r="D10" s="71">
        <v>1</v>
      </c>
      <c r="E10" s="224" t="str">
        <f>IF(B13&lt;&gt;"Equipe 2",B13,0)</f>
        <v>Roumanie</v>
      </c>
      <c r="F10" s="225" t="str">
        <f t="shared" ref="F10:F45" si="2">IF(C10&gt;D10,B10,IF(C10&lt;D10,E10,IF(C10="","Non joué",IF(C10=D10,"Égalité"))))</f>
        <v>Roumanie</v>
      </c>
      <c r="G10" s="22"/>
      <c r="H10" s="74" t="s">
        <v>48</v>
      </c>
      <c r="I10" s="75" t="s">
        <v>1</v>
      </c>
      <c r="J10" s="75" t="s">
        <v>3</v>
      </c>
      <c r="K10" s="76" t="s">
        <v>4</v>
      </c>
      <c r="L10" s="76" t="s">
        <v>5</v>
      </c>
      <c r="M10" s="77" t="s">
        <v>13</v>
      </c>
      <c r="N10" s="4"/>
      <c r="O10" s="69"/>
      <c r="P10" s="69"/>
      <c r="Q10" s="69"/>
      <c r="R10" s="4"/>
      <c r="S10" s="295"/>
      <c r="T10" s="297"/>
      <c r="U10" s="309"/>
      <c r="V10" s="69"/>
      <c r="W10" s="69"/>
      <c r="X10" s="69"/>
      <c r="Y10" s="69"/>
      <c r="Z10" s="69"/>
      <c r="AA10" s="69"/>
      <c r="AB10" s="69"/>
      <c r="AC10" s="69"/>
      <c r="AD10" s="5"/>
      <c r="AF10" s="17" t="s">
        <v>18</v>
      </c>
      <c r="AG10" s="18" t="str">
        <f>I37</f>
        <v>Belgique</v>
      </c>
      <c r="AH10" s="19">
        <f>J37</f>
        <v>0</v>
      </c>
      <c r="AI10" s="19">
        <f>M37</f>
        <v>0</v>
      </c>
      <c r="AJ10" s="19">
        <f>K37</f>
        <v>0</v>
      </c>
      <c r="AK10" s="20">
        <f t="shared" si="1"/>
        <v>0</v>
      </c>
      <c r="AL10" s="18" t="str">
        <f>I37</f>
        <v>Belgique</v>
      </c>
      <c r="AM10" s="21" t="s">
        <v>18</v>
      </c>
      <c r="AN10" s="2"/>
      <c r="AO10" s="3" t="s">
        <v>1</v>
      </c>
      <c r="AP10" s="6" t="s">
        <v>4</v>
      </c>
      <c r="AQ10" s="6" t="s">
        <v>5</v>
      </c>
      <c r="AR10" s="7" t="s">
        <v>13</v>
      </c>
      <c r="AS10" s="6" t="s">
        <v>3</v>
      </c>
      <c r="AT10" s="3" t="s">
        <v>14</v>
      </c>
      <c r="AU10" s="6" t="s">
        <v>1</v>
      </c>
      <c r="AZ10" s="84" t="s">
        <v>54</v>
      </c>
      <c r="BA10" s="120">
        <f>C28</f>
        <v>0</v>
      </c>
      <c r="BB10" s="120">
        <f>D28</f>
        <v>0</v>
      </c>
      <c r="BC10" s="86" t="s">
        <v>90</v>
      </c>
      <c r="BD10" s="92"/>
      <c r="BE10" s="92"/>
      <c r="BF10" s="121" t="str">
        <f>I17</f>
        <v>Angleterre</v>
      </c>
    </row>
    <row r="11" spans="1:58" ht="24.95" customHeight="1" thickBot="1" x14ac:dyDescent="0.3">
      <c r="A11" s="292"/>
      <c r="B11" s="158" t="str">
        <f>IF(B10&lt;&gt;"Equipe 1",B10,0)</f>
        <v>France</v>
      </c>
      <c r="C11" s="72">
        <v>1</v>
      </c>
      <c r="D11" s="72">
        <v>1</v>
      </c>
      <c r="E11" s="160" t="str">
        <f>IF(B15&lt;&gt;"Equipe 3",B15,0)</f>
        <v>Albanie</v>
      </c>
      <c r="F11" s="226" t="str">
        <f t="shared" si="2"/>
        <v>Égalité</v>
      </c>
      <c r="G11" s="22"/>
      <c r="H11" s="149">
        <v>1</v>
      </c>
      <c r="I11" s="150" t="str">
        <f>VLOOKUP(MAX(AT5:AT8),AT5:AU8,2,FALSE)</f>
        <v>Roumanie</v>
      </c>
      <c r="J11" s="151">
        <f>VLOOKUP(I11,AO5:AS8,5,FALSE)</f>
        <v>6</v>
      </c>
      <c r="K11" s="151">
        <f>VLOOKUP(I11,AO5:AP8,2,FALSE)</f>
        <v>2</v>
      </c>
      <c r="L11" s="151">
        <f>VLOOKUP(I11,AO5:AQ8,3,FALSE)</f>
        <v>1</v>
      </c>
      <c r="M11" s="152">
        <f>VLOOKUP(I11,AO5:AR8,4,FALSE)</f>
        <v>1</v>
      </c>
      <c r="N11" s="4"/>
      <c r="O11" s="69"/>
      <c r="P11" s="69"/>
      <c r="Q11" s="69"/>
      <c r="R11" s="4"/>
      <c r="S11" s="295" t="str">
        <f>IF(AND(P12=P14,Q12=Q14),"",IF(P12&lt;&gt;P14,IF(P12&gt;P14,O12,O14),IF(Q12&gt;Q14,O12,O14)))</f>
        <v/>
      </c>
      <c r="T11" s="297"/>
      <c r="U11" s="309"/>
      <c r="V11" s="69"/>
      <c r="W11" s="69"/>
      <c r="X11" s="69"/>
      <c r="Y11" s="69"/>
      <c r="Z11" s="69"/>
      <c r="AA11" s="69"/>
      <c r="AB11" s="69"/>
      <c r="AC11" s="69"/>
      <c r="AD11" s="5"/>
      <c r="AF11" s="24" t="s">
        <v>19</v>
      </c>
      <c r="AG11" s="25" t="str">
        <f>I43</f>
        <v>Portugal</v>
      </c>
      <c r="AH11" s="26">
        <f>J43</f>
        <v>0</v>
      </c>
      <c r="AI11" s="26">
        <f>M43</f>
        <v>0</v>
      </c>
      <c r="AJ11" s="26">
        <f>K43</f>
        <v>0</v>
      </c>
      <c r="AK11" s="27">
        <f t="shared" si="1"/>
        <v>0</v>
      </c>
      <c r="AL11" s="25" t="str">
        <f>I43</f>
        <v>Portugal</v>
      </c>
      <c r="AM11" s="28" t="s">
        <v>19</v>
      </c>
      <c r="AN11" s="2"/>
      <c r="AO11" s="3" t="str">
        <f>B16</f>
        <v>Angleterre</v>
      </c>
      <c r="AP11" s="6">
        <f>SUM(C16:C18)</f>
        <v>0</v>
      </c>
      <c r="AQ11" s="6">
        <f>SUM(D16:D18)</f>
        <v>0</v>
      </c>
      <c r="AR11" s="6">
        <f>SUM(AP11,-AQ11)</f>
        <v>0</v>
      </c>
      <c r="AS11" s="6">
        <f>COUNTIF(F16:F21,B16)*3+COUNTIF(F16:F18,"Égalité")</f>
        <v>0</v>
      </c>
      <c r="AT11" s="3">
        <f>SUM(AS11,AR11/100,AP11/10000)</f>
        <v>0</v>
      </c>
      <c r="AU11" s="6" t="str">
        <f>B16</f>
        <v>Angleterre</v>
      </c>
      <c r="AZ11" s="84" t="s">
        <v>55</v>
      </c>
      <c r="BA11" s="120">
        <f>C33</f>
        <v>0</v>
      </c>
      <c r="BB11" s="120">
        <f>D33</f>
        <v>0</v>
      </c>
      <c r="BC11" s="87" t="s">
        <v>66</v>
      </c>
      <c r="BD11" s="92"/>
      <c r="BE11" s="92"/>
      <c r="BF11" s="121" t="str">
        <f t="shared" ref="BF11:BF13" si="3">I18</f>
        <v>Angleterre</v>
      </c>
    </row>
    <row r="12" spans="1:58" ht="24.95" customHeight="1" thickBot="1" x14ac:dyDescent="0.3">
      <c r="A12" s="292"/>
      <c r="B12" s="158" t="str">
        <f>IF(B10&lt;&gt;"Equipe 1",B10,0)</f>
        <v>France</v>
      </c>
      <c r="C12" s="72">
        <v>1</v>
      </c>
      <c r="D12" s="72">
        <v>0</v>
      </c>
      <c r="E12" s="160" t="s">
        <v>60</v>
      </c>
      <c r="F12" s="226" t="str">
        <f t="shared" si="2"/>
        <v>France</v>
      </c>
      <c r="G12" s="22"/>
      <c r="H12" s="153">
        <v>2</v>
      </c>
      <c r="I12" s="154" t="str">
        <f>VLOOKUP(LARGE(AT5:AT8,2),AT5:AU8,2,FALSE)</f>
        <v>France</v>
      </c>
      <c r="J12" s="155">
        <f>VLOOKUP(I12,AO5:AS8,5,FALSE)</f>
        <v>4</v>
      </c>
      <c r="K12" s="155">
        <f>VLOOKUP(I12,AO5:AP8,2,FALSE)</f>
        <v>2</v>
      </c>
      <c r="L12" s="155">
        <f>VLOOKUP(I12,AO5:AQ8,3,FALSE)</f>
        <v>2</v>
      </c>
      <c r="M12" s="156">
        <f>VLOOKUP(I12,AO5:AR8,4,FALSE)</f>
        <v>0</v>
      </c>
      <c r="N12" s="4"/>
      <c r="O12" s="294" t="str">
        <f>IF(COUNTBLANK(C28:D33)=0,I29,"")</f>
        <v/>
      </c>
      <c r="P12" s="296"/>
      <c r="Q12" s="309"/>
      <c r="R12" s="4"/>
      <c r="S12" s="298"/>
      <c r="T12" s="299"/>
      <c r="U12" s="309"/>
      <c r="V12" s="69"/>
      <c r="W12" s="69"/>
      <c r="X12" s="69"/>
      <c r="Y12" s="69"/>
      <c r="Z12" s="69"/>
      <c r="AA12" s="69"/>
      <c r="AB12" s="69"/>
      <c r="AC12" s="69"/>
      <c r="AD12" s="5"/>
      <c r="AN12" s="2"/>
      <c r="AO12" s="6" t="str">
        <f>B19</f>
        <v>Russie</v>
      </c>
      <c r="AP12" s="6">
        <f>SUM(C19,C20,D16)</f>
        <v>0</v>
      </c>
      <c r="AQ12" s="6">
        <f>SUM(C16,D19,D20)</f>
        <v>0</v>
      </c>
      <c r="AR12" s="6">
        <f t="shared" ref="AR12:AR14" si="4">SUM(AP12,-AQ12)</f>
        <v>0</v>
      </c>
      <c r="AS12" s="6">
        <f>COUNTIF(F16:F21,B19)*3+COUNTIF(F16,"Égalité")+COUNTIF(F19:F20,"Égalité")</f>
        <v>0</v>
      </c>
      <c r="AT12" s="3">
        <f>SUM(AS12,AR12/100,AP12/10000)</f>
        <v>0</v>
      </c>
      <c r="AU12" s="6" t="str">
        <f>B19</f>
        <v>Russie</v>
      </c>
      <c r="AZ12" s="88" t="s">
        <v>56</v>
      </c>
      <c r="BA12" s="120">
        <f>C34</f>
        <v>0</v>
      </c>
      <c r="BB12" s="120">
        <f>D34</f>
        <v>0</v>
      </c>
      <c r="BC12" s="86" t="s">
        <v>68</v>
      </c>
      <c r="BD12" s="92"/>
      <c r="BE12" s="92"/>
      <c r="BF12" s="121" t="str">
        <f t="shared" si="3"/>
        <v>Angleterre</v>
      </c>
    </row>
    <row r="13" spans="1:58" ht="24.95" customHeight="1" x14ac:dyDescent="0.25">
      <c r="A13" s="292"/>
      <c r="B13" s="158" t="s">
        <v>61</v>
      </c>
      <c r="C13" s="72">
        <v>1</v>
      </c>
      <c r="D13" s="72">
        <v>0</v>
      </c>
      <c r="E13" s="160" t="str">
        <f>IF(B15&lt;&gt;"Equipe 3",B15,0)</f>
        <v>Albanie</v>
      </c>
      <c r="F13" s="226" t="str">
        <f t="shared" si="2"/>
        <v>Roumanie</v>
      </c>
      <c r="G13" s="22"/>
      <c r="H13" s="157">
        <v>3</v>
      </c>
      <c r="I13" s="158" t="str">
        <f>VLOOKUP(LARGE(AT5:AT8,3),AT5:AU8,2,FALSE)</f>
        <v>France</v>
      </c>
      <c r="J13" s="159">
        <f>VLOOKUP(I13,AO5:AS8,5,FALSE)</f>
        <v>4</v>
      </c>
      <c r="K13" s="159">
        <f>VLOOKUP(I13,AO5:AP8,2,FALSE)</f>
        <v>2</v>
      </c>
      <c r="L13" s="159">
        <f>VLOOKUP(I13,AO5:AQ8,3,FALSE)</f>
        <v>2</v>
      </c>
      <c r="M13" s="160">
        <f>VLOOKUP(I13,AO5:AR8,4,FALSE)</f>
        <v>0</v>
      </c>
      <c r="N13" s="4"/>
      <c r="O13" s="295"/>
      <c r="P13" s="297"/>
      <c r="Q13" s="309"/>
      <c r="R13" s="4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5"/>
      <c r="AN13" s="2"/>
      <c r="AO13" s="6" t="str">
        <f>B21</f>
        <v>Pays de Galles</v>
      </c>
      <c r="AP13" s="6">
        <f>SUM(C21,D17,D19)</f>
        <v>0</v>
      </c>
      <c r="AQ13" s="6">
        <f>SUM(C17,C19,D21)</f>
        <v>0</v>
      </c>
      <c r="AR13" s="6">
        <f t="shared" si="4"/>
        <v>0</v>
      </c>
      <c r="AS13" s="6">
        <f>COUNTIF(F16:F21,B21)*3+COUNTIF(F17,"Égalité")+COUNTIF(F19,"Égalité")+COUNTIF(F21,"Égalité")</f>
        <v>0</v>
      </c>
      <c r="AT13" s="3">
        <f>SUM(AS13,AR13/100,AP13/10000)</f>
        <v>0</v>
      </c>
      <c r="AU13" s="6" t="str">
        <f>B21</f>
        <v>Pays de Galles</v>
      </c>
      <c r="AZ13" s="84" t="s">
        <v>57</v>
      </c>
      <c r="BA13" s="120">
        <f>C39</f>
        <v>0</v>
      </c>
      <c r="BB13" s="120">
        <f>D39</f>
        <v>0</v>
      </c>
      <c r="BC13" s="86" t="s">
        <v>67</v>
      </c>
      <c r="BD13" s="92"/>
      <c r="BE13" s="92"/>
      <c r="BF13" s="121" t="str">
        <f t="shared" si="3"/>
        <v>Angleterre</v>
      </c>
    </row>
    <row r="14" spans="1:58" ht="24.95" customHeight="1" thickBot="1" x14ac:dyDescent="0.3">
      <c r="A14" s="292"/>
      <c r="B14" s="158" t="str">
        <f>IF(B13&lt;&gt;"Equipe 2",B13,0)</f>
        <v>Roumanie</v>
      </c>
      <c r="C14" s="72">
        <v>0</v>
      </c>
      <c r="D14" s="72">
        <v>1</v>
      </c>
      <c r="E14" s="160" t="str">
        <f>IF(E12&lt;&gt;"Equipe 4",E12,0)</f>
        <v>Suisse</v>
      </c>
      <c r="F14" s="226" t="str">
        <f t="shared" si="2"/>
        <v>Suisse</v>
      </c>
      <c r="G14" s="22"/>
      <c r="H14" s="161">
        <v>4</v>
      </c>
      <c r="I14" s="162" t="str">
        <f>VLOOKUP(LARGE(AT5:AT8,4),AT5:AU8,2,FALSE)</f>
        <v>Albanie</v>
      </c>
      <c r="J14" s="163">
        <f>VLOOKUP(I14,AO5:AS8,5,FALSE)</f>
        <v>2</v>
      </c>
      <c r="K14" s="164">
        <f>VLOOKUP(I14,AO5:AP8,2,FALSE)</f>
        <v>2</v>
      </c>
      <c r="L14" s="164">
        <f>VLOOKUP(I14,AO5:AQ8,3,FALSE)</f>
        <v>3</v>
      </c>
      <c r="M14" s="165">
        <f>VLOOKUP(I14,AO5:AR8,4,FALSE)</f>
        <v>-1</v>
      </c>
      <c r="N14" s="4"/>
      <c r="O14" s="295" t="str">
        <f>IF(COUNTBLANK(C10:D45)=0,AT63,"")</f>
        <v/>
      </c>
      <c r="P14" s="297"/>
      <c r="Q14" s="309"/>
      <c r="R14" s="4"/>
      <c r="S14" s="69"/>
      <c r="T14" s="69"/>
      <c r="U14" s="69"/>
      <c r="V14" s="69"/>
      <c r="W14" s="69"/>
      <c r="X14" s="127" t="s">
        <v>92</v>
      </c>
      <c r="Y14" s="4" t="s">
        <v>93</v>
      </c>
      <c r="Z14" s="69"/>
      <c r="AA14" s="69"/>
      <c r="AB14" s="69"/>
      <c r="AC14" s="69"/>
      <c r="AD14" s="5"/>
      <c r="AN14" s="2"/>
      <c r="AO14" s="6" t="str">
        <f>E18</f>
        <v>Slovaquie</v>
      </c>
      <c r="AP14" s="6">
        <f>SUM(D18,D20,D21)</f>
        <v>0</v>
      </c>
      <c r="AQ14" s="6">
        <f>SUM(C18,C20,C21)</f>
        <v>0</v>
      </c>
      <c r="AR14" s="6">
        <f t="shared" si="4"/>
        <v>0</v>
      </c>
      <c r="AS14" s="7">
        <f>COUNTIF(F16:F21,E18)*3+COUNTIF(F18,"Égalité")+COUNTIF(F20:F21,"Égalité")</f>
        <v>0</v>
      </c>
      <c r="AT14" s="3">
        <f>SUM(AS14,AR14/100,AP14/10000)</f>
        <v>0</v>
      </c>
      <c r="AU14" s="6" t="str">
        <f>E18</f>
        <v>Slovaquie</v>
      </c>
      <c r="AZ14" s="84" t="s">
        <v>58</v>
      </c>
      <c r="BA14" s="120">
        <f>C40</f>
        <v>0</v>
      </c>
      <c r="BB14" s="120">
        <f>D40</f>
        <v>0</v>
      </c>
      <c r="BC14" s="87" t="s">
        <v>59</v>
      </c>
      <c r="BD14" s="92"/>
      <c r="BE14" s="92"/>
      <c r="BF14" s="97" t="s">
        <v>80</v>
      </c>
    </row>
    <row r="15" spans="1:58" ht="24.95" customHeight="1" thickBot="1" x14ac:dyDescent="0.3">
      <c r="A15" s="293"/>
      <c r="B15" s="162" t="s">
        <v>51</v>
      </c>
      <c r="C15" s="73">
        <v>1</v>
      </c>
      <c r="D15" s="73">
        <v>1</v>
      </c>
      <c r="E15" s="165" t="str">
        <f>IF(E12&lt;&gt;"Equipe 4",E12,0)</f>
        <v>Suisse</v>
      </c>
      <c r="F15" s="227" t="str">
        <f t="shared" si="2"/>
        <v>Égalité</v>
      </c>
      <c r="G15" s="22"/>
      <c r="H15" s="78"/>
      <c r="I15" s="78"/>
      <c r="J15" s="78"/>
      <c r="K15" s="78"/>
      <c r="L15" s="78"/>
      <c r="M15" s="78"/>
      <c r="N15" s="4"/>
      <c r="O15" s="298"/>
      <c r="P15" s="299"/>
      <c r="Q15" s="309"/>
      <c r="R15" s="4"/>
      <c r="S15" s="69"/>
      <c r="T15" s="69"/>
      <c r="U15" s="69"/>
      <c r="V15" s="69"/>
      <c r="W15" s="294" t="str">
        <f>IF(AND(T9=T11,U9=U11),"",IF(T9&lt;&gt;T11,IF(T9&gt;T11,S9,S11),IF(U9&gt;U11,S9,S11)))</f>
        <v/>
      </c>
      <c r="X15" s="296"/>
      <c r="Y15" s="309"/>
      <c r="Z15" s="69"/>
      <c r="AA15" s="69"/>
      <c r="AB15" s="69"/>
      <c r="AC15" s="69"/>
      <c r="AD15" s="5"/>
      <c r="AN15" s="2"/>
      <c r="AO15" s="3"/>
      <c r="AP15" s="3"/>
      <c r="AQ15" s="3"/>
      <c r="AR15" s="3"/>
      <c r="AS15" s="3"/>
      <c r="AT15" s="3"/>
      <c r="AU15" s="3"/>
      <c r="AZ15" s="88" t="s">
        <v>70</v>
      </c>
      <c r="BA15" s="120">
        <f>C45</f>
        <v>0</v>
      </c>
      <c r="BB15" s="120">
        <f>D45</f>
        <v>0</v>
      </c>
      <c r="BC15" s="86" t="s">
        <v>69</v>
      </c>
      <c r="BD15" s="92"/>
      <c r="BE15" s="92"/>
      <c r="BF15" s="93" t="s">
        <v>82</v>
      </c>
    </row>
    <row r="16" spans="1:58" ht="24.95" customHeight="1" thickBot="1" x14ac:dyDescent="0.3">
      <c r="A16" s="330" t="s">
        <v>15</v>
      </c>
      <c r="B16" s="271" t="s">
        <v>52</v>
      </c>
      <c r="C16" s="71"/>
      <c r="D16" s="71"/>
      <c r="E16" s="272" t="str">
        <f>B19</f>
        <v>Russie</v>
      </c>
      <c r="F16" s="221" t="str">
        <f t="shared" si="2"/>
        <v>Non joué</v>
      </c>
      <c r="G16" s="22"/>
      <c r="H16" s="74" t="s">
        <v>48</v>
      </c>
      <c r="I16" s="75" t="s">
        <v>1</v>
      </c>
      <c r="J16" s="75" t="s">
        <v>3</v>
      </c>
      <c r="K16" s="76" t="s">
        <v>4</v>
      </c>
      <c r="L16" s="76" t="s">
        <v>5</v>
      </c>
      <c r="M16" s="77" t="s">
        <v>13</v>
      </c>
      <c r="N16" s="4"/>
      <c r="O16" s="69" t="s">
        <v>20</v>
      </c>
      <c r="P16" s="69"/>
      <c r="Q16" s="69"/>
      <c r="R16" s="4"/>
      <c r="S16" s="69"/>
      <c r="T16" s="69"/>
      <c r="U16" s="69"/>
      <c r="V16" s="69"/>
      <c r="W16" s="295"/>
      <c r="X16" s="297"/>
      <c r="Y16" s="309"/>
      <c r="Z16" s="69"/>
      <c r="AA16" s="69"/>
      <c r="AB16" s="69"/>
      <c r="AC16" s="69"/>
      <c r="AD16" s="5"/>
      <c r="AN16" s="2"/>
      <c r="AO16" s="3" t="s">
        <v>1</v>
      </c>
      <c r="AP16" s="6" t="s">
        <v>4</v>
      </c>
      <c r="AQ16" s="6" t="s">
        <v>5</v>
      </c>
      <c r="AR16" s="7" t="s">
        <v>13</v>
      </c>
      <c r="AS16" s="6" t="s">
        <v>3</v>
      </c>
      <c r="AT16" s="3" t="s">
        <v>14</v>
      </c>
      <c r="AU16" s="6" t="s">
        <v>1</v>
      </c>
      <c r="AZ16" s="84">
        <v>0</v>
      </c>
      <c r="BA16" s="120"/>
      <c r="BB16" s="120"/>
      <c r="BC16" s="86">
        <v>0</v>
      </c>
      <c r="BD16" s="92"/>
      <c r="BE16" s="92"/>
      <c r="BF16" s="121" t="str">
        <f>I23</f>
        <v>Allemagne</v>
      </c>
    </row>
    <row r="17" spans="1:58" ht="24.95" customHeight="1" thickBot="1" x14ac:dyDescent="0.3">
      <c r="A17" s="331"/>
      <c r="B17" s="192" t="str">
        <f>B16</f>
        <v>Angleterre</v>
      </c>
      <c r="C17" s="72"/>
      <c r="D17" s="72"/>
      <c r="E17" s="194" t="str">
        <f>B21</f>
        <v>Pays de Galles</v>
      </c>
      <c r="F17" s="222" t="str">
        <f t="shared" si="2"/>
        <v>Non joué</v>
      </c>
      <c r="G17" s="22"/>
      <c r="H17" s="183">
        <v>1</v>
      </c>
      <c r="I17" s="184" t="str">
        <f>VLOOKUP(MAX(AT11:AT14),AT11:AU14,2,FALSE)</f>
        <v>Angleterre</v>
      </c>
      <c r="J17" s="185">
        <f>VLOOKUP(I17,AO11:AS14,5,FALSE)</f>
        <v>0</v>
      </c>
      <c r="K17" s="185">
        <f>VLOOKUP(I17,AO11:AP14,2,FALSE)</f>
        <v>0</v>
      </c>
      <c r="L17" s="185">
        <f>VLOOKUP(I17,AO11:AQ14,3,FALSE)</f>
        <v>0</v>
      </c>
      <c r="M17" s="186">
        <f>VLOOKUP(I17,AO11:AR14,4,FALSE)</f>
        <v>0</v>
      </c>
      <c r="N17" s="4"/>
      <c r="O17" s="69"/>
      <c r="P17" s="69"/>
      <c r="Q17" s="69"/>
      <c r="R17" s="4"/>
      <c r="S17" s="69"/>
      <c r="T17" s="69"/>
      <c r="U17" s="69"/>
      <c r="V17" s="69"/>
      <c r="W17" s="295" t="str">
        <f>IF(AND(T21=T23,U21=U23),"",IF(T21&lt;&gt;T23,IF(T21&gt;T23,S21,S23),IF(U21&gt;U23,S21,S23)))</f>
        <v/>
      </c>
      <c r="X17" s="297"/>
      <c r="Y17" s="309"/>
      <c r="Z17" s="69"/>
      <c r="AA17" s="69"/>
      <c r="AB17" s="69"/>
      <c r="AC17" s="69"/>
      <c r="AD17" s="5"/>
      <c r="AF17" s="324" t="s">
        <v>25</v>
      </c>
      <c r="AG17" s="327"/>
      <c r="AH17" s="327"/>
      <c r="AI17" s="327"/>
      <c r="AJ17" s="327"/>
      <c r="AK17" s="328"/>
      <c r="AL17" s="2"/>
      <c r="AN17" s="2"/>
      <c r="AO17" s="3" t="str">
        <f>B22</f>
        <v>Allemagne</v>
      </c>
      <c r="AP17" s="6">
        <f>SUM(C22:C24)</f>
        <v>0</v>
      </c>
      <c r="AQ17" s="6">
        <f>SUM(D22:D24)</f>
        <v>0</v>
      </c>
      <c r="AR17" s="6">
        <f>SUM(AP17,-AQ17)</f>
        <v>0</v>
      </c>
      <c r="AS17" s="6">
        <f>COUNTIF(F22:F27,B22)*3+COUNTIF(F22:F24,"Égalité")</f>
        <v>0</v>
      </c>
      <c r="AT17" s="3">
        <f>SUM(AS17,AR17/100,AP17/10000)</f>
        <v>0</v>
      </c>
      <c r="AU17" s="6" t="str">
        <f>B22</f>
        <v>Allemagne</v>
      </c>
      <c r="AZ17" s="84">
        <v>0</v>
      </c>
      <c r="BA17" s="120"/>
      <c r="BB17" s="120"/>
      <c r="BC17" s="87">
        <v>0</v>
      </c>
      <c r="BD17" s="92"/>
      <c r="BE17" s="92"/>
      <c r="BF17" s="121" t="str">
        <f t="shared" ref="BF17:BF19" si="5">I24</f>
        <v>Allemagne</v>
      </c>
    </row>
    <row r="18" spans="1:58" ht="24.95" customHeight="1" thickBot="1" x14ac:dyDescent="0.3">
      <c r="A18" s="331"/>
      <c r="B18" s="192" t="str">
        <f>B16</f>
        <v>Angleterre</v>
      </c>
      <c r="C18" s="72"/>
      <c r="D18" s="72"/>
      <c r="E18" s="194" t="s">
        <v>62</v>
      </c>
      <c r="F18" s="222" t="str">
        <f t="shared" si="2"/>
        <v>Non joué</v>
      </c>
      <c r="G18" s="22"/>
      <c r="H18" s="187">
        <v>2</v>
      </c>
      <c r="I18" s="188" t="str">
        <f>VLOOKUP(LARGE(AT11:AT14,2),AT11:AU14,2,FALSE)</f>
        <v>Angleterre</v>
      </c>
      <c r="J18" s="189">
        <f>VLOOKUP(I18,AO11:AS14,5,FALSE)</f>
        <v>0</v>
      </c>
      <c r="K18" s="189">
        <f>VLOOKUP(I18,AO11:AP14,2,FALSE)</f>
        <v>0</v>
      </c>
      <c r="L18" s="189">
        <f>VLOOKUP(I18,AO11:AQ14,3,FALSE)</f>
        <v>0</v>
      </c>
      <c r="M18" s="190">
        <f>VLOOKUP(I18,AO11:AR14,4,FALSE)</f>
        <v>0</v>
      </c>
      <c r="N18" s="4"/>
      <c r="O18" s="329" t="str">
        <f>IF(COUNTBLANK(C16:D21)=0,I17,"")</f>
        <v/>
      </c>
      <c r="P18" s="296"/>
      <c r="Q18" s="309"/>
      <c r="R18" s="4"/>
      <c r="S18" s="69"/>
      <c r="T18" s="69"/>
      <c r="U18" s="69"/>
      <c r="V18" s="69"/>
      <c r="W18" s="298"/>
      <c r="X18" s="299"/>
      <c r="Y18" s="309"/>
      <c r="Z18" s="69"/>
      <c r="AA18" s="69"/>
      <c r="AB18" s="69"/>
      <c r="AC18" s="69"/>
      <c r="AD18" s="5"/>
      <c r="AF18" s="23" t="s">
        <v>23</v>
      </c>
      <c r="AG18" s="9" t="s">
        <v>24</v>
      </c>
      <c r="AH18" s="10" t="s">
        <v>22</v>
      </c>
      <c r="AI18" s="10" t="s">
        <v>3</v>
      </c>
      <c r="AJ18" s="10" t="str">
        <f>"+/-"</f>
        <v>+/-</v>
      </c>
      <c r="AK18" s="12" t="s">
        <v>4</v>
      </c>
      <c r="AL18" s="2"/>
      <c r="AN18" s="2"/>
      <c r="AO18" s="6" t="str">
        <f>B25</f>
        <v>Ukraine</v>
      </c>
      <c r="AP18" s="6">
        <f>SUM(C25,C26,D22)</f>
        <v>0</v>
      </c>
      <c r="AQ18" s="6">
        <f>SUM(C22,D25,D26)</f>
        <v>0</v>
      </c>
      <c r="AR18" s="6">
        <f t="shared" ref="AR18:AR20" si="6">SUM(AP18,-AQ18)</f>
        <v>0</v>
      </c>
      <c r="AS18" s="6">
        <f>COUNTIF(F22:F27,B25)*3+COUNTIF(F22,"Égalité")+COUNTIF(F25:F26,"Égalité")</f>
        <v>0</v>
      </c>
      <c r="AT18" s="3">
        <f>SUM(AS18,AR18/100,AP18/10000)</f>
        <v>0</v>
      </c>
      <c r="AU18" s="6" t="str">
        <f>B25</f>
        <v>Ukraine</v>
      </c>
      <c r="AZ18" s="88">
        <v>0</v>
      </c>
      <c r="BA18" s="120"/>
      <c r="BB18" s="120"/>
      <c r="BC18" s="86">
        <v>0</v>
      </c>
      <c r="BD18" s="92"/>
      <c r="BE18" s="92"/>
      <c r="BF18" s="121" t="str">
        <f t="shared" si="5"/>
        <v>Allemagne</v>
      </c>
    </row>
    <row r="19" spans="1:58" ht="24.95" customHeight="1" x14ac:dyDescent="0.25">
      <c r="A19" s="331"/>
      <c r="B19" s="192" t="s">
        <v>63</v>
      </c>
      <c r="C19" s="72"/>
      <c r="D19" s="72"/>
      <c r="E19" s="194" t="str">
        <f>B21</f>
        <v>Pays de Galles</v>
      </c>
      <c r="F19" s="222" t="str">
        <f t="shared" si="2"/>
        <v>Non joué</v>
      </c>
      <c r="G19" s="22"/>
      <c r="H19" s="191">
        <v>3</v>
      </c>
      <c r="I19" s="192" t="str">
        <f>VLOOKUP(LARGE(AT11:AT14,3),AT11:AU14,2,FALSE)</f>
        <v>Angleterre</v>
      </c>
      <c r="J19" s="193">
        <f>VLOOKUP(I19,AO11:AS14,5,FALSE)</f>
        <v>0</v>
      </c>
      <c r="K19" s="193">
        <f>VLOOKUP(I19,AO11:AP14,2,FALSE)</f>
        <v>0</v>
      </c>
      <c r="L19" s="193">
        <f>VLOOKUP(I19,AO11:AQ14,3,FALSE)</f>
        <v>0</v>
      </c>
      <c r="M19" s="194">
        <f>VLOOKUP(I19,AO11:AR14,4,FALSE)</f>
        <v>0</v>
      </c>
      <c r="N19" s="4"/>
      <c r="O19" s="309"/>
      <c r="P19" s="297"/>
      <c r="Q19" s="309"/>
      <c r="R19" s="4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5"/>
      <c r="AF19" s="29">
        <v>1</v>
      </c>
      <c r="AG19" s="30" t="str">
        <f>VLOOKUP(AH19,$AL$6:$AW$11,2,FALSE)</f>
        <v>A</v>
      </c>
      <c r="AH19" s="31" t="str">
        <f>VLOOKUP(MAX(AK6:AK11),AK6:AL11,2,FALSE)</f>
        <v>France</v>
      </c>
      <c r="AI19" s="32">
        <f>VLOOKUP(AH19,$AG$6:$AJ$11,2,FALSE)</f>
        <v>4</v>
      </c>
      <c r="AJ19" s="32">
        <f t="shared" ref="AJ19:AJ24" si="7">VLOOKUP($AH19,$AG$6:$AJ$11,3,FALSE)</f>
        <v>0</v>
      </c>
      <c r="AK19" s="33">
        <f t="shared" ref="AK19:AK24" si="8">VLOOKUP($AH19,$AG$6:$AJ$11,4,FALSE)</f>
        <v>2</v>
      </c>
      <c r="AL19" s="2"/>
      <c r="AN19" s="2"/>
      <c r="AO19" s="6" t="str">
        <f>B27</f>
        <v>Pologne</v>
      </c>
      <c r="AP19" s="6">
        <f>SUM(C27,D23,D25)</f>
        <v>0</v>
      </c>
      <c r="AQ19" s="6">
        <f>SUM(C23,C25,D27)</f>
        <v>0</v>
      </c>
      <c r="AR19" s="6">
        <f t="shared" si="6"/>
        <v>0</v>
      </c>
      <c r="AS19" s="6">
        <f>COUNTIF(F22:F27,B27)*3+COUNTIF(F23,"Égalité")+COUNTIF(F25,"Égalité")+COUNTIF(F27,"Égalité")</f>
        <v>0</v>
      </c>
      <c r="AT19" s="3">
        <f>SUM(AS19,AR19/100,AP19/10000)</f>
        <v>0</v>
      </c>
      <c r="AU19" s="6" t="str">
        <f>B27</f>
        <v>Pologne</v>
      </c>
      <c r="AZ19" s="84">
        <v>0</v>
      </c>
      <c r="BA19" s="120"/>
      <c r="BB19" s="120"/>
      <c r="BC19" s="86">
        <v>0</v>
      </c>
      <c r="BD19" s="92"/>
      <c r="BE19" s="92"/>
      <c r="BF19" s="121" t="str">
        <f t="shared" si="5"/>
        <v>Allemagne</v>
      </c>
    </row>
    <row r="20" spans="1:58" ht="24.95" customHeight="1" thickBot="1" x14ac:dyDescent="0.3">
      <c r="A20" s="331"/>
      <c r="B20" s="192" t="str">
        <f>B19</f>
        <v>Russie</v>
      </c>
      <c r="C20" s="72"/>
      <c r="D20" s="72"/>
      <c r="E20" s="194" t="str">
        <f>E18</f>
        <v>Slovaquie</v>
      </c>
      <c r="F20" s="222" t="str">
        <f t="shared" si="2"/>
        <v>Non joué</v>
      </c>
      <c r="G20" s="22"/>
      <c r="H20" s="195">
        <v>4</v>
      </c>
      <c r="I20" s="196" t="str">
        <f>VLOOKUP(LARGE(AT11:AT14,4),AT11:AU14,2,FALSE)</f>
        <v>Angleterre</v>
      </c>
      <c r="J20" s="197">
        <f>VLOOKUP(I20,AO11:AS14,5,FALSE)</f>
        <v>0</v>
      </c>
      <c r="K20" s="198">
        <f>VLOOKUP(I20,AO11:AP14,2,FALSE)</f>
        <v>0</v>
      </c>
      <c r="L20" s="198">
        <f>VLOOKUP(I20,AO11:AQ14,3,FALSE)</f>
        <v>0</v>
      </c>
      <c r="M20" s="199">
        <f>VLOOKUP(I20,AO11:AR14,4,FALSE)</f>
        <v>0</v>
      </c>
      <c r="N20" s="4"/>
      <c r="O20" s="295" t="str">
        <f>IF(COUNTBLANK(C10:D45)=0,AR63,"")</f>
        <v/>
      </c>
      <c r="P20" s="297"/>
      <c r="Q20" s="309"/>
      <c r="R20" s="4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5"/>
      <c r="AF20" s="34">
        <v>2</v>
      </c>
      <c r="AG20" s="35" t="str">
        <f>VLOOKUP(AH20,$AL$6:$AW$11,2,FALSE)</f>
        <v>B</v>
      </c>
      <c r="AH20" s="36" t="str">
        <f>VLOOKUP(LARGE(AK6:AK11,2),AK6:AL11,2,FALSE)</f>
        <v>Angleterre</v>
      </c>
      <c r="AI20" s="37">
        <f t="shared" ref="AI20:AI24" si="9">VLOOKUP(AH20,$AG$6:$AJ$11,2,FALSE)</f>
        <v>0</v>
      </c>
      <c r="AJ20" s="37">
        <f t="shared" si="7"/>
        <v>0</v>
      </c>
      <c r="AK20" s="38">
        <f t="shared" si="8"/>
        <v>0</v>
      </c>
      <c r="AL20" s="2"/>
      <c r="AN20" s="2"/>
      <c r="AO20" s="6" t="str">
        <f>E24</f>
        <v>Irlande du Nord</v>
      </c>
      <c r="AP20" s="6">
        <f>SUM(D24,D26,D27)</f>
        <v>0</v>
      </c>
      <c r="AQ20" s="6">
        <f>SUM(C24,C26,C27)</f>
        <v>0</v>
      </c>
      <c r="AR20" s="6">
        <f t="shared" si="6"/>
        <v>0</v>
      </c>
      <c r="AS20" s="7">
        <f>COUNTIF(F22:F27,E24)*3+COUNTIF(F24,"Égalité")+COUNTIF(F26:F27,"Égalité")</f>
        <v>0</v>
      </c>
      <c r="AT20" s="3">
        <f>SUM(AS20,AR20/100,AP20/10000)</f>
        <v>0</v>
      </c>
      <c r="AU20" s="6" t="str">
        <f>E24</f>
        <v>Irlande du Nord</v>
      </c>
      <c r="AZ20" s="84" t="s">
        <v>50</v>
      </c>
      <c r="BA20" s="120">
        <f>C11</f>
        <v>1</v>
      </c>
      <c r="BB20" s="120">
        <f>D11</f>
        <v>1</v>
      </c>
      <c r="BC20" s="87" t="s">
        <v>51</v>
      </c>
      <c r="BD20" s="92"/>
      <c r="BE20" s="92"/>
      <c r="BF20" s="97" t="s">
        <v>80</v>
      </c>
    </row>
    <row r="21" spans="1:58" ht="24.95" customHeight="1" thickBot="1" x14ac:dyDescent="0.3">
      <c r="A21" s="332"/>
      <c r="B21" s="196" t="s">
        <v>88</v>
      </c>
      <c r="C21" s="73"/>
      <c r="D21" s="73"/>
      <c r="E21" s="199" t="str">
        <f>E18</f>
        <v>Slovaquie</v>
      </c>
      <c r="F21" s="223" t="str">
        <f t="shared" si="2"/>
        <v>Non joué</v>
      </c>
      <c r="G21" s="22"/>
      <c r="H21" s="78"/>
      <c r="I21" s="78"/>
      <c r="J21" s="78"/>
      <c r="K21" s="78"/>
      <c r="L21" s="78"/>
      <c r="M21" s="78"/>
      <c r="N21" s="4"/>
      <c r="O21" s="298"/>
      <c r="P21" s="299"/>
      <c r="Q21" s="309"/>
      <c r="R21" s="4"/>
      <c r="S21" s="294" t="str">
        <f>IF(AND(P18=P20,Q18=Q20),"",IF(P18&lt;&gt;P20,IF(P18&gt;P20,O18,O20),IF(Q18&gt;Q20,O18,O20)))</f>
        <v/>
      </c>
      <c r="T21" s="296"/>
      <c r="U21" s="309"/>
      <c r="V21" s="69"/>
      <c r="W21" s="69"/>
      <c r="X21" s="69"/>
      <c r="Y21" s="69"/>
      <c r="Z21" s="69"/>
      <c r="AA21" s="69"/>
      <c r="AB21" s="69"/>
      <c r="AC21" s="69"/>
      <c r="AD21" s="5"/>
      <c r="AF21" s="34">
        <v>3</v>
      </c>
      <c r="AG21" s="35" t="str">
        <f>VLOOKUP(AH21,$AL$6:$AW$11,2,FALSE)</f>
        <v>B</v>
      </c>
      <c r="AH21" s="36" t="str">
        <f>VLOOKUP(LARGE(AK6:AK11,3),AK6:AL11,2,FALSE)</f>
        <v>Angleterre</v>
      </c>
      <c r="AI21" s="37">
        <f t="shared" si="9"/>
        <v>0</v>
      </c>
      <c r="AJ21" s="37">
        <f t="shared" si="7"/>
        <v>0</v>
      </c>
      <c r="AK21" s="38">
        <f t="shared" si="8"/>
        <v>0</v>
      </c>
      <c r="AL21" s="2"/>
      <c r="AN21" s="2"/>
      <c r="AO21" s="3"/>
      <c r="AP21" s="3"/>
      <c r="AQ21" s="3"/>
      <c r="AR21" s="3"/>
      <c r="AS21" s="3"/>
      <c r="AT21" s="3"/>
      <c r="AU21" s="3"/>
      <c r="AZ21" s="88" t="s">
        <v>60</v>
      </c>
      <c r="BA21" s="120">
        <f>D14</f>
        <v>1</v>
      </c>
      <c r="BB21" s="120">
        <f>C14</f>
        <v>0</v>
      </c>
      <c r="BC21" s="86" t="s">
        <v>61</v>
      </c>
      <c r="BD21" s="92"/>
      <c r="BE21" s="92"/>
      <c r="BF21" s="93" t="s">
        <v>83</v>
      </c>
    </row>
    <row r="22" spans="1:58" ht="24.95" customHeight="1" thickBot="1" x14ac:dyDescent="0.3">
      <c r="A22" s="343" t="s">
        <v>16</v>
      </c>
      <c r="B22" s="273" t="s">
        <v>53</v>
      </c>
      <c r="C22" s="71"/>
      <c r="D22" s="71"/>
      <c r="E22" s="274" t="str">
        <f>B25</f>
        <v>Ukraine</v>
      </c>
      <c r="F22" s="228" t="str">
        <f t="shared" si="2"/>
        <v>Non joué</v>
      </c>
      <c r="G22" s="22"/>
      <c r="H22" s="74" t="s">
        <v>48</v>
      </c>
      <c r="I22" s="75" t="s">
        <v>1</v>
      </c>
      <c r="J22" s="75" t="s">
        <v>3</v>
      </c>
      <c r="K22" s="76" t="s">
        <v>4</v>
      </c>
      <c r="L22" s="76" t="s">
        <v>5</v>
      </c>
      <c r="M22" s="77" t="s">
        <v>13</v>
      </c>
      <c r="N22" s="4"/>
      <c r="O22" s="69"/>
      <c r="P22" s="69"/>
      <c r="Q22" s="69"/>
      <c r="R22" s="4"/>
      <c r="S22" s="295"/>
      <c r="T22" s="297"/>
      <c r="U22" s="309"/>
      <c r="V22" s="69"/>
      <c r="W22" s="69"/>
      <c r="X22" s="69"/>
      <c r="Y22" s="69"/>
      <c r="Z22" s="69"/>
      <c r="AA22" s="69"/>
      <c r="AB22" s="69"/>
      <c r="AC22" s="69"/>
      <c r="AD22" s="5"/>
      <c r="AF22" s="34">
        <v>4</v>
      </c>
      <c r="AG22" s="35" t="str">
        <f>VLOOKUP(AH22,$AL$6:$AW$11,2,FALSE)</f>
        <v>B</v>
      </c>
      <c r="AH22" s="36" t="str">
        <f>VLOOKUP(LARGE(AK6:AK11,4),AK6:AL11,2,FALSE)</f>
        <v>Angleterre</v>
      </c>
      <c r="AI22" s="37">
        <f t="shared" si="9"/>
        <v>0</v>
      </c>
      <c r="AJ22" s="37">
        <f t="shared" si="7"/>
        <v>0</v>
      </c>
      <c r="AK22" s="38">
        <f t="shared" si="8"/>
        <v>0</v>
      </c>
      <c r="AL22" s="2"/>
      <c r="AN22" s="2"/>
      <c r="AO22" s="3" t="s">
        <v>1</v>
      </c>
      <c r="AP22" s="6" t="s">
        <v>4</v>
      </c>
      <c r="AQ22" s="6" t="s">
        <v>5</v>
      </c>
      <c r="AR22" s="7" t="s">
        <v>13</v>
      </c>
      <c r="AS22" s="6" t="s">
        <v>3</v>
      </c>
      <c r="AT22" s="3" t="s">
        <v>14</v>
      </c>
      <c r="AU22" s="6" t="s">
        <v>1</v>
      </c>
      <c r="AZ22" s="84" t="s">
        <v>62</v>
      </c>
      <c r="BA22" s="120">
        <f>D20</f>
        <v>0</v>
      </c>
      <c r="BB22" s="120">
        <f>C20</f>
        <v>0</v>
      </c>
      <c r="BC22" s="86" t="s">
        <v>63</v>
      </c>
      <c r="BD22" s="92"/>
      <c r="BE22" s="92"/>
      <c r="BF22" s="121" t="str">
        <f>I29</f>
        <v>Espagne</v>
      </c>
    </row>
    <row r="23" spans="1:58" ht="24.95" customHeight="1" thickBot="1" x14ac:dyDescent="0.3">
      <c r="A23" s="344"/>
      <c r="B23" s="175" t="str">
        <f>B22</f>
        <v>Allemagne</v>
      </c>
      <c r="C23" s="72"/>
      <c r="D23" s="72"/>
      <c r="E23" s="177" t="str">
        <f>B27</f>
        <v>Pologne</v>
      </c>
      <c r="F23" s="229" t="str">
        <f t="shared" si="2"/>
        <v>Non joué</v>
      </c>
      <c r="G23" s="22"/>
      <c r="H23" s="166">
        <v>1</v>
      </c>
      <c r="I23" s="167" t="str">
        <f>VLOOKUP(MAX(AT17:AT20),AT17:AU20,2,FALSE)</f>
        <v>Allemagne</v>
      </c>
      <c r="J23" s="168">
        <f>VLOOKUP(I23,AO17:AS20,5,FALSE)</f>
        <v>0</v>
      </c>
      <c r="K23" s="168">
        <f>VLOOKUP(I23,AO17:AP20,2,FALSE)</f>
        <v>0</v>
      </c>
      <c r="L23" s="168">
        <f>VLOOKUP(I23,AO17:AQ20,3,FALSE)</f>
        <v>0</v>
      </c>
      <c r="M23" s="169">
        <f>VLOOKUP(I23,AO17:AR20,4,FALSE)</f>
        <v>0</v>
      </c>
      <c r="N23" s="4"/>
      <c r="O23" s="69"/>
      <c r="P23" s="69"/>
      <c r="Q23" s="69"/>
      <c r="R23" s="4"/>
      <c r="S23" s="295" t="str">
        <f>IF(AND(P24=P26,Q24=Q26),"",IF(P24&lt;&gt;P26,IF(P24&gt;P26,O24,O26),IF(Q24&gt;Q26,O24,O26)))</f>
        <v/>
      </c>
      <c r="T23" s="297"/>
      <c r="U23" s="309"/>
      <c r="V23" s="69"/>
      <c r="W23" s="69"/>
      <c r="X23" s="69"/>
      <c r="Y23" s="69"/>
      <c r="Z23" s="69"/>
      <c r="AA23" s="69"/>
      <c r="AB23" s="69"/>
      <c r="AC23" s="69"/>
      <c r="AD23" s="5"/>
      <c r="AF23" s="17">
        <v>5</v>
      </c>
      <c r="AG23" s="39" t="str">
        <f>VLOOKUP(AH23,$AL$6:$AW$11,2,FALSE)</f>
        <v>B</v>
      </c>
      <c r="AH23" s="40" t="str">
        <f>VLOOKUP(LARGE(AK6:AK11,5),AK6:AL11,2,FALSE)</f>
        <v>Angleterre</v>
      </c>
      <c r="AI23" s="19">
        <f t="shared" si="9"/>
        <v>0</v>
      </c>
      <c r="AJ23" s="19">
        <f t="shared" si="7"/>
        <v>0</v>
      </c>
      <c r="AK23" s="21">
        <f t="shared" si="8"/>
        <v>0</v>
      </c>
      <c r="AL23" s="2"/>
      <c r="AO23" s="3" t="str">
        <f>B28</f>
        <v>Espagne</v>
      </c>
      <c r="AP23" s="6">
        <f>SUM(C28:C30)</f>
        <v>0</v>
      </c>
      <c r="AQ23" s="6">
        <f>SUM(D28:D30)</f>
        <v>0</v>
      </c>
      <c r="AR23" s="6">
        <f>SUM(AP23,-AQ23)</f>
        <v>0</v>
      </c>
      <c r="AS23" s="6">
        <f>COUNTIF(F28:F33,B28)*3+COUNTIF(F28:F30,"Égalité")</f>
        <v>0</v>
      </c>
      <c r="AT23" s="3">
        <f>SUM(AS23,AR23/100,AP23/10000)</f>
        <v>0</v>
      </c>
      <c r="AU23" s="6" t="str">
        <f>B28</f>
        <v>Espagne</v>
      </c>
      <c r="AZ23" s="84" t="s">
        <v>52</v>
      </c>
      <c r="BA23" s="120">
        <f>C17</f>
        <v>0</v>
      </c>
      <c r="BB23" s="120">
        <f>D17</f>
        <v>0</v>
      </c>
      <c r="BC23" s="87" t="s">
        <v>88</v>
      </c>
      <c r="BD23" s="92"/>
      <c r="BE23" s="92"/>
      <c r="BF23" s="121" t="str">
        <f t="shared" ref="BF23:BF25" si="10">I30</f>
        <v>Espagne</v>
      </c>
    </row>
    <row r="24" spans="1:58" ht="24.95" customHeight="1" thickBot="1" x14ac:dyDescent="0.3">
      <c r="A24" s="344"/>
      <c r="B24" s="175" t="str">
        <f>B22</f>
        <v>Allemagne</v>
      </c>
      <c r="C24" s="72"/>
      <c r="D24" s="72"/>
      <c r="E24" s="177" t="s">
        <v>89</v>
      </c>
      <c r="F24" s="229" t="str">
        <f t="shared" si="2"/>
        <v>Non joué</v>
      </c>
      <c r="G24" s="22"/>
      <c r="H24" s="170">
        <v>2</v>
      </c>
      <c r="I24" s="171" t="str">
        <f>VLOOKUP(LARGE(AT17:AT20,2),AT17:AU20,2,FALSE)</f>
        <v>Allemagne</v>
      </c>
      <c r="J24" s="172">
        <f>VLOOKUP(I24,AO17:AS20,5,FALSE)</f>
        <v>0</v>
      </c>
      <c r="K24" s="172">
        <f>VLOOKUP(I24,AO17:AP20,2,FALSE)</f>
        <v>0</v>
      </c>
      <c r="L24" s="172">
        <f>VLOOKUP(I24,AO17:AQ20,3,FALSE)</f>
        <v>0</v>
      </c>
      <c r="M24" s="173">
        <f>VLOOKUP(I24,AO17:AR20,4,FALSE)</f>
        <v>0</v>
      </c>
      <c r="N24" s="4"/>
      <c r="O24" s="294" t="str">
        <f>IF(COUNTBLANK(C40:D45)=0,I41,"")</f>
        <v/>
      </c>
      <c r="P24" s="296"/>
      <c r="Q24" s="309"/>
      <c r="R24" s="4"/>
      <c r="S24" s="298"/>
      <c r="T24" s="299"/>
      <c r="U24" s="309"/>
      <c r="V24" s="69"/>
      <c r="W24" s="69"/>
      <c r="X24" s="69"/>
      <c r="Y24" s="69"/>
      <c r="Z24" s="69"/>
      <c r="AA24" s="69"/>
      <c r="AB24" s="69"/>
      <c r="AC24" s="69"/>
      <c r="AD24" s="5"/>
      <c r="AF24" s="24">
        <v>6</v>
      </c>
      <c r="AG24" s="41" t="str">
        <f>VLOOKUP(AH24,$AL$6:$AW$11,2,FALSE)</f>
        <v>B</v>
      </c>
      <c r="AH24" s="42" t="str">
        <f>VLOOKUP(MIN(AK6:AK11),AK6:AL11,2,FALSE)</f>
        <v>Angleterre</v>
      </c>
      <c r="AI24" s="26">
        <f t="shared" si="9"/>
        <v>0</v>
      </c>
      <c r="AJ24" s="26">
        <f t="shared" si="7"/>
        <v>0</v>
      </c>
      <c r="AK24" s="28">
        <f t="shared" si="8"/>
        <v>0</v>
      </c>
      <c r="AL24" s="2"/>
      <c r="AO24" s="6" t="str">
        <f>B31</f>
        <v>République Tchèque</v>
      </c>
      <c r="AP24" s="6">
        <f>SUM(C31,C32,D28)</f>
        <v>0</v>
      </c>
      <c r="AQ24" s="6">
        <f>SUM(C28,D31,D32)</f>
        <v>0</v>
      </c>
      <c r="AR24" s="6">
        <f t="shared" ref="AR24:AR26" si="11">SUM(AP24,-AQ24)</f>
        <v>0</v>
      </c>
      <c r="AS24" s="6">
        <f>COUNTIF(F28:F33,B31)*3+COUNTIF(F28,"Égalité")+COUNTIF(F31:F32,"Égalité")</f>
        <v>0</v>
      </c>
      <c r="AT24" s="3">
        <f>SUM(AS24,AR24/100,AP24/10000)</f>
        <v>0</v>
      </c>
      <c r="AU24" s="6" t="str">
        <f>B31</f>
        <v>République Tchèque</v>
      </c>
      <c r="AZ24" s="88" t="s">
        <v>54</v>
      </c>
      <c r="BA24" s="120">
        <f>C29</f>
        <v>0</v>
      </c>
      <c r="BB24" s="120">
        <f>D29</f>
        <v>0</v>
      </c>
      <c r="BC24" s="86" t="s">
        <v>55</v>
      </c>
      <c r="BD24" s="92"/>
      <c r="BE24" s="92"/>
      <c r="BF24" s="121" t="str">
        <f t="shared" si="10"/>
        <v>Espagne</v>
      </c>
    </row>
    <row r="25" spans="1:58" ht="24.95" customHeight="1" x14ac:dyDescent="0.25">
      <c r="A25" s="344"/>
      <c r="B25" s="175" t="s">
        <v>65</v>
      </c>
      <c r="C25" s="72"/>
      <c r="D25" s="72"/>
      <c r="E25" s="177" t="str">
        <f>B27</f>
        <v>Pologne</v>
      </c>
      <c r="F25" s="229" t="str">
        <f t="shared" si="2"/>
        <v>Non joué</v>
      </c>
      <c r="G25" s="22"/>
      <c r="H25" s="174">
        <v>3</v>
      </c>
      <c r="I25" s="175" t="str">
        <f>VLOOKUP(LARGE(AT17:AT20,3),AT17:AU20,2,FALSE)</f>
        <v>Allemagne</v>
      </c>
      <c r="J25" s="176">
        <f>VLOOKUP(I25,AO17:AS20,5,FALSE)</f>
        <v>0</v>
      </c>
      <c r="K25" s="176">
        <f>VLOOKUP(I25,AO17:AP20,2,FALSE)</f>
        <v>0</v>
      </c>
      <c r="L25" s="176">
        <f>VLOOKUP(I25,AO17:AQ20,3,FALSE)</f>
        <v>0</v>
      </c>
      <c r="M25" s="177">
        <f>VLOOKUP(I25,AO17:AR20,4,FALSE)</f>
        <v>0</v>
      </c>
      <c r="N25" s="4"/>
      <c r="O25" s="295"/>
      <c r="P25" s="297"/>
      <c r="Q25" s="309"/>
      <c r="R25" s="4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5"/>
      <c r="AO25" s="6" t="str">
        <f>B33</f>
        <v>Turquie</v>
      </c>
      <c r="AP25" s="6">
        <f>SUM(C33,D29,D31)</f>
        <v>0</v>
      </c>
      <c r="AQ25" s="6">
        <f>SUM(C29,C31,D33)</f>
        <v>0</v>
      </c>
      <c r="AR25" s="6">
        <f t="shared" si="11"/>
        <v>0</v>
      </c>
      <c r="AS25" s="6">
        <f>COUNTIF(F28:F33,B33)*3+COUNTIF(F29,"Égalité")+COUNTIF(F31,"Égalité")+COUNTIF(F33,"Égalité")</f>
        <v>0</v>
      </c>
      <c r="AT25" s="3">
        <f>SUM(AS25,AR25/100,AP25/10000)</f>
        <v>0</v>
      </c>
      <c r="AU25" s="6" t="str">
        <f>B33</f>
        <v>Turquie</v>
      </c>
      <c r="AZ25" s="84" t="s">
        <v>89</v>
      </c>
      <c r="BA25" s="120">
        <f>D26</f>
        <v>0</v>
      </c>
      <c r="BB25" s="120">
        <f>C26</f>
        <v>0</v>
      </c>
      <c r="BC25" s="86" t="s">
        <v>65</v>
      </c>
      <c r="BD25" s="92"/>
      <c r="BE25" s="92"/>
      <c r="BF25" s="121" t="str">
        <f t="shared" si="10"/>
        <v>Espagne</v>
      </c>
    </row>
    <row r="26" spans="1:58" ht="24.95" customHeight="1" thickBot="1" x14ac:dyDescent="0.3">
      <c r="A26" s="344"/>
      <c r="B26" s="175" t="str">
        <f>B25</f>
        <v>Ukraine</v>
      </c>
      <c r="C26" s="72"/>
      <c r="D26" s="72"/>
      <c r="E26" s="177" t="str">
        <f>E24</f>
        <v>Irlande du Nord</v>
      </c>
      <c r="F26" s="229" t="str">
        <f t="shared" si="2"/>
        <v>Non joué</v>
      </c>
      <c r="G26" s="22"/>
      <c r="H26" s="178">
        <v>4</v>
      </c>
      <c r="I26" s="179" t="str">
        <f>VLOOKUP(LARGE(AT17:AT20,4),AT17:AU20,2,FALSE)</f>
        <v>Allemagne</v>
      </c>
      <c r="J26" s="180">
        <f>VLOOKUP(I26,AO17:AS20,5,FALSE)</f>
        <v>0</v>
      </c>
      <c r="K26" s="181">
        <f>VLOOKUP(I26,AO17:AP20,2,FALSE)</f>
        <v>0</v>
      </c>
      <c r="L26" s="181">
        <f>VLOOKUP(I26,AO17:AQ20,3,FALSE)</f>
        <v>0</v>
      </c>
      <c r="M26" s="182">
        <f>VLOOKUP(I26,AO17:AR20,4,FALSE)</f>
        <v>0</v>
      </c>
      <c r="N26" s="4"/>
      <c r="O26" s="295" t="str">
        <f>IF(COUNTBLANK(C34:D39)=0,I36,"")</f>
        <v/>
      </c>
      <c r="P26" s="297"/>
      <c r="Q26" s="309"/>
      <c r="R26" s="4"/>
      <c r="S26" s="69"/>
      <c r="T26" s="69"/>
      <c r="U26" s="69"/>
      <c r="V26" s="69"/>
      <c r="W26" s="69"/>
      <c r="X26" s="69"/>
      <c r="Y26" s="69"/>
      <c r="Z26" s="69"/>
      <c r="AA26" s="69"/>
      <c r="AB26" s="127" t="s">
        <v>92</v>
      </c>
      <c r="AC26" s="4" t="s">
        <v>93</v>
      </c>
      <c r="AD26" s="5"/>
      <c r="AE26" s="2"/>
      <c r="AO26" s="6" t="str">
        <f>E30</f>
        <v>Croatie</v>
      </c>
      <c r="AP26" s="6">
        <f>SUM(D30,D32,D33)</f>
        <v>0</v>
      </c>
      <c r="AQ26" s="6">
        <f>SUM(C30,C32,C33)</f>
        <v>0</v>
      </c>
      <c r="AR26" s="6">
        <f t="shared" si="11"/>
        <v>0</v>
      </c>
      <c r="AS26" s="7">
        <f>COUNTIF(F28:F33,E30)*3+COUNTIF(F30,"Égalité")+COUNTIF(F32:F33,"Égalité")</f>
        <v>0</v>
      </c>
      <c r="AT26" s="3">
        <f>SUM(AS26,AR26/100,AP26/10000)</f>
        <v>0</v>
      </c>
      <c r="AU26" s="6" t="str">
        <f>E30</f>
        <v>Croatie</v>
      </c>
      <c r="AZ26" s="84" t="s">
        <v>53</v>
      </c>
      <c r="BA26" s="120">
        <f>C23</f>
        <v>0</v>
      </c>
      <c r="BB26" s="120">
        <f>D23</f>
        <v>0</v>
      </c>
      <c r="BC26" s="87" t="s">
        <v>64</v>
      </c>
      <c r="BD26" s="92"/>
      <c r="BE26" s="92"/>
      <c r="BF26" s="97" t="s">
        <v>80</v>
      </c>
    </row>
    <row r="27" spans="1:58" ht="24.95" customHeight="1" thickBot="1" x14ac:dyDescent="0.3">
      <c r="A27" s="345"/>
      <c r="B27" s="179" t="s">
        <v>64</v>
      </c>
      <c r="C27" s="73"/>
      <c r="D27" s="73"/>
      <c r="E27" s="182" t="str">
        <f>E24</f>
        <v>Irlande du Nord</v>
      </c>
      <c r="F27" s="230" t="str">
        <f t="shared" si="2"/>
        <v>Non joué</v>
      </c>
      <c r="G27" s="22"/>
      <c r="H27" s="78"/>
      <c r="I27" s="78"/>
      <c r="J27" s="78"/>
      <c r="K27" s="78"/>
      <c r="L27" s="78"/>
      <c r="M27" s="78"/>
      <c r="N27" s="4"/>
      <c r="O27" s="298"/>
      <c r="P27" s="299"/>
      <c r="Q27" s="309"/>
      <c r="R27" s="4"/>
      <c r="S27" s="69"/>
      <c r="T27" s="69"/>
      <c r="U27" s="69"/>
      <c r="V27" s="69"/>
      <c r="W27" s="69"/>
      <c r="X27" s="69"/>
      <c r="Y27" s="69"/>
      <c r="Z27" s="69"/>
      <c r="AA27" s="294" t="str">
        <f>IF(AND(X15=X17,Y15=Y17),"",IF(X15&lt;&gt;X17,IF(X15&gt;X17,W15,W17),IF(Y15&gt;Y17,W15,W17)))</f>
        <v/>
      </c>
      <c r="AB27" s="296"/>
      <c r="AC27" s="309"/>
      <c r="AD27" s="5"/>
      <c r="AE27" s="2"/>
      <c r="AO27" s="3"/>
      <c r="AP27" s="3"/>
      <c r="AQ27" s="3"/>
      <c r="AR27" s="3"/>
      <c r="AS27" s="3"/>
      <c r="AT27" s="3"/>
      <c r="AU27" s="3"/>
      <c r="AZ27" s="88" t="s">
        <v>66</v>
      </c>
      <c r="BA27" s="120">
        <f>D32</f>
        <v>0</v>
      </c>
      <c r="BB27" s="120">
        <f>C32</f>
        <v>0</v>
      </c>
      <c r="BC27" s="86" t="s">
        <v>90</v>
      </c>
      <c r="BD27" s="92"/>
      <c r="BE27" s="92"/>
      <c r="BF27" s="93" t="s">
        <v>84</v>
      </c>
    </row>
    <row r="28" spans="1:58" ht="24.95" customHeight="1" thickBot="1" x14ac:dyDescent="0.3">
      <c r="A28" s="333" t="s">
        <v>17</v>
      </c>
      <c r="B28" s="275" t="s">
        <v>54</v>
      </c>
      <c r="C28" s="71"/>
      <c r="D28" s="71"/>
      <c r="E28" s="276" t="str">
        <f>B31</f>
        <v>République Tchèque</v>
      </c>
      <c r="F28" s="217" t="str">
        <f t="shared" si="2"/>
        <v>Non joué</v>
      </c>
      <c r="G28" s="22"/>
      <c r="H28" s="74" t="s">
        <v>48</v>
      </c>
      <c r="I28" s="75" t="s">
        <v>1</v>
      </c>
      <c r="J28" s="75" t="s">
        <v>3</v>
      </c>
      <c r="K28" s="76" t="s">
        <v>4</v>
      </c>
      <c r="L28" s="76" t="s">
        <v>5</v>
      </c>
      <c r="M28" s="77" t="s">
        <v>13</v>
      </c>
      <c r="N28" s="4"/>
      <c r="O28" s="69"/>
      <c r="P28" s="69"/>
      <c r="Q28" s="69"/>
      <c r="R28" s="4"/>
      <c r="S28" s="69"/>
      <c r="T28" s="69"/>
      <c r="U28" s="69"/>
      <c r="V28" s="69"/>
      <c r="W28" s="69"/>
      <c r="X28" s="69"/>
      <c r="Y28" s="69"/>
      <c r="Z28" s="69"/>
      <c r="AA28" s="295"/>
      <c r="AB28" s="297"/>
      <c r="AC28" s="309"/>
      <c r="AD28" s="5"/>
      <c r="AE28" s="2"/>
      <c r="AO28" s="3" t="s">
        <v>1</v>
      </c>
      <c r="AP28" s="6" t="s">
        <v>4</v>
      </c>
      <c r="AQ28" s="6" t="s">
        <v>5</v>
      </c>
      <c r="AR28" s="7" t="s">
        <v>13</v>
      </c>
      <c r="AS28" s="6" t="s">
        <v>3</v>
      </c>
      <c r="AT28" s="3" t="s">
        <v>14</v>
      </c>
      <c r="AU28" s="6" t="s">
        <v>1</v>
      </c>
      <c r="AZ28" s="84" t="s">
        <v>56</v>
      </c>
      <c r="BA28" s="120">
        <f>C35</f>
        <v>0</v>
      </c>
      <c r="BB28" s="120">
        <f>D35</f>
        <v>0</v>
      </c>
      <c r="BC28" s="86" t="s">
        <v>57</v>
      </c>
      <c r="BD28" s="92"/>
      <c r="BE28" s="92"/>
      <c r="BF28" s="121" t="str">
        <f>I35</f>
        <v>Belgique</v>
      </c>
    </row>
    <row r="29" spans="1:58" ht="24.95" customHeight="1" thickBot="1" x14ac:dyDescent="0.3">
      <c r="A29" s="334"/>
      <c r="B29" s="209" t="str">
        <f>B28</f>
        <v>Espagne</v>
      </c>
      <c r="C29" s="72"/>
      <c r="D29" s="72"/>
      <c r="E29" s="211" t="str">
        <f>B33</f>
        <v>Turquie</v>
      </c>
      <c r="F29" s="218" t="str">
        <f t="shared" si="2"/>
        <v>Non joué</v>
      </c>
      <c r="G29" s="22"/>
      <c r="H29" s="200">
        <v>1</v>
      </c>
      <c r="I29" s="201" t="str">
        <f>VLOOKUP(MAX(AT23:AT26),AT23:AU26,2,FALSE)</f>
        <v>Espagne</v>
      </c>
      <c r="J29" s="202">
        <f>VLOOKUP(I29,AO23:AS26,5,FALSE)</f>
        <v>0</v>
      </c>
      <c r="K29" s="202">
        <f>VLOOKUP(I29,AO23:AP26,2,FALSE)</f>
        <v>0</v>
      </c>
      <c r="L29" s="202">
        <f>VLOOKUP(I29,AO23:AQ26,3,FALSE)</f>
        <v>0</v>
      </c>
      <c r="M29" s="203">
        <f>VLOOKUP(I29,AO23:AR26,4,FALSE)</f>
        <v>0</v>
      </c>
      <c r="N29" s="4"/>
      <c r="O29" s="69"/>
      <c r="P29" s="69"/>
      <c r="Q29" s="69"/>
      <c r="R29" s="4"/>
      <c r="S29" s="69"/>
      <c r="T29" s="69"/>
      <c r="U29" s="69"/>
      <c r="V29" s="69"/>
      <c r="W29" s="69"/>
      <c r="X29" s="69"/>
      <c r="Y29" s="69"/>
      <c r="Z29" s="69"/>
      <c r="AA29" s="295" t="str">
        <f>IF(AND(X39=X41,Y39=Y41),"",IF(X39&lt;&gt;X41,IF(X39&gt;X41,W39,W41),IF(Y39&gt;Y41,W39,W41)))</f>
        <v/>
      </c>
      <c r="AB29" s="297"/>
      <c r="AC29" s="309"/>
      <c r="AD29" s="5"/>
      <c r="AE29" s="2"/>
      <c r="AG29" s="128"/>
      <c r="AO29" s="3" t="str">
        <f>B34</f>
        <v>Belgique</v>
      </c>
      <c r="AP29" s="6">
        <f>SUM(C34:C36)</f>
        <v>0</v>
      </c>
      <c r="AQ29" s="6">
        <f>SUM(D34:D36)</f>
        <v>0</v>
      </c>
      <c r="AR29" s="6">
        <f>SUM(AP29,-AQ29)</f>
        <v>0</v>
      </c>
      <c r="AS29" s="6">
        <f>COUNTIF(F34:F39,B34)*3+COUNTIF(F34:F36,"Égalité")</f>
        <v>0</v>
      </c>
      <c r="AT29" s="3">
        <f>SUM(AS29,AR29/100,AP29/10000)</f>
        <v>0</v>
      </c>
      <c r="AU29" s="6" t="str">
        <f>B34</f>
        <v>Belgique</v>
      </c>
      <c r="AZ29" s="84" t="s">
        <v>67</v>
      </c>
      <c r="BA29" s="120">
        <f>D38</f>
        <v>0</v>
      </c>
      <c r="BB29" s="120">
        <f>C38</f>
        <v>0</v>
      </c>
      <c r="BC29" s="87" t="s">
        <v>68</v>
      </c>
      <c r="BD29" s="92"/>
      <c r="BE29" s="92"/>
      <c r="BF29" s="121" t="str">
        <f t="shared" ref="BF29:BF31" si="12">I36</f>
        <v>Belgique</v>
      </c>
    </row>
    <row r="30" spans="1:58" ht="24.95" customHeight="1" thickBot="1" x14ac:dyDescent="0.3">
      <c r="A30" s="334"/>
      <c r="B30" s="209" t="str">
        <f>B28</f>
        <v>Espagne</v>
      </c>
      <c r="C30" s="72"/>
      <c r="D30" s="72"/>
      <c r="E30" s="211" t="s">
        <v>66</v>
      </c>
      <c r="F30" s="218" t="str">
        <f t="shared" si="2"/>
        <v>Non joué</v>
      </c>
      <c r="G30" s="22"/>
      <c r="H30" s="204">
        <v>2</v>
      </c>
      <c r="I30" s="205" t="str">
        <f>VLOOKUP(LARGE(AT23:AT26,2),AT23:AU26,2,FALSE)</f>
        <v>Espagne</v>
      </c>
      <c r="J30" s="206">
        <f>VLOOKUP(I30,AO23:AS26,5,FALSE)</f>
        <v>0</v>
      </c>
      <c r="K30" s="206">
        <f>VLOOKUP(I30,AO23:AP26,2,FALSE)</f>
        <v>0</v>
      </c>
      <c r="L30" s="206">
        <f>VLOOKUP(I30,AO23:AQ26,3,FALSE)</f>
        <v>0</v>
      </c>
      <c r="M30" s="207">
        <f>VLOOKUP(I30,AO23:AR26,4,FALSE)</f>
        <v>0</v>
      </c>
      <c r="N30" s="4"/>
      <c r="O30" s="294" t="str">
        <f>IF(COUNTBLANK(C22:D27)=0,I23,"")</f>
        <v/>
      </c>
      <c r="P30" s="296"/>
      <c r="Q30" s="309"/>
      <c r="R30" s="4"/>
      <c r="S30" s="69"/>
      <c r="T30" s="69"/>
      <c r="U30" s="69"/>
      <c r="V30" s="69"/>
      <c r="W30" s="69"/>
      <c r="X30" s="69"/>
      <c r="Y30" s="69"/>
      <c r="Z30" s="69"/>
      <c r="AA30" s="298"/>
      <c r="AB30" s="299"/>
      <c r="AC30" s="309"/>
      <c r="AD30" s="5"/>
      <c r="AO30" s="6" t="str">
        <f>B37</f>
        <v>Italie</v>
      </c>
      <c r="AP30" s="6">
        <f>SUM(C37,C38,D34)</f>
        <v>0</v>
      </c>
      <c r="AQ30" s="6">
        <f>SUM(C34,D37,D38)</f>
        <v>0</v>
      </c>
      <c r="AR30" s="6">
        <f t="shared" ref="AR30:AR32" si="13">SUM(AP30,-AQ30)</f>
        <v>0</v>
      </c>
      <c r="AS30" s="6">
        <f>COUNTIF(F34:F39,B37)*3+COUNTIF(F34,"Égalité")+COUNTIF(F37:F38,"Égalité")</f>
        <v>0</v>
      </c>
      <c r="AT30" s="3">
        <f>SUM(AS30,AR30/100,AP30/10000)</f>
        <v>0</v>
      </c>
      <c r="AU30" s="6" t="str">
        <f>B37</f>
        <v>Italie</v>
      </c>
      <c r="AZ30" s="88" t="s">
        <v>69</v>
      </c>
      <c r="BA30" s="120">
        <f>D44</f>
        <v>0</v>
      </c>
      <c r="BB30" s="120">
        <f>C44</f>
        <v>0</v>
      </c>
      <c r="BC30" s="86" t="s">
        <v>59</v>
      </c>
      <c r="BD30" s="92"/>
      <c r="BE30" s="92"/>
      <c r="BF30" s="121" t="str">
        <f t="shared" si="12"/>
        <v>Belgique</v>
      </c>
    </row>
    <row r="31" spans="1:58" ht="24.95" customHeight="1" x14ac:dyDescent="0.25">
      <c r="A31" s="334"/>
      <c r="B31" s="209" t="s">
        <v>90</v>
      </c>
      <c r="C31" s="72"/>
      <c r="D31" s="72"/>
      <c r="E31" s="211" t="str">
        <f>B33</f>
        <v>Turquie</v>
      </c>
      <c r="F31" s="218" t="str">
        <f t="shared" si="2"/>
        <v>Non joué</v>
      </c>
      <c r="G31" s="22"/>
      <c r="H31" s="208">
        <v>3</v>
      </c>
      <c r="I31" s="209" t="str">
        <f>VLOOKUP(LARGE(AT23:AT26,3),AT23:AU26,2,FALSE)</f>
        <v>Espagne</v>
      </c>
      <c r="J31" s="210">
        <f>VLOOKUP(I31,AO23:AS26,5,FALSE)</f>
        <v>0</v>
      </c>
      <c r="K31" s="210">
        <f>VLOOKUP(I31,AO23:AP26,2,FALSE)</f>
        <v>0</v>
      </c>
      <c r="L31" s="210">
        <f>VLOOKUP(I31,AO23:AQ26,3,FALSE)</f>
        <v>0</v>
      </c>
      <c r="M31" s="211">
        <f>VLOOKUP(I31,AO23:AR26,4,FALSE)</f>
        <v>0</v>
      </c>
      <c r="N31" s="4"/>
      <c r="O31" s="295"/>
      <c r="P31" s="297"/>
      <c r="Q31" s="309"/>
      <c r="R31" s="4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5"/>
      <c r="AO31" s="6" t="str">
        <f>B39</f>
        <v>Irlande</v>
      </c>
      <c r="AP31" s="6">
        <f>SUM(C39,D35,D37)</f>
        <v>0</v>
      </c>
      <c r="AQ31" s="6">
        <f>SUM(C35,C37,D39)</f>
        <v>0</v>
      </c>
      <c r="AR31" s="6">
        <f t="shared" si="13"/>
        <v>0</v>
      </c>
      <c r="AS31" s="6">
        <f>COUNTIF(F34:F39,B39)*3+COUNTIF(F35,"Égalité")+COUNTIF(F37,"Égalité")+COUNTIF(F39,"Égalité")</f>
        <v>0</v>
      </c>
      <c r="AT31" s="3">
        <f>SUM(AS31,AR31/100,AP31/10000)</f>
        <v>0</v>
      </c>
      <c r="AU31" s="6" t="str">
        <f>B39</f>
        <v>Irlande</v>
      </c>
      <c r="AZ31" s="84" t="s">
        <v>58</v>
      </c>
      <c r="BA31" s="120">
        <f>C41</f>
        <v>0</v>
      </c>
      <c r="BB31" s="120">
        <f>D41</f>
        <v>0</v>
      </c>
      <c r="BC31" s="86" t="s">
        <v>70</v>
      </c>
      <c r="BD31" s="92"/>
      <c r="BE31" s="92"/>
      <c r="BF31" s="121" t="str">
        <f t="shared" si="12"/>
        <v>Belgique</v>
      </c>
    </row>
    <row r="32" spans="1:58" ht="24.95" customHeight="1" thickBot="1" x14ac:dyDescent="0.3">
      <c r="A32" s="334"/>
      <c r="B32" s="209" t="str">
        <f>B31</f>
        <v>République Tchèque</v>
      </c>
      <c r="C32" s="72"/>
      <c r="D32" s="72"/>
      <c r="E32" s="211" t="str">
        <f>E30</f>
        <v>Croatie</v>
      </c>
      <c r="F32" s="218" t="str">
        <f t="shared" si="2"/>
        <v>Non joué</v>
      </c>
      <c r="G32" s="22"/>
      <c r="H32" s="212">
        <v>4</v>
      </c>
      <c r="I32" s="213" t="str">
        <f>VLOOKUP(LARGE(AT23:AT26,4),AT23:AU26,2,FALSE)</f>
        <v>Espagne</v>
      </c>
      <c r="J32" s="214">
        <f>VLOOKUP(I32,AO23:AS26,5,FALSE)</f>
        <v>0</v>
      </c>
      <c r="K32" s="215">
        <f>VLOOKUP(I32,AO23:AP26,2,FALSE)</f>
        <v>0</v>
      </c>
      <c r="L32" s="215">
        <f>VLOOKUP(I32,AO23:AQ26,3,FALSE)</f>
        <v>0</v>
      </c>
      <c r="M32" s="216">
        <f>VLOOKUP(I32,AO23:AR26,4,FALSE)</f>
        <v>0</v>
      </c>
      <c r="N32" s="4"/>
      <c r="O32" s="295" t="str">
        <f>IF(COUNTBLANK(C10:D45)=0,AS63,"")</f>
        <v/>
      </c>
      <c r="P32" s="297"/>
      <c r="Q32" s="309"/>
      <c r="R32" s="4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5"/>
      <c r="AO32" s="6" t="str">
        <f>E36</f>
        <v>Suède</v>
      </c>
      <c r="AP32" s="6">
        <f>SUM(D36,D38,D39)</f>
        <v>0</v>
      </c>
      <c r="AQ32" s="6">
        <f>SUM(C36,C38,C39)</f>
        <v>0</v>
      </c>
      <c r="AR32" s="6">
        <f t="shared" si="13"/>
        <v>0</v>
      </c>
      <c r="AS32" s="7">
        <f>COUNTIF(F34:F39,E36)*3+COUNTIF(F36,"Égalité")+COUNTIF(F38:F39,"Égalité")</f>
        <v>0</v>
      </c>
      <c r="AT32" s="3">
        <f>SUM(AS32,AR32/100,AP32/10000)</f>
        <v>0</v>
      </c>
      <c r="AU32" s="6" t="str">
        <f>E36</f>
        <v>Suède</v>
      </c>
      <c r="AZ32" s="84">
        <v>0</v>
      </c>
      <c r="BA32" s="120"/>
      <c r="BB32" s="120"/>
      <c r="BC32" s="87">
        <v>0</v>
      </c>
      <c r="BD32" s="92"/>
      <c r="BE32" s="92"/>
      <c r="BF32" s="97" t="s">
        <v>80</v>
      </c>
    </row>
    <row r="33" spans="1:58" ht="24.95" customHeight="1" thickBot="1" x14ac:dyDescent="0.3">
      <c r="A33" s="335"/>
      <c r="B33" s="213" t="s">
        <v>55</v>
      </c>
      <c r="C33" s="73"/>
      <c r="D33" s="73"/>
      <c r="E33" s="216" t="str">
        <f>E30</f>
        <v>Croatie</v>
      </c>
      <c r="F33" s="219" t="str">
        <f t="shared" si="2"/>
        <v>Non joué</v>
      </c>
      <c r="G33" s="22"/>
      <c r="H33" s="78"/>
      <c r="I33" s="78"/>
      <c r="J33" s="78"/>
      <c r="K33" s="78"/>
      <c r="L33" s="78"/>
      <c r="M33" s="78"/>
      <c r="N33" s="4"/>
      <c r="O33" s="298"/>
      <c r="P33" s="299"/>
      <c r="Q33" s="309"/>
      <c r="R33" s="4"/>
      <c r="S33" s="294" t="str">
        <f>IF(AND(P30=P32,Q30=Q32),"",IF(P30&lt;&gt;P32,IF(P30&gt;P32,O30,O32),IF(Q30&gt;Q32,O30,O32)))</f>
        <v/>
      </c>
      <c r="T33" s="296"/>
      <c r="U33" s="309"/>
      <c r="V33" s="69"/>
      <c r="W33" s="69"/>
      <c r="X33" s="69"/>
      <c r="Y33" s="69"/>
      <c r="Z33" s="69"/>
      <c r="AA33" s="69"/>
      <c r="AB33" s="69"/>
      <c r="AC33" s="69"/>
      <c r="AD33" s="5"/>
      <c r="AO33" s="3"/>
      <c r="AP33" s="3"/>
      <c r="AQ33" s="3"/>
      <c r="AR33" s="3"/>
      <c r="AS33" s="3"/>
      <c r="AT33" s="3"/>
      <c r="AU33" s="3"/>
      <c r="AZ33" s="88">
        <v>0</v>
      </c>
      <c r="BA33" s="120"/>
      <c r="BB33" s="120"/>
      <c r="BC33" s="86">
        <v>0</v>
      </c>
      <c r="BD33" s="92"/>
      <c r="BE33" s="92"/>
      <c r="BF33" s="93" t="s">
        <v>85</v>
      </c>
    </row>
    <row r="34" spans="1:58" ht="24.95" customHeight="1" thickBot="1" x14ac:dyDescent="0.3">
      <c r="A34" s="340" t="s">
        <v>18</v>
      </c>
      <c r="B34" s="277" t="s">
        <v>56</v>
      </c>
      <c r="C34" s="71"/>
      <c r="D34" s="71"/>
      <c r="E34" s="278" t="str">
        <f>B37</f>
        <v>Italie</v>
      </c>
      <c r="F34" s="267" t="str">
        <f t="shared" si="2"/>
        <v>Non joué</v>
      </c>
      <c r="G34" s="22"/>
      <c r="H34" s="74" t="s">
        <v>48</v>
      </c>
      <c r="I34" s="75" t="s">
        <v>1</v>
      </c>
      <c r="J34" s="75" t="s">
        <v>3</v>
      </c>
      <c r="K34" s="76" t="s">
        <v>4</v>
      </c>
      <c r="L34" s="76" t="s">
        <v>5</v>
      </c>
      <c r="M34" s="77" t="s">
        <v>13</v>
      </c>
      <c r="N34" s="4"/>
      <c r="O34" s="69"/>
      <c r="P34" s="69"/>
      <c r="Q34" s="69"/>
      <c r="R34" s="4"/>
      <c r="S34" s="295"/>
      <c r="T34" s="297"/>
      <c r="U34" s="309"/>
      <c r="V34" s="69"/>
      <c r="W34" s="69"/>
      <c r="X34" s="69"/>
      <c r="Y34" s="69"/>
      <c r="Z34" s="69"/>
      <c r="AA34" s="69"/>
      <c r="AB34" s="69"/>
      <c r="AC34" s="69"/>
      <c r="AD34" s="5"/>
      <c r="AO34" s="3" t="s">
        <v>1</v>
      </c>
      <c r="AP34" s="6" t="s">
        <v>4</v>
      </c>
      <c r="AQ34" s="6" t="s">
        <v>5</v>
      </c>
      <c r="AR34" s="7" t="s">
        <v>13</v>
      </c>
      <c r="AS34" s="6" t="s">
        <v>3</v>
      </c>
      <c r="AT34" s="3" t="s">
        <v>14</v>
      </c>
      <c r="AU34" s="6" t="s">
        <v>1</v>
      </c>
      <c r="AZ34" s="84">
        <v>0</v>
      </c>
      <c r="BA34" s="120"/>
      <c r="BB34" s="120"/>
      <c r="BC34" s="86">
        <v>0</v>
      </c>
      <c r="BD34" s="92"/>
      <c r="BE34" s="92"/>
      <c r="BF34" s="121" t="str">
        <f>I41</f>
        <v>Portugal</v>
      </c>
    </row>
    <row r="35" spans="1:58" ht="24.95" customHeight="1" thickBot="1" x14ac:dyDescent="0.3">
      <c r="A35" s="341"/>
      <c r="B35" s="259" t="str">
        <f>B34</f>
        <v>Belgique</v>
      </c>
      <c r="C35" s="72"/>
      <c r="D35" s="72"/>
      <c r="E35" s="261" t="str">
        <f>B39</f>
        <v>Irlande</v>
      </c>
      <c r="F35" s="268" t="str">
        <f t="shared" si="2"/>
        <v>Non joué</v>
      </c>
      <c r="G35" s="22"/>
      <c r="H35" s="231">
        <v>1</v>
      </c>
      <c r="I35" s="232" t="str">
        <f>VLOOKUP(MAX(AT29:AT32),AT29:AU32,2,FALSE)</f>
        <v>Belgique</v>
      </c>
      <c r="J35" s="233">
        <f>VLOOKUP(I35,AO29:AS32,5,FALSE)</f>
        <v>0</v>
      </c>
      <c r="K35" s="233">
        <f>VLOOKUP(I35,AO29:AP32,2,FALSE)</f>
        <v>0</v>
      </c>
      <c r="L35" s="233">
        <f>VLOOKUP(I35,AO29:AQ32,3,FALSE)</f>
        <v>0</v>
      </c>
      <c r="M35" s="234">
        <f>VLOOKUP(I35,AO29:AR32,4,FALSE)</f>
        <v>0</v>
      </c>
      <c r="N35" s="4"/>
      <c r="O35" s="69"/>
      <c r="P35" s="69"/>
      <c r="Q35" s="69"/>
      <c r="R35" s="4"/>
      <c r="S35" s="295" t="str">
        <f>IF(AND(P36=P38,Q36=Q38),"",IF(P36&lt;&gt;P38,IF(P36&gt;P38,O36,O38),IF(Q36&gt;Q38,O36,O38)))</f>
        <v/>
      </c>
      <c r="T35" s="297"/>
      <c r="U35" s="309"/>
      <c r="V35" s="69"/>
      <c r="W35" s="69"/>
      <c r="X35" s="69"/>
      <c r="Y35" s="69"/>
      <c r="Z35" s="69"/>
      <c r="AA35" s="69"/>
      <c r="AB35" s="69"/>
      <c r="AC35" s="69"/>
      <c r="AD35" s="5"/>
      <c r="AO35" s="3" t="str">
        <f>B40</f>
        <v>Portugal</v>
      </c>
      <c r="AP35" s="6">
        <f>SUM(C40:C42)</f>
        <v>0</v>
      </c>
      <c r="AQ35" s="6">
        <f>SUM(D40:D42)</f>
        <v>0</v>
      </c>
      <c r="AR35" s="6">
        <f>SUM(AP35,-AQ35)</f>
        <v>0</v>
      </c>
      <c r="AS35" s="6">
        <f>COUNTIF(F40:F45,B40)*3+COUNTIF(F40:F42,"Égalité")</f>
        <v>0</v>
      </c>
      <c r="AT35" s="3">
        <f>SUM(AS35,AR35/100,AP35/10000)</f>
        <v>0</v>
      </c>
      <c r="AU35" s="6" t="str">
        <f>B40</f>
        <v>Portugal</v>
      </c>
      <c r="AZ35" s="84">
        <v>0</v>
      </c>
      <c r="BA35" s="120"/>
      <c r="BB35" s="120"/>
      <c r="BC35" s="87">
        <v>0</v>
      </c>
      <c r="BD35" s="92"/>
      <c r="BE35" s="92"/>
      <c r="BF35" s="121" t="str">
        <f t="shared" ref="BF35:BF37" si="14">I42</f>
        <v>Portugal</v>
      </c>
    </row>
    <row r="36" spans="1:58" ht="24.95" customHeight="1" thickBot="1" x14ac:dyDescent="0.3">
      <c r="A36" s="341"/>
      <c r="B36" s="259" t="str">
        <f>B34</f>
        <v>Belgique</v>
      </c>
      <c r="C36" s="72"/>
      <c r="D36" s="72"/>
      <c r="E36" s="261" t="s">
        <v>67</v>
      </c>
      <c r="F36" s="268" t="str">
        <f t="shared" si="2"/>
        <v>Non joué</v>
      </c>
      <c r="G36" s="22"/>
      <c r="H36" s="235">
        <v>2</v>
      </c>
      <c r="I36" s="236" t="str">
        <f>VLOOKUP(LARGE(AT29:AT32,2),AT29:AU32,2,FALSE)</f>
        <v>Belgique</v>
      </c>
      <c r="J36" s="220">
        <f>VLOOKUP(I36,AO29:AS32,5,FALSE)</f>
        <v>0</v>
      </c>
      <c r="K36" s="220">
        <f>VLOOKUP(I36,AO29:AP32,2,FALSE)</f>
        <v>0</v>
      </c>
      <c r="L36" s="220">
        <f>VLOOKUP(I36,AO29:AQ32,3,FALSE)</f>
        <v>0</v>
      </c>
      <c r="M36" s="237">
        <f>VLOOKUP(I36,AO29:AR32,4,FALSE)</f>
        <v>0</v>
      </c>
      <c r="N36" s="4"/>
      <c r="O36" s="294" t="str">
        <f>IF(COUNTBLANK(C34:D39)=0,I35,"")</f>
        <v/>
      </c>
      <c r="P36" s="296"/>
      <c r="Q36" s="309"/>
      <c r="R36" s="4"/>
      <c r="S36" s="298"/>
      <c r="T36" s="299"/>
      <c r="U36" s="309"/>
      <c r="V36" s="69"/>
      <c r="W36" s="69"/>
      <c r="X36" s="69"/>
      <c r="Y36" s="69"/>
      <c r="Z36" s="69"/>
      <c r="AA36" s="69"/>
      <c r="AB36" s="69"/>
      <c r="AC36" s="69"/>
      <c r="AD36" s="5"/>
      <c r="AO36" s="6" t="str">
        <f>B43</f>
        <v>Islande</v>
      </c>
      <c r="AP36" s="6">
        <f>SUM(C43,C44,D40)</f>
        <v>0</v>
      </c>
      <c r="AQ36" s="6">
        <f>SUM(C40,D43,D44)</f>
        <v>0</v>
      </c>
      <c r="AR36" s="6">
        <f t="shared" ref="AR36:AR38" si="15">SUM(AP36,-AQ36)</f>
        <v>0</v>
      </c>
      <c r="AS36" s="6">
        <f>COUNTIF(F40:F45,B43)*3+COUNTIF(F40,"Égalité")+COUNTIF(F43:F44,"Égalité")</f>
        <v>0</v>
      </c>
      <c r="AT36" s="3">
        <f>SUM(AS36,AR36/100,AP36/10000)</f>
        <v>0</v>
      </c>
      <c r="AU36" s="6" t="str">
        <f>B43</f>
        <v>Islande</v>
      </c>
      <c r="AZ36" s="88" t="s">
        <v>61</v>
      </c>
      <c r="BA36" s="120">
        <f>C13</f>
        <v>1</v>
      </c>
      <c r="BB36" s="120">
        <f>D13</f>
        <v>0</v>
      </c>
      <c r="BC36" s="86" t="s">
        <v>51</v>
      </c>
      <c r="BD36" s="92"/>
      <c r="BE36" s="92"/>
      <c r="BF36" s="121" t="str">
        <f t="shared" si="14"/>
        <v>Portugal</v>
      </c>
    </row>
    <row r="37" spans="1:58" ht="24.95" customHeight="1" x14ac:dyDescent="0.25">
      <c r="A37" s="341"/>
      <c r="B37" s="259" t="s">
        <v>68</v>
      </c>
      <c r="C37" s="72"/>
      <c r="D37" s="72"/>
      <c r="E37" s="261" t="str">
        <f>B39</f>
        <v>Irlande</v>
      </c>
      <c r="F37" s="268" t="str">
        <f t="shared" si="2"/>
        <v>Non joué</v>
      </c>
      <c r="G37" s="22"/>
      <c r="H37" s="258">
        <v>3</v>
      </c>
      <c r="I37" s="259" t="str">
        <f>VLOOKUP(LARGE(AT29:AT32,3),AT29:AU32,2,FALSE)</f>
        <v>Belgique</v>
      </c>
      <c r="J37" s="260">
        <f>VLOOKUP(I37,AO29:AS32,5,FALSE)</f>
        <v>0</v>
      </c>
      <c r="K37" s="260">
        <f>VLOOKUP(I37,AO29:AP32,2,FALSE)</f>
        <v>0</v>
      </c>
      <c r="L37" s="260">
        <f>VLOOKUP(I37,AO29:AQ32,3,FALSE)</f>
        <v>0</v>
      </c>
      <c r="M37" s="261">
        <f>VLOOKUP(I37,AO29:AR32,4,FALSE)</f>
        <v>0</v>
      </c>
      <c r="N37" s="4"/>
      <c r="O37" s="295"/>
      <c r="P37" s="297"/>
      <c r="Q37" s="309"/>
      <c r="R37" s="4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5"/>
      <c r="AO37" s="6" t="str">
        <f>B45</f>
        <v>Autriche</v>
      </c>
      <c r="AP37" s="6">
        <f>SUM(C45,D41,D43)</f>
        <v>0</v>
      </c>
      <c r="AQ37" s="6">
        <f>SUM(C41,C43,D45)</f>
        <v>0</v>
      </c>
      <c r="AR37" s="6">
        <f t="shared" si="15"/>
        <v>0</v>
      </c>
      <c r="AS37" s="6">
        <f>COUNTIF(F40:F45,B45)*3+COUNTIF(F41,"Égalité")+COUNTIF(F43,"Égalité")+COUNTIF(F45,"Égalité")</f>
        <v>0</v>
      </c>
      <c r="AT37" s="3">
        <f>SUM(AS37,AR37/100,AP37/10000)</f>
        <v>0</v>
      </c>
      <c r="AU37" s="6" t="str">
        <f>B45</f>
        <v>Autriche</v>
      </c>
      <c r="AZ37" s="84" t="s">
        <v>60</v>
      </c>
      <c r="BA37" s="120">
        <f>D12</f>
        <v>0</v>
      </c>
      <c r="BB37" s="120">
        <f>C12</f>
        <v>1</v>
      </c>
      <c r="BC37" s="86" t="s">
        <v>50</v>
      </c>
      <c r="BD37" s="92"/>
      <c r="BE37" s="92"/>
      <c r="BF37" s="121" t="str">
        <f t="shared" si="14"/>
        <v>Portugal</v>
      </c>
    </row>
    <row r="38" spans="1:58" ht="24.95" customHeight="1" thickBot="1" x14ac:dyDescent="0.3">
      <c r="A38" s="341"/>
      <c r="B38" s="259" t="str">
        <f>B37</f>
        <v>Italie</v>
      </c>
      <c r="C38" s="72"/>
      <c r="D38" s="72"/>
      <c r="E38" s="261" t="str">
        <f>E36</f>
        <v>Suède</v>
      </c>
      <c r="F38" s="268" t="str">
        <f t="shared" si="2"/>
        <v>Non joué</v>
      </c>
      <c r="G38" s="22"/>
      <c r="H38" s="262">
        <v>4</v>
      </c>
      <c r="I38" s="263" t="str">
        <f>VLOOKUP(LARGE(AT29:AT32,4),AT29:AU32,2,FALSE)</f>
        <v>Belgique</v>
      </c>
      <c r="J38" s="264">
        <f>VLOOKUP(I38,AO29:AS32,5,FALSE)</f>
        <v>0</v>
      </c>
      <c r="K38" s="265">
        <f>VLOOKUP(I38,AO29:AP32,2,FALSE)</f>
        <v>0</v>
      </c>
      <c r="L38" s="265">
        <f>VLOOKUP(I38,AO29:AQ32,3,FALSE)</f>
        <v>0</v>
      </c>
      <c r="M38" s="266">
        <f>VLOOKUP(I38,AO29:AR32,4,FALSE)</f>
        <v>0</v>
      </c>
      <c r="N38" s="4"/>
      <c r="O38" s="295" t="str">
        <f>IF(COUNTBLANK(C28:D33)=0,I30,"")</f>
        <v/>
      </c>
      <c r="P38" s="297"/>
      <c r="Q38" s="309"/>
      <c r="R38" s="4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5"/>
      <c r="AO38" s="6" t="str">
        <f>E42</f>
        <v>Hongrie</v>
      </c>
      <c r="AP38" s="6">
        <f>SUM(D42,D44,D45)</f>
        <v>0</v>
      </c>
      <c r="AQ38" s="6">
        <f>SUM(C42,C44,C45)</f>
        <v>0</v>
      </c>
      <c r="AR38" s="6">
        <f t="shared" si="15"/>
        <v>0</v>
      </c>
      <c r="AS38" s="7">
        <f>COUNTIF(F40:F45,E42)*3+COUNTIF(F42,"Égalité")+COUNTIF(F44:F45,"Égalité")</f>
        <v>0</v>
      </c>
      <c r="AT38" s="3">
        <f>SUM(AS38,AR38/100,AP38/10000)</f>
        <v>0</v>
      </c>
      <c r="AU38" s="6" t="str">
        <f>E42</f>
        <v>Hongrie</v>
      </c>
      <c r="AZ38" s="84" t="s">
        <v>63</v>
      </c>
      <c r="BA38" s="120">
        <f>C19</f>
        <v>0</v>
      </c>
      <c r="BB38" s="120">
        <f>D19</f>
        <v>0</v>
      </c>
      <c r="BC38" s="86" t="s">
        <v>88</v>
      </c>
      <c r="BD38" s="92"/>
      <c r="BE38" s="92"/>
      <c r="BF38" s="97" t="s">
        <v>80</v>
      </c>
    </row>
    <row r="39" spans="1:58" ht="24.95" customHeight="1" thickBot="1" x14ac:dyDescent="0.3">
      <c r="A39" s="342"/>
      <c r="B39" s="263" t="s">
        <v>57</v>
      </c>
      <c r="C39" s="73"/>
      <c r="D39" s="73"/>
      <c r="E39" s="266" t="str">
        <f>E36</f>
        <v>Suède</v>
      </c>
      <c r="F39" s="269" t="str">
        <f t="shared" si="2"/>
        <v>Non joué</v>
      </c>
      <c r="G39" s="22"/>
      <c r="H39" s="78"/>
      <c r="I39" s="78"/>
      <c r="J39" s="78"/>
      <c r="K39" s="78"/>
      <c r="L39" s="78"/>
      <c r="M39" s="78"/>
      <c r="N39" s="4"/>
      <c r="O39" s="298"/>
      <c r="P39" s="299"/>
      <c r="Q39" s="309"/>
      <c r="R39" s="4"/>
      <c r="S39" s="69"/>
      <c r="T39" s="69"/>
      <c r="U39" s="69"/>
      <c r="V39" s="69"/>
      <c r="W39" s="294" t="str">
        <f>IF(AND(T33=T35,U33=U35),"",IF(T33&lt;&gt;T35,IF(T33&gt;T35,S33,S35),IF(U33&gt;U35,S33,S35)))</f>
        <v/>
      </c>
      <c r="X39" s="296"/>
      <c r="Y39" s="309"/>
      <c r="Z39" s="69"/>
      <c r="AA39" s="69"/>
      <c r="AB39" s="69"/>
      <c r="AC39" s="69"/>
      <c r="AD39" s="5"/>
      <c r="AO39" s="3"/>
      <c r="AP39" s="3"/>
      <c r="AQ39" s="3"/>
      <c r="AR39" s="3"/>
      <c r="AS39" s="3"/>
      <c r="AT39" s="3"/>
      <c r="AU39" s="3"/>
      <c r="AV39" s="3"/>
      <c r="AZ39" s="84" t="s">
        <v>62</v>
      </c>
      <c r="BA39" s="120">
        <f>D18</f>
        <v>0</v>
      </c>
      <c r="BB39" s="120">
        <f>C18</f>
        <v>0</v>
      </c>
      <c r="BC39" s="87" t="s">
        <v>52</v>
      </c>
      <c r="BD39" s="92"/>
      <c r="BE39" s="92"/>
      <c r="BF39" s="93" t="s">
        <v>86</v>
      </c>
    </row>
    <row r="40" spans="1:58" ht="24.95" customHeight="1" thickBot="1" x14ac:dyDescent="0.3">
      <c r="A40" s="336" t="s">
        <v>19</v>
      </c>
      <c r="B40" s="279" t="s">
        <v>58</v>
      </c>
      <c r="C40" s="71"/>
      <c r="D40" s="71"/>
      <c r="E40" s="280" t="str">
        <f>B43</f>
        <v>Islande</v>
      </c>
      <c r="F40" s="255" t="str">
        <f t="shared" si="2"/>
        <v>Non joué</v>
      </c>
      <c r="G40" s="22"/>
      <c r="H40" s="74" t="s">
        <v>48</v>
      </c>
      <c r="I40" s="75" t="s">
        <v>1</v>
      </c>
      <c r="J40" s="75" t="s">
        <v>3</v>
      </c>
      <c r="K40" s="76" t="s">
        <v>4</v>
      </c>
      <c r="L40" s="76" t="s">
        <v>5</v>
      </c>
      <c r="M40" s="77" t="s">
        <v>13</v>
      </c>
      <c r="N40" s="4"/>
      <c r="O40" s="69"/>
      <c r="P40" s="69"/>
      <c r="Q40" s="69"/>
      <c r="R40" s="4"/>
      <c r="S40" s="69"/>
      <c r="T40" s="69"/>
      <c r="U40" s="69"/>
      <c r="V40" s="69"/>
      <c r="W40" s="295"/>
      <c r="X40" s="297"/>
      <c r="Y40" s="309"/>
      <c r="Z40" s="69"/>
      <c r="AA40" s="69"/>
      <c r="AB40" s="69"/>
      <c r="AC40" s="69"/>
      <c r="AD40" s="5"/>
      <c r="AU40" s="6"/>
      <c r="AV40" s="6"/>
      <c r="AZ40" s="88" t="s">
        <v>89</v>
      </c>
      <c r="BA40" s="120">
        <f>D24</f>
        <v>0</v>
      </c>
      <c r="BB40" s="120">
        <f>C24</f>
        <v>0</v>
      </c>
      <c r="BC40" s="86" t="s">
        <v>53</v>
      </c>
      <c r="BD40" s="92"/>
      <c r="BE40" s="92"/>
      <c r="BF40" s="94"/>
    </row>
    <row r="41" spans="1:58" ht="24.95" customHeight="1" thickBot="1" x14ac:dyDescent="0.3">
      <c r="A41" s="337"/>
      <c r="B41" s="247" t="str">
        <f>B40</f>
        <v>Portugal</v>
      </c>
      <c r="C41" s="72"/>
      <c r="D41" s="72"/>
      <c r="E41" s="249" t="str">
        <f>B45</f>
        <v>Autriche</v>
      </c>
      <c r="F41" s="256" t="str">
        <f t="shared" si="2"/>
        <v>Non joué</v>
      </c>
      <c r="G41" s="22"/>
      <c r="H41" s="238">
        <v>1</v>
      </c>
      <c r="I41" s="239" t="str">
        <f>VLOOKUP(MAX(AT35:AT38),AT35:AU38,2,FALSE)</f>
        <v>Portugal</v>
      </c>
      <c r="J41" s="240">
        <f>VLOOKUP(I41,AO35:AS38,5,FALSE)</f>
        <v>0</v>
      </c>
      <c r="K41" s="240">
        <f>VLOOKUP(I41,AO35:AP38,2,FALSE)</f>
        <v>0</v>
      </c>
      <c r="L41" s="240">
        <f>VLOOKUP(I41,AO35:AQ38,3,FALSE)</f>
        <v>0</v>
      </c>
      <c r="M41" s="241">
        <f>VLOOKUP(I41,AO35:AR38,4,FALSE)</f>
        <v>0</v>
      </c>
      <c r="N41" s="4"/>
      <c r="O41" s="69"/>
      <c r="P41" s="69"/>
      <c r="Q41" s="69"/>
      <c r="R41" s="4"/>
      <c r="S41" s="69"/>
      <c r="T41" s="69"/>
      <c r="U41" s="69"/>
      <c r="V41" s="69"/>
      <c r="W41" s="295" t="str">
        <f>IF(AND(T45=T47,U45=U47),"",IF(T45&lt;&gt;T47,IF(T45&gt;T47,S45,S47),IF(U45&gt;U47,S45,S47)))</f>
        <v/>
      </c>
      <c r="X41" s="297"/>
      <c r="Y41" s="309"/>
      <c r="Z41" s="69"/>
      <c r="AA41" s="69"/>
      <c r="AB41" s="69"/>
      <c r="AC41" s="69"/>
      <c r="AD41" s="5"/>
      <c r="AU41" s="6"/>
      <c r="AV41" s="6"/>
      <c r="AW41" s="67"/>
      <c r="AZ41" s="84" t="s">
        <v>65</v>
      </c>
      <c r="BA41" s="120">
        <f>C25</f>
        <v>0</v>
      </c>
      <c r="BB41" s="120">
        <f>D25</f>
        <v>0</v>
      </c>
      <c r="BC41" s="86" t="s">
        <v>64</v>
      </c>
      <c r="BD41" s="92"/>
      <c r="BE41" s="92"/>
      <c r="BF41" s="95"/>
    </row>
    <row r="42" spans="1:58" ht="24.95" customHeight="1" thickBot="1" x14ac:dyDescent="0.3">
      <c r="A42" s="337"/>
      <c r="B42" s="247" t="str">
        <f>B40</f>
        <v>Portugal</v>
      </c>
      <c r="C42" s="72"/>
      <c r="D42" s="72"/>
      <c r="E42" s="249" t="s">
        <v>69</v>
      </c>
      <c r="F42" s="256" t="str">
        <f t="shared" si="2"/>
        <v>Non joué</v>
      </c>
      <c r="G42" s="22"/>
      <c r="H42" s="242">
        <v>2</v>
      </c>
      <c r="I42" s="243" t="str">
        <f>VLOOKUP(LARGE(AT35:AT38,2),AT35:AU38,2,FALSE)</f>
        <v>Portugal</v>
      </c>
      <c r="J42" s="244">
        <f>VLOOKUP(I42,AO35:AS38,5,FALSE)</f>
        <v>0</v>
      </c>
      <c r="K42" s="244">
        <f>VLOOKUP(I42,AO35:AP38,2,FALSE)</f>
        <v>0</v>
      </c>
      <c r="L42" s="244">
        <f>VLOOKUP(I42,AO35:AQ38,3,FALSE)</f>
        <v>0</v>
      </c>
      <c r="M42" s="245">
        <f>VLOOKUP(I42,AO35:AR38,4,FALSE)</f>
        <v>0</v>
      </c>
      <c r="N42" s="4"/>
      <c r="O42" s="294" t="str">
        <f>IF(COUNTBLANK(C10:D15)=0,I11,"")</f>
        <v>Roumanie</v>
      </c>
      <c r="P42" s="296"/>
      <c r="Q42" s="309"/>
      <c r="R42" s="4"/>
      <c r="S42" s="69"/>
      <c r="T42" s="69"/>
      <c r="U42" s="69"/>
      <c r="V42" s="69"/>
      <c r="W42" s="298"/>
      <c r="X42" s="299"/>
      <c r="Y42" s="309"/>
      <c r="Z42" s="69"/>
      <c r="AA42" s="69"/>
      <c r="AB42" s="69"/>
      <c r="AC42" s="69"/>
      <c r="AD42" s="5"/>
      <c r="AU42" s="6"/>
      <c r="AV42" s="6"/>
      <c r="AW42" s="67"/>
      <c r="AZ42" s="84" t="s">
        <v>66</v>
      </c>
      <c r="BA42" s="120">
        <f>D30</f>
        <v>0</v>
      </c>
      <c r="BB42" s="120">
        <f>C30</f>
        <v>0</v>
      </c>
      <c r="BC42" s="86" t="s">
        <v>54</v>
      </c>
      <c r="BD42" s="92"/>
      <c r="BE42" s="92"/>
      <c r="BF42" s="95"/>
    </row>
    <row r="43" spans="1:58" ht="24.95" customHeight="1" x14ac:dyDescent="0.25">
      <c r="A43" s="337"/>
      <c r="B43" s="247" t="s">
        <v>59</v>
      </c>
      <c r="C43" s="72"/>
      <c r="D43" s="72"/>
      <c r="E43" s="249" t="str">
        <f>B45</f>
        <v>Autriche</v>
      </c>
      <c r="F43" s="256" t="str">
        <f t="shared" si="2"/>
        <v>Non joué</v>
      </c>
      <c r="G43" s="22"/>
      <c r="H43" s="246">
        <v>3</v>
      </c>
      <c r="I43" s="247" t="str">
        <f>VLOOKUP(LARGE(AT35:AT38,3),AT35:AU38,2,FALSE)</f>
        <v>Portugal</v>
      </c>
      <c r="J43" s="248">
        <f>VLOOKUP(I43,AO35:AS38,5,FALSE)</f>
        <v>0</v>
      </c>
      <c r="K43" s="248">
        <f>VLOOKUP(I43,AO35:AP38,2,FALSE)</f>
        <v>0</v>
      </c>
      <c r="L43" s="248">
        <f>VLOOKUP(I43,AO35:AQ38,3,FALSE)</f>
        <v>0</v>
      </c>
      <c r="M43" s="249">
        <f>VLOOKUP(I43,AO35:AR38,4,FALSE)</f>
        <v>0</v>
      </c>
      <c r="N43" s="4"/>
      <c r="O43" s="295"/>
      <c r="P43" s="297"/>
      <c r="Q43" s="309"/>
      <c r="R43" s="4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5"/>
      <c r="AP43" s="315" t="s">
        <v>26</v>
      </c>
      <c r="AQ43" s="318" t="s">
        <v>42</v>
      </c>
      <c r="AR43" s="321" t="s">
        <v>43</v>
      </c>
      <c r="AS43" s="321" t="s">
        <v>44</v>
      </c>
      <c r="AT43" s="310" t="s">
        <v>45</v>
      </c>
      <c r="AU43" s="6"/>
      <c r="AV43" s="6"/>
      <c r="AW43" s="67"/>
      <c r="AZ43" s="84" t="s">
        <v>90</v>
      </c>
      <c r="BA43" s="120">
        <f>C31</f>
        <v>0</v>
      </c>
      <c r="BB43" s="120">
        <f>D31</f>
        <v>0</v>
      </c>
      <c r="BC43" s="87" t="s">
        <v>55</v>
      </c>
      <c r="BD43" s="92"/>
      <c r="BE43" s="92"/>
      <c r="BF43" s="96"/>
    </row>
    <row r="44" spans="1:58" ht="24.95" customHeight="1" thickBot="1" x14ac:dyDescent="0.3">
      <c r="A44" s="337"/>
      <c r="B44" s="247" t="str">
        <f>B43</f>
        <v>Islande</v>
      </c>
      <c r="C44" s="72"/>
      <c r="D44" s="72"/>
      <c r="E44" s="249" t="str">
        <f>E42</f>
        <v>Hongrie</v>
      </c>
      <c r="F44" s="256" t="str">
        <f t="shared" si="2"/>
        <v>Non joué</v>
      </c>
      <c r="G44" s="22"/>
      <c r="H44" s="250">
        <v>4</v>
      </c>
      <c r="I44" s="251" t="str">
        <f>VLOOKUP(LARGE(AT35:AT38,4),AT35:AU38,2,FALSE)</f>
        <v>Portugal</v>
      </c>
      <c r="J44" s="252">
        <f>VLOOKUP(I44,AO35:AS38,5,FALSE)</f>
        <v>0</v>
      </c>
      <c r="K44" s="253">
        <f>VLOOKUP(I44,AO35:AP38,2,FALSE)</f>
        <v>0</v>
      </c>
      <c r="L44" s="253">
        <f>VLOOKUP(I44,AO35:AQ38,3,FALSE)</f>
        <v>0</v>
      </c>
      <c r="M44" s="254">
        <f>VLOOKUP(I44,AO35:AR38,4,FALSE)</f>
        <v>0</v>
      </c>
      <c r="N44" s="4"/>
      <c r="O44" s="295" t="str">
        <f>IF(COUNTBLANK(C10:D45)=0,AQ63,"")</f>
        <v/>
      </c>
      <c r="P44" s="297"/>
      <c r="Q44" s="309"/>
      <c r="R44" s="4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5"/>
      <c r="AP44" s="316"/>
      <c r="AQ44" s="319"/>
      <c r="AR44" s="322"/>
      <c r="AS44" s="322"/>
      <c r="AT44" s="311"/>
      <c r="AU44" s="6"/>
      <c r="AV44" s="6"/>
      <c r="AW44" s="67" t="s">
        <v>46</v>
      </c>
      <c r="AZ44" s="88" t="s">
        <v>69</v>
      </c>
      <c r="BA44" s="120">
        <f>D42</f>
        <v>0</v>
      </c>
      <c r="BB44" s="120">
        <f>C42</f>
        <v>0</v>
      </c>
      <c r="BC44" s="86" t="s">
        <v>58</v>
      </c>
      <c r="BD44" s="92"/>
      <c r="BE44" s="92"/>
      <c r="BF44" s="97" t="s">
        <v>80</v>
      </c>
    </row>
    <row r="45" spans="1:58" ht="24.95" customHeight="1" thickBot="1" x14ac:dyDescent="0.3">
      <c r="A45" s="338"/>
      <c r="B45" s="251" t="s">
        <v>70</v>
      </c>
      <c r="C45" s="73"/>
      <c r="D45" s="73"/>
      <c r="E45" s="254" t="str">
        <f>E42</f>
        <v>Hongrie</v>
      </c>
      <c r="F45" s="257" t="str">
        <f t="shared" si="2"/>
        <v>Non joué</v>
      </c>
      <c r="G45" s="22"/>
      <c r="H45" s="4"/>
      <c r="I45" s="4"/>
      <c r="J45" s="4"/>
      <c r="K45" s="4"/>
      <c r="L45" s="4"/>
      <c r="M45" s="4"/>
      <c r="N45" s="4"/>
      <c r="O45" s="298"/>
      <c r="P45" s="299"/>
      <c r="Q45" s="309"/>
      <c r="R45" s="4"/>
      <c r="S45" s="294" t="str">
        <f>IF(AND(P42=P44,Q42=Q44),"",IF(P42&lt;&gt;P44,IF(P42&gt;P44,O42,O44),IF(Q42&gt;Q44,O42,O44)))</f>
        <v/>
      </c>
      <c r="T45" s="296"/>
      <c r="U45" s="309"/>
      <c r="V45" s="69"/>
      <c r="W45" s="69"/>
      <c r="X45" s="69"/>
      <c r="Y45" s="69"/>
      <c r="Z45" s="69"/>
      <c r="AA45" s="69"/>
      <c r="AB45" s="69"/>
      <c r="AC45" s="69"/>
      <c r="AD45" s="5"/>
      <c r="AP45" s="317"/>
      <c r="AQ45" s="320"/>
      <c r="AR45" s="323"/>
      <c r="AS45" s="323"/>
      <c r="AT45" s="312"/>
      <c r="AU45" s="3"/>
      <c r="AV45" s="3"/>
      <c r="AW45" s="67" t="str">
        <f>IF(OR("A"=$AG$19,"A"=$AG$20,"A"=$AG$21,"A"=$AG$22),"A","")</f>
        <v>A</v>
      </c>
      <c r="AZ45" s="84" t="s">
        <v>59</v>
      </c>
      <c r="BA45" s="120">
        <f>C43</f>
        <v>0</v>
      </c>
      <c r="BB45" s="120">
        <f>D43</f>
        <v>0</v>
      </c>
      <c r="BC45" s="86" t="s">
        <v>70</v>
      </c>
      <c r="BD45" s="92"/>
      <c r="BE45" s="92"/>
      <c r="BF45" s="93" t="s">
        <v>87</v>
      </c>
    </row>
    <row r="46" spans="1:58" ht="24.95" customHeight="1" x14ac:dyDescent="0.25">
      <c r="A46" s="339"/>
      <c r="B46" s="4"/>
      <c r="C46" s="4"/>
      <c r="D46" s="4"/>
      <c r="E46" s="4"/>
      <c r="F46" s="22"/>
      <c r="G46" s="22"/>
      <c r="H46" s="43"/>
      <c r="I46" s="4"/>
      <c r="J46" s="4"/>
      <c r="K46" s="4"/>
      <c r="L46" s="4"/>
      <c r="M46" s="22"/>
      <c r="N46" s="4"/>
      <c r="O46" s="69"/>
      <c r="P46" s="69"/>
      <c r="Q46" s="69"/>
      <c r="R46" s="4"/>
      <c r="S46" s="295"/>
      <c r="T46" s="297"/>
      <c r="U46" s="309"/>
      <c r="V46" s="69"/>
      <c r="W46" s="69"/>
      <c r="X46" s="69"/>
      <c r="Y46" s="69"/>
      <c r="Z46" s="69"/>
      <c r="AA46" s="69"/>
      <c r="AB46" s="69"/>
      <c r="AC46" s="69"/>
      <c r="AD46" s="5"/>
      <c r="AP46" s="44" t="s">
        <v>27</v>
      </c>
      <c r="AQ46" s="45" t="s">
        <v>16</v>
      </c>
      <c r="AR46" s="46" t="s">
        <v>17</v>
      </c>
      <c r="AS46" s="46" t="s">
        <v>12</v>
      </c>
      <c r="AT46" s="47" t="s">
        <v>15</v>
      </c>
      <c r="AU46" s="6"/>
      <c r="AV46" s="6"/>
      <c r="AW46" s="67" t="str">
        <f>IF(OR("B"=$AG$19,"B"=$AG$20,"B"=$AG$21,"B"=$AG$22),"B","")</f>
        <v>B</v>
      </c>
      <c r="AZ46" s="84" t="s">
        <v>68</v>
      </c>
      <c r="BA46" s="120">
        <f>C37</f>
        <v>0</v>
      </c>
      <c r="BB46" s="120">
        <f>D37</f>
        <v>0</v>
      </c>
      <c r="BC46" s="86" t="s">
        <v>57</v>
      </c>
      <c r="BD46" s="92"/>
      <c r="BE46" s="92"/>
      <c r="BF46" s="94"/>
    </row>
    <row r="47" spans="1:58" ht="24.95" customHeight="1" thickBot="1" x14ac:dyDescent="0.3">
      <c r="A47" s="339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69"/>
      <c r="P47" s="69"/>
      <c r="Q47" s="69"/>
      <c r="R47" s="4"/>
      <c r="S47" s="295" t="str">
        <f>IF(AND(P48=P50,Q48=Q50),"",IF(P48&lt;&gt;P50,IF(P48&gt;P50,O48,O50),IF(Q48&gt;Q50,O48,O50)))</f>
        <v/>
      </c>
      <c r="T47" s="297"/>
      <c r="U47" s="309"/>
      <c r="V47" s="69"/>
      <c r="W47" s="69"/>
      <c r="X47" s="69"/>
      <c r="Y47" s="69"/>
      <c r="Z47" s="69"/>
      <c r="AA47" s="69"/>
      <c r="AB47" s="69"/>
      <c r="AC47" s="69"/>
      <c r="AD47" s="5"/>
      <c r="AP47" s="48" t="s">
        <v>28</v>
      </c>
      <c r="AQ47" s="49" t="s">
        <v>16</v>
      </c>
      <c r="AR47" s="50" t="s">
        <v>12</v>
      </c>
      <c r="AS47" s="50" t="s">
        <v>15</v>
      </c>
      <c r="AT47" s="51" t="s">
        <v>18</v>
      </c>
      <c r="AU47" s="6"/>
      <c r="AV47" s="6"/>
      <c r="AW47" s="67" t="str">
        <f>IF(OR("C"=$AG$19,"C"=$AG$20,"C"=$AG$21,"C"=$AG$22),"C","")</f>
        <v/>
      </c>
      <c r="AZ47" s="84" t="s">
        <v>67</v>
      </c>
      <c r="BA47" s="120">
        <f>D36</f>
        <v>0</v>
      </c>
      <c r="BB47" s="120">
        <f>C36</f>
        <v>0</v>
      </c>
      <c r="BC47" s="87" t="s">
        <v>56</v>
      </c>
      <c r="BD47" s="92"/>
      <c r="BE47" s="92"/>
      <c r="BF47" s="95"/>
    </row>
    <row r="48" spans="1:58" ht="24.95" customHeight="1" thickBot="1" x14ac:dyDescent="0.3">
      <c r="A48" s="339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294" t="str">
        <f>IF(COUNTBLANK(C16:D21)=0,I18,"")</f>
        <v/>
      </c>
      <c r="P48" s="296"/>
      <c r="Q48" s="309"/>
      <c r="R48" s="4"/>
      <c r="S48" s="298"/>
      <c r="T48" s="299"/>
      <c r="U48" s="309"/>
      <c r="V48" s="69"/>
      <c r="W48" s="69"/>
      <c r="X48" s="69"/>
      <c r="Y48" s="69"/>
      <c r="Z48" s="69"/>
      <c r="AA48" s="69"/>
      <c r="AB48" s="69"/>
      <c r="AC48" s="69"/>
      <c r="AD48" s="5"/>
      <c r="AP48" s="52" t="s">
        <v>29</v>
      </c>
      <c r="AQ48" s="53" t="s">
        <v>16</v>
      </c>
      <c r="AR48" s="54" t="s">
        <v>12</v>
      </c>
      <c r="AS48" s="54" t="s">
        <v>15</v>
      </c>
      <c r="AT48" s="55" t="s">
        <v>19</v>
      </c>
      <c r="AU48" s="6"/>
      <c r="AV48" s="6"/>
      <c r="AW48" s="67" t="str">
        <f>IF(OR("D"=$AG$19,"D"=$AG$20,"D"=$AG$21,"D"=$AG$22),"D","")</f>
        <v/>
      </c>
      <c r="AZ48" s="88">
        <v>0</v>
      </c>
      <c r="BA48" s="120"/>
      <c r="BB48" s="120"/>
      <c r="BC48" s="86">
        <v>0</v>
      </c>
      <c r="BD48" s="92"/>
      <c r="BE48" s="92"/>
      <c r="BF48" s="95"/>
    </row>
    <row r="49" spans="1:58" ht="24.95" customHeight="1" x14ac:dyDescent="0.25">
      <c r="A49" s="339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295"/>
      <c r="P49" s="297"/>
      <c r="Q49" s="309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5"/>
      <c r="AP49" s="52" t="s">
        <v>30</v>
      </c>
      <c r="AQ49" s="49" t="s">
        <v>17</v>
      </c>
      <c r="AR49" s="50" t="s">
        <v>12</v>
      </c>
      <c r="AS49" s="56" t="s">
        <v>15</v>
      </c>
      <c r="AT49" s="57" t="s">
        <v>18</v>
      </c>
      <c r="AU49" s="6"/>
      <c r="AV49" s="6"/>
      <c r="AW49" s="67" t="str">
        <f>IF(OR("E"=$AG$19,"E"=$AG$20,"E"=$AG$21,"E"=$AG$22),"E","")</f>
        <v/>
      </c>
      <c r="AZ49" s="84">
        <v>0</v>
      </c>
      <c r="BA49" s="120"/>
      <c r="BB49" s="120"/>
      <c r="BC49" s="86">
        <v>0</v>
      </c>
      <c r="BD49" s="92"/>
      <c r="BE49" s="92"/>
      <c r="BF49" s="96"/>
    </row>
    <row r="50" spans="1:58" ht="24.95" customHeight="1" x14ac:dyDescent="0.25">
      <c r="A50" s="339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295" t="str">
        <f>IF(COUNTBLANK(C40:D45)=0,I42,"")</f>
        <v/>
      </c>
      <c r="P50" s="297"/>
      <c r="Q50" s="309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5"/>
      <c r="AP50" s="52" t="s">
        <v>31</v>
      </c>
      <c r="AQ50" s="49" t="s">
        <v>17</v>
      </c>
      <c r="AR50" s="50" t="s">
        <v>12</v>
      </c>
      <c r="AS50" s="50" t="s">
        <v>15</v>
      </c>
      <c r="AT50" s="57" t="s">
        <v>19</v>
      </c>
      <c r="AU50" s="6"/>
      <c r="AV50" s="6"/>
      <c r="AW50" s="67" t="str">
        <f>IF(OR("F"=$AG$19,"F"=$AG$20,"F"=$AG$21,"F"=$AG$22),"F","")</f>
        <v/>
      </c>
      <c r="AZ50" s="84">
        <v>0</v>
      </c>
      <c r="BA50" s="120"/>
      <c r="BB50" s="120"/>
      <c r="BC50" s="89">
        <v>0</v>
      </c>
      <c r="BD50" s="92"/>
      <c r="BE50" s="92"/>
      <c r="BF50" s="97" t="s">
        <v>80</v>
      </c>
    </row>
    <row r="51" spans="1:58" ht="24.95" customHeight="1" thickBot="1" x14ac:dyDescent="0.3">
      <c r="A51" s="339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298"/>
      <c r="P51" s="299"/>
      <c r="Q51" s="309"/>
      <c r="R51" s="4"/>
      <c r="S51" s="65"/>
      <c r="T51" s="66"/>
      <c r="U51" s="66"/>
      <c r="V51" s="65"/>
      <c r="W51" s="65"/>
      <c r="X51" s="65"/>
      <c r="Y51" s="65"/>
      <c r="Z51" s="4"/>
      <c r="AA51" s="4"/>
      <c r="AB51" s="4"/>
      <c r="AC51" s="4"/>
      <c r="AD51" s="5"/>
      <c r="AP51" s="48" t="s">
        <v>32</v>
      </c>
      <c r="AQ51" s="49" t="s">
        <v>18</v>
      </c>
      <c r="AR51" s="50" t="s">
        <v>12</v>
      </c>
      <c r="AS51" s="50" t="s">
        <v>15</v>
      </c>
      <c r="AT51" s="57" t="s">
        <v>19</v>
      </c>
      <c r="AU51" s="3"/>
      <c r="AV51" s="3"/>
      <c r="AW51" s="67"/>
      <c r="AZ51" s="90">
        <v>0</v>
      </c>
      <c r="BA51" s="120"/>
      <c r="BB51" s="120"/>
      <c r="BC51" s="91">
        <v>0</v>
      </c>
      <c r="BD51" s="92"/>
      <c r="BE51" s="92"/>
      <c r="BF51" s="92"/>
    </row>
    <row r="52" spans="1:58" ht="24.95" customHeight="1" thickBot="1" x14ac:dyDescent="0.4">
      <c r="A52" s="123"/>
      <c r="B52" s="283"/>
      <c r="C52" s="284"/>
      <c r="D52" s="284"/>
      <c r="E52" s="284"/>
      <c r="F52" s="284"/>
      <c r="G52" s="284"/>
      <c r="H52" s="284"/>
      <c r="I52" s="284"/>
      <c r="J52" s="284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9"/>
      <c r="AP52" s="48" t="s">
        <v>33</v>
      </c>
      <c r="AQ52" s="49" t="s">
        <v>16</v>
      </c>
      <c r="AR52" s="50" t="s">
        <v>17</v>
      </c>
      <c r="AS52" s="50" t="s">
        <v>12</v>
      </c>
      <c r="AT52" s="57" t="s">
        <v>18</v>
      </c>
      <c r="AU52" s="3"/>
      <c r="AV52" s="3"/>
      <c r="AW52" s="67" t="s">
        <v>2</v>
      </c>
      <c r="AZ52" s="98"/>
      <c r="BA52" s="99"/>
      <c r="BB52" s="99"/>
      <c r="BC52" s="100" t="s">
        <v>71</v>
      </c>
      <c r="BD52" s="92"/>
      <c r="BE52" s="92"/>
      <c r="BF52" s="92"/>
    </row>
    <row r="53" spans="1:58" ht="20.100000000000001" customHeight="1" x14ac:dyDescent="0.35">
      <c r="B53" s="281"/>
      <c r="C53" s="282"/>
      <c r="D53" s="282"/>
      <c r="E53" s="282"/>
      <c r="F53" s="282"/>
      <c r="G53" s="282"/>
      <c r="H53" s="282"/>
      <c r="I53" s="282"/>
      <c r="J53" s="282"/>
      <c r="AP53" s="48" t="s">
        <v>34</v>
      </c>
      <c r="AQ53" s="49" t="s">
        <v>16</v>
      </c>
      <c r="AR53" s="50" t="s">
        <v>17</v>
      </c>
      <c r="AS53" s="50" t="s">
        <v>12</v>
      </c>
      <c r="AT53" s="51" t="s">
        <v>19</v>
      </c>
      <c r="AU53" s="3"/>
      <c r="AV53" s="3"/>
      <c r="AW53" s="68" t="str">
        <f>CONCATENATE(AW45,AW46,AW47,AW48,AW49,AW50)</f>
        <v>AB</v>
      </c>
      <c r="AZ53" s="101" t="s">
        <v>72</v>
      </c>
      <c r="BA53" s="102"/>
      <c r="BB53" s="102"/>
      <c r="BC53" s="102"/>
      <c r="BD53" s="92"/>
      <c r="BE53" s="92"/>
      <c r="BF53" s="92"/>
    </row>
    <row r="54" spans="1:58" ht="20.100000000000001" customHeight="1" x14ac:dyDescent="0.35">
      <c r="B54" s="281"/>
      <c r="C54" s="282"/>
      <c r="D54" s="282"/>
      <c r="E54" s="282"/>
      <c r="F54" s="282"/>
      <c r="G54" s="282"/>
      <c r="H54" s="282"/>
      <c r="I54" s="282"/>
      <c r="J54" s="282"/>
      <c r="AP54" s="52" t="s">
        <v>35</v>
      </c>
      <c r="AQ54" s="53" t="s">
        <v>16</v>
      </c>
      <c r="AR54" s="54" t="s">
        <v>12</v>
      </c>
      <c r="AS54" s="54" t="s">
        <v>19</v>
      </c>
      <c r="AT54" s="55" t="s">
        <v>18</v>
      </c>
      <c r="AZ54" s="129" t="str">
        <f>O6</f>
        <v>France</v>
      </c>
      <c r="BA54" s="120"/>
      <c r="BB54" s="120"/>
      <c r="BC54" s="130" t="str">
        <f>O8</f>
        <v/>
      </c>
      <c r="BD54" s="92"/>
      <c r="BE54" s="92"/>
      <c r="BF54" s="92"/>
    </row>
    <row r="55" spans="1:58" ht="20.100000000000001" customHeight="1" x14ac:dyDescent="0.35">
      <c r="B55" s="281"/>
      <c r="C55" s="282"/>
      <c r="D55" s="282"/>
      <c r="E55" s="282"/>
      <c r="F55" s="282"/>
      <c r="G55" s="282"/>
      <c r="H55" s="282"/>
      <c r="I55" s="282"/>
      <c r="J55" s="282"/>
      <c r="AP55" s="52" t="s">
        <v>36</v>
      </c>
      <c r="AQ55" s="53" t="s">
        <v>17</v>
      </c>
      <c r="AR55" s="54" t="s">
        <v>12</v>
      </c>
      <c r="AS55" s="54" t="s">
        <v>19</v>
      </c>
      <c r="AT55" s="55" t="s">
        <v>18</v>
      </c>
      <c r="AZ55" s="131" t="str">
        <f>O12</f>
        <v/>
      </c>
      <c r="BA55" s="120"/>
      <c r="BB55" s="120"/>
      <c r="BC55" s="132" t="str">
        <f>O14</f>
        <v/>
      </c>
      <c r="BD55" s="92"/>
      <c r="BE55" s="92"/>
      <c r="BF55" s="92"/>
    </row>
    <row r="56" spans="1:58" ht="20.100000000000001" customHeight="1" x14ac:dyDescent="0.35">
      <c r="B56" s="281"/>
      <c r="C56" s="282"/>
      <c r="D56" s="282"/>
      <c r="E56" s="282"/>
      <c r="F56" s="282"/>
      <c r="G56" s="282"/>
      <c r="H56" s="282"/>
      <c r="I56" s="282"/>
      <c r="J56" s="282"/>
      <c r="AP56" s="52" t="s">
        <v>38</v>
      </c>
      <c r="AQ56" s="53" t="s">
        <v>16</v>
      </c>
      <c r="AR56" s="54" t="s">
        <v>17</v>
      </c>
      <c r="AS56" s="54" t="s">
        <v>15</v>
      </c>
      <c r="AT56" s="55" t="s">
        <v>18</v>
      </c>
      <c r="AZ56" s="133" t="str">
        <f>O30</f>
        <v/>
      </c>
      <c r="BA56" s="120"/>
      <c r="BB56" s="120"/>
      <c r="BC56" s="134" t="str">
        <f>O32</f>
        <v/>
      </c>
      <c r="BD56" s="92"/>
      <c r="BE56" s="92"/>
      <c r="BF56" s="92"/>
    </row>
    <row r="57" spans="1:58" ht="20.100000000000001" customHeight="1" x14ac:dyDescent="0.35">
      <c r="B57" s="281"/>
      <c r="C57" s="282"/>
      <c r="D57" s="282"/>
      <c r="E57" s="282"/>
      <c r="F57" s="282"/>
      <c r="G57" s="282"/>
      <c r="H57" s="282"/>
      <c r="I57" s="282"/>
      <c r="J57" s="282"/>
      <c r="AP57" s="60" t="s">
        <v>37</v>
      </c>
      <c r="AQ57" s="61" t="s">
        <v>16</v>
      </c>
      <c r="AR57" s="19" t="s">
        <v>17</v>
      </c>
      <c r="AS57" s="19" t="s">
        <v>15</v>
      </c>
      <c r="AT57" s="21" t="s">
        <v>19</v>
      </c>
      <c r="AZ57" s="131" t="str">
        <f>O36</f>
        <v/>
      </c>
      <c r="BA57" s="120"/>
      <c r="BB57" s="120"/>
      <c r="BC57" s="132" t="str">
        <f>O38</f>
        <v/>
      </c>
      <c r="BD57" s="92"/>
      <c r="BE57" s="92"/>
      <c r="BF57" s="92"/>
    </row>
    <row r="58" spans="1:58" ht="20.100000000000001" customHeight="1" x14ac:dyDescent="0.35">
      <c r="B58" s="281"/>
      <c r="C58" s="282"/>
      <c r="D58" s="282"/>
      <c r="E58" s="282"/>
      <c r="F58" s="282"/>
      <c r="G58" s="282"/>
      <c r="H58" s="282"/>
      <c r="I58" s="282"/>
      <c r="J58" s="282"/>
      <c r="AP58" s="60" t="s">
        <v>39</v>
      </c>
      <c r="AQ58" s="61" t="s">
        <v>18</v>
      </c>
      <c r="AR58" s="19" t="s">
        <v>16</v>
      </c>
      <c r="AS58" s="19" t="s">
        <v>15</v>
      </c>
      <c r="AT58" s="21" t="s">
        <v>19</v>
      </c>
      <c r="AZ58" s="133" t="str">
        <f>O18</f>
        <v/>
      </c>
      <c r="BA58" s="120"/>
      <c r="BB58" s="120"/>
      <c r="BC58" s="134" t="str">
        <f>O20</f>
        <v/>
      </c>
      <c r="BD58" s="92"/>
      <c r="BE58" s="92"/>
      <c r="BF58" s="92"/>
    </row>
    <row r="59" spans="1:58" ht="20.100000000000001" customHeight="1" x14ac:dyDescent="0.35">
      <c r="B59" s="281"/>
      <c r="C59" s="282"/>
      <c r="D59" s="282"/>
      <c r="E59" s="282"/>
      <c r="F59" s="282"/>
      <c r="G59" s="282"/>
      <c r="H59" s="282"/>
      <c r="I59" s="282"/>
      <c r="J59" s="282"/>
      <c r="AP59" s="60" t="s">
        <v>40</v>
      </c>
      <c r="AQ59" s="61" t="s">
        <v>18</v>
      </c>
      <c r="AR59" s="19" t="s">
        <v>17</v>
      </c>
      <c r="AS59" s="19" t="s">
        <v>15</v>
      </c>
      <c r="AT59" s="21" t="s">
        <v>19</v>
      </c>
      <c r="AZ59" s="131" t="str">
        <f>O24</f>
        <v/>
      </c>
      <c r="BA59" s="120"/>
      <c r="BB59" s="120"/>
      <c r="BC59" s="130" t="str">
        <f>O26</f>
        <v/>
      </c>
      <c r="BD59" s="92"/>
      <c r="BE59" s="92"/>
      <c r="BF59" s="92"/>
    </row>
    <row r="60" spans="1:58" ht="20.100000000000001" customHeight="1" thickBot="1" x14ac:dyDescent="0.4">
      <c r="B60" s="281"/>
      <c r="C60" s="282"/>
      <c r="D60" s="282"/>
      <c r="E60" s="282"/>
      <c r="F60" s="282"/>
      <c r="G60" s="282"/>
      <c r="H60" s="282"/>
      <c r="I60" s="282"/>
      <c r="J60" s="282"/>
      <c r="AP60" s="62" t="s">
        <v>41</v>
      </c>
      <c r="AQ60" s="63" t="s">
        <v>16</v>
      </c>
      <c r="AR60" s="26" t="s">
        <v>17</v>
      </c>
      <c r="AS60" s="26" t="s">
        <v>19</v>
      </c>
      <c r="AT60" s="28" t="s">
        <v>18</v>
      </c>
      <c r="AZ60" s="129" t="str">
        <f>O42</f>
        <v>Roumanie</v>
      </c>
      <c r="BA60" s="120"/>
      <c r="BB60" s="120"/>
      <c r="BC60" s="135" t="str">
        <f>O44</f>
        <v/>
      </c>
      <c r="BD60" s="92"/>
      <c r="BE60" s="92"/>
      <c r="BF60" s="92"/>
    </row>
    <row r="61" spans="1:58" ht="20.100000000000001" customHeight="1" thickBot="1" x14ac:dyDescent="0.4">
      <c r="B61" s="281"/>
      <c r="C61" s="282"/>
      <c r="D61" s="282"/>
      <c r="E61" s="282"/>
      <c r="F61" s="282"/>
      <c r="G61" s="282"/>
      <c r="H61" s="282"/>
      <c r="I61" s="282"/>
      <c r="J61" s="282"/>
      <c r="AZ61" s="129" t="str">
        <f>O48</f>
        <v/>
      </c>
      <c r="BA61" s="136"/>
      <c r="BB61" s="136"/>
      <c r="BC61" s="137" t="str">
        <f>O50</f>
        <v/>
      </c>
      <c r="BD61" s="92"/>
      <c r="BE61" s="92"/>
      <c r="BF61" s="92"/>
    </row>
    <row r="62" spans="1:58" ht="20.100000000000001" customHeight="1" thickBot="1" x14ac:dyDescent="0.4">
      <c r="B62" s="281"/>
      <c r="C62" s="282"/>
      <c r="D62" s="282"/>
      <c r="E62" s="282"/>
      <c r="F62" s="282"/>
      <c r="G62" s="282"/>
      <c r="H62" s="282"/>
      <c r="I62" s="282"/>
      <c r="J62" s="282"/>
      <c r="AO62" s="313" t="s">
        <v>2</v>
      </c>
      <c r="AP62" s="313" t="str">
        <f>AW53</f>
        <v>AB</v>
      </c>
      <c r="AQ62" s="14" t="e">
        <f>VLOOKUP(AP62,AP46:AT60,2,FALSE)</f>
        <v>#N/A</v>
      </c>
      <c r="AR62" s="15" t="e">
        <f>VLOOKUP(AP62,AP46:AT60,3,FALSE)</f>
        <v>#N/A</v>
      </c>
      <c r="AS62" s="15" t="e">
        <f>VLOOKUP(AP62,AP46:AT60,4,FALSE)</f>
        <v>#N/A</v>
      </c>
      <c r="AT62" s="16" t="e">
        <f>VLOOKUP(AP62,AP46:AT60,5,FALSE)</f>
        <v>#N/A</v>
      </c>
      <c r="AZ62" s="103"/>
      <c r="BA62" s="104"/>
      <c r="BB62" s="104"/>
      <c r="BC62" s="105" t="s">
        <v>71</v>
      </c>
      <c r="BD62" s="92"/>
      <c r="BE62" s="92"/>
      <c r="BF62" s="92"/>
    </row>
    <row r="63" spans="1:58" ht="20.100000000000001" customHeight="1" thickBot="1" x14ac:dyDescent="0.4">
      <c r="B63" s="281"/>
      <c r="C63" s="282"/>
      <c r="D63" s="282"/>
      <c r="E63" s="282"/>
      <c r="F63" s="282"/>
      <c r="G63" s="282"/>
      <c r="H63" s="282"/>
      <c r="I63" s="282"/>
      <c r="J63" s="282"/>
      <c r="AO63" s="314"/>
      <c r="AP63" s="314"/>
      <c r="AQ63" s="25" t="e">
        <f>VLOOKUP(AQ62,$AF$6:$AG$11,2,FALSE)</f>
        <v>#N/A</v>
      </c>
      <c r="AR63" s="26" t="e">
        <f t="shared" ref="AR63:AS63" si="16">VLOOKUP(AR62,$AF$6:$AG$11,2,FALSE)</f>
        <v>#N/A</v>
      </c>
      <c r="AS63" s="26" t="e">
        <f t="shared" si="16"/>
        <v>#N/A</v>
      </c>
      <c r="AT63" s="28" t="e">
        <f>VLOOKUP(AT62,$AF$6:$AG$11,2,FALSE)</f>
        <v>#N/A</v>
      </c>
      <c r="AZ63" s="101" t="s">
        <v>73</v>
      </c>
      <c r="BA63" s="102"/>
      <c r="BB63" s="102"/>
      <c r="BC63" s="102"/>
      <c r="BD63" s="92"/>
      <c r="BE63" s="92"/>
      <c r="BF63" s="92"/>
    </row>
    <row r="64" spans="1:58" ht="20.100000000000001" customHeight="1" x14ac:dyDescent="0.35">
      <c r="B64" s="281"/>
      <c r="C64" s="282"/>
      <c r="D64" s="282"/>
      <c r="E64" s="282"/>
      <c r="F64" s="282"/>
      <c r="G64" s="282"/>
      <c r="H64" s="282"/>
      <c r="I64" s="282"/>
      <c r="J64" s="282"/>
      <c r="AZ64" s="129" t="str">
        <f>S9</f>
        <v/>
      </c>
      <c r="BA64" s="138"/>
      <c r="BB64" s="138"/>
      <c r="BC64" s="130" t="str">
        <f>S11</f>
        <v/>
      </c>
      <c r="BD64" s="92"/>
      <c r="BE64" s="92"/>
      <c r="BF64" s="92"/>
    </row>
    <row r="65" spans="2:58" ht="20.100000000000001" customHeight="1" x14ac:dyDescent="0.35">
      <c r="B65" s="281"/>
      <c r="C65" s="282"/>
      <c r="D65" s="282"/>
      <c r="E65" s="282"/>
      <c r="F65" s="282"/>
      <c r="G65" s="282"/>
      <c r="H65" s="282"/>
      <c r="I65" s="282"/>
      <c r="J65" s="282"/>
      <c r="AZ65" s="131" t="str">
        <f>S21</f>
        <v/>
      </c>
      <c r="BA65" s="120"/>
      <c r="BB65" s="120"/>
      <c r="BC65" s="132" t="str">
        <f>S23</f>
        <v/>
      </c>
      <c r="BD65" s="92"/>
      <c r="BE65" s="92"/>
      <c r="BF65" s="92"/>
    </row>
    <row r="66" spans="2:58" ht="20.100000000000001" customHeight="1" x14ac:dyDescent="0.35">
      <c r="B66" s="281"/>
      <c r="C66" s="282"/>
      <c r="D66" s="282"/>
      <c r="E66" s="282"/>
      <c r="F66" s="282"/>
      <c r="G66" s="282"/>
      <c r="H66" s="282"/>
      <c r="I66" s="282"/>
      <c r="J66" s="282"/>
      <c r="AZ66" s="133" t="str">
        <f>S33</f>
        <v/>
      </c>
      <c r="BA66" s="120"/>
      <c r="BB66" s="120"/>
      <c r="BC66" s="134" t="str">
        <f>S35</f>
        <v/>
      </c>
      <c r="BD66" s="92"/>
      <c r="BE66" s="92"/>
      <c r="BF66" s="92"/>
    </row>
    <row r="67" spans="2:58" ht="20.100000000000001" customHeight="1" x14ac:dyDescent="0.35">
      <c r="B67" s="281"/>
      <c r="C67" s="282"/>
      <c r="D67" s="282"/>
      <c r="E67" s="282"/>
      <c r="F67" s="282"/>
      <c r="G67" s="282"/>
      <c r="H67" s="282"/>
      <c r="I67" s="282"/>
      <c r="J67" s="282"/>
      <c r="AZ67" s="139" t="str">
        <f>S45</f>
        <v/>
      </c>
      <c r="BA67" s="120"/>
      <c r="BB67" s="120"/>
      <c r="BC67" s="140" t="str">
        <f>S47</f>
        <v/>
      </c>
      <c r="BD67" s="92"/>
      <c r="BE67" s="92"/>
      <c r="BF67" s="92"/>
    </row>
    <row r="68" spans="2:58" ht="20.100000000000001" customHeight="1" thickBot="1" x14ac:dyDescent="0.4">
      <c r="B68" s="281"/>
      <c r="C68" s="282"/>
      <c r="D68" s="282"/>
      <c r="E68" s="282"/>
      <c r="F68" s="282"/>
      <c r="G68" s="282"/>
      <c r="H68" s="282"/>
      <c r="I68" s="282"/>
      <c r="J68" s="282"/>
      <c r="AZ68" s="98"/>
      <c r="BA68" s="99"/>
      <c r="BB68" s="99"/>
      <c r="BC68" s="100" t="s">
        <v>71</v>
      </c>
      <c r="BD68" s="92"/>
      <c r="BE68" s="92"/>
      <c r="BF68" s="92"/>
    </row>
    <row r="69" spans="2:58" ht="20.100000000000001" customHeight="1" x14ac:dyDescent="0.35">
      <c r="B69" s="281"/>
      <c r="C69" s="282"/>
      <c r="D69" s="282"/>
      <c r="E69" s="282"/>
      <c r="F69" s="282"/>
      <c r="G69" s="282"/>
      <c r="H69" s="282"/>
      <c r="I69" s="282"/>
      <c r="J69" s="282"/>
      <c r="AZ69" s="101" t="s">
        <v>74</v>
      </c>
      <c r="BA69" s="106"/>
      <c r="BB69" s="106"/>
      <c r="BC69" s="106"/>
      <c r="BD69" s="92"/>
      <c r="BE69" s="92"/>
      <c r="BF69" s="92"/>
    </row>
    <row r="70" spans="2:58" ht="20.100000000000001" customHeight="1" x14ac:dyDescent="0.35">
      <c r="B70" s="281"/>
      <c r="C70" s="282"/>
      <c r="D70" s="282"/>
      <c r="E70" s="282"/>
      <c r="F70" s="282"/>
      <c r="G70" s="282"/>
      <c r="H70" s="282"/>
      <c r="I70" s="282"/>
      <c r="J70" s="282"/>
      <c r="AZ70" s="131" t="str">
        <f>W15</f>
        <v/>
      </c>
      <c r="BA70" s="141"/>
      <c r="BB70" s="141"/>
      <c r="BC70" s="132" t="str">
        <f>W17</f>
        <v/>
      </c>
      <c r="BD70" s="92"/>
      <c r="BE70" s="92"/>
      <c r="BF70" s="92"/>
    </row>
    <row r="71" spans="2:58" ht="15" x14ac:dyDescent="0.25">
      <c r="AZ71" s="142" t="str">
        <f>W39</f>
        <v/>
      </c>
      <c r="BA71" s="143"/>
      <c r="BB71" s="143"/>
      <c r="BC71" s="144" t="str">
        <f>W41</f>
        <v/>
      </c>
      <c r="BD71" s="92"/>
      <c r="BE71" s="92"/>
      <c r="BF71" s="92"/>
    </row>
    <row r="72" spans="2:58" ht="15.75" thickBot="1" x14ac:dyDescent="0.3">
      <c r="AZ72" s="107"/>
      <c r="BA72" s="108"/>
      <c r="BB72" s="108"/>
      <c r="BC72" s="109" t="s">
        <v>71</v>
      </c>
      <c r="BD72" s="92"/>
      <c r="BE72" s="92"/>
      <c r="BF72" s="92"/>
    </row>
    <row r="73" spans="2:58" ht="15" x14ac:dyDescent="0.25">
      <c r="AZ73" s="110" t="s">
        <v>75</v>
      </c>
      <c r="BA73" s="111"/>
      <c r="BB73" s="111"/>
      <c r="BC73" s="111"/>
      <c r="BD73" s="92"/>
      <c r="BE73" s="92"/>
      <c r="BF73" s="92"/>
    </row>
    <row r="74" spans="2:58" ht="15" x14ac:dyDescent="0.25">
      <c r="AZ74" s="112"/>
      <c r="BA74" s="85"/>
      <c r="BB74" s="85"/>
      <c r="BC74" s="113"/>
      <c r="BD74" s="92"/>
      <c r="BE74" s="92"/>
      <c r="BF74" s="92"/>
    </row>
    <row r="75" spans="2:58" ht="15" x14ac:dyDescent="0.25">
      <c r="AZ75" s="110" t="s">
        <v>76</v>
      </c>
      <c r="BA75" s="111"/>
      <c r="BB75" s="111"/>
      <c r="BC75" s="111"/>
      <c r="BD75" s="92"/>
      <c r="BE75" s="92"/>
      <c r="BF75" s="92"/>
    </row>
    <row r="76" spans="2:58" ht="15" x14ac:dyDescent="0.25">
      <c r="AZ76" s="145" t="str">
        <f>AA27</f>
        <v/>
      </c>
      <c r="BA76" s="146"/>
      <c r="BB76" s="146"/>
      <c r="BC76" s="147" t="str">
        <f>AA29</f>
        <v/>
      </c>
      <c r="BD76" s="92"/>
      <c r="BE76" s="92"/>
      <c r="BF76" s="92"/>
    </row>
    <row r="77" spans="2:58" ht="15" x14ac:dyDescent="0.25">
      <c r="AZ77" s="114" t="s">
        <v>77</v>
      </c>
      <c r="BA77" s="115"/>
      <c r="BB77" s="115"/>
      <c r="BC77" s="115"/>
      <c r="BD77" s="92"/>
      <c r="BE77" s="92"/>
      <c r="BF77" s="92"/>
    </row>
    <row r="78" spans="2:58" ht="15" x14ac:dyDescent="0.25">
      <c r="AZ78" s="148" t="str">
        <f>IF(AND(AB27=AB29,AC27=AC29),"",IF(AB27&lt;&gt;AB29,IF(AB27&gt;AB29,AA27,AA29),IF(AC27&gt;AC29,AA27,AA29)))</f>
        <v/>
      </c>
      <c r="BA78" s="117"/>
      <c r="BB78" s="117"/>
      <c r="BC78" s="117"/>
      <c r="BD78" s="92"/>
      <c r="BE78" s="92"/>
      <c r="BF78" s="92"/>
    </row>
    <row r="79" spans="2:58" ht="15" x14ac:dyDescent="0.25">
      <c r="AZ79" s="148" t="str">
        <f>IF(AND(AB27=AB29,AC27=AC29),"",IF(AB27&lt;&gt;AB29,IF(AB27&gt;AB29,AA29,AA27),IF(AC27&gt;AC29,AA29,AA27)))</f>
        <v/>
      </c>
      <c r="BA79" s="117"/>
      <c r="BB79" s="117"/>
      <c r="BC79" s="117"/>
      <c r="BD79" s="92"/>
      <c r="BE79" s="92"/>
      <c r="BF79" s="92"/>
    </row>
    <row r="80" spans="2:58" ht="15" x14ac:dyDescent="0.25">
      <c r="AZ80" s="116"/>
      <c r="BA80" s="117"/>
      <c r="BB80" s="117"/>
      <c r="BC80" s="117"/>
      <c r="BD80" s="92"/>
      <c r="BE80" s="92"/>
      <c r="BF80" s="92"/>
    </row>
    <row r="81" spans="52:58" ht="15.75" thickBot="1" x14ac:dyDescent="0.3">
      <c r="AZ81" s="118"/>
      <c r="BA81" s="119"/>
      <c r="BB81" s="119"/>
      <c r="BC81" s="119"/>
      <c r="BD81" s="92"/>
      <c r="BE81" s="92"/>
      <c r="BF81" s="92"/>
    </row>
  </sheetData>
  <protectedRanges>
    <protectedRange sqref="BA64:BB67 BA70:BB71" name="Plage1_21"/>
    <protectedRange sqref="BA74:BB74" name="Plage1_3_19"/>
    <protectedRange sqref="BA76:BB76 BA78:BB81" name="Plage1_4_19"/>
  </protectedRanges>
  <mergeCells count="132">
    <mergeCell ref="A46:A51"/>
    <mergeCell ref="O44:O45"/>
    <mergeCell ref="P44:P45"/>
    <mergeCell ref="A34:A39"/>
    <mergeCell ref="A22:A27"/>
    <mergeCell ref="O32:O33"/>
    <mergeCell ref="P32:P33"/>
    <mergeCell ref="T45:T46"/>
    <mergeCell ref="W39:W40"/>
    <mergeCell ref="T47:T48"/>
    <mergeCell ref="O48:O49"/>
    <mergeCell ref="P48:P49"/>
    <mergeCell ref="S47:S48"/>
    <mergeCell ref="S45:S46"/>
    <mergeCell ref="O50:O51"/>
    <mergeCell ref="P50:P51"/>
    <mergeCell ref="Q42:Q43"/>
    <mergeCell ref="Q44:Q45"/>
    <mergeCell ref="Q48:Q49"/>
    <mergeCell ref="Q50:Q51"/>
    <mergeCell ref="U45:U46"/>
    <mergeCell ref="U47:U48"/>
    <mergeCell ref="Q24:Q25"/>
    <mergeCell ref="Q26:Q27"/>
    <mergeCell ref="O38:O39"/>
    <mergeCell ref="P38:P39"/>
    <mergeCell ref="X39:X40"/>
    <mergeCell ref="W41:W42"/>
    <mergeCell ref="X41:X42"/>
    <mergeCell ref="O42:O43"/>
    <mergeCell ref="P42:P43"/>
    <mergeCell ref="A16:A21"/>
    <mergeCell ref="A28:A33"/>
    <mergeCell ref="A40:A45"/>
    <mergeCell ref="Q18:Q19"/>
    <mergeCell ref="Q20:Q21"/>
    <mergeCell ref="Q30:Q31"/>
    <mergeCell ref="Q32:Q33"/>
    <mergeCell ref="Q36:Q37"/>
    <mergeCell ref="Q38:Q39"/>
    <mergeCell ref="U33:U34"/>
    <mergeCell ref="U35:U36"/>
    <mergeCell ref="U21:U22"/>
    <mergeCell ref="U23:U24"/>
    <mergeCell ref="O26:O27"/>
    <mergeCell ref="P26:P27"/>
    <mergeCell ref="AA27:AA28"/>
    <mergeCell ref="AB27:AB28"/>
    <mergeCell ref="AA29:AA30"/>
    <mergeCell ref="AB29:AB30"/>
    <mergeCell ref="O30:O31"/>
    <mergeCell ref="P30:P31"/>
    <mergeCell ref="S35:S36"/>
    <mergeCell ref="T35:T36"/>
    <mergeCell ref="O36:O37"/>
    <mergeCell ref="P36:P37"/>
    <mergeCell ref="O20:O21"/>
    <mergeCell ref="P20:P21"/>
    <mergeCell ref="S21:S22"/>
    <mergeCell ref="T21:T22"/>
    <mergeCell ref="S23:S24"/>
    <mergeCell ref="AF4:AK4"/>
    <mergeCell ref="AF17:AK17"/>
    <mergeCell ref="W15:W16"/>
    <mergeCell ref="X15:X16"/>
    <mergeCell ref="T9:T10"/>
    <mergeCell ref="X17:X18"/>
    <mergeCell ref="S11:S12"/>
    <mergeCell ref="T11:T12"/>
    <mergeCell ref="O12:O13"/>
    <mergeCell ref="P12:P13"/>
    <mergeCell ref="W17:W18"/>
    <mergeCell ref="O18:O19"/>
    <mergeCell ref="P18:P19"/>
    <mergeCell ref="T23:T24"/>
    <mergeCell ref="O24:O25"/>
    <mergeCell ref="P24:P25"/>
    <mergeCell ref="Q14:Q15"/>
    <mergeCell ref="U9:U10"/>
    <mergeCell ref="U11:U12"/>
    <mergeCell ref="AA2:AC3"/>
    <mergeCell ref="W2:Y3"/>
    <mergeCell ref="S2:U3"/>
    <mergeCell ref="Q6:Q7"/>
    <mergeCell ref="Q8:Q9"/>
    <mergeCell ref="Q12:Q13"/>
    <mergeCell ref="AT43:AT45"/>
    <mergeCell ref="AP62:AP63"/>
    <mergeCell ref="AO62:AO63"/>
    <mergeCell ref="AP43:AP45"/>
    <mergeCell ref="AQ43:AQ45"/>
    <mergeCell ref="AR43:AR45"/>
    <mergeCell ref="AS43:AS45"/>
    <mergeCell ref="S9:S10"/>
    <mergeCell ref="S33:S34"/>
    <mergeCell ref="T33:T34"/>
    <mergeCell ref="Y41:Y42"/>
    <mergeCell ref="AC27:AC28"/>
    <mergeCell ref="AC29:AC30"/>
    <mergeCell ref="Y15:Y16"/>
    <mergeCell ref="Y17:Y18"/>
    <mergeCell ref="Y39:Y40"/>
    <mergeCell ref="B3:J4"/>
    <mergeCell ref="A10:A15"/>
    <mergeCell ref="O6:O7"/>
    <mergeCell ref="P6:P7"/>
    <mergeCell ref="O8:O9"/>
    <mergeCell ref="P8:P9"/>
    <mergeCell ref="O14:O15"/>
    <mergeCell ref="P14:P15"/>
    <mergeCell ref="B9:E9"/>
    <mergeCell ref="H9:M9"/>
    <mergeCell ref="O2:Q3"/>
    <mergeCell ref="B56:J56"/>
    <mergeCell ref="B57:J57"/>
    <mergeCell ref="B58:J58"/>
    <mergeCell ref="B59:J59"/>
    <mergeCell ref="B60:J60"/>
    <mergeCell ref="B52:J52"/>
    <mergeCell ref="B53:J53"/>
    <mergeCell ref="B54:J54"/>
    <mergeCell ref="B55:J55"/>
    <mergeCell ref="B66:J66"/>
    <mergeCell ref="B67:J67"/>
    <mergeCell ref="B68:J68"/>
    <mergeCell ref="B69:J69"/>
    <mergeCell ref="B70:J70"/>
    <mergeCell ref="B61:J61"/>
    <mergeCell ref="B62:J62"/>
    <mergeCell ref="B63:J63"/>
    <mergeCell ref="B64:J64"/>
    <mergeCell ref="B65:J65"/>
  </mergeCells>
  <conditionalFormatting sqref="O12:O15 O18:O21 O24:O27 O30:O33 O36:O39 O42:O45 O48:O51 W15:W18 AA27:AA30 W39:W42 S33:S36 S21:S24 S9:S12">
    <cfRule type="expression" dxfId="34" priority="211">
      <formula>OR(O9=$B$40,O9=$B$43,O9=$B$45,O9=$E$42)</formula>
    </cfRule>
    <cfRule type="expression" dxfId="33" priority="212">
      <formula>OR(O9=$B$34,O9=$B$37,O9=$B$39,O9=$E$36)</formula>
    </cfRule>
    <cfRule type="expression" dxfId="32" priority="217">
      <formula>OR(O9=$B$28,O9=$B$31,O9=$B$33,O9=$E$30)</formula>
    </cfRule>
    <cfRule type="expression" dxfId="31" priority="218">
      <formula>OR(O9=$B$22,O9=$B$25,O9=$B$27,O9=$E$24)</formula>
    </cfRule>
    <cfRule type="expression" dxfId="30" priority="219">
      <formula>OR(O9=$B$16,O9=$B$19,O9=$B$21,O9=$E$18)</formula>
    </cfRule>
    <cfRule type="expression" dxfId="29" priority="221">
      <formula>OR(O9=$B$10,O9=$B$13,O9=$B$15,O9=$E$12)</formula>
    </cfRule>
  </conditionalFormatting>
  <conditionalFormatting sqref="O6:O9">
    <cfRule type="expression" dxfId="28" priority="199">
      <formula>OR(O6=$B$40,O6=$B$43,O6=$B$45,O6=$E$42)</formula>
    </cfRule>
    <cfRule type="expression" dxfId="27" priority="200">
      <formula>OR(O6=$B$34,O6=$B$37,O6=$B$39,O6=$E$36)</formula>
    </cfRule>
    <cfRule type="expression" dxfId="26" priority="201">
      <formula>OR(O6=$B$28,O6=$B$31,O6=$B$33,O6=$E$30)</formula>
    </cfRule>
    <cfRule type="expression" dxfId="25" priority="202">
      <formula>OR(O6=$B$22,O6=$B$25,O6=$B$27,O6=$E$24)</formula>
    </cfRule>
    <cfRule type="expression" dxfId="24" priority="203">
      <formula>OR(O6=$B$16,O6=$B$19,O6=$B$21,O6=$E$18)</formula>
    </cfRule>
    <cfRule type="expression" dxfId="23" priority="204">
      <formula>OR(O6=$B$10,O6=$B$13,O6=$B$15,O6=$E$12)</formula>
    </cfRule>
  </conditionalFormatting>
  <conditionalFormatting sqref="S45:S48">
    <cfRule type="expression" dxfId="22" priority="205">
      <formula>OR(S45=$B$40,S45=$B$43,S45=$B$45,S45=$E$42)</formula>
    </cfRule>
    <cfRule type="expression" dxfId="21" priority="206">
      <formula>OR(S45=$B$34,S45=$B$37,S45=$B$39,S45=$E$36)</formula>
    </cfRule>
    <cfRule type="expression" dxfId="20" priority="207">
      <formula>OR(S45=$B$28,S45=$B$31,S45=$B$33,S45=$E$30)</formula>
    </cfRule>
    <cfRule type="expression" dxfId="19" priority="208">
      <formula>OR(S45=$B$22,S45=$B$25,S45=$B$27,S45=$E$24)</formula>
    </cfRule>
    <cfRule type="expression" dxfId="18" priority="209">
      <formula>OR(S45=$B$16,S45=$B$19,S45=$B$21,S45=$E$18)</formula>
    </cfRule>
    <cfRule type="expression" dxfId="17" priority="210">
      <formula>OR(S45=$B$10,S45=$B$13,S45=$B$15,S45=$E$12)</formula>
    </cfRule>
  </conditionalFormatting>
  <conditionalFormatting sqref="AZ78:BA78">
    <cfRule type="expression" dxfId="16" priority="3" stopIfTrue="1">
      <formula>BD78=(premier)</formula>
    </cfRule>
  </conditionalFormatting>
  <conditionalFormatting sqref="AZ79:BA79">
    <cfRule type="expression" dxfId="15" priority="4" stopIfTrue="1">
      <formula>BD79=(second)</formula>
    </cfRule>
  </conditionalFormatting>
  <conditionalFormatting sqref="AZ64:AZ67 AZ74 AZ70:AZ71 AZ54:AZ61">
    <cfRule type="expression" dxfId="14" priority="5" stopIfTrue="1">
      <formula>AND(BD86=1,OR(AZ86&lt;&gt;0,BA86&lt;&gt;0))</formula>
    </cfRule>
    <cfRule type="expression" dxfId="13" priority="6" stopIfTrue="1">
      <formula>OR(AZ86&lt;&gt;0,BA86&lt;&gt;0)</formula>
    </cfRule>
  </conditionalFormatting>
  <conditionalFormatting sqref="BC64:BC67 BC74 BC54:BC61 BC70:BC71">
    <cfRule type="expression" dxfId="12" priority="7" stopIfTrue="1">
      <formula>AND(BD86=1,OR(BB86&lt;&gt;0,BC86&lt;&gt;0))</formula>
    </cfRule>
    <cfRule type="expression" dxfId="11" priority="8" stopIfTrue="1">
      <formula>OR(BB86&lt;&gt;0,BC86&lt;&gt;0)</formula>
    </cfRule>
  </conditionalFormatting>
  <conditionalFormatting sqref="AZ80:BA80">
    <cfRule type="expression" dxfId="10" priority="9" stopIfTrue="1">
      <formula>BD80=(troisieme)</formula>
    </cfRule>
  </conditionalFormatting>
  <conditionalFormatting sqref="AZ81:BA81">
    <cfRule type="expression" dxfId="9" priority="10" stopIfTrue="1">
      <formula>BD81=(quatrieme)</formula>
    </cfRule>
  </conditionalFormatting>
  <conditionalFormatting sqref="AZ76">
    <cfRule type="expression" dxfId="8" priority="19" stopIfTrue="1">
      <formula>AND(BD109=1,OR(AZ109&lt;&gt;0,BA109&lt;&gt;0))</formula>
    </cfRule>
    <cfRule type="expression" dxfId="7" priority="20" stopIfTrue="1">
      <formula>OR(AZ109&lt;&gt;0,BA109&lt;&gt;0)</formula>
    </cfRule>
  </conditionalFormatting>
  <conditionalFormatting sqref="BC76">
    <cfRule type="expression" dxfId="6" priority="21" stopIfTrue="1">
      <formula>AND(BD109=1,OR(BB109&lt;&gt;0,BC109&lt;&gt;0))</formula>
    </cfRule>
    <cfRule type="expression" dxfId="5" priority="22" stopIfTrue="1">
      <formula>OR(BB109&lt;&gt;0,BC109&lt;&gt;0)</formula>
    </cfRule>
  </conditionalFormatting>
  <conditionalFormatting sqref="BB78:BC78">
    <cfRule type="expression" dxfId="4" priority="27" stopIfTrue="1">
      <formula>#REF!=(premier)</formula>
    </cfRule>
  </conditionalFormatting>
  <conditionalFormatting sqref="BB79:BC79">
    <cfRule type="expression" dxfId="3" priority="28" stopIfTrue="1">
      <formula>#REF!=(second)</formula>
    </cfRule>
  </conditionalFormatting>
  <conditionalFormatting sqref="BB80:BC80">
    <cfRule type="expression" dxfId="2" priority="29" stopIfTrue="1">
      <formula>#REF!=(troisieme)</formula>
    </cfRule>
  </conditionalFormatting>
  <conditionalFormatting sqref="BB81:BC81">
    <cfRule type="expression" dxfId="1" priority="30" stopIfTrue="1">
      <formula>#REF!=(quatrieme)</formula>
    </cfRule>
  </conditionalFormatting>
  <conditionalFormatting sqref="BF40:BF43 BF46:BF49 BF4:BF7 BF10:BF13 BF16:BF19 BF22:BF25 BF28:BF31 BF34:BF37">
    <cfRule type="expression" dxfId="0" priority="1" stopIfTrue="1">
      <formula>BG4&gt;0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user</cp:lastModifiedBy>
  <dcterms:created xsi:type="dcterms:W3CDTF">2014-11-30T16:59:13Z</dcterms:created>
  <dcterms:modified xsi:type="dcterms:W3CDTF">2016-05-08T21:23:54Z</dcterms:modified>
</cp:coreProperties>
</file>