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5315" windowHeight="6210" activeTab="4"/>
  </bookViews>
  <sheets>
    <sheet name="Attaher55" sheetId="1" r:id="rId1"/>
    <sheet name="fiche5" sheetId="3" r:id="rId2"/>
    <sheet name="fiche4" sheetId="4" r:id="rId3"/>
    <sheet name="fiche3" sheetId="5" r:id="rId4"/>
    <sheet name="fiche1" sheetId="7" r:id="rId5"/>
  </sheets>
  <definedNames>
    <definedName name="_xlnm.Print_Titles" localSheetId="0">Attaher55!$A:$C,Attaher55!$1:$2</definedName>
    <definedName name="_xlnm.Print_Titles" localSheetId="4">fiche1!$A:$C,fiche1!$1:$2</definedName>
    <definedName name="_xlnm.Print_Titles" localSheetId="3">fiche3!$A:$C,fiche3!$1:$2</definedName>
    <definedName name="_xlnm.Print_Titles" localSheetId="2">fiche4!$A:$C,fiche4!$1:$2</definedName>
    <definedName name="_xlnm.Print_Titles" localSheetId="1">fiche5!$A:$C,fiche5!$1:$2</definedName>
    <definedName name="_xlnm.Print_Area" localSheetId="0">Attaher55!$A$1:$AO$6</definedName>
    <definedName name="_xlnm.Print_Area" localSheetId="4">fiche1!$A$1:$AG$15</definedName>
    <definedName name="_xlnm.Print_Area" localSheetId="2">fiche4!$A$1:$AM$7</definedName>
    <definedName name="_xlnm.Print_Area" localSheetId="1">fiche5!$A$1:$AI$10</definedName>
  </definedNames>
  <calcPr calcId="124519"/>
  <fileRecoveryPr repairLoad="1"/>
</workbook>
</file>

<file path=xl/calcChain.xml><?xml version="1.0" encoding="utf-8"?>
<calcChain xmlns="http://schemas.openxmlformats.org/spreadsheetml/2006/main">
  <c r="AG15" i="7"/>
  <c r="AG14"/>
  <c r="AG13"/>
  <c r="AG12"/>
  <c r="AG11"/>
  <c r="AG10"/>
  <c r="AG9"/>
  <c r="AG8"/>
  <c r="AG7"/>
  <c r="AG6"/>
  <c r="AG5"/>
  <c r="AG4"/>
  <c r="AG3"/>
  <c r="AM3" i="5"/>
  <c r="AM14"/>
  <c r="AM13"/>
  <c r="AM12"/>
  <c r="AM11"/>
  <c r="AM10"/>
  <c r="AM9"/>
  <c r="AM8"/>
  <c r="AM7"/>
  <c r="AM6"/>
  <c r="AM5"/>
  <c r="AM4"/>
  <c r="AO3" i="1"/>
  <c r="AM7" i="4"/>
  <c r="AM6"/>
  <c r="AM5"/>
  <c r="AM3"/>
  <c r="AM4"/>
  <c r="AI3" i="3"/>
  <c r="AG13"/>
  <c r="AI10"/>
  <c r="AI9"/>
  <c r="AI8"/>
  <c r="AI7"/>
  <c r="AI6"/>
  <c r="AI5"/>
  <c r="AI4"/>
  <c r="AA15" i="7"/>
  <c r="Z15"/>
  <c r="T15"/>
  <c r="U15" s="1"/>
  <c r="Q15"/>
  <c r="P15"/>
  <c r="K15"/>
  <c r="J15"/>
  <c r="AE14"/>
  <c r="AF14" s="1"/>
  <c r="AA14"/>
  <c r="Z14"/>
  <c r="T14"/>
  <c r="U14" s="1"/>
  <c r="Q14"/>
  <c r="P14"/>
  <c r="J14"/>
  <c r="AE13"/>
  <c r="AF13" s="1"/>
  <c r="AA13"/>
  <c r="Z13"/>
  <c r="T13"/>
  <c r="U13" s="1"/>
  <c r="Q13"/>
  <c r="P13"/>
  <c r="J13"/>
  <c r="AA12"/>
  <c r="Z12"/>
  <c r="T12"/>
  <c r="U12" s="1"/>
  <c r="Q12"/>
  <c r="P12"/>
  <c r="J12"/>
  <c r="AA11"/>
  <c r="Z11"/>
  <c r="T11"/>
  <c r="U11" s="1"/>
  <c r="Q11"/>
  <c r="P11"/>
  <c r="J11"/>
  <c r="AA10"/>
  <c r="Z10"/>
  <c r="T10"/>
  <c r="U10" s="1"/>
  <c r="Q10"/>
  <c r="P10"/>
  <c r="J10"/>
  <c r="AA9"/>
  <c r="Z9"/>
  <c r="T9"/>
  <c r="U9" s="1"/>
  <c r="Q9"/>
  <c r="P9"/>
  <c r="J9"/>
  <c r="AA8"/>
  <c r="Z8"/>
  <c r="T8"/>
  <c r="U8" s="1"/>
  <c r="Q8"/>
  <c r="P8"/>
  <c r="J8"/>
  <c r="AA7"/>
  <c r="Z7"/>
  <c r="T7"/>
  <c r="U7" s="1"/>
  <c r="Q7"/>
  <c r="P7"/>
  <c r="J7"/>
  <c r="AA6"/>
  <c r="Z6"/>
  <c r="T6"/>
  <c r="U6" s="1"/>
  <c r="Q6"/>
  <c r="P6"/>
  <c r="J6"/>
  <c r="AA5"/>
  <c r="Z5"/>
  <c r="T5"/>
  <c r="U5" s="1"/>
  <c r="Q5"/>
  <c r="P5"/>
  <c r="J5"/>
  <c r="AA4"/>
  <c r="Z4"/>
  <c r="T4"/>
  <c r="U4" s="1"/>
  <c r="Q4"/>
  <c r="P4"/>
  <c r="J4"/>
  <c r="AA3"/>
  <c r="Z3"/>
  <c r="T3"/>
  <c r="U3" s="1"/>
  <c r="Q3"/>
  <c r="P3"/>
  <c r="K3"/>
  <c r="J3"/>
  <c r="J2"/>
  <c r="AK14" i="5"/>
  <c r="AL14" s="1"/>
  <c r="AK13"/>
  <c r="AL13" s="1"/>
  <c r="AK12"/>
  <c r="AL12" s="1"/>
  <c r="AK11"/>
  <c r="AL11" s="1"/>
  <c r="AK10"/>
  <c r="AL10" s="1"/>
  <c r="AK9"/>
  <c r="AL9" s="1"/>
  <c r="AK8"/>
  <c r="AL8" s="1"/>
  <c r="AK7"/>
  <c r="AL7" s="1"/>
  <c r="AK6"/>
  <c r="AL6" s="1"/>
  <c r="AK5"/>
  <c r="AL5" s="1"/>
  <c r="AK4"/>
  <c r="AL4" s="1"/>
  <c r="AK3"/>
  <c r="AL3" s="1"/>
  <c r="AF2"/>
  <c r="X2"/>
  <c r="P2"/>
  <c r="J2"/>
  <c r="AK7" i="4"/>
  <c r="AK6"/>
  <c r="AK5"/>
  <c r="AK4"/>
  <c r="AK3"/>
  <c r="AG10" i="3"/>
  <c r="AG9"/>
  <c r="AG8"/>
  <c r="AG7"/>
  <c r="AG6"/>
  <c r="AG5"/>
  <c r="AG4"/>
  <c r="AG3"/>
  <c r="V2"/>
  <c r="AG8" i="1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AG6"/>
  <c r="AE6"/>
  <c r="AC6"/>
  <c r="AI6" s="1"/>
  <c r="AH6" s="1"/>
  <c r="Y6"/>
  <c r="W6"/>
  <c r="U6"/>
  <c r="AA6" s="1"/>
  <c r="Z6" s="1"/>
  <c r="Q6"/>
  <c r="O6"/>
  <c r="S6" s="1"/>
  <c r="R6" s="1"/>
  <c r="K6"/>
  <c r="I6"/>
  <c r="G6"/>
  <c r="E6"/>
  <c r="M6" s="1"/>
  <c r="AG5"/>
  <c r="AE5"/>
  <c r="AC5"/>
  <c r="AI5" s="1"/>
  <c r="AH5" s="1"/>
  <c r="Y5"/>
  <c r="W5"/>
  <c r="U5"/>
  <c r="AA5" s="1"/>
  <c r="Z5" s="1"/>
  <c r="Q5"/>
  <c r="O5"/>
  <c r="S5" s="1"/>
  <c r="R5" s="1"/>
  <c r="K5"/>
  <c r="I5"/>
  <c r="G5"/>
  <c r="E5"/>
  <c r="M5" s="1"/>
  <c r="AG4"/>
  <c r="AE4"/>
  <c r="AC4"/>
  <c r="AI4" s="1"/>
  <c r="AH4" s="1"/>
  <c r="Y4"/>
  <c r="W4"/>
  <c r="U4"/>
  <c r="AA4" s="1"/>
  <c r="Z4" s="1"/>
  <c r="Q4"/>
  <c r="O4"/>
  <c r="S4" s="1"/>
  <c r="R4" s="1"/>
  <c r="K4"/>
  <c r="I4"/>
  <c r="G4"/>
  <c r="E4"/>
  <c r="M4" s="1"/>
  <c r="AG3"/>
  <c r="AE3"/>
  <c r="AC3"/>
  <c r="AI3" s="1"/>
  <c r="AH3" s="1"/>
  <c r="Y3"/>
  <c r="W3"/>
  <c r="U3"/>
  <c r="AA3" s="1"/>
  <c r="Z3" s="1"/>
  <c r="Q3"/>
  <c r="O3"/>
  <c r="S3" s="1"/>
  <c r="R3" s="1"/>
  <c r="K3"/>
  <c r="I3"/>
  <c r="G3"/>
  <c r="E3"/>
  <c r="M3" s="1"/>
  <c r="AH2"/>
  <c r="Z2"/>
  <c r="R2"/>
  <c r="L2"/>
  <c r="AK3" l="1"/>
  <c r="AJ3" s="1"/>
  <c r="L3"/>
  <c r="AK4"/>
  <c r="AJ4" s="1"/>
  <c r="L4"/>
  <c r="AK5"/>
  <c r="AJ5" s="1"/>
  <c r="L5"/>
  <c r="AK6"/>
  <c r="AJ6" s="1"/>
  <c r="L6"/>
  <c r="AC3" i="7"/>
  <c r="AB3" s="1"/>
  <c r="AC4"/>
  <c r="AB4" s="1"/>
  <c r="AC5"/>
  <c r="AB5" s="1"/>
  <c r="AC6"/>
  <c r="AB6" s="1"/>
  <c r="AC7"/>
  <c r="AB7" s="1"/>
  <c r="AC8"/>
  <c r="AB8" s="1"/>
  <c r="AC9"/>
  <c r="AB9" s="1"/>
  <c r="AC10"/>
  <c r="AB10" s="1"/>
  <c r="AC11"/>
  <c r="AB11" s="1"/>
  <c r="AC12"/>
  <c r="AB12" s="1"/>
  <c r="AC13"/>
  <c r="AB13" s="1"/>
  <c r="AC14"/>
  <c r="AB14" s="1"/>
  <c r="AC15"/>
  <c r="AB15" s="1"/>
  <c r="AH3" i="3"/>
  <c r="AH4"/>
  <c r="AH5"/>
  <c r="AH6"/>
  <c r="AH7"/>
  <c r="AH8"/>
  <c r="AH9"/>
  <c r="AH10"/>
  <c r="AL3" i="4"/>
  <c r="AL4"/>
  <c r="AL5"/>
  <c r="AL6"/>
  <c r="AL7"/>
  <c r="AE3" i="7"/>
  <c r="AF3" s="1"/>
  <c r="AE4"/>
  <c r="AF4" s="1"/>
  <c r="AE5"/>
  <c r="AF5" s="1"/>
  <c r="AE6"/>
  <c r="AF6" s="1"/>
  <c r="AE7"/>
  <c r="AF7" s="1"/>
  <c r="AE8"/>
  <c r="AF8" s="1"/>
  <c r="AE9"/>
  <c r="AF9" s="1"/>
  <c r="AE10"/>
  <c r="AF10" s="1"/>
  <c r="AE11"/>
  <c r="AF11" s="1"/>
  <c r="AE12"/>
  <c r="AF12" s="1"/>
  <c r="AE15"/>
  <c r="AF15" s="1"/>
  <c r="AP6" i="1" l="1"/>
  <c r="AO6"/>
  <c r="AM6"/>
  <c r="AN6" s="1"/>
  <c r="AP5"/>
  <c r="AO5"/>
  <c r="AM5"/>
  <c r="AN5" s="1"/>
  <c r="AP4"/>
  <c r="AO4"/>
  <c r="AM4"/>
  <c r="AN4" s="1"/>
  <c r="AP3"/>
  <c r="AM3"/>
  <c r="AN3" s="1"/>
</calcChain>
</file>

<file path=xl/sharedStrings.xml><?xml version="1.0" encoding="utf-8"?>
<sst xmlns="http://schemas.openxmlformats.org/spreadsheetml/2006/main" count="166" uniqueCount="114">
  <si>
    <t>AES_DPR5</t>
  </si>
  <si>
    <t>DAF_DPR5</t>
  </si>
  <si>
    <t>DBF_DPR5</t>
  </si>
  <si>
    <t>INF_DPR5</t>
  </si>
  <si>
    <t>PTE_DPR5</t>
  </si>
  <si>
    <t>RCI_DPR5</t>
  </si>
  <si>
    <t>CSE_DPR5</t>
  </si>
  <si>
    <t>DHL_DPR5</t>
  </si>
  <si>
    <t>MOYENNE</t>
  </si>
  <si>
    <t>PONDERE</t>
  </si>
  <si>
    <t>RANG</t>
  </si>
  <si>
    <t>DECISION</t>
  </si>
  <si>
    <t>DPR00002</t>
  </si>
  <si>
    <t>DPR00009</t>
  </si>
  <si>
    <t>DPR00020</t>
  </si>
  <si>
    <t>DPR00011</t>
  </si>
  <si>
    <t>DPR00015</t>
  </si>
  <si>
    <t>DPR00007</t>
  </si>
  <si>
    <t>DPR00012</t>
  </si>
  <si>
    <t>DPR00006</t>
  </si>
  <si>
    <t>DPR00004</t>
  </si>
  <si>
    <t>DPR00016</t>
  </si>
  <si>
    <t>DPR00019</t>
  </si>
  <si>
    <t>DPR00008</t>
  </si>
  <si>
    <t>DPR00014</t>
  </si>
  <si>
    <t>MATRICULE</t>
  </si>
  <si>
    <t>NOMS</t>
  </si>
  <si>
    <t>PRENOMS</t>
  </si>
  <si>
    <t>MODULES A REPRENDRE</t>
  </si>
  <si>
    <t>CREDITS ACQUIS</t>
  </si>
  <si>
    <t>Coef./credits</t>
  </si>
  <si>
    <t>GROUPE 1</t>
  </si>
  <si>
    <t>GROUPE 2</t>
  </si>
  <si>
    <t>GROUPE 3</t>
  </si>
  <si>
    <t>GROUPE 4</t>
  </si>
  <si>
    <t>CGB_GE5</t>
  </si>
  <si>
    <t>CRE_GE5</t>
  </si>
  <si>
    <t>ECO_GE5</t>
  </si>
  <si>
    <t>DCO_GE5</t>
  </si>
  <si>
    <t>PTE_GE5</t>
  </si>
  <si>
    <t>FIE_GE5</t>
  </si>
  <si>
    <t>PGP_GE5</t>
  </si>
  <si>
    <t>TMA_GE5</t>
  </si>
  <si>
    <t>ANE_GE5</t>
  </si>
  <si>
    <t>GCM_GE5</t>
  </si>
  <si>
    <t>ING_GE5</t>
  </si>
  <si>
    <t>GE00021</t>
  </si>
  <si>
    <t>GE00010</t>
  </si>
  <si>
    <t>GE00009</t>
  </si>
  <si>
    <t>GE00006</t>
  </si>
  <si>
    <t>GE00023</t>
  </si>
  <si>
    <t>GE00026</t>
  </si>
  <si>
    <t>GE00018</t>
  </si>
  <si>
    <t>GE00004</t>
  </si>
  <si>
    <t>GE00019</t>
  </si>
  <si>
    <t>GE00012</t>
  </si>
  <si>
    <t>GE00024</t>
  </si>
  <si>
    <t>GE00011</t>
  </si>
  <si>
    <t>CGB_GFB5</t>
  </si>
  <si>
    <t>ECO_GFB5</t>
  </si>
  <si>
    <t>PTB_GFB5</t>
  </si>
  <si>
    <t>DCO_GFB5</t>
  </si>
  <si>
    <t>PTE_GFB5</t>
  </si>
  <si>
    <t>FIE_GFB5</t>
  </si>
  <si>
    <t>PFG_GFB5</t>
  </si>
  <si>
    <t>TMA_GFB5</t>
  </si>
  <si>
    <t>ANE_GFB5</t>
  </si>
  <si>
    <t>GCM_GFB5</t>
  </si>
  <si>
    <t>ING_GFB5</t>
  </si>
  <si>
    <t>GFB00005</t>
  </si>
  <si>
    <t>GFB00006</t>
  </si>
  <si>
    <t>GFB00021</t>
  </si>
  <si>
    <t>GFB00002</t>
  </si>
  <si>
    <t>GFB00013</t>
  </si>
  <si>
    <t>DRI_RPI5</t>
  </si>
  <si>
    <t>PDC_RPI5</t>
  </si>
  <si>
    <t>DCO_RPI5</t>
  </si>
  <si>
    <t>INF_RPI5</t>
  </si>
  <si>
    <t>PTE_RPI5</t>
  </si>
  <si>
    <t>ANG_RPI5</t>
  </si>
  <si>
    <t>IPC_RPI5</t>
  </si>
  <si>
    <t>CIE_RPI5</t>
  </si>
  <si>
    <t>DHL_RPI5</t>
  </si>
  <si>
    <t>RPI00009</t>
  </si>
  <si>
    <t>RPI00028</t>
  </si>
  <si>
    <t>RPI00008</t>
  </si>
  <si>
    <t>RPI00023</t>
  </si>
  <si>
    <t>RPI00026</t>
  </si>
  <si>
    <t>RPI00018</t>
  </si>
  <si>
    <t>RPI00001</t>
  </si>
  <si>
    <t>RPI00017</t>
  </si>
  <si>
    <t>ANG_GE1</t>
  </si>
  <si>
    <t>DPC_GE1</t>
  </si>
  <si>
    <t>HTS_GE1</t>
  </si>
  <si>
    <t>INF_GE1</t>
  </si>
  <si>
    <t>MOYENNE GROUPE 1</t>
  </si>
  <si>
    <t>CAT_GE1</t>
  </si>
  <si>
    <t>IPA_GE1</t>
  </si>
  <si>
    <t>MOYENNE GROUPE 2</t>
  </si>
  <si>
    <t>DRC_GE1</t>
  </si>
  <si>
    <t>IED_GE1</t>
  </si>
  <si>
    <t>STA_GE1</t>
  </si>
  <si>
    <t>MOYENNE GROUPE 3</t>
  </si>
  <si>
    <t>DFC_GE1</t>
  </si>
  <si>
    <t>ADE_GE1</t>
  </si>
  <si>
    <t>MNU_GE1</t>
  </si>
  <si>
    <t>Avec MOD(COLONNE</t>
  </si>
  <si>
    <t>Coef./Credits</t>
  </si>
  <si>
    <t>SEG00031</t>
  </si>
  <si>
    <t>SEG00038</t>
  </si>
  <si>
    <t>SEG00012</t>
  </si>
  <si>
    <t>SEG00028</t>
  </si>
  <si>
    <t>←       24 au lieu de 27</t>
  </si>
  <si>
    <t>←       08 au lieu de 10</t>
  </si>
</sst>
</file>

<file path=xl/styles.xml><?xml version="1.0" encoding="utf-8"?>
<styleSheet xmlns="http://schemas.openxmlformats.org/spreadsheetml/2006/main">
  <fonts count="16">
    <font>
      <sz val="11"/>
      <name val="Calibri"/>
    </font>
    <font>
      <sz val="11"/>
      <name val="Calibri"/>
    </font>
    <font>
      <sz val="11"/>
      <color rgb="FF000000"/>
      <name val="Calibri"/>
    </font>
    <font>
      <b/>
      <sz val="8"/>
      <color rgb="FF000000"/>
      <name val="Calibri"/>
    </font>
    <font>
      <b/>
      <sz val="11"/>
      <color rgb="FF000000"/>
      <name val="Calibri"/>
    </font>
    <font>
      <b/>
      <sz val="9"/>
      <color rgb="FF000000"/>
      <name val="Calibri"/>
    </font>
    <font>
      <sz val="9"/>
      <color rgb="FF000000"/>
      <name val="Calibri"/>
    </font>
    <font>
      <sz val="10"/>
      <color rgb="FF333333"/>
      <name val="Verdana"/>
    </font>
    <font>
      <b/>
      <sz val="8"/>
      <color rgb="FF000000"/>
      <name val="Calibri"/>
    </font>
    <font>
      <b/>
      <sz val="9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2"/>
      <color rgb="FF000000"/>
      <name val="Calibri"/>
    </font>
    <font>
      <b/>
      <sz val="12"/>
      <color rgb="FF000000"/>
      <name val="Calibri"/>
    </font>
    <font>
      <b/>
      <sz val="10"/>
      <color rgb="FF000000"/>
      <name val="Calibri"/>
    </font>
    <font>
      <b/>
      <sz val="11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</patternFill>
    </fill>
    <fill>
      <patternFill patternType="solid">
        <fgColor rgb="FF0000FF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>
      <alignment vertical="center"/>
    </xf>
    <xf numFmtId="0" fontId="1" fillId="0" borderId="0">
      <protection locked="0"/>
    </xf>
  </cellStyleXfs>
  <cellXfs count="274">
    <xf numFmtId="0" fontId="0" fillId="0" borderId="0" xfId="0">
      <alignment vertical="center"/>
    </xf>
    <xf numFmtId="0" fontId="1" fillId="0" borderId="0" xfId="1" applyAlignment="1" applyProtection="1">
      <alignment vertical="center"/>
    </xf>
    <xf numFmtId="0" fontId="2" fillId="0" borderId="0" xfId="1" applyFont="1" applyAlignment="1" applyProtection="1">
      <alignment vertical="center"/>
    </xf>
    <xf numFmtId="0" fontId="3" fillId="0" borderId="1" xfId="1" applyFont="1" applyBorder="1" applyAlignment="1" applyProtection="1">
      <alignment horizontal="left" vertical="center"/>
    </xf>
    <xf numFmtId="0" fontId="4" fillId="0" borderId="2" xfId="1" applyFont="1" applyBorder="1" applyAlignment="1" applyProtection="1">
      <alignment horizontal="left" vertical="center"/>
    </xf>
    <xf numFmtId="0" fontId="4" fillId="0" borderId="3" xfId="1" applyFont="1" applyBorder="1" applyAlignment="1" applyProtection="1">
      <alignment vertical="center"/>
    </xf>
    <xf numFmtId="0" fontId="5" fillId="2" borderId="4" xfId="1" applyFont="1" applyFill="1" applyBorder="1" applyAlignment="1" applyProtection="1">
      <alignment horizontal="center" vertical="center" wrapText="1"/>
    </xf>
    <xf numFmtId="0" fontId="5" fillId="2" borderId="5" xfId="1" applyFont="1" applyFill="1" applyBorder="1" applyAlignment="1" applyProtection="1">
      <alignment horizontal="center" vertical="center" wrapText="1"/>
    </xf>
    <xf numFmtId="0" fontId="5" fillId="3" borderId="1" xfId="1" applyFont="1" applyFill="1" applyBorder="1" applyAlignment="1" applyProtection="1">
      <alignment horizontal="center" vertical="center" wrapText="1"/>
    </xf>
    <xf numFmtId="0" fontId="5" fillId="3" borderId="6" xfId="1" applyFont="1" applyFill="1" applyBorder="1" applyAlignment="1" applyProtection="1">
      <alignment horizontal="center" vertical="center" wrapText="1"/>
    </xf>
    <xf numFmtId="0" fontId="5" fillId="4" borderId="4" xfId="1" applyFont="1" applyFill="1" applyBorder="1" applyAlignment="1" applyProtection="1">
      <alignment horizontal="center" vertical="center" wrapText="1"/>
    </xf>
    <xf numFmtId="0" fontId="5" fillId="4" borderId="5" xfId="1" applyFont="1" applyFill="1" applyBorder="1" applyAlignment="1" applyProtection="1">
      <alignment horizontal="center" vertical="center" wrapText="1"/>
    </xf>
    <xf numFmtId="0" fontId="5" fillId="4" borderId="2" xfId="1" applyFont="1" applyFill="1" applyBorder="1" applyAlignment="1" applyProtection="1">
      <alignment horizontal="center" vertical="center" wrapText="1"/>
    </xf>
    <xf numFmtId="0" fontId="5" fillId="4" borderId="1" xfId="1" applyFont="1" applyFill="1" applyBorder="1" applyAlignment="1" applyProtection="1">
      <alignment horizontal="center" vertical="center" wrapText="1"/>
    </xf>
    <xf numFmtId="0" fontId="5" fillId="4" borderId="6" xfId="1" applyFont="1" applyFill="1" applyBorder="1" applyAlignment="1" applyProtection="1">
      <alignment horizontal="center" vertical="center" wrapText="1"/>
    </xf>
    <xf numFmtId="0" fontId="5" fillId="5" borderId="5" xfId="1" applyFont="1" applyFill="1" applyBorder="1" applyAlignment="1" applyProtection="1">
      <alignment horizontal="center" vertical="center" wrapText="1"/>
    </xf>
    <xf numFmtId="0" fontId="5" fillId="5" borderId="6" xfId="1" applyFont="1" applyFill="1" applyBorder="1" applyAlignment="1" applyProtection="1">
      <alignment horizontal="center" vertical="center" wrapText="1"/>
    </xf>
    <xf numFmtId="0" fontId="5" fillId="5" borderId="1" xfId="1" applyFont="1" applyFill="1" applyBorder="1" applyAlignment="1" applyProtection="1">
      <alignment horizontal="center" vertical="center" wrapText="1"/>
    </xf>
    <xf numFmtId="0" fontId="5" fillId="0" borderId="7" xfId="1" applyFont="1" applyBorder="1" applyAlignment="1" applyProtection="1">
      <alignment horizontal="center" vertical="center"/>
    </xf>
    <xf numFmtId="0" fontId="3" fillId="0" borderId="8" xfId="1" applyFont="1" applyBorder="1" applyAlignment="1" applyProtection="1">
      <alignment horizontal="center" vertical="center" wrapText="1"/>
    </xf>
    <xf numFmtId="0" fontId="5" fillId="0" borderId="8" xfId="1" applyFont="1" applyBorder="1" applyAlignment="1" applyProtection="1">
      <alignment horizontal="center" vertical="center" wrapText="1"/>
    </xf>
    <xf numFmtId="0" fontId="2" fillId="6" borderId="0" xfId="1" applyFont="1" applyFill="1" applyAlignment="1" applyProtection="1">
      <alignment horizontal="center" vertical="center" wrapText="1"/>
    </xf>
    <xf numFmtId="0" fontId="3" fillId="0" borderId="9" xfId="1" applyFont="1" applyBorder="1" applyAlignment="1" applyProtection="1">
      <alignment horizontal="left" vertical="center"/>
    </xf>
    <xf numFmtId="0" fontId="4" fillId="0" borderId="10" xfId="1" applyFont="1" applyBorder="1" applyAlignment="1" applyProtection="1">
      <alignment horizontal="left" vertical="center"/>
    </xf>
    <xf numFmtId="0" fontId="4" fillId="0" borderId="3" xfId="1" applyFont="1" applyBorder="1" applyAlignment="1" applyProtection="1">
      <alignment horizontal="right" vertical="center"/>
    </xf>
    <xf numFmtId="0" fontId="5" fillId="7" borderId="11" xfId="1" applyFont="1" applyFill="1" applyBorder="1" applyAlignment="1" applyProtection="1">
      <alignment wrapText="1"/>
    </xf>
    <xf numFmtId="0" fontId="5" fillId="8" borderId="12" xfId="1" applyFont="1" applyFill="1" applyBorder="1" applyAlignment="1" applyProtection="1">
      <alignment wrapText="1"/>
    </xf>
    <xf numFmtId="0" fontId="5" fillId="7" borderId="10" xfId="1" applyFont="1" applyFill="1" applyBorder="1" applyAlignment="1" applyProtection="1">
      <alignment wrapText="1"/>
    </xf>
    <xf numFmtId="0" fontId="5" fillId="3" borderId="11" xfId="1" applyFont="1" applyFill="1" applyBorder="1" applyAlignment="1" applyProtection="1">
      <alignment wrapText="1"/>
    </xf>
    <xf numFmtId="0" fontId="2" fillId="3" borderId="13" xfId="1" applyFont="1" applyFill="1" applyBorder="1" applyAlignment="1" applyProtection="1">
      <alignment wrapText="1"/>
    </xf>
    <xf numFmtId="0" fontId="5" fillId="8" borderId="13" xfId="1" applyFont="1" applyFill="1" applyBorder="1" applyAlignment="1" applyProtection="1">
      <alignment wrapText="1"/>
    </xf>
    <xf numFmtId="0" fontId="5" fillId="4" borderId="11" xfId="1" applyFont="1" applyFill="1" applyBorder="1" applyAlignment="1" applyProtection="1">
      <alignment wrapText="1"/>
    </xf>
    <xf numFmtId="0" fontId="5" fillId="4" borderId="13" xfId="1" applyFont="1" applyFill="1" applyBorder="1" applyAlignment="1" applyProtection="1">
      <alignment wrapText="1"/>
    </xf>
    <xf numFmtId="0" fontId="5" fillId="5" borderId="11" xfId="1" applyFont="1" applyFill="1" applyBorder="1" applyAlignment="1" applyProtection="1">
      <alignment wrapText="1"/>
    </xf>
    <xf numFmtId="0" fontId="5" fillId="5" borderId="13" xfId="1" applyFont="1" applyFill="1" applyBorder="1" applyAlignment="1" applyProtection="1">
      <alignment wrapText="1"/>
    </xf>
    <xf numFmtId="0" fontId="5" fillId="0" borderId="14" xfId="1" applyFont="1" applyBorder="1" applyAlignment="1" applyProtection="1">
      <alignment horizontal="center" vertical="center"/>
    </xf>
    <xf numFmtId="0" fontId="3" fillId="0" borderId="15" xfId="1" applyFont="1" applyBorder="1" applyAlignment="1" applyProtection="1">
      <alignment horizontal="center" vertical="center" wrapText="1"/>
    </xf>
    <xf numFmtId="0" fontId="5" fillId="0" borderId="15" xfId="1" applyFont="1" applyBorder="1" applyAlignment="1" applyProtection="1">
      <alignment horizontal="center" vertical="center" wrapText="1"/>
    </xf>
    <xf numFmtId="0" fontId="1" fillId="6" borderId="0" xfId="1" applyFont="1" applyFill="1" applyAlignment="1" applyProtection="1">
      <alignment vertical="center"/>
    </xf>
    <xf numFmtId="0" fontId="2" fillId="0" borderId="16" xfId="1" applyFont="1" applyBorder="1" applyAlignment="1" applyProtection="1">
      <alignment vertical="center"/>
    </xf>
    <xf numFmtId="0" fontId="2" fillId="0" borderId="17" xfId="1" applyFont="1" applyBorder="1" applyAlignment="1" applyProtection="1">
      <alignment vertical="center"/>
    </xf>
    <xf numFmtId="0" fontId="2" fillId="0" borderId="18" xfId="1" applyFont="1" applyBorder="1" applyAlignment="1" applyProtection="1">
      <alignment vertical="center"/>
    </xf>
    <xf numFmtId="2" fontId="2" fillId="0" borderId="19" xfId="1" applyNumberFormat="1" applyFont="1" applyFill="1" applyBorder="1" applyAlignment="1" applyProtection="1">
      <alignment horizontal="center" vertical="center"/>
    </xf>
    <xf numFmtId="2" fontId="2" fillId="0" borderId="17" xfId="1" applyNumberFormat="1" applyFont="1" applyFill="1" applyBorder="1" applyAlignment="1" applyProtection="1">
      <alignment horizontal="center" vertical="center"/>
    </xf>
    <xf numFmtId="2" fontId="4" fillId="3" borderId="16" xfId="1" applyNumberFormat="1" applyFont="1" applyFill="1" applyBorder="1" applyAlignment="1" applyProtection="1">
      <alignment horizontal="center" vertical="center"/>
    </xf>
    <xf numFmtId="2" fontId="4" fillId="3" borderId="18" xfId="1" applyNumberFormat="1" applyFont="1" applyFill="1" applyBorder="1" applyAlignment="1" applyProtection="1">
      <alignment horizontal="center" vertical="center"/>
    </xf>
    <xf numFmtId="2" fontId="2" fillId="0" borderId="20" xfId="1" applyNumberFormat="1" applyFont="1" applyFill="1" applyBorder="1" applyAlignment="1" applyProtection="1">
      <alignment horizontal="center" vertical="center"/>
    </xf>
    <xf numFmtId="2" fontId="4" fillId="4" borderId="16" xfId="1" applyNumberFormat="1" applyFont="1" applyFill="1" applyBorder="1" applyAlignment="1" applyProtection="1">
      <alignment horizontal="center" vertical="center"/>
    </xf>
    <xf numFmtId="2" fontId="4" fillId="4" borderId="18" xfId="1" applyNumberFormat="1" applyFont="1" applyFill="1" applyBorder="1" applyAlignment="1" applyProtection="1">
      <alignment horizontal="center" vertical="center"/>
    </xf>
    <xf numFmtId="2" fontId="2" fillId="0" borderId="5" xfId="1" applyNumberFormat="1" applyFont="1" applyFill="1" applyBorder="1" applyAlignment="1" applyProtection="1">
      <alignment horizontal="center" vertical="center"/>
    </xf>
    <xf numFmtId="2" fontId="2" fillId="0" borderId="6" xfId="1" applyNumberFormat="1" applyFont="1" applyFill="1" applyBorder="1" applyAlignment="1" applyProtection="1">
      <alignment horizontal="center" vertical="center"/>
    </xf>
    <xf numFmtId="2" fontId="4" fillId="5" borderId="16" xfId="1" applyNumberFormat="1" applyFont="1" applyFill="1" applyBorder="1" applyAlignment="1" applyProtection="1">
      <alignment horizontal="center" vertical="center"/>
    </xf>
    <xf numFmtId="2" fontId="4" fillId="5" borderId="18" xfId="1" applyNumberFormat="1" applyFont="1" applyFill="1" applyBorder="1" applyAlignment="1" applyProtection="1">
      <alignment horizontal="center" vertical="center"/>
    </xf>
    <xf numFmtId="2" fontId="4" fillId="0" borderId="21" xfId="1" applyNumberFormat="1" applyFont="1" applyFill="1" applyBorder="1" applyAlignment="1" applyProtection="1">
      <alignment horizontal="center" vertical="center"/>
    </xf>
    <xf numFmtId="0" fontId="4" fillId="0" borderId="21" xfId="1" applyFont="1" applyFill="1" applyBorder="1" applyAlignment="1" applyProtection="1">
      <alignment horizontal="center" vertical="center"/>
    </xf>
    <xf numFmtId="0" fontId="6" fillId="0" borderId="21" xfId="1" applyFont="1" applyFill="1" applyBorder="1" applyAlignment="1" applyProtection="1">
      <alignment vertical="center"/>
    </xf>
    <xf numFmtId="0" fontId="6" fillId="0" borderId="21" xfId="1" applyFont="1" applyFill="1" applyBorder="1" applyAlignment="1" applyProtection="1">
      <alignment vertical="center" wrapText="1"/>
    </xf>
    <xf numFmtId="0" fontId="2" fillId="0" borderId="22" xfId="1" applyFont="1" applyBorder="1" applyAlignment="1" applyProtection="1">
      <alignment vertical="center"/>
    </xf>
    <xf numFmtId="0" fontId="2" fillId="0" borderId="23" xfId="1" applyFont="1" applyBorder="1" applyAlignment="1" applyProtection="1">
      <alignment vertical="center"/>
    </xf>
    <xf numFmtId="0" fontId="2" fillId="0" borderId="24" xfId="1" applyFont="1" applyBorder="1" applyAlignment="1" applyProtection="1">
      <alignment vertical="center"/>
    </xf>
    <xf numFmtId="2" fontId="2" fillId="0" borderId="25" xfId="1" applyNumberFormat="1" applyFont="1" applyFill="1" applyBorder="1" applyAlignment="1" applyProtection="1">
      <alignment horizontal="center" vertical="center"/>
    </xf>
    <xf numFmtId="2" fontId="2" fillId="0" borderId="23" xfId="1" applyNumberFormat="1" applyFont="1" applyFill="1" applyBorder="1" applyAlignment="1" applyProtection="1">
      <alignment horizontal="center" vertical="center"/>
    </xf>
    <xf numFmtId="2" fontId="4" fillId="3" borderId="22" xfId="1" applyNumberFormat="1" applyFont="1" applyFill="1" applyBorder="1" applyAlignment="1" applyProtection="1">
      <alignment horizontal="center" vertical="center"/>
    </xf>
    <xf numFmtId="2" fontId="4" fillId="3" borderId="24" xfId="1" applyNumberFormat="1" applyFont="1" applyFill="1" applyBorder="1" applyAlignment="1" applyProtection="1">
      <alignment horizontal="center" vertical="center"/>
    </xf>
    <xf numFmtId="2" fontId="2" fillId="0" borderId="26" xfId="1" applyNumberFormat="1" applyFont="1" applyFill="1" applyBorder="1" applyAlignment="1" applyProtection="1">
      <alignment horizontal="center" vertical="center"/>
    </xf>
    <xf numFmtId="2" fontId="4" fillId="4" borderId="22" xfId="1" applyNumberFormat="1" applyFont="1" applyFill="1" applyBorder="1" applyAlignment="1" applyProtection="1">
      <alignment horizontal="center" vertical="center"/>
    </xf>
    <xf numFmtId="2" fontId="4" fillId="4" borderId="24" xfId="1" applyNumberFormat="1" applyFont="1" applyFill="1" applyBorder="1" applyAlignment="1" applyProtection="1">
      <alignment horizontal="center" vertical="center"/>
    </xf>
    <xf numFmtId="2" fontId="2" fillId="0" borderId="24" xfId="1" applyNumberFormat="1" applyFont="1" applyFill="1" applyBorder="1" applyAlignment="1" applyProtection="1">
      <alignment horizontal="center" vertical="center"/>
    </xf>
    <xf numFmtId="2" fontId="4" fillId="5" borderId="22" xfId="1" applyNumberFormat="1" applyFont="1" applyFill="1" applyBorder="1" applyAlignment="1" applyProtection="1">
      <alignment horizontal="center" vertical="center"/>
    </xf>
    <xf numFmtId="2" fontId="4" fillId="5" borderId="24" xfId="1" applyNumberFormat="1" applyFont="1" applyFill="1" applyBorder="1" applyAlignment="1" applyProtection="1">
      <alignment horizontal="center" vertical="center"/>
    </xf>
    <xf numFmtId="2" fontId="4" fillId="0" borderId="27" xfId="1" applyNumberFormat="1" applyFont="1" applyFill="1" applyBorder="1" applyAlignment="1" applyProtection="1">
      <alignment horizontal="center" vertical="center"/>
    </xf>
    <xf numFmtId="0" fontId="4" fillId="0" borderId="27" xfId="1" applyFont="1" applyFill="1" applyBorder="1" applyAlignment="1" applyProtection="1">
      <alignment horizontal="center" vertical="center"/>
    </xf>
    <xf numFmtId="0" fontId="6" fillId="0" borderId="27" xfId="1" applyFont="1" applyFill="1" applyBorder="1" applyAlignment="1" applyProtection="1">
      <alignment vertical="center"/>
    </xf>
    <xf numFmtId="0" fontId="6" fillId="0" borderId="27" xfId="1" applyFont="1" applyFill="1" applyBorder="1" applyAlignment="1" applyProtection="1">
      <alignment vertical="center" wrapText="1"/>
    </xf>
    <xf numFmtId="0" fontId="7" fillId="0" borderId="0" xfId="1" applyFont="1" applyAlignment="1" applyProtection="1">
      <alignment vertical="center"/>
    </xf>
    <xf numFmtId="0" fontId="1" fillId="0" borderId="0" xfId="1" quotePrefix="1" applyFont="1" applyAlignment="1" applyProtection="1">
      <alignment vertical="center"/>
    </xf>
    <xf numFmtId="0" fontId="10" fillId="0" borderId="12" xfId="0" applyFont="1" applyBorder="1" applyAlignment="1"/>
    <xf numFmtId="0" fontId="10" fillId="0" borderId="28" xfId="0" applyFont="1" applyBorder="1" applyAlignment="1"/>
    <xf numFmtId="0" fontId="10" fillId="0" borderId="10" xfId="0" applyFont="1" applyBorder="1" applyAlignment="1"/>
    <xf numFmtId="0" fontId="11" fillId="0" borderId="9" xfId="0" applyFont="1" applyBorder="1" applyAlignment="1"/>
    <xf numFmtId="0" fontId="11" fillId="0" borderId="29" xfId="0" applyFont="1" applyBorder="1" applyAlignment="1"/>
    <xf numFmtId="0" fontId="10" fillId="0" borderId="29" xfId="0" applyFont="1" applyBorder="1" applyAlignment="1"/>
    <xf numFmtId="0" fontId="10" fillId="0" borderId="9" xfId="0" applyFont="1" applyBorder="1" applyAlignment="1"/>
    <xf numFmtId="0" fontId="10" fillId="0" borderId="0" xfId="0" applyFont="1">
      <alignment vertical="center"/>
    </xf>
    <xf numFmtId="0" fontId="10" fillId="0" borderId="16" xfId="0" applyFont="1" applyBorder="1">
      <alignment vertical="center"/>
    </xf>
    <xf numFmtId="0" fontId="10" fillId="0" borderId="17" xfId="0" applyFont="1" applyBorder="1">
      <alignment vertical="center"/>
    </xf>
    <xf numFmtId="2" fontId="10" fillId="0" borderId="17" xfId="0" applyNumberFormat="1" applyFont="1" applyBorder="1" applyAlignment="1">
      <alignment horizontal="center" vertical="center"/>
    </xf>
    <xf numFmtId="2" fontId="10" fillId="0" borderId="20" xfId="0" applyNumberFormat="1" applyFont="1" applyBorder="1" applyAlignment="1">
      <alignment horizontal="center" vertical="center"/>
    </xf>
    <xf numFmtId="2" fontId="11" fillId="0" borderId="16" xfId="0" applyNumberFormat="1" applyFont="1" applyBorder="1" applyAlignment="1">
      <alignment horizontal="center" vertical="center"/>
    </xf>
    <xf numFmtId="2" fontId="11" fillId="0" borderId="18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2" fontId="10" fillId="0" borderId="18" xfId="0" applyNumberFormat="1" applyFont="1" applyBorder="1" applyAlignment="1">
      <alignment horizontal="center" vertical="center"/>
    </xf>
    <xf numFmtId="2" fontId="10" fillId="0" borderId="16" xfId="0" applyNumberFormat="1" applyFont="1" applyBorder="1" applyAlignment="1">
      <alignment horizontal="center" vertical="center"/>
    </xf>
    <xf numFmtId="0" fontId="10" fillId="0" borderId="22" xfId="0" applyFont="1" applyBorder="1">
      <alignment vertical="center"/>
    </xf>
    <xf numFmtId="0" fontId="10" fillId="0" borderId="23" xfId="0" applyFont="1" applyBorder="1">
      <alignment vertical="center"/>
    </xf>
    <xf numFmtId="2" fontId="10" fillId="0" borderId="23" xfId="0" applyNumberFormat="1" applyFont="1" applyBorder="1" applyAlignment="1">
      <alignment horizontal="center" vertical="center"/>
    </xf>
    <xf numFmtId="2" fontId="10" fillId="0" borderId="26" xfId="0" applyNumberFormat="1" applyFont="1" applyBorder="1" applyAlignment="1">
      <alignment horizontal="center" vertical="center"/>
    </xf>
    <xf numFmtId="2" fontId="11" fillId="0" borderId="22" xfId="0" applyNumberFormat="1" applyFont="1" applyBorder="1" applyAlignment="1">
      <alignment horizontal="center" vertical="center"/>
    </xf>
    <xf numFmtId="2" fontId="11" fillId="0" borderId="24" xfId="0" applyNumberFormat="1" applyFont="1" applyBorder="1" applyAlignment="1">
      <alignment horizontal="center" vertical="center"/>
    </xf>
    <xf numFmtId="2" fontId="10" fillId="0" borderId="25" xfId="0" applyNumberFormat="1" applyFont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2" fontId="10" fillId="0" borderId="22" xfId="0" applyNumberFormat="1" applyFont="1" applyBorder="1" applyAlignment="1">
      <alignment horizontal="center" vertical="center"/>
    </xf>
    <xf numFmtId="0" fontId="10" fillId="0" borderId="9" xfId="0" applyFont="1" applyBorder="1">
      <alignment vertical="center"/>
    </xf>
    <xf numFmtId="0" fontId="10" fillId="0" borderId="28" xfId="0" applyFont="1" applyBorder="1">
      <alignment vertical="center"/>
    </xf>
    <xf numFmtId="2" fontId="10" fillId="0" borderId="28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2" fontId="11" fillId="0" borderId="9" xfId="0" applyNumberFormat="1" applyFont="1" applyBorder="1" applyAlignment="1">
      <alignment horizontal="center" vertical="center"/>
    </xf>
    <xf numFmtId="2" fontId="11" fillId="0" borderId="29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2" fontId="10" fillId="0" borderId="29" xfId="0" applyNumberFormat="1" applyFont="1" applyBorder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vertical="center" wrapText="1"/>
    </xf>
    <xf numFmtId="0" fontId="9" fillId="0" borderId="15" xfId="0" applyFont="1" applyBorder="1" applyAlignment="1">
      <alignment horizontal="right" vertical="center" wrapText="1"/>
    </xf>
    <xf numFmtId="0" fontId="10" fillId="0" borderId="12" xfId="0" applyFont="1" applyBorder="1" applyAlignment="1">
      <alignment wrapText="1"/>
    </xf>
    <xf numFmtId="0" fontId="10" fillId="0" borderId="28" xfId="0" applyFont="1" applyBorder="1" applyAlignment="1">
      <alignment wrapText="1"/>
    </xf>
    <xf numFmtId="0" fontId="10" fillId="0" borderId="10" xfId="0" applyFont="1" applyBorder="1" applyAlignment="1">
      <alignment wrapText="1"/>
    </xf>
    <xf numFmtId="0" fontId="10" fillId="0" borderId="29" xfId="0" applyFont="1" applyBorder="1" applyAlignment="1">
      <alignment wrapText="1"/>
    </xf>
    <xf numFmtId="0" fontId="10" fillId="0" borderId="16" xfId="0" applyFont="1" applyBorder="1" applyAlignment="1">
      <alignment vertical="center" wrapText="1"/>
    </xf>
    <xf numFmtId="0" fontId="10" fillId="0" borderId="17" xfId="0" applyFont="1" applyBorder="1" applyAlignment="1">
      <alignment vertical="center" wrapText="1"/>
    </xf>
    <xf numFmtId="0" fontId="10" fillId="0" borderId="18" xfId="0" applyFont="1" applyBorder="1" applyAlignment="1">
      <alignment vertical="center" wrapText="1"/>
    </xf>
    <xf numFmtId="2" fontId="10" fillId="0" borderId="19" xfId="0" applyNumberFormat="1" applyFont="1" applyBorder="1" applyAlignment="1">
      <alignment horizontal="center" vertical="center" wrapText="1"/>
    </xf>
    <xf numFmtId="2" fontId="10" fillId="0" borderId="17" xfId="0" applyNumberFormat="1" applyFont="1" applyBorder="1" applyAlignment="1">
      <alignment horizontal="center" vertical="center" wrapText="1"/>
    </xf>
    <xf numFmtId="2" fontId="10" fillId="0" borderId="20" xfId="0" applyNumberFormat="1" applyFont="1" applyBorder="1" applyAlignment="1">
      <alignment horizontal="center" vertical="center" wrapText="1"/>
    </xf>
    <xf numFmtId="2" fontId="11" fillId="0" borderId="16" xfId="0" applyNumberFormat="1" applyFont="1" applyBorder="1" applyAlignment="1">
      <alignment horizontal="center" vertical="center" wrapText="1"/>
    </xf>
    <xf numFmtId="2" fontId="11" fillId="0" borderId="18" xfId="0" applyNumberFormat="1" applyFont="1" applyBorder="1" applyAlignment="1">
      <alignment horizontal="center" vertical="center" wrapText="1"/>
    </xf>
    <xf numFmtId="2" fontId="10" fillId="0" borderId="18" xfId="0" applyNumberFormat="1" applyFont="1" applyBorder="1" applyAlignment="1">
      <alignment horizontal="center" vertical="center" wrapText="1"/>
    </xf>
    <xf numFmtId="2" fontId="10" fillId="0" borderId="19" xfId="0" applyNumberFormat="1" applyFont="1" applyBorder="1" applyAlignment="1">
      <alignment horizontal="center" vertical="center" wrapText="1"/>
    </xf>
    <xf numFmtId="2" fontId="10" fillId="0" borderId="17" xfId="0" applyNumberFormat="1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17" xfId="0" applyFont="1" applyBorder="1" applyAlignment="1">
      <alignment vertical="center" wrapText="1"/>
    </xf>
    <xf numFmtId="0" fontId="11" fillId="0" borderId="18" xfId="0" applyFont="1" applyBorder="1" applyAlignment="1">
      <alignment horizontal="center" vertical="center" wrapText="1"/>
    </xf>
    <xf numFmtId="0" fontId="10" fillId="0" borderId="22" xfId="0" applyFont="1" applyBorder="1" applyAlignment="1">
      <alignment vertical="center" wrapText="1"/>
    </xf>
    <xf numFmtId="0" fontId="10" fillId="0" borderId="23" xfId="0" applyFont="1" applyBorder="1" applyAlignment="1">
      <alignment vertical="center" wrapText="1"/>
    </xf>
    <xf numFmtId="0" fontId="10" fillId="0" borderId="24" xfId="0" applyFont="1" applyBorder="1" applyAlignment="1">
      <alignment vertical="center" wrapText="1"/>
    </xf>
    <xf numFmtId="2" fontId="10" fillId="0" borderId="25" xfId="0" applyNumberFormat="1" applyFont="1" applyBorder="1" applyAlignment="1">
      <alignment horizontal="center" vertical="center" wrapText="1"/>
    </xf>
    <xf numFmtId="2" fontId="10" fillId="0" borderId="23" xfId="0" applyNumberFormat="1" applyFont="1" applyBorder="1" applyAlignment="1">
      <alignment horizontal="center" vertical="center" wrapText="1"/>
    </xf>
    <xf numFmtId="2" fontId="10" fillId="0" borderId="26" xfId="0" applyNumberFormat="1" applyFont="1" applyBorder="1" applyAlignment="1">
      <alignment horizontal="center" vertical="center" wrapText="1"/>
    </xf>
    <xf numFmtId="2" fontId="11" fillId="0" borderId="22" xfId="0" applyNumberFormat="1" applyFont="1" applyBorder="1" applyAlignment="1">
      <alignment horizontal="center" vertical="center" wrapText="1"/>
    </xf>
    <xf numFmtId="2" fontId="11" fillId="0" borderId="24" xfId="0" applyNumberFormat="1" applyFont="1" applyBorder="1" applyAlignment="1">
      <alignment horizontal="center" vertical="center" wrapText="1"/>
    </xf>
    <xf numFmtId="2" fontId="10" fillId="0" borderId="24" xfId="0" applyNumberFormat="1" applyFont="1" applyBorder="1" applyAlignment="1">
      <alignment horizontal="center" vertical="center" wrapText="1"/>
    </xf>
    <xf numFmtId="2" fontId="10" fillId="0" borderId="25" xfId="0" applyNumberFormat="1" applyFont="1" applyBorder="1" applyAlignment="1">
      <alignment horizontal="center" vertical="center" wrapText="1"/>
    </xf>
    <xf numFmtId="2" fontId="10" fillId="0" borderId="23" xfId="0" applyNumberFormat="1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0" fontId="10" fillId="0" borderId="28" xfId="0" applyFont="1" applyBorder="1" applyAlignment="1">
      <alignment vertical="center" wrapText="1"/>
    </xf>
    <xf numFmtId="0" fontId="10" fillId="0" borderId="29" xfId="0" applyFont="1" applyBorder="1" applyAlignment="1">
      <alignment vertical="center" wrapText="1"/>
    </xf>
    <xf numFmtId="2" fontId="10" fillId="0" borderId="12" xfId="0" applyNumberFormat="1" applyFont="1" applyBorder="1" applyAlignment="1">
      <alignment horizontal="center" vertical="center" wrapText="1"/>
    </xf>
    <xf numFmtId="2" fontId="10" fillId="0" borderId="28" xfId="0" applyNumberFormat="1" applyFont="1" applyBorder="1" applyAlignment="1">
      <alignment horizontal="center" vertical="center" wrapText="1"/>
    </xf>
    <xf numFmtId="2" fontId="10" fillId="0" borderId="10" xfId="0" applyNumberFormat="1" applyFont="1" applyBorder="1" applyAlignment="1">
      <alignment horizontal="center" vertical="center" wrapText="1"/>
    </xf>
    <xf numFmtId="2" fontId="11" fillId="0" borderId="9" xfId="0" applyNumberFormat="1" applyFont="1" applyBorder="1" applyAlignment="1">
      <alignment horizontal="center" vertical="center" wrapText="1"/>
    </xf>
    <xf numFmtId="2" fontId="11" fillId="0" borderId="29" xfId="0" applyNumberFormat="1" applyFont="1" applyBorder="1" applyAlignment="1">
      <alignment horizontal="center" vertical="center" wrapText="1"/>
    </xf>
    <xf numFmtId="2" fontId="10" fillId="0" borderId="29" xfId="0" applyNumberFormat="1" applyFont="1" applyBorder="1" applyAlignment="1">
      <alignment horizontal="center" vertical="center" wrapText="1"/>
    </xf>
    <xf numFmtId="2" fontId="10" fillId="0" borderId="12" xfId="0" applyNumberFormat="1" applyFont="1" applyBorder="1" applyAlignment="1">
      <alignment horizontal="center" vertical="center" wrapText="1"/>
    </xf>
    <xf numFmtId="2" fontId="10" fillId="0" borderId="28" xfId="0" applyNumberFormat="1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0" fillId="0" borderId="28" xfId="0" applyFont="1" applyBorder="1" applyAlignment="1">
      <alignment vertical="center" wrapText="1"/>
    </xf>
    <xf numFmtId="0" fontId="10" fillId="0" borderId="0" xfId="0" applyFont="1" applyAlignment="1">
      <alignment vertical="center" wrapText="1"/>
    </xf>
    <xf numFmtId="0" fontId="9" fillId="0" borderId="3" xfId="0" applyFont="1" applyBorder="1">
      <alignment vertical="center"/>
    </xf>
    <xf numFmtId="0" fontId="9" fillId="0" borderId="3" xfId="0" applyFont="1" applyBorder="1" applyAlignment="1">
      <alignment horizontal="right" vertical="center"/>
    </xf>
    <xf numFmtId="0" fontId="10" fillId="0" borderId="18" xfId="0" applyFont="1" applyBorder="1">
      <alignment vertical="center"/>
    </xf>
    <xf numFmtId="2" fontId="12" fillId="0" borderId="16" xfId="0" applyNumberFormat="1" applyFont="1" applyBorder="1" applyAlignment="1">
      <alignment horizontal="center" vertical="center"/>
    </xf>
    <xf numFmtId="2" fontId="12" fillId="0" borderId="17" xfId="0" applyNumberFormat="1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7" xfId="0" applyFont="1" applyBorder="1">
      <alignment vertical="center"/>
    </xf>
    <xf numFmtId="0" fontId="12" fillId="0" borderId="17" xfId="0" applyFont="1" applyBorder="1" applyAlignment="1">
      <alignment vertical="center" wrapText="1"/>
    </xf>
    <xf numFmtId="0" fontId="13" fillId="0" borderId="18" xfId="0" applyFont="1" applyBorder="1" applyAlignment="1">
      <alignment horizontal="center" vertical="center"/>
    </xf>
    <xf numFmtId="0" fontId="10" fillId="0" borderId="24" xfId="0" applyFont="1" applyBorder="1">
      <alignment vertical="center"/>
    </xf>
    <xf numFmtId="2" fontId="12" fillId="0" borderId="22" xfId="0" applyNumberFormat="1" applyFont="1" applyBorder="1" applyAlignment="1">
      <alignment horizontal="center" vertical="center"/>
    </xf>
    <xf numFmtId="2" fontId="12" fillId="0" borderId="23" xfId="0" applyNumberFormat="1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3" xfId="0" applyFont="1" applyBorder="1">
      <alignment vertical="center"/>
    </xf>
    <xf numFmtId="0" fontId="12" fillId="0" borderId="23" xfId="0" applyFont="1" applyBorder="1" applyAlignment="1">
      <alignment vertical="center" wrapText="1"/>
    </xf>
    <xf numFmtId="0" fontId="13" fillId="0" borderId="24" xfId="0" applyFont="1" applyBorder="1" applyAlignment="1">
      <alignment horizontal="center" vertical="center"/>
    </xf>
    <xf numFmtId="0" fontId="10" fillId="0" borderId="29" xfId="0" applyFont="1" applyBorder="1">
      <alignment vertical="center"/>
    </xf>
    <xf numFmtId="2" fontId="12" fillId="0" borderId="9" xfId="0" applyNumberFormat="1" applyFont="1" applyBorder="1" applyAlignment="1">
      <alignment horizontal="center" vertical="center"/>
    </xf>
    <xf numFmtId="2" fontId="12" fillId="0" borderId="28" xfId="0" applyNumberFormat="1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2" fillId="0" borderId="28" xfId="0" applyFont="1" applyBorder="1">
      <alignment vertical="center"/>
    </xf>
    <xf numFmtId="0" fontId="12" fillId="0" borderId="28" xfId="0" applyFont="1" applyBorder="1" applyAlignment="1">
      <alignment vertical="center" wrapText="1"/>
    </xf>
    <xf numFmtId="0" fontId="13" fillId="0" borderId="29" xfId="0" applyFont="1" applyBorder="1" applyAlignment="1">
      <alignment horizontal="center" vertical="center"/>
    </xf>
    <xf numFmtId="0" fontId="9" fillId="0" borderId="8" xfId="0" applyFont="1" applyBorder="1">
      <alignment vertical="center"/>
    </xf>
    <xf numFmtId="0" fontId="10" fillId="0" borderId="25" xfId="0" applyFont="1" applyBorder="1" applyAlignment="1"/>
    <xf numFmtId="0" fontId="10" fillId="0" borderId="23" xfId="0" applyFont="1" applyBorder="1" applyAlignment="1"/>
    <xf numFmtId="0" fontId="10" fillId="0" borderId="26" xfId="0" applyFont="1" applyBorder="1" applyAlignment="1"/>
    <xf numFmtId="0" fontId="10" fillId="0" borderId="22" xfId="0" applyFont="1" applyBorder="1" applyAlignment="1"/>
    <xf numFmtId="2" fontId="10" fillId="0" borderId="27" xfId="0" applyNumberFormat="1" applyFont="1" applyBorder="1" applyAlignment="1">
      <alignment horizontal="center" vertical="center"/>
    </xf>
    <xf numFmtId="1" fontId="10" fillId="0" borderId="27" xfId="0" applyNumberFormat="1" applyFont="1" applyBorder="1" applyAlignment="1">
      <alignment horizontal="center" vertical="center"/>
    </xf>
    <xf numFmtId="0" fontId="10" fillId="0" borderId="27" xfId="0" applyFont="1" applyBorder="1">
      <alignment vertical="center"/>
    </xf>
    <xf numFmtId="0" fontId="10" fillId="0" borderId="27" xfId="0" applyFont="1" applyBorder="1" applyAlignment="1">
      <alignment vertical="center" wrapText="1"/>
    </xf>
    <xf numFmtId="0" fontId="11" fillId="0" borderId="30" xfId="0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1" fontId="10" fillId="0" borderId="14" xfId="0" applyNumberFormat="1" applyFont="1" applyBorder="1" applyAlignment="1">
      <alignment horizontal="center" vertical="center"/>
    </xf>
    <xf numFmtId="0" fontId="10" fillId="0" borderId="14" xfId="0" applyFont="1" applyBorder="1">
      <alignment vertical="center"/>
    </xf>
    <xf numFmtId="0" fontId="10" fillId="0" borderId="14" xfId="0" applyFont="1" applyBorder="1" applyAlignment="1">
      <alignment vertical="center" wrapText="1"/>
    </xf>
    <xf numFmtId="0" fontId="11" fillId="0" borderId="13" xfId="0" applyFont="1" applyBorder="1" applyAlignment="1">
      <alignment horizontal="center" vertical="center"/>
    </xf>
    <xf numFmtId="0" fontId="10" fillId="0" borderId="26" xfId="0" applyFont="1" applyBorder="1">
      <alignment vertical="center"/>
    </xf>
    <xf numFmtId="2" fontId="11" fillId="0" borderId="27" xfId="0" applyNumberFormat="1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2" fontId="11" fillId="0" borderId="14" xfId="0" applyNumberFormat="1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4" fillId="0" borderId="3" xfId="0" applyFont="1" applyBorder="1">
      <alignment vertical="center"/>
    </xf>
    <xf numFmtId="0" fontId="14" fillId="0" borderId="3" xfId="0" applyFont="1" applyBorder="1" applyAlignment="1">
      <alignment horizontal="right" vertical="center"/>
    </xf>
    <xf numFmtId="0" fontId="10" fillId="0" borderId="25" xfId="0" applyFont="1" applyBorder="1">
      <alignment vertical="center"/>
    </xf>
    <xf numFmtId="0" fontId="11" fillId="0" borderId="22" xfId="0" applyFont="1" applyBorder="1">
      <alignment vertical="center"/>
    </xf>
    <xf numFmtId="0" fontId="11" fillId="0" borderId="24" xfId="0" applyFont="1" applyBorder="1">
      <alignment vertical="center"/>
    </xf>
    <xf numFmtId="0" fontId="10" fillId="6" borderId="0" xfId="0" applyFont="1" applyFill="1">
      <alignment vertical="center"/>
    </xf>
    <xf numFmtId="0" fontId="10" fillId="6" borderId="22" xfId="0" applyFont="1" applyFill="1" applyBorder="1">
      <alignment vertical="center"/>
    </xf>
    <xf numFmtId="0" fontId="10" fillId="6" borderId="23" xfId="0" applyFont="1" applyFill="1" applyBorder="1">
      <alignment vertical="center"/>
    </xf>
    <xf numFmtId="0" fontId="10" fillId="6" borderId="24" xfId="0" applyFont="1" applyFill="1" applyBorder="1">
      <alignment vertical="center"/>
    </xf>
    <xf numFmtId="2" fontId="10" fillId="6" borderId="25" xfId="0" applyNumberFormat="1" applyFont="1" applyFill="1" applyBorder="1" applyAlignment="1">
      <alignment horizontal="center" vertical="center"/>
    </xf>
    <xf numFmtId="2" fontId="10" fillId="6" borderId="23" xfId="0" applyNumberFormat="1" applyFont="1" applyFill="1" applyBorder="1" applyAlignment="1">
      <alignment horizontal="center" vertical="center"/>
    </xf>
    <xf numFmtId="2" fontId="10" fillId="6" borderId="26" xfId="0" applyNumberFormat="1" applyFont="1" applyFill="1" applyBorder="1" applyAlignment="1">
      <alignment horizontal="center" vertical="center"/>
    </xf>
    <xf numFmtId="2" fontId="11" fillId="6" borderId="22" xfId="0" applyNumberFormat="1" applyFont="1" applyFill="1" applyBorder="1" applyAlignment="1">
      <alignment horizontal="center" vertical="center"/>
    </xf>
    <xf numFmtId="2" fontId="11" fillId="6" borderId="24" xfId="0" applyNumberFormat="1" applyFont="1" applyFill="1" applyBorder="1" applyAlignment="1">
      <alignment horizontal="center" vertical="center"/>
    </xf>
    <xf numFmtId="2" fontId="10" fillId="6" borderId="24" xfId="0" applyNumberFormat="1" applyFont="1" applyFill="1" applyBorder="1" applyAlignment="1">
      <alignment horizontal="center" vertical="center"/>
    </xf>
    <xf numFmtId="2" fontId="11" fillId="6" borderId="27" xfId="0" applyNumberFormat="1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0" fillId="6" borderId="27" xfId="0" applyFont="1" applyFill="1" applyBorder="1">
      <alignment vertical="center"/>
    </xf>
    <xf numFmtId="0" fontId="10" fillId="6" borderId="27" xfId="0" applyFont="1" applyFill="1" applyBorder="1" applyAlignment="1">
      <alignment vertical="center" wrapText="1"/>
    </xf>
    <xf numFmtId="0" fontId="11" fillId="6" borderId="27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29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28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12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9" fillId="0" borderId="9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/>
    </xf>
    <xf numFmtId="0" fontId="9" fillId="0" borderId="28" xfId="0" applyFont="1" applyBorder="1" applyAlignment="1">
      <alignment horizontal="left" vertical="center"/>
    </xf>
    <xf numFmtId="0" fontId="9" fillId="0" borderId="31" xfId="0" applyFont="1" applyBorder="1" applyAlignment="1">
      <alignment horizontal="left" vertical="center" wrapText="1"/>
    </xf>
    <xf numFmtId="0" fontId="9" fillId="0" borderId="33" xfId="0" applyFont="1" applyBorder="1" applyAlignment="1">
      <alignment horizontal="left" vertical="center" wrapText="1"/>
    </xf>
    <xf numFmtId="0" fontId="9" fillId="0" borderId="32" xfId="0" applyFont="1" applyBorder="1" applyAlignment="1">
      <alignment horizontal="center" vertical="center" wrapText="1"/>
    </xf>
    <xf numFmtId="0" fontId="9" fillId="0" borderId="3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/>
    </xf>
    <xf numFmtId="0" fontId="9" fillId="0" borderId="9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9" fillId="0" borderId="10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left" vertical="center"/>
    </xf>
    <xf numFmtId="0" fontId="9" fillId="0" borderId="27" xfId="0" applyFont="1" applyBorder="1" applyAlignment="1">
      <alignment horizontal="left" vertical="center"/>
    </xf>
    <xf numFmtId="0" fontId="11" fillId="0" borderId="35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8" fillId="0" borderId="22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 wrapText="1"/>
    </xf>
    <xf numFmtId="0" fontId="9" fillId="0" borderId="21" xfId="0" applyFont="1" applyBorder="1" applyAlignment="1">
      <alignment horizontal="left" vertical="center" wrapText="1"/>
    </xf>
    <xf numFmtId="0" fontId="14" fillId="0" borderId="7" xfId="0" applyFont="1" applyBorder="1" applyAlignment="1">
      <alignment horizontal="left" vertical="center"/>
    </xf>
    <xf numFmtId="0" fontId="14" fillId="0" borderId="27" xfId="0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4" fillId="0" borderId="26" xfId="0" applyFont="1" applyBorder="1" applyAlignment="1">
      <alignment horizontal="left" vertical="center"/>
    </xf>
    <xf numFmtId="0" fontId="14" fillId="0" borderId="36" xfId="0" applyFont="1" applyBorder="1" applyAlignment="1">
      <alignment horizontal="left" vertical="center"/>
    </xf>
    <xf numFmtId="0" fontId="14" fillId="0" borderId="35" xfId="0" applyFont="1" applyBorder="1" applyAlignment="1">
      <alignment horizontal="left" vertical="center"/>
    </xf>
    <xf numFmtId="0" fontId="11" fillId="0" borderId="11" xfId="0" applyFont="1" applyBorder="1" applyAlignment="1">
      <alignment wrapText="1"/>
    </xf>
    <xf numFmtId="0" fontId="11" fillId="0" borderId="13" xfId="0" applyFont="1" applyBorder="1" applyAlignment="1">
      <alignment wrapText="1"/>
    </xf>
    <xf numFmtId="0" fontId="15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1" fillId="3" borderId="30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opLeftCell="AC1" workbookViewId="0">
      <selection activeCell="AO4" sqref="AO4"/>
    </sheetView>
  </sheetViews>
  <sheetFormatPr baseColWidth="10" defaultRowHeight="15"/>
  <sheetData>
    <row r="1" spans="1:46" ht="45">
      <c r="A1" s="3" t="s">
        <v>25</v>
      </c>
      <c r="B1" s="4" t="s">
        <v>26</v>
      </c>
      <c r="C1" s="5" t="s">
        <v>27</v>
      </c>
      <c r="D1" s="6" t="s">
        <v>91</v>
      </c>
      <c r="E1" s="7"/>
      <c r="F1" s="7" t="s">
        <v>92</v>
      </c>
      <c r="G1" s="7"/>
      <c r="H1" s="7" t="s">
        <v>93</v>
      </c>
      <c r="I1" s="7"/>
      <c r="J1" s="7" t="s">
        <v>94</v>
      </c>
      <c r="K1" s="7"/>
      <c r="L1" s="8" t="s">
        <v>95</v>
      </c>
      <c r="M1" s="9"/>
      <c r="N1" s="10" t="s">
        <v>96</v>
      </c>
      <c r="O1" s="11"/>
      <c r="P1" s="11" t="s">
        <v>97</v>
      </c>
      <c r="Q1" s="12"/>
      <c r="R1" s="13" t="s">
        <v>98</v>
      </c>
      <c r="S1" s="14"/>
      <c r="T1" s="15" t="s">
        <v>99</v>
      </c>
      <c r="U1" s="15"/>
      <c r="V1" s="15" t="s">
        <v>100</v>
      </c>
      <c r="W1" s="15"/>
      <c r="X1" s="15" t="s">
        <v>101</v>
      </c>
      <c r="Y1" s="16"/>
      <c r="Z1" s="17" t="s">
        <v>102</v>
      </c>
      <c r="AA1" s="16"/>
      <c r="AB1" s="15" t="s">
        <v>103</v>
      </c>
      <c r="AC1" s="15"/>
      <c r="AD1" s="15" t="s">
        <v>104</v>
      </c>
      <c r="AE1" s="15"/>
      <c r="AF1" s="15" t="s">
        <v>105</v>
      </c>
      <c r="AG1" s="16"/>
      <c r="AH1" s="17" t="s">
        <v>102</v>
      </c>
      <c r="AI1" s="16"/>
      <c r="AJ1" s="18" t="s">
        <v>8</v>
      </c>
      <c r="AK1" s="18" t="s">
        <v>9</v>
      </c>
      <c r="AL1" s="18" t="s">
        <v>10</v>
      </c>
      <c r="AM1" s="18" t="s">
        <v>11</v>
      </c>
      <c r="AN1" s="19" t="s">
        <v>28</v>
      </c>
      <c r="AO1" s="20" t="s">
        <v>29</v>
      </c>
      <c r="AP1" s="21" t="s">
        <v>106</v>
      </c>
    </row>
    <row r="2" spans="1:46">
      <c r="A2" s="22"/>
      <c r="B2" s="23"/>
      <c r="C2" s="24" t="s">
        <v>107</v>
      </c>
      <c r="D2" s="25">
        <v>1</v>
      </c>
      <c r="E2" s="26">
        <v>3</v>
      </c>
      <c r="F2" s="27">
        <v>1</v>
      </c>
      <c r="G2" s="26">
        <v>2</v>
      </c>
      <c r="H2" s="27">
        <v>1</v>
      </c>
      <c r="I2" s="26">
        <v>3</v>
      </c>
      <c r="J2" s="27">
        <v>1</v>
      </c>
      <c r="K2" s="26">
        <v>2</v>
      </c>
      <c r="L2" s="28">
        <f>SUM(D2,F2,H2,J2)</f>
        <v>4</v>
      </c>
      <c r="M2" s="29"/>
      <c r="N2" s="25">
        <v>1</v>
      </c>
      <c r="O2" s="26">
        <v>3</v>
      </c>
      <c r="P2" s="27">
        <v>1</v>
      </c>
      <c r="Q2" s="30">
        <v>4</v>
      </c>
      <c r="R2" s="31">
        <f>SUM(N2,P2)</f>
        <v>2</v>
      </c>
      <c r="S2" s="32"/>
      <c r="T2" s="25">
        <v>1</v>
      </c>
      <c r="U2" s="26">
        <v>3</v>
      </c>
      <c r="V2" s="27">
        <v>1</v>
      </c>
      <c r="W2" s="26">
        <v>3</v>
      </c>
      <c r="X2" s="27">
        <v>1</v>
      </c>
      <c r="Y2" s="30">
        <v>2</v>
      </c>
      <c r="Z2" s="33">
        <f>SUM(T2,V2,X2)</f>
        <v>3</v>
      </c>
      <c r="AA2" s="34"/>
      <c r="AB2" s="25">
        <v>1</v>
      </c>
      <c r="AC2" s="26">
        <v>2</v>
      </c>
      <c r="AD2" s="27">
        <v>1</v>
      </c>
      <c r="AE2" s="26">
        <v>2</v>
      </c>
      <c r="AF2" s="27">
        <v>1</v>
      </c>
      <c r="AG2" s="30">
        <v>1</v>
      </c>
      <c r="AH2" s="33">
        <f>SUM(AB2,AD2,AF2)</f>
        <v>3</v>
      </c>
      <c r="AI2" s="34"/>
      <c r="AJ2" s="35"/>
      <c r="AK2" s="35"/>
      <c r="AL2" s="35"/>
      <c r="AM2" s="35"/>
      <c r="AN2" s="36"/>
      <c r="AO2" s="37"/>
      <c r="AP2" s="38"/>
    </row>
    <row r="3" spans="1:46" ht="24">
      <c r="A3" s="39" t="s">
        <v>108</v>
      </c>
      <c r="B3" s="40"/>
      <c r="C3" s="41"/>
      <c r="D3" s="42">
        <v>6.7</v>
      </c>
      <c r="E3" s="43">
        <f>D3*D$2</f>
        <v>6.7</v>
      </c>
      <c r="F3" s="43">
        <v>8</v>
      </c>
      <c r="G3" s="43">
        <f t="shared" ref="G3:G6" si="0">F3*F$2</f>
        <v>8</v>
      </c>
      <c r="H3" s="43">
        <v>12.5</v>
      </c>
      <c r="I3" s="43">
        <f t="shared" ref="I3:I6" si="1">H3*H$2</f>
        <v>12.5</v>
      </c>
      <c r="J3" s="43">
        <v>15.5</v>
      </c>
      <c r="K3" s="43">
        <f t="shared" ref="K3:K6" si="2">J3*J$2</f>
        <v>15.5</v>
      </c>
      <c r="L3" s="44">
        <f>M3/L$2</f>
        <v>10.675000000000001</v>
      </c>
      <c r="M3" s="45">
        <f>SUM(E3,G3,I3,K3)</f>
        <v>42.7</v>
      </c>
      <c r="N3" s="42">
        <v>15</v>
      </c>
      <c r="O3" s="43">
        <f t="shared" ref="O3:O6" si="3">N3*N$2</f>
        <v>15</v>
      </c>
      <c r="P3" s="43">
        <v>11.6</v>
      </c>
      <c r="Q3" s="46">
        <f t="shared" ref="Q3:Q6" si="4">P3*P$2</f>
        <v>11.6</v>
      </c>
      <c r="R3" s="47">
        <f>S3/R$2</f>
        <v>13.3</v>
      </c>
      <c r="S3" s="48">
        <f>SUM(O3,Q3)</f>
        <v>26.6</v>
      </c>
      <c r="T3" s="49">
        <v>11</v>
      </c>
      <c r="U3" s="49">
        <f>T3*T$2</f>
        <v>11</v>
      </c>
      <c r="V3" s="49">
        <v>4.9000000000000004</v>
      </c>
      <c r="W3" s="49">
        <f>V3*V$2</f>
        <v>4.9000000000000004</v>
      </c>
      <c r="X3" s="49">
        <v>13</v>
      </c>
      <c r="Y3" s="50">
        <f>X3*X$2</f>
        <v>13</v>
      </c>
      <c r="Z3" s="51">
        <f>AA3/Z$2</f>
        <v>9.6333333333333329</v>
      </c>
      <c r="AA3" s="52">
        <f>SUM(U3,W3,Y3)</f>
        <v>28.9</v>
      </c>
      <c r="AB3" s="49">
        <v>11</v>
      </c>
      <c r="AC3" s="49">
        <f>AB3*AB$2</f>
        <v>11</v>
      </c>
      <c r="AD3" s="49">
        <v>4.9000000000000004</v>
      </c>
      <c r="AE3" s="49">
        <f>AD3*AD$2</f>
        <v>4.9000000000000004</v>
      </c>
      <c r="AF3" s="49">
        <v>13</v>
      </c>
      <c r="AG3" s="50">
        <f>AF3*AF$2</f>
        <v>13</v>
      </c>
      <c r="AH3" s="51">
        <f>AI3/AH$2</f>
        <v>9.6333333333333329</v>
      </c>
      <c r="AI3" s="52">
        <f>SUM(AC3,AE3,AG3)</f>
        <v>28.9</v>
      </c>
      <c r="AJ3" s="53">
        <f>AK3/SUM($D$2,$F$2,$H$2,$J$2,$N$2,$P$2,$T$2,$V$2,$X$2)</f>
        <v>10.911111111111111</v>
      </c>
      <c r="AK3" s="53">
        <f>ROUND(SUM(M3,S3,AA3),3)</f>
        <v>98.2</v>
      </c>
      <c r="AL3" s="54">
        <v>21</v>
      </c>
      <c r="AM3" s="55" t="str">
        <f>IF(AND(D3&gt;=10,F3&gt;=10,H3&gt;=10,J3&gt;=10,N3&gt;=10,P3&gt;=10,T3&gt;=10,V3&gt;=10,X3&gt;=10),"Validé/UA",IF(AND(L3&gt;=10,R3&gt;=10,Z3&gt;=10),"UAC","reprendre"))</f>
        <v>reprendre</v>
      </c>
      <c r="AN3" s="56" t="str">
        <f>IF(AM3="UAC","",IFERROR(LEFT(IF(D3&lt;10,$D$1&amp;"; "," ")&amp;IF(F3&lt;10,$F$1&amp;"; "," ")&amp;IF(H3&lt;10,$H$1&amp;"; "," ")&amp;IF(J3&lt;10,$J$1&amp;"; "," ")&amp;IF(N3&lt;10,$N$1&amp;"; "," ")&amp;IF(P3&lt;10,$P$1&amp;"; "," ")&amp;IF(T3&lt;10,$T$1&amp;"; "," ")&amp;IF(V3&lt;10,$V$1&amp;"; "," ")&amp;IF(X3&lt;10,$X$1&amp;"; "," "),LEN(IF(H3&lt;10,$H$1&amp;"; "," ")&amp;IF(J3&lt;10,$J$1&amp;"; "," ")&amp;IF(N3&lt;10,$N$1&amp;"; "," ")&amp;IF(P3&lt;10,$P$1&amp;"; "," ")&amp;IF(T3&lt;10,$T$1&amp;"; "," ")&amp;IF(V3&lt;10,$V$1&amp;"; "," ")&amp;IF(X3&lt;10,$X$1&amp;"; "," "))-1)," "))</f>
        <v>ANG_GE1; DPC_G</v>
      </c>
      <c r="AO3" s="2">
        <f>MAX(SUMPRODUCT(($L3&gt;10)*($D$2:$K$2)*(RIGHT($D$1:$K$1,3)="")),SUMPRODUCT(($D3:$K3&gt;10)*($D$2:$K$2)*(RIGHT($D$1:$K$1,3)="")))+MAX(SUMPRODUCT(($R3&gt;10)*($N$2:$Q$2)*(RIGHT($N$1:$Q$1,3)="")),SUMPRODUCT(($N3:$Q3&gt;10)*($N$2:$Q$2)*(RIGHT($N$1:$Q$1,3)="")))+MAX(SUMPRODUCT(($Z3&gt;10)*($T$2:$Y$2)*(RIGHT($T$1:$Y$1,3)="")),SUMPRODUCT(($T3:$Y3&gt;10)*($T$2:$Y$2)*(RIGHT($T$1:$Y$1,3)="")))+MAX(SUMPRODUCT(($AH3&gt;10)*($AB$2:$AG$2)*(RIGHT($AB$1:$AG$1,3)="")),SUMPRODUCT(($AB3:$AG3&gt;10)*($AB$2:$AG$2)*(RIGHT($AB$1:$AG$1,3)="")))</f>
        <v>25</v>
      </c>
      <c r="AP3" s="2">
        <f>MAX(SUMPRODUCT(($L3&gt;10)*($D$2:$K$2)*(MOD(COLUMN($D$1:$K$1),2)=1)),SUMPRODUCT(($D3:$K3&gt;10)*($D$2:$K$2)*(MOD(COLUMN($D$1:$K$1),2)=1)))+MAX(SUMPRODUCT(($R3&gt;10)*($N$2:$Q$2)*(MOD(COLUMN($N$1:$Q$1),2)=1)),SUMPRODUCT(($N3:$Q3&gt;10)*($N$2:$Q$2)*(MOD(COLUMN($N$1:$Q$1),2)=1)))+MAX(SUMPRODUCT(($Z3&gt;10)*($T$2:$Y$2)*(MOD(COLUMN($T$1:$Y$1),2)=1)),SUMPRODUCT(($T3:$Y3&gt;10)*($T$2:$Y$2)*(MOD(COLUMN($T$1:$Y$1),2)=1)))+MAX(SUMPRODUCT(($AH3&gt;10)*($AB$2:$AG$2)*(MOD(COLUMN($AB$1:$AG$1),2)=1)),SUMPRODUCT(($AB3:$AG3&gt;10)*($AB$2:$AG$2)*(MOD(COLUMN($AB$1:$AG$1),2)=1)))</f>
        <v>25</v>
      </c>
      <c r="AQ3" s="1"/>
      <c r="AR3" s="1"/>
      <c r="AS3" s="1"/>
      <c r="AT3" s="1"/>
    </row>
    <row r="4" spans="1:46">
      <c r="A4" s="57" t="s">
        <v>109</v>
      </c>
      <c r="B4" s="58"/>
      <c r="C4" s="59"/>
      <c r="D4" s="60">
        <v>9.6999999999999993</v>
      </c>
      <c r="E4" s="61">
        <f t="shared" ref="E4:E6" si="5">D4*D$2</f>
        <v>9.6999999999999993</v>
      </c>
      <c r="F4" s="61">
        <v>10</v>
      </c>
      <c r="G4" s="61">
        <f t="shared" si="0"/>
        <v>10</v>
      </c>
      <c r="H4" s="61">
        <v>12.5</v>
      </c>
      <c r="I4" s="61">
        <f t="shared" si="1"/>
        <v>12.5</v>
      </c>
      <c r="J4" s="61">
        <v>17</v>
      </c>
      <c r="K4" s="61">
        <f t="shared" si="2"/>
        <v>17</v>
      </c>
      <c r="L4" s="62">
        <f t="shared" ref="L4:L6" si="6">M4/L$2</f>
        <v>12.3</v>
      </c>
      <c r="M4" s="63">
        <f t="shared" ref="M4:M6" si="7">SUM(E4,G4,I4,K4)</f>
        <v>49.2</v>
      </c>
      <c r="N4" s="60">
        <v>15</v>
      </c>
      <c r="O4" s="61">
        <f t="shared" si="3"/>
        <v>15</v>
      </c>
      <c r="P4" s="61">
        <v>12.4</v>
      </c>
      <c r="Q4" s="64">
        <f t="shared" si="4"/>
        <v>12.4</v>
      </c>
      <c r="R4" s="65">
        <f t="shared" ref="R4:R6" si="8">S4/R$2</f>
        <v>13.7</v>
      </c>
      <c r="S4" s="66">
        <f t="shared" ref="S4:S6" si="9">SUM(O4,Q4)</f>
        <v>27.4</v>
      </c>
      <c r="T4" s="61">
        <v>11.6</v>
      </c>
      <c r="U4" s="61">
        <f>T4*T$2</f>
        <v>11.6</v>
      </c>
      <c r="V4" s="61">
        <v>8.8000000000000007</v>
      </c>
      <c r="W4" s="61">
        <f>V4*V$2</f>
        <v>8.8000000000000007</v>
      </c>
      <c r="X4" s="61">
        <v>17</v>
      </c>
      <c r="Y4" s="67">
        <f>X4*X$2</f>
        <v>17</v>
      </c>
      <c r="Z4" s="68">
        <f>AA4/Z$2</f>
        <v>12.466666666666667</v>
      </c>
      <c r="AA4" s="69">
        <f>SUM(U4,W4,Y4)</f>
        <v>37.4</v>
      </c>
      <c r="AB4" s="61">
        <v>11.6</v>
      </c>
      <c r="AC4" s="61">
        <f>AB4*AB$2</f>
        <v>11.6</v>
      </c>
      <c r="AD4" s="61">
        <v>8.8000000000000007</v>
      </c>
      <c r="AE4" s="61">
        <f>AD4*AD$2</f>
        <v>8.8000000000000007</v>
      </c>
      <c r="AF4" s="61">
        <v>17</v>
      </c>
      <c r="AG4" s="67">
        <f>AF4*AF$2</f>
        <v>17</v>
      </c>
      <c r="AH4" s="68">
        <f>AI4/AH$2</f>
        <v>12.466666666666667</v>
      </c>
      <c r="AI4" s="69">
        <f>SUM(AC4,AE4,AG4)</f>
        <v>37.4</v>
      </c>
      <c r="AJ4" s="70">
        <f>AK4/SUM($D$2,$F$2,$H$2,$J$2,$N$2,$P$2,$T$2,$V$2,$X$2)</f>
        <v>12.666666666666666</v>
      </c>
      <c r="AK4" s="70">
        <f>ROUND(SUM(M4,S4,AA4),3)</f>
        <v>114</v>
      </c>
      <c r="AL4" s="71">
        <v>9</v>
      </c>
      <c r="AM4" s="72" t="str">
        <f>IF(AND(D4&gt;=10,F4&gt;=10,H4&gt;=10,J4&gt;=10,N4&gt;=10,P4&gt;=10,T4&gt;=10,V4&gt;=10,X4&gt;=10),"Validé/UA",IF(AND(L4&gt;=10,R4&gt;=10,Z4&gt;=10),"UAC","reprendre"))</f>
        <v>UAC</v>
      </c>
      <c r="AN4" s="73" t="str">
        <f>IF(AM4="UAC","",IFERROR(LEFT(IF(D4&lt;10,$D$1&amp;"; "," ")&amp;IF(F4&lt;10,$F$1&amp;"; "," ")&amp;IF(H4&lt;10,$H$1&amp;"; "," ")&amp;IF(J4&lt;10,$J$1&amp;"; "," ")&amp;IF(N4&lt;10,$N$1&amp;"; "," ")&amp;IF(P4&lt;10,$P$1&amp;"; "," ")&amp;IF(T4&lt;10,$T$1&amp;"; "," ")&amp;IF(V4&lt;10,$V$1&amp;"; "," ")&amp;IF(X4&lt;10,$X$1&amp;"; "," "),LEN(IF(H4&lt;10,$H$1&amp;"; "," ")&amp;IF(J4&lt;10,$J$1&amp;"; "," ")&amp;IF(N4&lt;10,$N$1&amp;"; "," ")&amp;IF(P4&lt;10,$P$1&amp;"; "," ")&amp;IF(T4&lt;10,$T$1&amp;"; "," ")&amp;IF(V4&lt;10,$V$1&amp;"; "," ")&amp;IF(X4&lt;10,$X$1&amp;"; "," "))-1)," "))</f>
        <v/>
      </c>
      <c r="AO4" s="2">
        <f t="shared" ref="AO3:AO6" si="10">MAX(SUMPRODUCT(($L4&gt;10)*($D$2:$K$2)*(RIGHT($D$1:$K$1,3)="")),SUMPRODUCT(($D4:$K4&gt;10)*($D$2:$K$2)*(RIGHT($D$1:$K$1,3)="")))+MAX(SUMPRODUCT(($R4&gt;10)*($N$2:$Q$2)*(RIGHT($N$1:$Q$1,3)="")),SUMPRODUCT(($N4:$Q4&gt;10)*($N$2:$Q$2)*(RIGHT($N$1:$Q$1,3)="")))+MAX(SUMPRODUCT(($Z4&gt;10)*($T$2:$Y$2)*(RIGHT($T$1:$Y$1,3)="")),SUMPRODUCT(($T4:$Y4&gt;10)*($T$2:$Y$2)*(RIGHT($T$1:$Y$1,3)="")))+MAX(SUMPRODUCT(($AH4&gt;10)*($AB$2:$AG$2)*(RIGHT($AB$1:$AG$1,3)="")),SUMPRODUCT(($AB4:$AG4&gt;10)*($AB$2:$AG$2)*(RIGHT($AB$1:$AG$1,3)="")))</f>
        <v>30</v>
      </c>
      <c r="AP4" s="2">
        <f t="shared" ref="AP4:AP6" si="11">MAX(SUMPRODUCT(($L4&gt;10)*($D$2:$K$2)*(MOD(COLUMN($D$1:$K$1),2)=1)),SUMPRODUCT(($D4:$K4&gt;10)*($D$2:$K$2)*(MOD(COLUMN($D$1:$K$1),2)=1)))+MAX(SUMPRODUCT(($R4&gt;10)*($N$2:$Q$2)*(MOD(COLUMN($N$1:$Q$1),2)=1)),SUMPRODUCT(($N4:$Q4&gt;10)*($N$2:$Q$2)*(MOD(COLUMN($N$1:$Q$1),2)=1)))+MAX(SUMPRODUCT(($Z4&gt;10)*($T$2:$Y$2)*(MOD(COLUMN($T$1:$Y$1),2)=1)),SUMPRODUCT(($T4:$Y4&gt;10)*($T$2:$Y$2)*(MOD(COLUMN($T$1:$Y$1),2)=1)))+MAX(SUMPRODUCT(($AH4&gt;10)*($AB$2:$AG$2)*(MOD(COLUMN($AB$1:$AG$1),2)=1)),SUMPRODUCT(($AB4:$AG4&gt;10)*($AB$2:$AG$2)*(MOD(COLUMN($AB$1:$AG$1),2)=1)))</f>
        <v>30</v>
      </c>
      <c r="AQ4" s="1"/>
      <c r="AR4" s="1"/>
      <c r="AS4" s="1"/>
      <c r="AT4" s="1"/>
    </row>
    <row r="5" spans="1:46" ht="24">
      <c r="A5" s="57" t="s">
        <v>110</v>
      </c>
      <c r="B5" s="58"/>
      <c r="C5" s="59"/>
      <c r="D5" s="60">
        <v>7.8</v>
      </c>
      <c r="E5" s="61">
        <f t="shared" si="5"/>
        <v>7.8</v>
      </c>
      <c r="F5" s="61">
        <v>10.5</v>
      </c>
      <c r="G5" s="61">
        <f t="shared" si="0"/>
        <v>10.5</v>
      </c>
      <c r="H5" s="61">
        <v>10.5</v>
      </c>
      <c r="I5" s="61">
        <f t="shared" si="1"/>
        <v>10.5</v>
      </c>
      <c r="J5" s="61">
        <v>15</v>
      </c>
      <c r="K5" s="61">
        <f t="shared" si="2"/>
        <v>15</v>
      </c>
      <c r="L5" s="62">
        <f t="shared" si="6"/>
        <v>10.95</v>
      </c>
      <c r="M5" s="63">
        <f t="shared" si="7"/>
        <v>43.8</v>
      </c>
      <c r="N5" s="60">
        <v>4</v>
      </c>
      <c r="O5" s="61">
        <f t="shared" si="3"/>
        <v>4</v>
      </c>
      <c r="P5" s="61">
        <v>12.4</v>
      </c>
      <c r="Q5" s="64">
        <f t="shared" si="4"/>
        <v>12.4</v>
      </c>
      <c r="R5" s="65">
        <f t="shared" si="8"/>
        <v>8.1999999999999993</v>
      </c>
      <c r="S5" s="66">
        <f t="shared" si="9"/>
        <v>16.399999999999999</v>
      </c>
      <c r="T5" s="61">
        <v>9</v>
      </c>
      <c r="U5" s="61">
        <f>T5*T$2</f>
        <v>9</v>
      </c>
      <c r="V5" s="61">
        <v>11.05</v>
      </c>
      <c r="W5" s="61">
        <f>V5*V$2</f>
        <v>11.05</v>
      </c>
      <c r="X5" s="61">
        <v>13.25</v>
      </c>
      <c r="Y5" s="67">
        <f>X5*X$2</f>
        <v>13.25</v>
      </c>
      <c r="Z5" s="68">
        <f>AA5/Z$2</f>
        <v>11.1</v>
      </c>
      <c r="AA5" s="69">
        <f>SUM(U5,W5,Y5)</f>
        <v>33.299999999999997</v>
      </c>
      <c r="AB5" s="61">
        <v>9</v>
      </c>
      <c r="AC5" s="61">
        <f>AB5*AB$2</f>
        <v>9</v>
      </c>
      <c r="AD5" s="61">
        <v>11.05</v>
      </c>
      <c r="AE5" s="61">
        <f>AD5*AD$2</f>
        <v>11.05</v>
      </c>
      <c r="AF5" s="61">
        <v>13.25</v>
      </c>
      <c r="AG5" s="67">
        <f>AF5*AF$2</f>
        <v>13.25</v>
      </c>
      <c r="AH5" s="68">
        <f>AI5/AH$2</f>
        <v>11.1</v>
      </c>
      <c r="AI5" s="69">
        <f>SUM(AC5,AE5,AG5)</f>
        <v>33.299999999999997</v>
      </c>
      <c r="AJ5" s="70">
        <f>AK5/SUM($D$2,$F$2,$H$2,$J$2,$N$2,$P$2,$T$2,$V$2,$X$2)</f>
        <v>10.388888888888889</v>
      </c>
      <c r="AK5" s="70">
        <f>ROUND(SUM(M5,S5,AA5),3)</f>
        <v>93.5</v>
      </c>
      <c r="AL5" s="71">
        <v>12</v>
      </c>
      <c r="AM5" s="72" t="str">
        <f>IF(AND(D5&gt;=10,F5&gt;=10,H5&gt;=10,J5&gt;=10,N5&gt;=10,P5&gt;=10,T5&gt;=10,V5&gt;=10,X5&gt;=10),"Validé/UA",IF(AND(L5&gt;=10,R5&gt;=10,Z5&gt;=10),"UAC","reprendre"))</f>
        <v>reprendre</v>
      </c>
      <c r="AN5" s="73" t="str">
        <f>IF(AM5="UAC","",IFERROR(LEFT(IF(D5&lt;10,$D$1&amp;"; "," ")&amp;IF(F5&lt;10,$F$1&amp;"; "," ")&amp;IF(H5&lt;10,$H$1&amp;"; "," ")&amp;IF(J5&lt;10,$J$1&amp;"; "," ")&amp;IF(N5&lt;10,$N$1&amp;"; "," ")&amp;IF(P5&lt;10,$P$1&amp;"; "," ")&amp;IF(T5&lt;10,$T$1&amp;"; "," ")&amp;IF(V5&lt;10,$V$1&amp;"; "," ")&amp;IF(X5&lt;10,$X$1&amp;"; "," "),LEN(IF(H5&lt;10,$H$1&amp;"; "," ")&amp;IF(J5&lt;10,$J$1&amp;"; "," ")&amp;IF(N5&lt;10,$N$1&amp;"; "," ")&amp;IF(P5&lt;10,$P$1&amp;"; "," ")&amp;IF(T5&lt;10,$T$1&amp;"; "," ")&amp;IF(V5&lt;10,$V$1&amp;"; "," ")&amp;IF(X5&lt;10,$X$1&amp;"; "," "))-1)," "))</f>
        <v xml:space="preserve">ANG_GE1;    CAT_GE1;  </v>
      </c>
      <c r="AO5" s="2">
        <f t="shared" si="10"/>
        <v>27</v>
      </c>
      <c r="AP5" s="2">
        <f t="shared" si="11"/>
        <v>27</v>
      </c>
      <c r="AQ5" s="1"/>
      <c r="AR5" s="1"/>
      <c r="AS5" s="1"/>
      <c r="AT5" s="1"/>
    </row>
    <row r="6" spans="1:46" ht="24">
      <c r="A6" s="57" t="s">
        <v>111</v>
      </c>
      <c r="B6" s="58"/>
      <c r="C6" s="59"/>
      <c r="D6" s="60">
        <v>10.3</v>
      </c>
      <c r="E6" s="61">
        <f t="shared" si="5"/>
        <v>10.3</v>
      </c>
      <c r="F6" s="61">
        <v>5</v>
      </c>
      <c r="G6" s="61">
        <f t="shared" si="0"/>
        <v>5</v>
      </c>
      <c r="H6" s="61">
        <v>6</v>
      </c>
      <c r="I6" s="61">
        <f t="shared" si="1"/>
        <v>6</v>
      </c>
      <c r="J6" s="61">
        <v>15.5</v>
      </c>
      <c r="K6" s="61">
        <f t="shared" si="2"/>
        <v>15.5</v>
      </c>
      <c r="L6" s="62">
        <f t="shared" si="6"/>
        <v>9.1999999999999993</v>
      </c>
      <c r="M6" s="63">
        <f t="shared" si="7"/>
        <v>36.799999999999997</v>
      </c>
      <c r="N6" s="60">
        <v>15</v>
      </c>
      <c r="O6" s="61">
        <f t="shared" si="3"/>
        <v>15</v>
      </c>
      <c r="P6" s="61">
        <v>13.8</v>
      </c>
      <c r="Q6" s="64">
        <f t="shared" si="4"/>
        <v>13.8</v>
      </c>
      <c r="R6" s="65">
        <f t="shared" si="8"/>
        <v>14.4</v>
      </c>
      <c r="S6" s="66">
        <f t="shared" si="9"/>
        <v>28.8</v>
      </c>
      <c r="T6" s="61">
        <v>12.2</v>
      </c>
      <c r="U6" s="61">
        <f>T6*T$2</f>
        <v>12.2</v>
      </c>
      <c r="V6" s="61">
        <v>9.6999999999999993</v>
      </c>
      <c r="W6" s="61">
        <f>V6*V$2</f>
        <v>9.6999999999999993</v>
      </c>
      <c r="X6" s="61">
        <v>19</v>
      </c>
      <c r="Y6" s="67">
        <f>X6*X$2</f>
        <v>19</v>
      </c>
      <c r="Z6" s="68">
        <f>AA6/Z$2</f>
        <v>13.633333333333333</v>
      </c>
      <c r="AA6" s="69">
        <f>SUM(U6,W6,Y6)</f>
        <v>40.9</v>
      </c>
      <c r="AB6" s="61">
        <v>12.2</v>
      </c>
      <c r="AC6" s="61">
        <f>AB6*AB$2</f>
        <v>12.2</v>
      </c>
      <c r="AD6" s="61">
        <v>9.6999999999999993</v>
      </c>
      <c r="AE6" s="61">
        <f>AD6*AD$2</f>
        <v>9.6999999999999993</v>
      </c>
      <c r="AF6" s="61">
        <v>19</v>
      </c>
      <c r="AG6" s="67">
        <f>AF6*AF$2</f>
        <v>19</v>
      </c>
      <c r="AH6" s="68">
        <f>AI6/AH$2</f>
        <v>13.633333333333333</v>
      </c>
      <c r="AI6" s="69">
        <f>SUM(AC6,AE6,AG6)</f>
        <v>40.9</v>
      </c>
      <c r="AJ6" s="70">
        <f>AK6/SUM($D$2,$F$2,$H$2,$J$2,$N$2,$P$2,$T$2,$V$2,$X$2)</f>
        <v>11.833333333333334</v>
      </c>
      <c r="AK6" s="70">
        <f>ROUND(SUM(M6,S6,AA6),3)</f>
        <v>106.5</v>
      </c>
      <c r="AL6" s="71">
        <v>6</v>
      </c>
      <c r="AM6" s="72" t="str">
        <f>IF(AND(D6&gt;=10,F6&gt;=10,H6&gt;=10,J6&gt;=10,N6&gt;=10,P6&gt;=10,T6&gt;=10,V6&gt;=10,X6&gt;=10),"Validé/UA",IF(AND(L6&gt;=10,R6&gt;=10,Z6&gt;=10),"UAC","reprendre"))</f>
        <v>reprendre</v>
      </c>
      <c r="AN6" s="73" t="str">
        <f>IF(AM6="UAC","",IFERROR(LEFT(IF(D6&lt;10,$D$1&amp;"; "," ")&amp;IF(F6&lt;10,$F$1&amp;"; "," ")&amp;IF(H6&lt;10,$H$1&amp;"; "," ")&amp;IF(J6&lt;10,$J$1&amp;"; "," ")&amp;IF(N6&lt;10,$N$1&amp;"; "," ")&amp;IF(P6&lt;10,$P$1&amp;"; "," ")&amp;IF(T6&lt;10,$T$1&amp;"; "," ")&amp;IF(V6&lt;10,$V$1&amp;"; "," ")&amp;IF(X6&lt;10,$X$1&amp;"; "," "),LEN(IF(H6&lt;10,$H$1&amp;"; "," ")&amp;IF(J6&lt;10,$J$1&amp;"; "," ")&amp;IF(N6&lt;10,$N$1&amp;"; "," ")&amp;IF(P6&lt;10,$P$1&amp;"; "," ")&amp;IF(T6&lt;10,$T$1&amp;"; "," ")&amp;IF(V6&lt;10,$V$1&amp;"; "," ")&amp;IF(X6&lt;10,$X$1&amp;"; "," "))-1)," "))</f>
        <v xml:space="preserve"> DPC_GE1; HTS_GE1;    </v>
      </c>
      <c r="AO6" s="2">
        <f t="shared" si="10"/>
        <v>25</v>
      </c>
      <c r="AP6" s="2">
        <f t="shared" si="11"/>
        <v>25</v>
      </c>
      <c r="AQ6" s="1"/>
      <c r="AR6" s="1"/>
      <c r="AS6" s="1"/>
      <c r="AT6" s="1"/>
    </row>
    <row r="8" spans="1:46">
      <c r="D8" s="1">
        <f>COLUMN()</f>
        <v>4</v>
      </c>
      <c r="E8" s="1">
        <f>COLUMN()</f>
        <v>5</v>
      </c>
      <c r="F8" s="1">
        <f>COLUMN()</f>
        <v>6</v>
      </c>
      <c r="G8" s="1">
        <f>COLUMN()</f>
        <v>7</v>
      </c>
      <c r="H8" s="1">
        <f>COLUMN()</f>
        <v>8</v>
      </c>
      <c r="I8" s="1">
        <f>COLUMN()</f>
        <v>9</v>
      </c>
      <c r="J8" s="1">
        <f>COLUMN()</f>
        <v>10</v>
      </c>
      <c r="K8" s="1">
        <f>COLUMN()</f>
        <v>11</v>
      </c>
      <c r="L8" s="1">
        <f>COLUMN()</f>
        <v>12</v>
      </c>
      <c r="M8" s="1">
        <f>COLUMN()</f>
        <v>13</v>
      </c>
      <c r="N8" s="1">
        <f>COLUMN()</f>
        <v>14</v>
      </c>
      <c r="O8" s="1">
        <f>COLUMN()</f>
        <v>15</v>
      </c>
      <c r="P8" s="1">
        <f>COLUMN()</f>
        <v>16</v>
      </c>
      <c r="Q8" s="1">
        <f>COLUMN()</f>
        <v>17</v>
      </c>
      <c r="R8" s="1">
        <f>COLUMN()</f>
        <v>18</v>
      </c>
      <c r="S8" s="1">
        <f>COLUMN()</f>
        <v>19</v>
      </c>
      <c r="T8" s="1">
        <f>COLUMN()</f>
        <v>20</v>
      </c>
      <c r="U8" s="1">
        <f>COLUMN()</f>
        <v>21</v>
      </c>
      <c r="V8" s="1">
        <f>COLUMN()</f>
        <v>22</v>
      </c>
      <c r="W8" s="1">
        <f>COLUMN()</f>
        <v>23</v>
      </c>
      <c r="X8" s="1">
        <f>COLUMN()</f>
        <v>24</v>
      </c>
      <c r="Y8" s="1">
        <f>COLUMN()</f>
        <v>25</v>
      </c>
      <c r="Z8" s="1">
        <f>COLUMN()</f>
        <v>26</v>
      </c>
      <c r="AA8" s="1">
        <f>COLUMN()</f>
        <v>27</v>
      </c>
      <c r="AB8" s="1">
        <f>COLUMN()</f>
        <v>28</v>
      </c>
      <c r="AC8" s="1">
        <f>COLUMN()</f>
        <v>29</v>
      </c>
      <c r="AD8" s="1">
        <f>COLUMN()</f>
        <v>30</v>
      </c>
      <c r="AE8" s="1">
        <f>COLUMN()</f>
        <v>31</v>
      </c>
      <c r="AF8" s="1">
        <f>COLUMN()</f>
        <v>32</v>
      </c>
      <c r="AG8" s="1">
        <f>COLUMN()</f>
        <v>33</v>
      </c>
    </row>
    <row r="9" spans="1:46">
      <c r="D9" s="74"/>
      <c r="X9" s="7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L13"/>
  <sheetViews>
    <sheetView topLeftCell="AD1" workbookViewId="0">
      <selection activeCell="AJ3" sqref="AJ3:AL3"/>
    </sheetView>
  </sheetViews>
  <sheetFormatPr baseColWidth="10" defaultColWidth="9" defaultRowHeight="15"/>
  <cols>
    <col min="1" max="1" width="9.42578125" customWidth="1"/>
    <col min="2" max="2" width="19.85546875" customWidth="1"/>
    <col min="3" max="3" width="25.42578125" customWidth="1"/>
    <col min="4" max="29" width="6.28515625" customWidth="1"/>
    <col min="30" max="30" width="8.85546875" customWidth="1"/>
    <col min="31" max="31" width="8.5703125" customWidth="1"/>
    <col min="32" max="32" width="7" customWidth="1"/>
    <col min="33" max="33" width="10.140625" customWidth="1"/>
    <col min="34" max="34" width="31.140625" customWidth="1"/>
    <col min="35" max="35" width="9.7109375" customWidth="1"/>
    <col min="36" max="256" width="9.140625" customWidth="1"/>
  </cols>
  <sheetData>
    <row r="1" spans="1:38" s="83" customFormat="1" ht="30" customHeight="1" thickBot="1">
      <c r="A1" s="238" t="s">
        <v>25</v>
      </c>
      <c r="B1" s="236" t="s">
        <v>26</v>
      </c>
      <c r="C1" s="111" t="s">
        <v>27</v>
      </c>
      <c r="D1" s="229" t="s">
        <v>74</v>
      </c>
      <c r="E1" s="224"/>
      <c r="F1" s="224" t="s">
        <v>75</v>
      </c>
      <c r="G1" s="225"/>
      <c r="H1" s="222" t="s">
        <v>31</v>
      </c>
      <c r="I1" s="223"/>
      <c r="J1" s="229" t="s">
        <v>76</v>
      </c>
      <c r="K1" s="224"/>
      <c r="L1" s="224" t="s">
        <v>77</v>
      </c>
      <c r="M1" s="224"/>
      <c r="N1" s="224" t="s">
        <v>78</v>
      </c>
      <c r="O1" s="227"/>
      <c r="P1" s="222" t="s">
        <v>32</v>
      </c>
      <c r="Q1" s="223"/>
      <c r="R1" s="224" t="s">
        <v>79</v>
      </c>
      <c r="S1" s="224"/>
      <c r="T1" s="224" t="s">
        <v>80</v>
      </c>
      <c r="U1" s="225"/>
      <c r="V1" s="222" t="s">
        <v>33</v>
      </c>
      <c r="W1" s="223"/>
      <c r="X1" s="229" t="s">
        <v>81</v>
      </c>
      <c r="Y1" s="224"/>
      <c r="Z1" s="224" t="s">
        <v>82</v>
      </c>
      <c r="AA1" s="227"/>
      <c r="AB1" s="222" t="s">
        <v>34</v>
      </c>
      <c r="AC1" s="223"/>
      <c r="AD1" s="234" t="s">
        <v>8</v>
      </c>
      <c r="AE1" s="232" t="s">
        <v>9</v>
      </c>
      <c r="AF1" s="232" t="s">
        <v>10</v>
      </c>
      <c r="AG1" s="232" t="s">
        <v>11</v>
      </c>
      <c r="AH1" s="232" t="s">
        <v>28</v>
      </c>
      <c r="AI1" s="230" t="s">
        <v>29</v>
      </c>
    </row>
    <row r="2" spans="1:38" ht="15.75" thickBot="1">
      <c r="A2" s="239"/>
      <c r="B2" s="237"/>
      <c r="C2" s="112" t="s">
        <v>30</v>
      </c>
      <c r="D2" s="113">
        <v>1</v>
      </c>
      <c r="E2" s="114">
        <v>5</v>
      </c>
      <c r="F2" s="114">
        <v>1</v>
      </c>
      <c r="G2" s="115">
        <v>5</v>
      </c>
      <c r="H2" s="266">
        <v>2</v>
      </c>
      <c r="I2" s="267"/>
      <c r="J2" s="113">
        <v>1</v>
      </c>
      <c r="K2" s="114">
        <v>2</v>
      </c>
      <c r="L2" s="114">
        <v>1</v>
      </c>
      <c r="M2" s="114">
        <v>3</v>
      </c>
      <c r="N2" s="114">
        <v>1</v>
      </c>
      <c r="O2" s="116">
        <v>3</v>
      </c>
      <c r="P2" s="266">
        <v>3</v>
      </c>
      <c r="Q2" s="267"/>
      <c r="R2" s="114">
        <v>2</v>
      </c>
      <c r="S2" s="114">
        <v>3</v>
      </c>
      <c r="T2" s="114">
        <v>2</v>
      </c>
      <c r="U2" s="115">
        <v>3</v>
      </c>
      <c r="V2" s="266">
        <f>SUM(R2,T2)</f>
        <v>4</v>
      </c>
      <c r="W2" s="267"/>
      <c r="X2" s="113">
        <v>1</v>
      </c>
      <c r="Y2" s="114">
        <v>2</v>
      </c>
      <c r="Z2" s="114">
        <v>1</v>
      </c>
      <c r="AA2" s="116">
        <v>4</v>
      </c>
      <c r="AB2" s="266">
        <v>2</v>
      </c>
      <c r="AC2" s="267"/>
      <c r="AD2" s="235"/>
      <c r="AE2" s="233"/>
      <c r="AF2" s="233"/>
      <c r="AG2" s="233"/>
      <c r="AH2" s="233"/>
      <c r="AI2" s="231"/>
    </row>
    <row r="3" spans="1:38" s="83" customFormat="1" ht="30.75" thickBot="1">
      <c r="A3" s="117" t="s">
        <v>83</v>
      </c>
      <c r="B3" s="118"/>
      <c r="C3" s="119"/>
      <c r="D3" s="120">
        <v>9.6</v>
      </c>
      <c r="E3" s="121">
        <v>9.6</v>
      </c>
      <c r="F3" s="121">
        <v>12.8</v>
      </c>
      <c r="G3" s="122">
        <v>12.8</v>
      </c>
      <c r="H3" s="123">
        <v>11.2</v>
      </c>
      <c r="I3" s="124">
        <v>22.4</v>
      </c>
      <c r="J3" s="120">
        <v>12.3</v>
      </c>
      <c r="K3" s="121">
        <v>12.3</v>
      </c>
      <c r="L3" s="121">
        <v>13.1</v>
      </c>
      <c r="M3" s="121">
        <v>13.1</v>
      </c>
      <c r="N3" s="121">
        <v>16</v>
      </c>
      <c r="O3" s="125">
        <v>16</v>
      </c>
      <c r="P3" s="123">
        <v>13.8</v>
      </c>
      <c r="Q3" s="124">
        <v>41.4</v>
      </c>
      <c r="R3" s="121">
        <v>1.6</v>
      </c>
      <c r="S3" s="121">
        <v>3.2</v>
      </c>
      <c r="T3" s="121">
        <v>9.6999999999999993</v>
      </c>
      <c r="U3" s="122">
        <v>19.399999999999999</v>
      </c>
      <c r="V3" s="123">
        <v>5.65</v>
      </c>
      <c r="W3" s="124">
        <v>22.6</v>
      </c>
      <c r="X3" s="120">
        <v>9.1999999999999993</v>
      </c>
      <c r="Y3" s="121">
        <v>9.1999999999999993</v>
      </c>
      <c r="Z3" s="121">
        <v>16.600000000000001</v>
      </c>
      <c r="AA3" s="125">
        <v>16.600000000000001</v>
      </c>
      <c r="AB3" s="123">
        <v>12.9</v>
      </c>
      <c r="AC3" s="124">
        <v>25.8</v>
      </c>
      <c r="AD3" s="126">
        <v>10.199999999999999</v>
      </c>
      <c r="AE3" s="127">
        <v>112.2</v>
      </c>
      <c r="AF3" s="128">
        <v>8</v>
      </c>
      <c r="AG3" s="129" t="str">
        <f>IF(AND(D3&gt;=10,F3&gt;=10,J3&gt;=10,L3&gt;=10,N3&gt;=10,R3&gt;=10,T3&gt;=10,X3&gt;=10,Z3&gt;=10),"Validé/UA",IF(AND(H3&gt;=10,P3&gt;=10,V3&gt;=10,AB3&gt;=10),"UAC","reprendre"))</f>
        <v>reprendre</v>
      </c>
      <c r="AH3" s="129" t="str">
        <f>IF(AG3="UAC","",IFERROR(LEFT(IF(D3&lt;10,$D$1&amp;"; "," ")&amp;IF(F3&lt;10,$F$1&amp;"; "," ")&amp;IF(J3&lt;10,$J$1&amp;"; "," ")&amp;IF(L3&lt;10,$L$1&amp;"; "," ")&amp;IF(N3&lt;10,$N$1&amp;"; "," ")&amp;IF(R3&lt;10,$R$1&amp;"; "," ")&amp;IF(T3&lt;10,$T$1&amp;"; "," ")&amp;IF(X3&lt;10,$X$1&amp;"; "," ")&amp;IF(Z3&lt;10,$Z$1&amp;"; "," "),LEN(IF(D3&lt;10,$D$1&amp;"; "," ")&amp;IF(F3&lt;10,$F$1&amp;"; "," ")&amp;IF(J3&lt;10,$J$1&amp;"; "," ")&amp;IF(L3&lt;10,$L$1&amp;"; "," ")&amp;IF(N3&lt;10,$N$1&amp;"; "," ")&amp;IF(R3&lt;10,$R$1&amp;"; "," ")&amp;IF(T3&lt;10,$T$1&amp;"; "," ")&amp;IF(X3&lt;10,$X$1&amp;"; "," ")&amp;IF(Z3&lt;10,$Z$1&amp;"; "," "))-1)," "))</f>
        <v xml:space="preserve">DRI_RPI5;     ANG_RPI5; IPC_RPI5; CIE_RPI5; </v>
      </c>
      <c r="AI3" s="130" t="str">
        <f>MAX(SUMPRODUCT(($H3&gt;=10)*($D$2:$G$2)*(RIGHT($D$1:$G$1,3)="")),SUMPRODUCT(($D3:$G3&gt;=10)*($D$2:$G$2)*(RIGHT($D$1:$G$1,3)="")))+MAX(SUMPRODUCT(($P3&gt;=10)*($J$2:$O$2)*(RIGHT($J$1:$O$1,3)="")),SUMPRODUCT(($J3:$O3&gt;=10)*($J$2:$O$2)*(RIGHT($J$1:$O$1,3)="")))+MAX(SUMPRODUCT(($V3&gt;=10)*($R$2:$U$2)*(RIGHT($R$1:$U$1,3)="")),SUMPRODUCT(($R3:$U3&gt;=10)*($R$2:$U$2)*(RIGHT($R$1:$U$1,3)="")))+MAX(SUMPRODUCT(($AB3&gt;=10)*($X$2:$AA$2)*(RIGHT($X$1:$AA$1,3)="")),SUMPRODUCT(($X3:$AA3&gt;=10)*($X$2:$AA$2)*(RIGHT($X$1:$AA$1,3)="")))&amp;"/30"</f>
        <v>27/30</v>
      </c>
      <c r="AJ3" s="268" t="s">
        <v>112</v>
      </c>
      <c r="AK3" s="269"/>
      <c r="AL3" s="270"/>
    </row>
    <row r="4" spans="1:38" s="83" customFormat="1">
      <c r="A4" s="131" t="s">
        <v>84</v>
      </c>
      <c r="B4" s="132"/>
      <c r="C4" s="133"/>
      <c r="D4" s="134">
        <v>9.8000000000000007</v>
      </c>
      <c r="E4" s="135">
        <v>9.8000000000000007</v>
      </c>
      <c r="F4" s="135">
        <v>10.4</v>
      </c>
      <c r="G4" s="136">
        <v>10.4</v>
      </c>
      <c r="H4" s="137">
        <v>10.1</v>
      </c>
      <c r="I4" s="138">
        <v>20.2</v>
      </c>
      <c r="J4" s="134">
        <v>13.5</v>
      </c>
      <c r="K4" s="135">
        <v>13.5</v>
      </c>
      <c r="L4" s="135">
        <v>8.8000000000000007</v>
      </c>
      <c r="M4" s="135">
        <v>8.8000000000000007</v>
      </c>
      <c r="N4" s="135">
        <v>13</v>
      </c>
      <c r="O4" s="139">
        <v>13</v>
      </c>
      <c r="P4" s="137">
        <v>11.77</v>
      </c>
      <c r="Q4" s="138">
        <v>35.299999999999997</v>
      </c>
      <c r="R4" s="135">
        <v>10.6</v>
      </c>
      <c r="S4" s="135">
        <v>21.2</v>
      </c>
      <c r="T4" s="135">
        <v>12.7</v>
      </c>
      <c r="U4" s="136">
        <v>25.4</v>
      </c>
      <c r="V4" s="137">
        <v>11.65</v>
      </c>
      <c r="W4" s="138">
        <v>46.6</v>
      </c>
      <c r="X4" s="134">
        <v>12.1</v>
      </c>
      <c r="Y4" s="135">
        <v>12.1</v>
      </c>
      <c r="Z4" s="135">
        <v>14.8</v>
      </c>
      <c r="AA4" s="139">
        <v>14.8</v>
      </c>
      <c r="AB4" s="137">
        <v>13.45</v>
      </c>
      <c r="AC4" s="138">
        <v>26.9</v>
      </c>
      <c r="AD4" s="140">
        <v>11.73</v>
      </c>
      <c r="AE4" s="141">
        <v>129</v>
      </c>
      <c r="AF4" s="142">
        <v>7</v>
      </c>
      <c r="AG4" s="143" t="str">
        <f t="shared" ref="AG4:AG10" si="0">IF(AND(D4&gt;=10,F4&gt;=10,J4&gt;=10,L4&gt;=10,N4&gt;=10,R4&gt;=10,T4&gt;=10,X4&gt;=10,Z4&gt;=10),"Validé/UA",IF(AND(H4&gt;=10,P4&gt;=10,V4&gt;=10,AB4&gt;=10),"UAC","reprendre"))</f>
        <v>UAC</v>
      </c>
      <c r="AH4" s="143" t="str">
        <f t="shared" ref="AH4:AH10" si="1">IF(AG4="UAC","",IFERROR(LEFT(IF(D4&lt;10,$D$1&amp;"; "," ")&amp;IF(F4&lt;10,$F$1&amp;"; "," ")&amp;IF(J4&lt;10,$J$1&amp;"; "," ")&amp;IF(L4&lt;10,$L$1&amp;"; "," ")&amp;IF(N4&lt;10,$N$1&amp;"; "," ")&amp;IF(R4&lt;10,$R$1&amp;"; "," ")&amp;IF(T4&lt;10,$T$1&amp;"; "," ")&amp;IF(X4&lt;10,$X$1&amp;"; "," ")&amp;IF(Z4&lt;10,$Z$1&amp;"; "," "),LEN(IF(D4&lt;10,$D$1&amp;"; "," ")&amp;IF(F4&lt;10,$F$1&amp;"; "," ")&amp;IF(J4&lt;10,$J$1&amp;"; "," ")&amp;IF(L4&lt;10,$L$1&amp;"; "," ")&amp;IF(N4&lt;10,$N$1&amp;"; "," ")&amp;IF(R4&lt;10,$R$1&amp;"; "," ")&amp;IF(T4&lt;10,$T$1&amp;"; "," ")&amp;IF(X4&lt;10,$X$1&amp;"; "," ")&amp;IF(Z4&lt;10,$Z$1&amp;"; "," "))-1)," "))</f>
        <v/>
      </c>
      <c r="AI4" s="130" t="str">
        <f t="shared" ref="AI4:AI10" si="2">MAX(SUMPRODUCT(($H4&gt;10)*($D$2:$G$2)*(RIGHT($D$1:$G$1,3)="")),SUMPRODUCT(($D4:$G4&gt;10)*($D$2:$G$2)*(RIGHT($D$1:$G$1,3)="")))+MAX(SUMPRODUCT(($P4&gt;10)*($J$2:$O$2)*(RIGHT($J$1:$O$1,3)="")),SUMPRODUCT(($J4:$O4&gt;10)*($J$2:$O$2)*(RIGHT($J$1:$O$1,3)="")))+MAX(SUMPRODUCT(($V4&gt;10)*($R$2:$U$2)*(RIGHT($R$1:$U$1,3)="")),SUMPRODUCT(($R4:$U4&gt;10)*($R$2:$U$2)*(RIGHT($R$1:$U$1,3)="")))+MAX(SUMPRODUCT(($AB4&gt;10)*($X$2:$AA$2)*(RIGHT($X$1:$AA$1,3)="")),SUMPRODUCT(($X4:$AA4&gt;10)*($X$2:$AA$2)*(RIGHT($X$1:$AA$1,3)="")))&amp;"/30"</f>
        <v>30/30</v>
      </c>
    </row>
    <row r="5" spans="1:38" s="83" customFormat="1">
      <c r="A5" s="131" t="s">
        <v>85</v>
      </c>
      <c r="B5" s="132"/>
      <c r="C5" s="133"/>
      <c r="D5" s="134">
        <v>13.2</v>
      </c>
      <c r="E5" s="135">
        <v>13.2</v>
      </c>
      <c r="F5" s="135">
        <v>14</v>
      </c>
      <c r="G5" s="136">
        <v>14</v>
      </c>
      <c r="H5" s="137">
        <v>13.6</v>
      </c>
      <c r="I5" s="138">
        <v>27.2</v>
      </c>
      <c r="J5" s="134">
        <v>12.7</v>
      </c>
      <c r="K5" s="135">
        <v>12.7</v>
      </c>
      <c r="L5" s="135">
        <v>11.8</v>
      </c>
      <c r="M5" s="135">
        <v>11.8</v>
      </c>
      <c r="N5" s="135">
        <v>18</v>
      </c>
      <c r="O5" s="139">
        <v>18</v>
      </c>
      <c r="P5" s="137">
        <v>14.17</v>
      </c>
      <c r="Q5" s="138">
        <v>42.5</v>
      </c>
      <c r="R5" s="135">
        <v>13.9</v>
      </c>
      <c r="S5" s="135">
        <v>27.8</v>
      </c>
      <c r="T5" s="135">
        <v>15.7</v>
      </c>
      <c r="U5" s="136">
        <v>31.4</v>
      </c>
      <c r="V5" s="137">
        <v>14.8</v>
      </c>
      <c r="W5" s="138">
        <v>59.2</v>
      </c>
      <c r="X5" s="134">
        <v>13</v>
      </c>
      <c r="Y5" s="135">
        <v>13</v>
      </c>
      <c r="Z5" s="135">
        <v>17.2</v>
      </c>
      <c r="AA5" s="139">
        <v>17.2</v>
      </c>
      <c r="AB5" s="137">
        <v>15.1</v>
      </c>
      <c r="AC5" s="138">
        <v>30.2</v>
      </c>
      <c r="AD5" s="140">
        <v>14.46</v>
      </c>
      <c r="AE5" s="141">
        <v>159.1</v>
      </c>
      <c r="AF5" s="142">
        <v>1</v>
      </c>
      <c r="AG5" s="143" t="str">
        <f t="shared" si="0"/>
        <v>Validé/UA</v>
      </c>
      <c r="AH5" s="143" t="str">
        <f t="shared" si="1"/>
        <v xml:space="preserve">        </v>
      </c>
      <c r="AI5" s="130" t="str">
        <f t="shared" si="2"/>
        <v>30/30</v>
      </c>
    </row>
    <row r="6" spans="1:38" s="83" customFormat="1">
      <c r="A6" s="131" t="s">
        <v>86</v>
      </c>
      <c r="B6" s="132"/>
      <c r="C6" s="133"/>
      <c r="D6" s="134">
        <v>12</v>
      </c>
      <c r="E6" s="135">
        <v>12</v>
      </c>
      <c r="F6" s="135">
        <v>11.8</v>
      </c>
      <c r="G6" s="136">
        <v>11.8</v>
      </c>
      <c r="H6" s="137">
        <v>11.9</v>
      </c>
      <c r="I6" s="138">
        <v>23.8</v>
      </c>
      <c r="J6" s="134">
        <v>14.2</v>
      </c>
      <c r="K6" s="135">
        <v>14.2</v>
      </c>
      <c r="L6" s="135">
        <v>13.4</v>
      </c>
      <c r="M6" s="135">
        <v>13.4</v>
      </c>
      <c r="N6" s="135">
        <v>13</v>
      </c>
      <c r="O6" s="139">
        <v>13</v>
      </c>
      <c r="P6" s="137">
        <v>13.53</v>
      </c>
      <c r="Q6" s="138">
        <v>40.6</v>
      </c>
      <c r="R6" s="135">
        <v>15.6</v>
      </c>
      <c r="S6" s="135">
        <v>31.2</v>
      </c>
      <c r="T6" s="135">
        <v>10.9</v>
      </c>
      <c r="U6" s="136">
        <v>21.8</v>
      </c>
      <c r="V6" s="137">
        <v>13.25</v>
      </c>
      <c r="W6" s="138">
        <v>53</v>
      </c>
      <c r="X6" s="134">
        <v>12.3</v>
      </c>
      <c r="Y6" s="135">
        <v>12.3</v>
      </c>
      <c r="Z6" s="135">
        <v>16.100000000000001</v>
      </c>
      <c r="AA6" s="139">
        <v>16.100000000000001</v>
      </c>
      <c r="AB6" s="137">
        <v>14.2</v>
      </c>
      <c r="AC6" s="138">
        <v>28.4</v>
      </c>
      <c r="AD6" s="140">
        <v>13.25</v>
      </c>
      <c r="AE6" s="141">
        <v>145.80000000000001</v>
      </c>
      <c r="AF6" s="142">
        <v>3</v>
      </c>
      <c r="AG6" s="143" t="str">
        <f t="shared" si="0"/>
        <v>Validé/UA</v>
      </c>
      <c r="AH6" s="143" t="str">
        <f t="shared" si="1"/>
        <v xml:space="preserve">        </v>
      </c>
      <c r="AI6" s="130" t="str">
        <f t="shared" si="2"/>
        <v>30/30</v>
      </c>
    </row>
    <row r="7" spans="1:38" s="83" customFormat="1">
      <c r="A7" s="131" t="s">
        <v>87</v>
      </c>
      <c r="B7" s="132"/>
      <c r="C7" s="133"/>
      <c r="D7" s="134">
        <v>12.8</v>
      </c>
      <c r="E7" s="135">
        <v>12.8</v>
      </c>
      <c r="F7" s="135">
        <v>10.5</v>
      </c>
      <c r="G7" s="136">
        <v>10.5</v>
      </c>
      <c r="H7" s="137">
        <v>11.65</v>
      </c>
      <c r="I7" s="138">
        <v>23.3</v>
      </c>
      <c r="J7" s="134">
        <v>9</v>
      </c>
      <c r="K7" s="135">
        <v>9</v>
      </c>
      <c r="L7" s="135">
        <v>13.8</v>
      </c>
      <c r="M7" s="135">
        <v>13.8</v>
      </c>
      <c r="N7" s="135">
        <v>13</v>
      </c>
      <c r="O7" s="139">
        <v>13</v>
      </c>
      <c r="P7" s="137">
        <v>11.93</v>
      </c>
      <c r="Q7" s="138">
        <v>35.799999999999997</v>
      </c>
      <c r="R7" s="135">
        <v>14.4</v>
      </c>
      <c r="S7" s="135">
        <v>28.8</v>
      </c>
      <c r="T7" s="135">
        <v>6.4</v>
      </c>
      <c r="U7" s="136">
        <v>12.8</v>
      </c>
      <c r="V7" s="137">
        <v>10.4</v>
      </c>
      <c r="W7" s="138">
        <v>41.6</v>
      </c>
      <c r="X7" s="134">
        <v>12</v>
      </c>
      <c r="Y7" s="135">
        <v>12</v>
      </c>
      <c r="Z7" s="135">
        <v>16.600000000000001</v>
      </c>
      <c r="AA7" s="139">
        <v>16.600000000000001</v>
      </c>
      <c r="AB7" s="137">
        <v>14.3</v>
      </c>
      <c r="AC7" s="138">
        <v>28.6</v>
      </c>
      <c r="AD7" s="140">
        <v>11.75</v>
      </c>
      <c r="AE7" s="141">
        <v>129.30000000000001</v>
      </c>
      <c r="AF7" s="142">
        <v>6</v>
      </c>
      <c r="AG7" s="143" t="str">
        <f t="shared" si="0"/>
        <v>UAC</v>
      </c>
      <c r="AH7" s="143" t="str">
        <f t="shared" si="1"/>
        <v/>
      </c>
      <c r="AI7" s="130" t="str">
        <f t="shared" si="2"/>
        <v>30/30</v>
      </c>
    </row>
    <row r="8" spans="1:38" s="83" customFormat="1">
      <c r="A8" s="131" t="s">
        <v>88</v>
      </c>
      <c r="B8" s="132"/>
      <c r="C8" s="133"/>
      <c r="D8" s="134">
        <v>9.8000000000000007</v>
      </c>
      <c r="E8" s="135">
        <v>9.8000000000000007</v>
      </c>
      <c r="F8" s="135">
        <v>14</v>
      </c>
      <c r="G8" s="136">
        <v>14</v>
      </c>
      <c r="H8" s="137">
        <v>11.9</v>
      </c>
      <c r="I8" s="138">
        <v>23.8</v>
      </c>
      <c r="J8" s="134">
        <v>12</v>
      </c>
      <c r="K8" s="135">
        <v>12</v>
      </c>
      <c r="L8" s="135">
        <v>9.5</v>
      </c>
      <c r="M8" s="135">
        <v>9.5</v>
      </c>
      <c r="N8" s="135">
        <v>15</v>
      </c>
      <c r="O8" s="139">
        <v>15</v>
      </c>
      <c r="P8" s="137">
        <v>12.17</v>
      </c>
      <c r="Q8" s="138">
        <v>36.5</v>
      </c>
      <c r="R8" s="135">
        <v>13.5</v>
      </c>
      <c r="S8" s="135">
        <v>27</v>
      </c>
      <c r="T8" s="135">
        <v>12.7</v>
      </c>
      <c r="U8" s="136">
        <v>25.4</v>
      </c>
      <c r="V8" s="137">
        <v>13.1</v>
      </c>
      <c r="W8" s="138">
        <v>52.4</v>
      </c>
      <c r="X8" s="134">
        <v>12.3</v>
      </c>
      <c r="Y8" s="135">
        <v>12.3</v>
      </c>
      <c r="Z8" s="135">
        <v>17.2</v>
      </c>
      <c r="AA8" s="139">
        <v>17.2</v>
      </c>
      <c r="AB8" s="137">
        <v>14.75</v>
      </c>
      <c r="AC8" s="138">
        <v>29.5</v>
      </c>
      <c r="AD8" s="140">
        <v>12.93</v>
      </c>
      <c r="AE8" s="141">
        <v>142.19999999999999</v>
      </c>
      <c r="AF8" s="142">
        <v>4</v>
      </c>
      <c r="AG8" s="143" t="str">
        <f t="shared" si="0"/>
        <v>UAC</v>
      </c>
      <c r="AH8" s="143" t="str">
        <f t="shared" si="1"/>
        <v/>
      </c>
      <c r="AI8" s="130" t="str">
        <f t="shared" si="2"/>
        <v>30/30</v>
      </c>
    </row>
    <row r="9" spans="1:38" s="83" customFormat="1">
      <c r="A9" s="131" t="s">
        <v>89</v>
      </c>
      <c r="B9" s="132"/>
      <c r="C9" s="133"/>
      <c r="D9" s="134">
        <v>9.8000000000000007</v>
      </c>
      <c r="E9" s="135">
        <v>9.8000000000000007</v>
      </c>
      <c r="F9" s="135">
        <v>12.4</v>
      </c>
      <c r="G9" s="136">
        <v>12.4</v>
      </c>
      <c r="H9" s="137">
        <v>11.1</v>
      </c>
      <c r="I9" s="138">
        <v>22.2</v>
      </c>
      <c r="J9" s="134">
        <v>15.2</v>
      </c>
      <c r="K9" s="135">
        <v>15.2</v>
      </c>
      <c r="L9" s="135">
        <v>12</v>
      </c>
      <c r="M9" s="135">
        <v>12</v>
      </c>
      <c r="N9" s="135">
        <v>16</v>
      </c>
      <c r="O9" s="139">
        <v>16</v>
      </c>
      <c r="P9" s="137">
        <v>14.4</v>
      </c>
      <c r="Q9" s="138">
        <v>43.2</v>
      </c>
      <c r="R9" s="135">
        <v>12.2</v>
      </c>
      <c r="S9" s="135">
        <v>24.4</v>
      </c>
      <c r="T9" s="135">
        <v>10.9</v>
      </c>
      <c r="U9" s="136">
        <v>21.8</v>
      </c>
      <c r="V9" s="137">
        <v>11.55</v>
      </c>
      <c r="W9" s="138">
        <v>46.2</v>
      </c>
      <c r="X9" s="134">
        <v>11.1</v>
      </c>
      <c r="Y9" s="135">
        <v>11.1</v>
      </c>
      <c r="Z9" s="135">
        <v>16.100000000000001</v>
      </c>
      <c r="AA9" s="139">
        <v>16.100000000000001</v>
      </c>
      <c r="AB9" s="137">
        <v>13.6</v>
      </c>
      <c r="AC9" s="138">
        <v>27.2</v>
      </c>
      <c r="AD9" s="140">
        <v>12.62</v>
      </c>
      <c r="AE9" s="141">
        <v>138.80000000000001</v>
      </c>
      <c r="AF9" s="142">
        <v>5</v>
      </c>
      <c r="AG9" s="143" t="str">
        <f t="shared" si="0"/>
        <v>UAC</v>
      </c>
      <c r="AH9" s="143" t="str">
        <f t="shared" si="1"/>
        <v/>
      </c>
      <c r="AI9" s="130" t="str">
        <f t="shared" si="2"/>
        <v>30/30</v>
      </c>
    </row>
    <row r="10" spans="1:38" s="83" customFormat="1">
      <c r="A10" s="144" t="s">
        <v>90</v>
      </c>
      <c r="B10" s="145"/>
      <c r="C10" s="146"/>
      <c r="D10" s="147">
        <v>13.4</v>
      </c>
      <c r="E10" s="148">
        <v>13.4</v>
      </c>
      <c r="F10" s="148">
        <v>15.1</v>
      </c>
      <c r="G10" s="149">
        <v>15.1</v>
      </c>
      <c r="H10" s="150">
        <v>14.25</v>
      </c>
      <c r="I10" s="151">
        <v>28.5</v>
      </c>
      <c r="J10" s="147">
        <v>12.4</v>
      </c>
      <c r="K10" s="148">
        <v>12.4</v>
      </c>
      <c r="L10" s="148">
        <v>15.5</v>
      </c>
      <c r="M10" s="148">
        <v>15.5</v>
      </c>
      <c r="N10" s="148">
        <v>16</v>
      </c>
      <c r="O10" s="152">
        <v>16</v>
      </c>
      <c r="P10" s="150">
        <v>14.63</v>
      </c>
      <c r="Q10" s="151">
        <v>43.9</v>
      </c>
      <c r="R10" s="148">
        <v>13.2</v>
      </c>
      <c r="S10" s="148">
        <v>26.4</v>
      </c>
      <c r="T10" s="148">
        <v>12.1</v>
      </c>
      <c r="U10" s="149">
        <v>24.2</v>
      </c>
      <c r="V10" s="150">
        <v>12.65</v>
      </c>
      <c r="W10" s="151">
        <v>50.6</v>
      </c>
      <c r="X10" s="147">
        <v>15.1</v>
      </c>
      <c r="Y10" s="148">
        <v>15.1</v>
      </c>
      <c r="Z10" s="148">
        <v>17.600000000000001</v>
      </c>
      <c r="AA10" s="152">
        <v>17.600000000000001</v>
      </c>
      <c r="AB10" s="150">
        <v>16.350000000000001</v>
      </c>
      <c r="AC10" s="151">
        <v>32.700000000000003</v>
      </c>
      <c r="AD10" s="153">
        <v>14.15</v>
      </c>
      <c r="AE10" s="154">
        <v>155.69999999999999</v>
      </c>
      <c r="AF10" s="155">
        <v>2</v>
      </c>
      <c r="AG10" s="156" t="str">
        <f t="shared" si="0"/>
        <v>Validé/UA</v>
      </c>
      <c r="AH10" s="156" t="str">
        <f t="shared" si="1"/>
        <v xml:space="preserve">        </v>
      </c>
      <c r="AI10" s="130" t="str">
        <f t="shared" si="2"/>
        <v>30/30</v>
      </c>
    </row>
    <row r="13" spans="1:38">
      <c r="AG13">
        <f>SUM(AA2,Y2,O2,M2,K2,G2,E2)</f>
        <v>24</v>
      </c>
    </row>
  </sheetData>
  <mergeCells count="22">
    <mergeCell ref="AJ3:AL3"/>
    <mergeCell ref="V1:W1"/>
    <mergeCell ref="B1:B2"/>
    <mergeCell ref="X1:Y1"/>
    <mergeCell ref="AH1:AH2"/>
    <mergeCell ref="A1:A2"/>
    <mergeCell ref="R1:S1"/>
    <mergeCell ref="T1:U1"/>
    <mergeCell ref="D1:E1"/>
    <mergeCell ref="L1:M1"/>
    <mergeCell ref="N1:O1"/>
    <mergeCell ref="P1:Q1"/>
    <mergeCell ref="F1:G1"/>
    <mergeCell ref="H1:I1"/>
    <mergeCell ref="J1:K1"/>
    <mergeCell ref="AI1:AI2"/>
    <mergeCell ref="Z1:AA1"/>
    <mergeCell ref="AG1:AG2"/>
    <mergeCell ref="AB1:AC1"/>
    <mergeCell ref="AD1:AD2"/>
    <mergeCell ref="AE1:AE2"/>
    <mergeCell ref="AF1:AF2"/>
  </mergeCells>
  <printOptions horizontalCentered="1"/>
  <pageMargins left="0.31496062992125984" right="0.31496062992125984" top="0.35433070866141736" bottom="0.35433070866141736" header="0.31496062992125984" footer="0.31496062992125984"/>
  <pageSetup paperSize="9" scale="98" orientation="landscape" r:id="rId1"/>
  <headerFooter>
    <oddFooter>&amp;R&amp;P SUR &amp;N_&amp;A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AP7"/>
  <sheetViews>
    <sheetView topLeftCell="T1" zoomScale="80" workbookViewId="0">
      <selection activeCell="AM3" sqref="AM3"/>
    </sheetView>
  </sheetViews>
  <sheetFormatPr baseColWidth="10" defaultColWidth="9" defaultRowHeight="15"/>
  <cols>
    <col min="1" max="1" width="9.85546875" customWidth="1"/>
    <col min="2" max="2" width="11.28515625" customWidth="1"/>
    <col min="3" max="3" width="22.85546875" customWidth="1"/>
    <col min="4" max="33" width="6.28515625" customWidth="1"/>
    <col min="34" max="34" width="8.5703125" customWidth="1"/>
    <col min="35" max="35" width="8.140625" customWidth="1"/>
    <col min="36" max="36" width="5.5703125" customWidth="1"/>
    <col min="37" max="37" width="10.28515625" customWidth="1"/>
    <col min="38" max="38" width="37.7109375" customWidth="1"/>
    <col min="39" max="256" width="9.140625" customWidth="1"/>
  </cols>
  <sheetData>
    <row r="1" spans="1:42" s="157" customFormat="1" ht="30.75" customHeight="1">
      <c r="A1" s="246" t="s">
        <v>25</v>
      </c>
      <c r="B1" s="248" t="s">
        <v>26</v>
      </c>
      <c r="C1" s="158" t="s">
        <v>27</v>
      </c>
      <c r="D1" s="229" t="s">
        <v>58</v>
      </c>
      <c r="E1" s="224"/>
      <c r="F1" s="224" t="s">
        <v>59</v>
      </c>
      <c r="G1" s="224"/>
      <c r="H1" s="224" t="s">
        <v>60</v>
      </c>
      <c r="I1" s="225"/>
      <c r="J1" s="222" t="s">
        <v>31</v>
      </c>
      <c r="K1" s="223"/>
      <c r="L1" s="229" t="s">
        <v>61</v>
      </c>
      <c r="M1" s="224"/>
      <c r="N1" s="224" t="s">
        <v>62</v>
      </c>
      <c r="O1" s="225"/>
      <c r="P1" s="222" t="s">
        <v>32</v>
      </c>
      <c r="Q1" s="223"/>
      <c r="R1" s="226" t="s">
        <v>63</v>
      </c>
      <c r="S1" s="224"/>
      <c r="T1" s="224" t="s">
        <v>64</v>
      </c>
      <c r="U1" s="224"/>
      <c r="V1" s="224" t="s">
        <v>65</v>
      </c>
      <c r="W1" s="225"/>
      <c r="X1" s="222" t="s">
        <v>33</v>
      </c>
      <c r="Y1" s="223"/>
      <c r="Z1" s="229" t="s">
        <v>66</v>
      </c>
      <c r="AA1" s="224"/>
      <c r="AB1" s="224" t="s">
        <v>67</v>
      </c>
      <c r="AC1" s="224"/>
      <c r="AD1" s="224" t="s">
        <v>68</v>
      </c>
      <c r="AE1" s="227"/>
      <c r="AF1" s="222" t="s">
        <v>34</v>
      </c>
      <c r="AG1" s="223"/>
      <c r="AH1" s="246" t="s">
        <v>8</v>
      </c>
      <c r="AI1" s="240" t="s">
        <v>9</v>
      </c>
      <c r="AJ1" s="240" t="s">
        <v>10</v>
      </c>
      <c r="AK1" s="240" t="s">
        <v>11</v>
      </c>
      <c r="AL1" s="242" t="s">
        <v>28</v>
      </c>
      <c r="AM1" s="244" t="s">
        <v>29</v>
      </c>
    </row>
    <row r="2" spans="1:42">
      <c r="A2" s="247"/>
      <c r="B2" s="249"/>
      <c r="C2" s="159" t="s">
        <v>30</v>
      </c>
      <c r="D2" s="76">
        <v>1</v>
      </c>
      <c r="E2" s="77">
        <v>5</v>
      </c>
      <c r="F2" s="77">
        <v>1</v>
      </c>
      <c r="G2" s="77">
        <v>4</v>
      </c>
      <c r="H2" s="77">
        <v>1</v>
      </c>
      <c r="I2" s="78">
        <v>5</v>
      </c>
      <c r="J2" s="79">
        <v>3</v>
      </c>
      <c r="K2" s="80"/>
      <c r="L2" s="76">
        <v>1</v>
      </c>
      <c r="M2" s="77">
        <v>1</v>
      </c>
      <c r="N2" s="77">
        <v>1</v>
      </c>
      <c r="O2" s="78">
        <v>1</v>
      </c>
      <c r="P2" s="79">
        <v>2</v>
      </c>
      <c r="Q2" s="80"/>
      <c r="R2" s="82">
        <v>2</v>
      </c>
      <c r="S2" s="77">
        <v>2</v>
      </c>
      <c r="T2" s="77">
        <v>2</v>
      </c>
      <c r="U2" s="77">
        <v>3</v>
      </c>
      <c r="V2" s="77">
        <v>2</v>
      </c>
      <c r="W2" s="78">
        <v>3</v>
      </c>
      <c r="X2" s="79">
        <v>6</v>
      </c>
      <c r="Y2" s="80"/>
      <c r="Z2" s="76">
        <v>1</v>
      </c>
      <c r="AA2" s="77">
        <v>2</v>
      </c>
      <c r="AB2" s="77">
        <v>1</v>
      </c>
      <c r="AC2" s="77">
        <v>2</v>
      </c>
      <c r="AD2" s="77">
        <v>1</v>
      </c>
      <c r="AE2" s="81">
        <v>2</v>
      </c>
      <c r="AF2" s="79">
        <v>3</v>
      </c>
      <c r="AG2" s="80"/>
      <c r="AH2" s="247"/>
      <c r="AI2" s="241"/>
      <c r="AJ2" s="241"/>
      <c r="AK2" s="241"/>
      <c r="AL2" s="243"/>
      <c r="AM2" s="245"/>
    </row>
    <row r="3" spans="1:42" s="83" customFormat="1" ht="29.25" customHeight="1">
      <c r="A3" s="84" t="s">
        <v>69</v>
      </c>
      <c r="B3" s="85"/>
      <c r="C3" s="160"/>
      <c r="D3" s="90">
        <v>6.6</v>
      </c>
      <c r="E3" s="86">
        <v>6.6</v>
      </c>
      <c r="F3" s="86">
        <v>15.5</v>
      </c>
      <c r="G3" s="86">
        <v>15.5</v>
      </c>
      <c r="H3" s="86">
        <v>15.2</v>
      </c>
      <c r="I3" s="87">
        <v>15.2</v>
      </c>
      <c r="J3" s="88">
        <v>12.43</v>
      </c>
      <c r="K3" s="89">
        <v>37.299999999999997</v>
      </c>
      <c r="L3" s="90">
        <v>14.3</v>
      </c>
      <c r="M3" s="86">
        <v>14.3</v>
      </c>
      <c r="N3" s="86">
        <v>14</v>
      </c>
      <c r="O3" s="87">
        <v>14</v>
      </c>
      <c r="P3" s="88">
        <v>14.15</v>
      </c>
      <c r="Q3" s="89">
        <v>28.3</v>
      </c>
      <c r="R3" s="92">
        <v>13.1</v>
      </c>
      <c r="S3" s="86">
        <v>26.2</v>
      </c>
      <c r="T3" s="86">
        <v>3.2</v>
      </c>
      <c r="U3" s="86">
        <v>6.4</v>
      </c>
      <c r="V3" s="86">
        <v>11.4</v>
      </c>
      <c r="W3" s="87">
        <v>22.8</v>
      </c>
      <c r="X3" s="88">
        <v>9.23</v>
      </c>
      <c r="Y3" s="89">
        <v>55.4</v>
      </c>
      <c r="Z3" s="90">
        <v>17.399999999999999</v>
      </c>
      <c r="AA3" s="86">
        <v>17.399999999999999</v>
      </c>
      <c r="AB3" s="86">
        <v>17</v>
      </c>
      <c r="AC3" s="86">
        <v>17</v>
      </c>
      <c r="AD3" s="86">
        <v>13.8</v>
      </c>
      <c r="AE3" s="91">
        <v>13.8</v>
      </c>
      <c r="AF3" s="88">
        <v>16.07</v>
      </c>
      <c r="AG3" s="89">
        <v>48.2</v>
      </c>
      <c r="AH3" s="161">
        <v>12.09</v>
      </c>
      <c r="AI3" s="162">
        <v>169.2</v>
      </c>
      <c r="AJ3" s="163">
        <v>2</v>
      </c>
      <c r="AK3" s="164" t="str">
        <f>IF(AND(D3&gt;=10,F3&gt;=10,H3&gt;=10,L3&gt;=10,N3&gt;=10,R3&gt;=10,T3&gt;=10,V3&gt;=10,Z3&gt;=10,AB3&gt;=10,AD3&gt;=10),"Validé/UA",IF(AND(J3&gt;=10,P3&gt;=10,X3&gt;=10,AF3&gt;=10),"UAC","reprendre"))</f>
        <v>reprendre</v>
      </c>
      <c r="AL3" s="165" t="str">
        <f>IF(AK3="UAC","",IFERROR(LEFT(IF(D3&lt;10,$D$1&amp;"; "," ")&amp;IF(F3&lt;10,$F$1&amp;"; "," ")&amp;IF(H3&lt;10,$H$1&amp;"; "," ")&amp;IF(L3&lt;10,$L$1&amp;"; "," ")&amp;IF(N3&lt;10,$N$1&amp;"; "," ")&amp;IF(R3&lt;10,$R$1&amp;"; "," ")&amp;IF(T3&lt;10,$T$1&amp;"; "," ")&amp;IF(V3&lt;10,$V$1&amp;"; "," ")&amp;IF(Z3&lt;10,$Z$1&amp;"; "," ")&amp;IF(AB3&lt;10,$AB$1&amp;"; "," ")&amp;IF(AD3&lt;10,$AD$1&amp;"; "," "),LEN(IF(D3&lt;10,$D$1&amp;"; "," ")&amp;IF(F3&lt;10,$F$1&amp;"; "," ")&amp;IF(H3&lt;10,$H$1&amp;"; "," ")&amp;IF(L3&lt;10,$L$1&amp;"; "," ")&amp;IF(N3&lt;10,$N$1&amp;"; "," ")&amp;IF(R3&lt;10,$R$1&amp;"; "," ")&amp;IF(T3&lt;10,$T$1&amp;"; "," ")&amp;IF(V3&lt;10,$V$1&amp;"; "," ")&amp;IF(Z3&lt;10,$Z$1&amp;"; "," ")&amp;IF(AB3&lt;10,$AB$1&amp;"; "," ")&amp;IF(AD3&lt;10,$AD$1&amp;"; "," "))-1)," "))</f>
        <v xml:space="preserve">CGB_GFB5;      PFG_GFB5;    </v>
      </c>
      <c r="AM3" s="166" t="str">
        <f t="shared" ref="AM3:AM7" si="0">MAX(SUMPRODUCT(($J3&gt;10)*($D$2:$I$2)*(RIGHT($D$1:$I$1,3)="")),SUMPRODUCT(($D3:$I3&gt;10)*($D$2:$I$2)*(RIGHT($D$1:$I$1,3)="")))+MAX(SUMPRODUCT(($P3&gt;10)*($L$2:$O$2)*(RIGHT($L$1:$O$1,3)="")),SUMPRODUCT(($L3:$O3&gt;10)*($L$2:$O$2)*(RIGHT($L$1:$O$1,3)="")))+MAX(SUMPRODUCT(($X3&gt;10)*($R$2:$W$2)*(RIGHT($R$1:$W$1,3)="")),SUMPRODUCT(($R3:$W3&gt;10)*($R$2:$W$2)*(RIGHT($R$1:$W$1,3)="")))+MAX(SUMPRODUCT(($AF3&gt;10)*($Z$2:$AE$2)*(RIGHT($Z$1:$AE$1,3)="")),SUMPRODUCT(($Z3:$AE3&gt;10)*($Z$2:$AE$2)*(RIGHT($Z$1:$AE$1,3)="")))&amp;"/30"</f>
        <v>27/30</v>
      </c>
    </row>
    <row r="4" spans="1:42" s="83" customFormat="1" ht="29.25" customHeight="1" thickBot="1">
      <c r="A4" s="93" t="s">
        <v>70</v>
      </c>
      <c r="B4" s="94"/>
      <c r="C4" s="167"/>
      <c r="D4" s="99">
        <v>15.2</v>
      </c>
      <c r="E4" s="95">
        <v>15.2</v>
      </c>
      <c r="F4" s="95">
        <v>9</v>
      </c>
      <c r="G4" s="95">
        <v>9</v>
      </c>
      <c r="H4" s="95">
        <v>13.7</v>
      </c>
      <c r="I4" s="96">
        <v>13.7</v>
      </c>
      <c r="J4" s="97">
        <v>12.63</v>
      </c>
      <c r="K4" s="98">
        <v>37.9</v>
      </c>
      <c r="L4" s="99">
        <v>7.4</v>
      </c>
      <c r="M4" s="95">
        <v>7.4</v>
      </c>
      <c r="N4" s="95">
        <v>16</v>
      </c>
      <c r="O4" s="96">
        <v>16</v>
      </c>
      <c r="P4" s="97">
        <v>11.7</v>
      </c>
      <c r="Q4" s="98">
        <v>23.4</v>
      </c>
      <c r="R4" s="101">
        <v>12.2</v>
      </c>
      <c r="S4" s="95">
        <v>24.4</v>
      </c>
      <c r="T4" s="95">
        <v>10.4</v>
      </c>
      <c r="U4" s="95">
        <v>20.8</v>
      </c>
      <c r="V4" s="95">
        <v>12.3</v>
      </c>
      <c r="W4" s="96">
        <v>24.6</v>
      </c>
      <c r="X4" s="97">
        <v>11.63</v>
      </c>
      <c r="Y4" s="98">
        <v>69.8</v>
      </c>
      <c r="Z4" s="99">
        <v>8.6999999999999993</v>
      </c>
      <c r="AA4" s="95">
        <v>8.6999999999999993</v>
      </c>
      <c r="AB4" s="95">
        <v>12</v>
      </c>
      <c r="AC4" s="95">
        <v>12</v>
      </c>
      <c r="AD4" s="95">
        <v>11</v>
      </c>
      <c r="AE4" s="100">
        <v>11</v>
      </c>
      <c r="AF4" s="97">
        <v>10.57</v>
      </c>
      <c r="AG4" s="98">
        <v>31.7</v>
      </c>
      <c r="AH4" s="168">
        <v>11.63</v>
      </c>
      <c r="AI4" s="169">
        <v>162.80000000000001</v>
      </c>
      <c r="AJ4" s="170">
        <v>3</v>
      </c>
      <c r="AK4" s="171" t="str">
        <f t="shared" ref="AK4:AK7" si="1">IF(AND(D4&gt;=10,F4&gt;=10,H4&gt;=10,L4&gt;=10,N4&gt;=10,R4&gt;=10,T4&gt;=10,V4&gt;=10,Z4&gt;=10,AB4&gt;=10,AD4&gt;=10),"Validé/UA",IF(AND(J4&gt;=10,P4&gt;=10,X4&gt;=10,AF4&gt;=10),"UAC","reprendre"))</f>
        <v>UAC</v>
      </c>
      <c r="AL4" s="172" t="str">
        <f t="shared" ref="AL4:AL7" si="2">IF(AK4="UAC","",IFERROR(LEFT(IF(D4&lt;10,$D$1&amp;"; "," ")&amp;IF(F4&lt;10,$F$1&amp;"; "," ")&amp;IF(H4&lt;10,$H$1&amp;"; "," ")&amp;IF(L4&lt;10,$L$1&amp;"; "," ")&amp;IF(N4&lt;10,$N$1&amp;"; "," ")&amp;IF(R4&lt;10,$R$1&amp;"; "," ")&amp;IF(T4&lt;10,$T$1&amp;"; "," ")&amp;IF(V4&lt;10,$V$1&amp;"; "," ")&amp;IF(Z4&lt;10,$Z$1&amp;"; "," ")&amp;IF(AB4&lt;10,$AB$1&amp;"; "," ")&amp;IF(AD4&lt;10,$AD$1&amp;"; "," "),LEN(IF(D4&lt;10,$D$1&amp;"; "," ")&amp;IF(F4&lt;10,$F$1&amp;"; "," ")&amp;IF(H4&lt;10,$H$1&amp;"; "," ")&amp;IF(L4&lt;10,$L$1&amp;"; "," ")&amp;IF(N4&lt;10,$N$1&amp;"; "," ")&amp;IF(R4&lt;10,$R$1&amp;"; "," ")&amp;IF(T4&lt;10,$T$1&amp;"; "," ")&amp;IF(V4&lt;10,$V$1&amp;"; "," ")&amp;IF(Z4&lt;10,$Z$1&amp;"; "," ")&amp;IF(AB4&lt;10,$AB$1&amp;"; "," ")&amp;IF(AD4&lt;10,$AD$1&amp;"; "," "))-1)," "))</f>
        <v/>
      </c>
      <c r="AM4" s="173" t="str">
        <f>MAX(SUMPRODUCT(($J4&gt;10)*($D$2:$I$2)*(RIGHT($D$1:$I$1,3)="")),SUMPRODUCT(($D4:$I4&gt;10)*($D$2:$I$2)*(RIGHT($D$1:$I$1,3)="")))+MAX(SUMPRODUCT(($P4&gt;10)*($L$2:$O$2)*(RIGHT($L$1:$O$1,3)="")),SUMPRODUCT(($L4:$O4&gt;10)*($L$2:$O$2)*(RIGHT($L$1:$O$1,3)="")))+MAX(SUMPRODUCT(($X4&gt;10)*($R$2:$W$2)*(RIGHT($R$1:$W$1,3)="")),SUMPRODUCT(($R4:$W4&gt;10)*($R$2:$W$2)*(RIGHT($R$1:$W$1,3)="")))+MAX(SUMPRODUCT(($AF4&gt;10)*($Z$2:$AE$2)*(RIGHT($Z$1:$AE$1,3)="")),SUMPRODUCT(($Z4:$AE4&gt;10)*($Z$2:$AE$2)*(RIGHT($Z$1:$AE$1,3)="")))&amp;"/30"</f>
        <v>30/30</v>
      </c>
    </row>
    <row r="5" spans="1:42" s="83" customFormat="1" ht="50.25" customHeight="1" thickBot="1">
      <c r="A5" s="93" t="s">
        <v>71</v>
      </c>
      <c r="B5" s="94"/>
      <c r="C5" s="167"/>
      <c r="D5" s="99">
        <v>1.2</v>
      </c>
      <c r="E5" s="95">
        <v>1.2</v>
      </c>
      <c r="F5" s="95">
        <v>7.1</v>
      </c>
      <c r="G5" s="95">
        <v>7.1</v>
      </c>
      <c r="H5" s="95">
        <v>13.7</v>
      </c>
      <c r="I5" s="96">
        <v>13.7</v>
      </c>
      <c r="J5" s="97">
        <v>7.33</v>
      </c>
      <c r="K5" s="98">
        <v>22</v>
      </c>
      <c r="L5" s="99">
        <v>11.6</v>
      </c>
      <c r="M5" s="95">
        <v>11.6</v>
      </c>
      <c r="N5" s="95">
        <v>0</v>
      </c>
      <c r="O5" s="96">
        <v>0</v>
      </c>
      <c r="P5" s="97">
        <v>5.8</v>
      </c>
      <c r="Q5" s="98">
        <v>11.6</v>
      </c>
      <c r="R5" s="101">
        <v>7.2</v>
      </c>
      <c r="S5" s="95">
        <v>14.4</v>
      </c>
      <c r="T5" s="95">
        <v>0.9</v>
      </c>
      <c r="U5" s="95">
        <v>1.8</v>
      </c>
      <c r="V5" s="95">
        <v>4.8</v>
      </c>
      <c r="W5" s="96">
        <v>9.6</v>
      </c>
      <c r="X5" s="97">
        <v>4.3</v>
      </c>
      <c r="Y5" s="98">
        <v>25.8</v>
      </c>
      <c r="Z5" s="99">
        <v>6.9</v>
      </c>
      <c r="AA5" s="95">
        <v>6.9</v>
      </c>
      <c r="AB5" s="95">
        <v>10.5</v>
      </c>
      <c r="AC5" s="95">
        <v>10.5</v>
      </c>
      <c r="AD5" s="95">
        <v>3</v>
      </c>
      <c r="AE5" s="100">
        <v>3</v>
      </c>
      <c r="AF5" s="97">
        <v>6.8</v>
      </c>
      <c r="AG5" s="98">
        <v>20.399999999999999</v>
      </c>
      <c r="AH5" s="168">
        <v>5.7</v>
      </c>
      <c r="AI5" s="169">
        <v>79.8</v>
      </c>
      <c r="AJ5" s="170">
        <v>5</v>
      </c>
      <c r="AK5" s="171" t="str">
        <f t="shared" si="1"/>
        <v>reprendre</v>
      </c>
      <c r="AL5" s="172" t="str">
        <f t="shared" si="2"/>
        <v>CGB_GFB5; ECO_GFB5;   PTE_GFB5; FIE_GFB5; PFG_GFB5; TMA_GFB5; ANE_GFB5;  ING_GFB5;</v>
      </c>
      <c r="AM5" s="173" t="str">
        <f t="shared" ref="AM5:AM7" si="3">MAX(SUMPRODUCT(($J5&gt;10)*($D$2:$I$2)*(RIGHT($D$1:$I$1,3)="")),SUMPRODUCT(($D5:$I5&gt;10)*($D$2:$I$2)*(RIGHT($D$1:$I$1,3)="")))+MAX(SUMPRODUCT(($P5&gt;10)*($L$2:$O$2)*(RIGHT($L$1:$O$1,3)="")),SUMPRODUCT(($L5:$O5&gt;10)*($L$2:$O$2)*(RIGHT($L$1:$O$1,3)="")))+MAX(SUMPRODUCT(($X5&gt;10)*($R$2:$W$2)*(RIGHT($R$1:$W$1,3)="")),SUMPRODUCT(($R5:$W5&gt;10)*($R$2:$W$2)*(RIGHT($R$1:$W$1,3)="")))+MAX(SUMPRODUCT(($AF5&gt;10)*($Z$2:$AE$2)*(RIGHT($Z$1:$AE$1,3)="")),SUMPRODUCT(($Z5:$AE5&gt;10)*($Z$2:$AE$2)*(RIGHT($Z$1:$AE$1,3)="")))&amp;"/30"</f>
        <v>10/30</v>
      </c>
      <c r="AN5" s="268" t="s">
        <v>113</v>
      </c>
      <c r="AO5" s="269"/>
      <c r="AP5" s="270"/>
    </row>
    <row r="6" spans="1:42" s="83" customFormat="1" ht="21.75" customHeight="1">
      <c r="A6" s="93" t="s">
        <v>72</v>
      </c>
      <c r="B6" s="94"/>
      <c r="C6" s="167"/>
      <c r="D6" s="99">
        <v>16</v>
      </c>
      <c r="E6" s="95">
        <v>16</v>
      </c>
      <c r="F6" s="95">
        <v>11</v>
      </c>
      <c r="G6" s="95">
        <v>11</v>
      </c>
      <c r="H6" s="95">
        <v>14.9</v>
      </c>
      <c r="I6" s="96">
        <v>14.9</v>
      </c>
      <c r="J6" s="97">
        <v>13.97</v>
      </c>
      <c r="K6" s="98">
        <v>41.9</v>
      </c>
      <c r="L6" s="99">
        <v>9.1999999999999993</v>
      </c>
      <c r="M6" s="95">
        <v>9.1999999999999993</v>
      </c>
      <c r="N6" s="95">
        <v>15</v>
      </c>
      <c r="O6" s="96">
        <v>15</v>
      </c>
      <c r="P6" s="97">
        <v>12.1</v>
      </c>
      <c r="Q6" s="98">
        <v>24.2</v>
      </c>
      <c r="R6" s="101">
        <v>12.1</v>
      </c>
      <c r="S6" s="95">
        <v>24.2</v>
      </c>
      <c r="T6" s="95">
        <v>5.8</v>
      </c>
      <c r="U6" s="95">
        <v>11.6</v>
      </c>
      <c r="V6" s="95">
        <v>13.7</v>
      </c>
      <c r="W6" s="96">
        <v>27.4</v>
      </c>
      <c r="X6" s="97">
        <v>10.53</v>
      </c>
      <c r="Y6" s="98">
        <v>63.2</v>
      </c>
      <c r="Z6" s="99">
        <v>12</v>
      </c>
      <c r="AA6" s="95">
        <v>12</v>
      </c>
      <c r="AB6" s="95">
        <v>17</v>
      </c>
      <c r="AC6" s="95">
        <v>17</v>
      </c>
      <c r="AD6" s="95">
        <v>12.3</v>
      </c>
      <c r="AE6" s="100">
        <v>12.3</v>
      </c>
      <c r="AF6" s="97">
        <v>13.77</v>
      </c>
      <c r="AG6" s="98">
        <v>41.3</v>
      </c>
      <c r="AH6" s="168">
        <v>12.19</v>
      </c>
      <c r="AI6" s="169">
        <v>170.6</v>
      </c>
      <c r="AJ6" s="170">
        <v>1</v>
      </c>
      <c r="AK6" s="171" t="str">
        <f t="shared" si="1"/>
        <v>UAC</v>
      </c>
      <c r="AL6" s="172" t="str">
        <f t="shared" si="2"/>
        <v/>
      </c>
      <c r="AM6" s="173" t="str">
        <f t="shared" si="3"/>
        <v>30/30</v>
      </c>
    </row>
    <row r="7" spans="1:42" s="83" customFormat="1" ht="20.25" customHeight="1">
      <c r="A7" s="102" t="s">
        <v>73</v>
      </c>
      <c r="B7" s="103"/>
      <c r="C7" s="174"/>
      <c r="D7" s="108">
        <v>6.8</v>
      </c>
      <c r="E7" s="104">
        <v>6.8</v>
      </c>
      <c r="F7" s="104">
        <v>10.3</v>
      </c>
      <c r="G7" s="104">
        <v>10.3</v>
      </c>
      <c r="H7" s="104">
        <v>14.8</v>
      </c>
      <c r="I7" s="105">
        <v>14.8</v>
      </c>
      <c r="J7" s="106">
        <v>10.63</v>
      </c>
      <c r="K7" s="107">
        <v>31.9</v>
      </c>
      <c r="L7" s="108">
        <v>12.8</v>
      </c>
      <c r="M7" s="104">
        <v>12.8</v>
      </c>
      <c r="N7" s="104">
        <v>16</v>
      </c>
      <c r="O7" s="105">
        <v>16</v>
      </c>
      <c r="P7" s="106">
        <v>14.4</v>
      </c>
      <c r="Q7" s="107">
        <v>28.8</v>
      </c>
      <c r="R7" s="110">
        <v>14.4</v>
      </c>
      <c r="S7" s="104">
        <v>28.8</v>
      </c>
      <c r="T7" s="104">
        <v>12.2</v>
      </c>
      <c r="U7" s="104">
        <v>24.4</v>
      </c>
      <c r="V7" s="104">
        <v>6</v>
      </c>
      <c r="W7" s="105">
        <v>12</v>
      </c>
      <c r="X7" s="106">
        <v>10.87</v>
      </c>
      <c r="Y7" s="107">
        <v>65.2</v>
      </c>
      <c r="Z7" s="108">
        <v>10.6</v>
      </c>
      <c r="AA7" s="104">
        <v>10.6</v>
      </c>
      <c r="AB7" s="104">
        <v>11</v>
      </c>
      <c r="AC7" s="104">
        <v>11</v>
      </c>
      <c r="AD7" s="104">
        <v>10</v>
      </c>
      <c r="AE7" s="109">
        <v>10</v>
      </c>
      <c r="AF7" s="106">
        <v>10.53</v>
      </c>
      <c r="AG7" s="107">
        <v>31.6</v>
      </c>
      <c r="AH7" s="175">
        <v>11.25</v>
      </c>
      <c r="AI7" s="176">
        <v>157.5</v>
      </c>
      <c r="AJ7" s="177">
        <v>4</v>
      </c>
      <c r="AK7" s="178" t="str">
        <f t="shared" si="1"/>
        <v>UAC</v>
      </c>
      <c r="AL7" s="179" t="str">
        <f t="shared" si="2"/>
        <v/>
      </c>
      <c r="AM7" s="180" t="str">
        <f t="shared" si="3"/>
        <v>30/30</v>
      </c>
    </row>
  </sheetData>
  <mergeCells count="24">
    <mergeCell ref="AN5:AP5"/>
    <mergeCell ref="A1:A2"/>
    <mergeCell ref="B1:B2"/>
    <mergeCell ref="D1:E1"/>
    <mergeCell ref="Z1:AA1"/>
    <mergeCell ref="N1:O1"/>
    <mergeCell ref="P1:Q1"/>
    <mergeCell ref="T1:U1"/>
    <mergeCell ref="V1:W1"/>
    <mergeCell ref="H1:I1"/>
    <mergeCell ref="J1:K1"/>
    <mergeCell ref="AH1:AH2"/>
    <mergeCell ref="AF1:AG1"/>
    <mergeCell ref="F1:G1"/>
    <mergeCell ref="L1:M1"/>
    <mergeCell ref="AD1:AE1"/>
    <mergeCell ref="X1:Y1"/>
    <mergeCell ref="AB1:AC1"/>
    <mergeCell ref="R1:S1"/>
    <mergeCell ref="AI1:AI2"/>
    <mergeCell ref="AJ1:AJ2"/>
    <mergeCell ref="AK1:AK2"/>
    <mergeCell ref="AL1:AL2"/>
    <mergeCell ref="AM1:AM2"/>
  </mergeCells>
  <printOptions horizontalCentered="1"/>
  <pageMargins left="0.31496062992125984" right="0.31496062992125984" top="0.35433070866141736" bottom="0.35433070866141736" header="0.31496062992125984" footer="0.31496062992125984"/>
  <pageSetup paperSize="9" scale="97" orientation="landscape"/>
  <headerFooter>
    <oddFooter>&amp;R&amp;P sur &amp;N_&amp;A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AM14"/>
  <sheetViews>
    <sheetView topLeftCell="O1" zoomScale="80" workbookViewId="0">
      <selection activeCell="AM4" sqref="AM4"/>
    </sheetView>
  </sheetViews>
  <sheetFormatPr baseColWidth="10" defaultColWidth="9" defaultRowHeight="15"/>
  <cols>
    <col min="1" max="1" width="8.85546875" customWidth="1"/>
    <col min="2" max="2" width="14.5703125" customWidth="1"/>
    <col min="3" max="3" width="24.5703125" customWidth="1"/>
    <col min="4" max="33" width="6.28515625" customWidth="1"/>
    <col min="34" max="34" width="8.28515625" customWidth="1"/>
    <col min="35" max="35" width="9.28515625" customWidth="1"/>
    <col min="36" max="36" width="5.7109375" customWidth="1"/>
    <col min="37" max="37" width="10.140625" customWidth="1"/>
    <col min="38" max="38" width="34.7109375" customWidth="1"/>
    <col min="39" max="39" width="10" customWidth="1"/>
    <col min="40" max="256" width="9.140625" customWidth="1"/>
  </cols>
  <sheetData>
    <row r="1" spans="1:39" ht="31.5" customHeight="1">
      <c r="A1" s="228" t="s">
        <v>25</v>
      </c>
      <c r="B1" s="248" t="s">
        <v>26</v>
      </c>
      <c r="C1" s="181" t="s">
        <v>27</v>
      </c>
      <c r="D1" s="229" t="s">
        <v>35</v>
      </c>
      <c r="E1" s="224"/>
      <c r="F1" s="224" t="s">
        <v>36</v>
      </c>
      <c r="G1" s="224"/>
      <c r="H1" s="224" t="s">
        <v>37</v>
      </c>
      <c r="I1" s="225"/>
      <c r="J1" s="222" t="s">
        <v>31</v>
      </c>
      <c r="K1" s="223"/>
      <c r="L1" s="229" t="s">
        <v>38</v>
      </c>
      <c r="M1" s="224"/>
      <c r="N1" s="224" t="s">
        <v>39</v>
      </c>
      <c r="O1" s="225"/>
      <c r="P1" s="222" t="s">
        <v>32</v>
      </c>
      <c r="Q1" s="223"/>
      <c r="R1" s="226" t="s">
        <v>40</v>
      </c>
      <c r="S1" s="224"/>
      <c r="T1" s="224" t="s">
        <v>41</v>
      </c>
      <c r="U1" s="224"/>
      <c r="V1" s="224" t="s">
        <v>42</v>
      </c>
      <c r="W1" s="225"/>
      <c r="X1" s="222" t="s">
        <v>33</v>
      </c>
      <c r="Y1" s="223"/>
      <c r="Z1" s="229" t="s">
        <v>43</v>
      </c>
      <c r="AA1" s="224"/>
      <c r="AB1" s="224" t="s">
        <v>44</v>
      </c>
      <c r="AC1" s="224"/>
      <c r="AD1" s="224" t="s">
        <v>45</v>
      </c>
      <c r="AE1" s="225"/>
      <c r="AF1" s="222" t="s">
        <v>34</v>
      </c>
      <c r="AG1" s="223"/>
      <c r="AH1" s="252" t="s">
        <v>8</v>
      </c>
      <c r="AI1" s="252" t="s">
        <v>9</v>
      </c>
      <c r="AJ1" s="252" t="s">
        <v>10</v>
      </c>
      <c r="AK1" s="252" t="s">
        <v>11</v>
      </c>
      <c r="AL1" s="250" t="s">
        <v>28</v>
      </c>
      <c r="AM1" s="250" t="s">
        <v>29</v>
      </c>
    </row>
    <row r="2" spans="1:39">
      <c r="A2" s="256"/>
      <c r="B2" s="257"/>
      <c r="C2" s="159" t="s">
        <v>30</v>
      </c>
      <c r="D2" s="182">
        <v>1</v>
      </c>
      <c r="E2" s="183">
        <v>4</v>
      </c>
      <c r="F2" s="183">
        <v>1</v>
      </c>
      <c r="G2" s="183">
        <v>4</v>
      </c>
      <c r="H2" s="183">
        <v>1</v>
      </c>
      <c r="I2" s="184">
        <v>5</v>
      </c>
      <c r="J2" s="254">
        <f>SUM(D2,F2,H2)</f>
        <v>3</v>
      </c>
      <c r="K2" s="255"/>
      <c r="L2" s="182">
        <v>1</v>
      </c>
      <c r="M2" s="183">
        <v>1</v>
      </c>
      <c r="N2" s="183">
        <v>1</v>
      </c>
      <c r="O2" s="184">
        <v>1</v>
      </c>
      <c r="P2" s="254">
        <f>SUM(L2,N2)</f>
        <v>2</v>
      </c>
      <c r="Q2" s="255"/>
      <c r="R2" s="185">
        <v>2</v>
      </c>
      <c r="S2" s="183">
        <v>3</v>
      </c>
      <c r="T2" s="183">
        <v>2</v>
      </c>
      <c r="U2" s="183">
        <v>3</v>
      </c>
      <c r="V2" s="183">
        <v>2</v>
      </c>
      <c r="W2" s="184">
        <v>3</v>
      </c>
      <c r="X2" s="254">
        <f>SUM(R2,T2,V2)</f>
        <v>6</v>
      </c>
      <c r="Y2" s="255"/>
      <c r="Z2" s="182">
        <v>1</v>
      </c>
      <c r="AA2" s="183">
        <v>2</v>
      </c>
      <c r="AB2" s="183">
        <v>1</v>
      </c>
      <c r="AC2" s="183">
        <v>2</v>
      </c>
      <c r="AD2" s="183">
        <v>1</v>
      </c>
      <c r="AE2" s="184">
        <v>2</v>
      </c>
      <c r="AF2" s="254">
        <f>SUM(Z2,AB2,AD2)</f>
        <v>3</v>
      </c>
      <c r="AG2" s="255"/>
      <c r="AH2" s="253"/>
      <c r="AI2" s="253"/>
      <c r="AJ2" s="253"/>
      <c r="AK2" s="253"/>
      <c r="AL2" s="251"/>
      <c r="AM2" s="251"/>
    </row>
    <row r="3" spans="1:39" s="83" customFormat="1">
      <c r="A3" s="93" t="s">
        <v>46</v>
      </c>
      <c r="B3" s="94"/>
      <c r="C3" s="160"/>
      <c r="D3" s="99">
        <v>9</v>
      </c>
      <c r="E3" s="95">
        <v>9</v>
      </c>
      <c r="F3" s="95">
        <v>14.2</v>
      </c>
      <c r="G3" s="95">
        <v>14.2</v>
      </c>
      <c r="H3" s="95">
        <v>12.2</v>
      </c>
      <c r="I3" s="96">
        <v>12.2</v>
      </c>
      <c r="J3" s="97">
        <v>11.8</v>
      </c>
      <c r="K3" s="98">
        <v>35.4</v>
      </c>
      <c r="L3" s="99">
        <v>11.8</v>
      </c>
      <c r="M3" s="95">
        <v>11.8</v>
      </c>
      <c r="N3" s="95">
        <v>15</v>
      </c>
      <c r="O3" s="96">
        <v>15</v>
      </c>
      <c r="P3" s="97">
        <v>13.4</v>
      </c>
      <c r="Q3" s="98">
        <v>26.8</v>
      </c>
      <c r="R3" s="101">
        <v>12.8</v>
      </c>
      <c r="S3" s="95">
        <v>25.6</v>
      </c>
      <c r="T3" s="95">
        <v>10.8</v>
      </c>
      <c r="U3" s="95">
        <v>21.6</v>
      </c>
      <c r="V3" s="95">
        <v>13.7</v>
      </c>
      <c r="W3" s="96">
        <v>27.4</v>
      </c>
      <c r="X3" s="97">
        <v>12.43</v>
      </c>
      <c r="Y3" s="98">
        <v>74.58</v>
      </c>
      <c r="Z3" s="99">
        <v>13.1</v>
      </c>
      <c r="AA3" s="95">
        <v>13.1</v>
      </c>
      <c r="AB3" s="95">
        <v>14</v>
      </c>
      <c r="AC3" s="95">
        <v>14</v>
      </c>
      <c r="AD3" s="95">
        <v>11.4</v>
      </c>
      <c r="AE3" s="96">
        <v>11.4</v>
      </c>
      <c r="AF3" s="97">
        <v>12.83</v>
      </c>
      <c r="AG3" s="98">
        <v>38.5</v>
      </c>
      <c r="AH3" s="186">
        <v>12.52</v>
      </c>
      <c r="AI3" s="186">
        <v>175.3</v>
      </c>
      <c r="AJ3" s="187">
        <v>5</v>
      </c>
      <c r="AK3" s="188" t="str">
        <f>IF(AND(D3&gt;=10,F3&gt;=10,H3&gt;=10,L3&gt;=10,N3&gt;=10,R3&gt;=10,T3&gt;=10,V3&gt;=10,Z3&gt;=10,AB3&gt;=10,AD3&gt;=10),"Validé/UA",IF(AND(J3&gt;=10,P3&gt;=10,X3&gt;=10,AF3&gt;=10),"UAC","reprendre"))</f>
        <v>UAC</v>
      </c>
      <c r="AL3" s="189" t="str">
        <f>IF(AK3="UAC","",IFERROR(LEFT(IF(D3&lt;10,$D$1&amp;"; "," ")&amp;IF(F3&lt;10,$F$1&amp;"; "," ")&amp;IF(H3&lt;10,$H$1&amp;"; "," ")&amp;IF(L3&lt;10,$L$1&amp;"; "," ")&amp;IF(N3&lt;10,$N$1&amp;"; "," ")&amp;IF(R3&lt;10,$R$1&amp;"; "," ")&amp;IF(T3&lt;10,$T$1&amp;"; "," ")&amp;IF(V3&lt;10,$V$1&amp;"; "," ")&amp;IF(Z3&lt;10,$Z$1&amp;"; "," ")&amp;IF(AB3&lt;10,$AB$1&amp;"; "," ")&amp;IF(AD3&lt;10,$AD$1&amp;"; "," "),LEN(IF(D3&lt;10,$D$1&amp;"; "," ")&amp;IF(F3&lt;10,$F$1&amp;"; "," ")&amp;IF(H3&lt;10,$H$1&amp;"; "," ")&amp;IF(L3&lt;10,$L$1&amp;"; "," ")&amp;IF(N3&lt;10,$N$1&amp;"; "," ")&amp;IF(R3&lt;10,$R$1&amp;"; "," ")&amp;IF(T3&lt;10,$T$1&amp;"; "," ")&amp;IF(V3&lt;10,$V$1&amp;"; "," ")&amp;IF(Z3&lt;10,$Z$1&amp;"; "," ")&amp;IF(AB3&lt;10,$AB$1&amp;"; "," ")&amp;IF(AD3&lt;10,$AD$1&amp;"; "," "))-1)," "))</f>
        <v/>
      </c>
      <c r="AM3" s="190" t="str">
        <f>MAX(SUMPRODUCT(($J3&gt;10)*($D$2:$I$2)*(RIGHT($D$1:$I$1,3)="")),SUMPRODUCT(($D3:$I3&gt;10)*($D$2:$I$2)*(RIGHT($D$1:$I$1,3)="")))+MAX(SUMPRODUCT(($P3&gt;10)*($L$2:$O$2)*(RIGHT($L$1:$O$1,3)="")),SUMPRODUCT(($L3:$O3&gt;10)*($L$2:$O$2)*(RIGHT($L$1:$O$1,3)="")))+MAX(SUMPRODUCT(($X3&gt;10)*($R$2:$W$2)*(RIGHT($R$1:$W$1,3)="")),SUMPRODUCT(($R3:$W3&gt;10)*($R$2:$W$2)*(RIGHT($R$1:$W$1,3)="")))+MAX(SUMPRODUCT(($AF3&gt;10)*($Z$2:$AE$2)*(RIGHT($Z$1:$AE$1,3)="")),SUMPRODUCT(($Z3:$AE3&gt;10)*($Z$2:$AE$2)*(RIGHT($Z$1:$AE$1,3)="")))&amp;"/30"</f>
        <v>30/30</v>
      </c>
    </row>
    <row r="4" spans="1:39" s="83" customFormat="1">
      <c r="A4" s="93" t="s">
        <v>47</v>
      </c>
      <c r="B4" s="94"/>
      <c r="C4" s="167"/>
      <c r="D4" s="99">
        <v>18.399999999999999</v>
      </c>
      <c r="E4" s="95">
        <v>18.399999999999999</v>
      </c>
      <c r="F4" s="95">
        <v>14.9</v>
      </c>
      <c r="G4" s="95">
        <v>14.9</v>
      </c>
      <c r="H4" s="95">
        <v>17.7</v>
      </c>
      <c r="I4" s="96">
        <v>17.7</v>
      </c>
      <c r="J4" s="97">
        <v>17</v>
      </c>
      <c r="K4" s="98">
        <v>51</v>
      </c>
      <c r="L4" s="99">
        <v>15.6</v>
      </c>
      <c r="M4" s="95">
        <v>15.6</v>
      </c>
      <c r="N4" s="95">
        <v>14.5</v>
      </c>
      <c r="O4" s="96">
        <v>14.5</v>
      </c>
      <c r="P4" s="97">
        <v>15.05</v>
      </c>
      <c r="Q4" s="98">
        <v>30.1</v>
      </c>
      <c r="R4" s="101">
        <v>14.2</v>
      </c>
      <c r="S4" s="95">
        <v>28.4</v>
      </c>
      <c r="T4" s="95">
        <v>18</v>
      </c>
      <c r="U4" s="95">
        <v>36</v>
      </c>
      <c r="V4" s="95">
        <v>13.1</v>
      </c>
      <c r="W4" s="96">
        <v>26.2</v>
      </c>
      <c r="X4" s="97">
        <v>15.1</v>
      </c>
      <c r="Y4" s="98">
        <v>90.6</v>
      </c>
      <c r="Z4" s="99">
        <v>13.9</v>
      </c>
      <c r="AA4" s="95">
        <v>13.9</v>
      </c>
      <c r="AB4" s="95">
        <v>18</v>
      </c>
      <c r="AC4" s="95">
        <v>18</v>
      </c>
      <c r="AD4" s="95">
        <v>19</v>
      </c>
      <c r="AE4" s="96">
        <v>19</v>
      </c>
      <c r="AF4" s="97">
        <v>16.97</v>
      </c>
      <c r="AG4" s="98">
        <v>50.9</v>
      </c>
      <c r="AH4" s="186">
        <v>15.9</v>
      </c>
      <c r="AI4" s="186">
        <v>222.6</v>
      </c>
      <c r="AJ4" s="187">
        <v>1</v>
      </c>
      <c r="AK4" s="188" t="str">
        <f t="shared" ref="AK4:AK14" si="0">IF(AND(D4&gt;=10,F4&gt;=10,H4&gt;=10,L4&gt;=10,N4&gt;=10,R4&gt;=10,T4&gt;=10,V4&gt;=10,Z4&gt;=10,AB4&gt;=10,AD4&gt;=10),"Validé/UA",IF(AND(J4&gt;=10,P4&gt;=10,X4&gt;=10,AF4&gt;=10),"UAC","reprendre"))</f>
        <v>Validé/UA</v>
      </c>
      <c r="AL4" s="189" t="str">
        <f t="shared" ref="AL4:AL14" si="1">IF(AK4="UAC","",IFERROR(LEFT(IF(D4&lt;10,$D$1&amp;"; "," ")&amp;IF(F4&lt;10,$F$1&amp;"; "," ")&amp;IF(H4&lt;10,$H$1&amp;"; "," ")&amp;IF(L4&lt;10,$L$1&amp;"; "," ")&amp;IF(N4&lt;10,$N$1&amp;"; "," ")&amp;IF(R4&lt;10,$R$1&amp;"; "," ")&amp;IF(T4&lt;10,$T$1&amp;"; "," ")&amp;IF(V4&lt;10,$V$1&amp;"; "," ")&amp;IF(Z4&lt;10,$Z$1&amp;"; "," ")&amp;IF(AB4&lt;10,$AB$1&amp;"; "," ")&amp;IF(AD4&lt;10,$AD$1&amp;"; "," "),LEN(IF(D4&lt;10,$D$1&amp;"; "," ")&amp;IF(F4&lt;10,$F$1&amp;"; "," ")&amp;IF(H4&lt;10,$H$1&amp;"; "," ")&amp;IF(L4&lt;10,$L$1&amp;"; "," ")&amp;IF(N4&lt;10,$N$1&amp;"; "," ")&amp;IF(R4&lt;10,$R$1&amp;"; "," ")&amp;IF(T4&lt;10,$T$1&amp;"; "," ")&amp;IF(V4&lt;10,$V$1&amp;"; "," ")&amp;IF(Z4&lt;10,$Z$1&amp;"; "," ")&amp;IF(AB4&lt;10,$AB$1&amp;"; "," ")&amp;IF(AD4&lt;10,$AD$1&amp;"; "," "))-1)," "))</f>
        <v xml:space="preserve">          </v>
      </c>
      <c r="AM4" s="190" t="str">
        <f t="shared" ref="AM4:AM14" si="2">MAX(SUMPRODUCT(($J4&gt;10)*($D$2:$I$2)*(RIGHT($D$1:$I$1,3)="")),SUMPRODUCT(($D4:$I4&gt;10)*($D$2:$I$2)*(RIGHT($D$1:$I$1,3)="")))+MAX(SUMPRODUCT(($P4&gt;10)*($L$2:$O$2)*(RIGHT($L$1:$O$1,3)="")),SUMPRODUCT(($L4:$O4&gt;10)*($L$2:$O$2)*(RIGHT($L$1:$O$1,3)="")))+MAX(SUMPRODUCT(($X4&gt;10)*($R$2:$W$2)*(RIGHT($R$1:$W$1,3)="")),SUMPRODUCT(($R4:$W4&gt;10)*($R$2:$W$2)*(RIGHT($R$1:$W$1,3)="")))+MAX(SUMPRODUCT(($AF4&gt;10)*($Z$2:$AE$2)*(RIGHT($Z$1:$AE$1,3)="")),SUMPRODUCT(($Z4:$AE4&gt;10)*($Z$2:$AE$2)*(RIGHT($Z$1:$AE$1,3)="")))&amp;"/30"</f>
        <v>30/30</v>
      </c>
    </row>
    <row r="5" spans="1:39" s="83" customFormat="1">
      <c r="A5" s="93" t="s">
        <v>48</v>
      </c>
      <c r="B5" s="94"/>
      <c r="C5" s="167"/>
      <c r="D5" s="99">
        <v>17.600000000000001</v>
      </c>
      <c r="E5" s="95">
        <v>17.600000000000001</v>
      </c>
      <c r="F5" s="95">
        <v>15.4</v>
      </c>
      <c r="G5" s="95">
        <v>15.4</v>
      </c>
      <c r="H5" s="95">
        <v>17.3</v>
      </c>
      <c r="I5" s="96">
        <v>17.3</v>
      </c>
      <c r="J5" s="97">
        <v>16.77</v>
      </c>
      <c r="K5" s="98">
        <v>50.3</v>
      </c>
      <c r="L5" s="99">
        <v>15.5</v>
      </c>
      <c r="M5" s="95">
        <v>15.5</v>
      </c>
      <c r="N5" s="95">
        <v>16</v>
      </c>
      <c r="O5" s="96">
        <v>16</v>
      </c>
      <c r="P5" s="97">
        <v>15.75</v>
      </c>
      <c r="Q5" s="98">
        <v>31.5</v>
      </c>
      <c r="R5" s="101">
        <v>16.899999999999999</v>
      </c>
      <c r="S5" s="95">
        <v>33.799999999999997</v>
      </c>
      <c r="T5" s="95">
        <v>10.199999999999999</v>
      </c>
      <c r="U5" s="95">
        <v>20.399999999999999</v>
      </c>
      <c r="V5" s="95">
        <v>10.199999999999999</v>
      </c>
      <c r="W5" s="96">
        <v>20.399999999999999</v>
      </c>
      <c r="X5" s="97">
        <v>12.43</v>
      </c>
      <c r="Y5" s="98">
        <v>74.58</v>
      </c>
      <c r="Z5" s="99">
        <v>12.4</v>
      </c>
      <c r="AA5" s="95">
        <v>12.4</v>
      </c>
      <c r="AB5" s="95">
        <v>17.5</v>
      </c>
      <c r="AC5" s="95">
        <v>17.5</v>
      </c>
      <c r="AD5" s="95">
        <v>14.9</v>
      </c>
      <c r="AE5" s="96">
        <v>14.9</v>
      </c>
      <c r="AF5" s="97">
        <v>14.93</v>
      </c>
      <c r="AG5" s="98">
        <v>44.8</v>
      </c>
      <c r="AH5" s="186">
        <v>14.37</v>
      </c>
      <c r="AI5" s="186">
        <v>201.2</v>
      </c>
      <c r="AJ5" s="187">
        <v>2</v>
      </c>
      <c r="AK5" s="188" t="str">
        <f t="shared" si="0"/>
        <v>Validé/UA</v>
      </c>
      <c r="AL5" s="189" t="str">
        <f t="shared" si="1"/>
        <v xml:space="preserve">          </v>
      </c>
      <c r="AM5" s="190" t="str">
        <f t="shared" si="2"/>
        <v>30/30</v>
      </c>
    </row>
    <row r="6" spans="1:39" s="83" customFormat="1">
      <c r="A6" s="93" t="s">
        <v>49</v>
      </c>
      <c r="B6" s="94"/>
      <c r="C6" s="167"/>
      <c r="D6" s="99">
        <v>5</v>
      </c>
      <c r="E6" s="95">
        <v>5</v>
      </c>
      <c r="F6" s="95">
        <v>14</v>
      </c>
      <c r="G6" s="95">
        <v>14</v>
      </c>
      <c r="H6" s="95">
        <v>14.1</v>
      </c>
      <c r="I6" s="96">
        <v>14.1</v>
      </c>
      <c r="J6" s="97">
        <v>11.03</v>
      </c>
      <c r="K6" s="98">
        <v>33.1</v>
      </c>
      <c r="L6" s="99">
        <v>11.6</v>
      </c>
      <c r="M6" s="95">
        <v>11.6</v>
      </c>
      <c r="N6" s="95">
        <v>14</v>
      </c>
      <c r="O6" s="96">
        <v>14</v>
      </c>
      <c r="P6" s="97">
        <v>12.8</v>
      </c>
      <c r="Q6" s="98">
        <v>25.6</v>
      </c>
      <c r="R6" s="101">
        <v>14.7</v>
      </c>
      <c r="S6" s="95">
        <v>29.4</v>
      </c>
      <c r="T6" s="95">
        <v>11.4</v>
      </c>
      <c r="U6" s="95">
        <v>22.8</v>
      </c>
      <c r="V6" s="95">
        <v>10</v>
      </c>
      <c r="W6" s="96">
        <v>20</v>
      </c>
      <c r="X6" s="97">
        <v>12.03</v>
      </c>
      <c r="Y6" s="98">
        <v>72.179999999999993</v>
      </c>
      <c r="Z6" s="99">
        <v>10.9</v>
      </c>
      <c r="AA6" s="95">
        <v>10.9</v>
      </c>
      <c r="AB6" s="95">
        <v>9.5</v>
      </c>
      <c r="AC6" s="95">
        <v>9.5</v>
      </c>
      <c r="AD6" s="95">
        <v>11.4</v>
      </c>
      <c r="AE6" s="96">
        <v>11.4</v>
      </c>
      <c r="AF6" s="97">
        <v>10.6</v>
      </c>
      <c r="AG6" s="98">
        <v>31.8</v>
      </c>
      <c r="AH6" s="186">
        <v>11.62</v>
      </c>
      <c r="AI6" s="186">
        <v>162.69999999999999</v>
      </c>
      <c r="AJ6" s="187">
        <v>9</v>
      </c>
      <c r="AK6" s="188" t="str">
        <f t="shared" si="0"/>
        <v>UAC</v>
      </c>
      <c r="AL6" s="189" t="str">
        <f t="shared" si="1"/>
        <v/>
      </c>
      <c r="AM6" s="190" t="str">
        <f t="shared" si="2"/>
        <v>30/30</v>
      </c>
    </row>
    <row r="7" spans="1:39" s="83" customFormat="1" ht="34.5" customHeight="1">
      <c r="A7" s="93" t="s">
        <v>50</v>
      </c>
      <c r="B7" s="94"/>
      <c r="C7" s="167"/>
      <c r="D7" s="99">
        <v>15.2</v>
      </c>
      <c r="E7" s="95">
        <v>15.2</v>
      </c>
      <c r="F7" s="95">
        <v>13.5</v>
      </c>
      <c r="G7" s="95">
        <v>13.5</v>
      </c>
      <c r="H7" s="95">
        <v>12.4</v>
      </c>
      <c r="I7" s="96">
        <v>12.4</v>
      </c>
      <c r="J7" s="97">
        <v>13.7</v>
      </c>
      <c r="K7" s="98">
        <v>41.1</v>
      </c>
      <c r="L7" s="99">
        <v>8.1999999999999993</v>
      </c>
      <c r="M7" s="95">
        <v>8.1999999999999993</v>
      </c>
      <c r="N7" s="95">
        <v>13</v>
      </c>
      <c r="O7" s="96">
        <v>13</v>
      </c>
      <c r="P7" s="97">
        <v>10.6</v>
      </c>
      <c r="Q7" s="98">
        <v>21.2</v>
      </c>
      <c r="R7" s="101">
        <v>9.6999999999999993</v>
      </c>
      <c r="S7" s="95">
        <v>19.399999999999999</v>
      </c>
      <c r="T7" s="95">
        <v>6.7</v>
      </c>
      <c r="U7" s="95">
        <v>13.4</v>
      </c>
      <c r="V7" s="95">
        <v>10</v>
      </c>
      <c r="W7" s="96">
        <v>20</v>
      </c>
      <c r="X7" s="97">
        <v>8.8000000000000007</v>
      </c>
      <c r="Y7" s="98">
        <v>52.800000000000004</v>
      </c>
      <c r="Z7" s="99">
        <v>12.6</v>
      </c>
      <c r="AA7" s="95">
        <v>12.6</v>
      </c>
      <c r="AB7" s="95">
        <v>10.5</v>
      </c>
      <c r="AC7" s="95">
        <v>10.5</v>
      </c>
      <c r="AD7" s="95">
        <v>13.4</v>
      </c>
      <c r="AE7" s="96">
        <v>13.4</v>
      </c>
      <c r="AF7" s="97">
        <v>12.17</v>
      </c>
      <c r="AG7" s="98">
        <v>36.5</v>
      </c>
      <c r="AH7" s="186">
        <v>10.83</v>
      </c>
      <c r="AI7" s="186">
        <v>151.6</v>
      </c>
      <c r="AJ7" s="187">
        <v>10</v>
      </c>
      <c r="AK7" s="188" t="str">
        <f t="shared" si="0"/>
        <v>reprendre</v>
      </c>
      <c r="AL7" s="189" t="str">
        <f t="shared" si="1"/>
        <v xml:space="preserve">   DCO_GE5;  FIE_GE5; PGP_GE5;    </v>
      </c>
      <c r="AM7" s="271" t="str">
        <f t="shared" si="2"/>
        <v>30/30</v>
      </c>
    </row>
    <row r="8" spans="1:39" s="83" customFormat="1" ht="36" customHeight="1">
      <c r="A8" s="93" t="s">
        <v>51</v>
      </c>
      <c r="B8" s="94"/>
      <c r="C8" s="167"/>
      <c r="D8" s="99">
        <v>14.8</v>
      </c>
      <c r="E8" s="95">
        <v>14.8</v>
      </c>
      <c r="F8" s="95">
        <v>15.9</v>
      </c>
      <c r="G8" s="95">
        <v>15.9</v>
      </c>
      <c r="H8" s="95">
        <v>16.5</v>
      </c>
      <c r="I8" s="96">
        <v>16.5</v>
      </c>
      <c r="J8" s="97">
        <v>15.73</v>
      </c>
      <c r="K8" s="98">
        <v>47.2</v>
      </c>
      <c r="L8" s="99">
        <v>12.3</v>
      </c>
      <c r="M8" s="95">
        <v>12.3</v>
      </c>
      <c r="N8" s="95">
        <v>16</v>
      </c>
      <c r="O8" s="96">
        <v>16</v>
      </c>
      <c r="P8" s="97">
        <v>14.15</v>
      </c>
      <c r="Q8" s="98">
        <v>28.3</v>
      </c>
      <c r="R8" s="101">
        <v>9.6</v>
      </c>
      <c r="S8" s="95">
        <v>19.2</v>
      </c>
      <c r="T8" s="95">
        <v>6.1</v>
      </c>
      <c r="U8" s="95">
        <v>12.2</v>
      </c>
      <c r="V8" s="95">
        <v>9.1</v>
      </c>
      <c r="W8" s="96">
        <v>18.2</v>
      </c>
      <c r="X8" s="97">
        <v>8.27</v>
      </c>
      <c r="Y8" s="98">
        <v>49.62</v>
      </c>
      <c r="Z8" s="99">
        <v>14.4</v>
      </c>
      <c r="AA8" s="95">
        <v>14.4</v>
      </c>
      <c r="AB8" s="95">
        <v>11.5</v>
      </c>
      <c r="AC8" s="95">
        <v>11.5</v>
      </c>
      <c r="AD8" s="95">
        <v>17.8</v>
      </c>
      <c r="AE8" s="96">
        <v>17.8</v>
      </c>
      <c r="AF8" s="97">
        <v>14.57</v>
      </c>
      <c r="AG8" s="98">
        <v>43.7</v>
      </c>
      <c r="AH8" s="186">
        <v>12.06</v>
      </c>
      <c r="AI8" s="186">
        <v>168.8</v>
      </c>
      <c r="AJ8" s="187">
        <v>8</v>
      </c>
      <c r="AK8" s="188" t="str">
        <f t="shared" si="0"/>
        <v>reprendre</v>
      </c>
      <c r="AL8" s="189" t="str">
        <f t="shared" si="1"/>
        <v xml:space="preserve">     FIE_GE5; PGP_GE5; TMA_GE5;   </v>
      </c>
      <c r="AM8" s="271" t="str">
        <f t="shared" si="2"/>
        <v>30/30</v>
      </c>
    </row>
    <row r="9" spans="1:39" s="83" customFormat="1" ht="52.5" customHeight="1">
      <c r="A9" s="93" t="s">
        <v>52</v>
      </c>
      <c r="B9" s="94"/>
      <c r="C9" s="167"/>
      <c r="D9" s="99">
        <v>4.8</v>
      </c>
      <c r="E9" s="95">
        <v>4.8</v>
      </c>
      <c r="F9" s="95">
        <v>13.1</v>
      </c>
      <c r="G9" s="95">
        <v>13.1</v>
      </c>
      <c r="H9" s="95">
        <v>4.7</v>
      </c>
      <c r="I9" s="96">
        <v>4.7</v>
      </c>
      <c r="J9" s="97">
        <v>7.53</v>
      </c>
      <c r="K9" s="98">
        <v>22.6</v>
      </c>
      <c r="L9" s="99">
        <v>6</v>
      </c>
      <c r="M9" s="95">
        <v>6</v>
      </c>
      <c r="N9" s="95">
        <v>13</v>
      </c>
      <c r="O9" s="96">
        <v>13</v>
      </c>
      <c r="P9" s="97">
        <v>9.5</v>
      </c>
      <c r="Q9" s="98">
        <v>19</v>
      </c>
      <c r="R9" s="101">
        <v>7.3</v>
      </c>
      <c r="S9" s="95">
        <v>14.6</v>
      </c>
      <c r="T9" s="95">
        <v>3.8</v>
      </c>
      <c r="U9" s="95">
        <v>7.6</v>
      </c>
      <c r="V9" s="95">
        <v>11.5</v>
      </c>
      <c r="W9" s="96">
        <v>23</v>
      </c>
      <c r="X9" s="97">
        <v>7.53</v>
      </c>
      <c r="Y9" s="98">
        <v>45.18</v>
      </c>
      <c r="Z9" s="99">
        <v>12.7</v>
      </c>
      <c r="AA9" s="95">
        <v>12.7</v>
      </c>
      <c r="AB9" s="95">
        <v>7</v>
      </c>
      <c r="AC9" s="95">
        <v>7</v>
      </c>
      <c r="AD9" s="95">
        <v>1.4</v>
      </c>
      <c r="AE9" s="96">
        <v>1.4</v>
      </c>
      <c r="AF9" s="97">
        <v>7.03</v>
      </c>
      <c r="AG9" s="98">
        <v>21.1</v>
      </c>
      <c r="AH9" s="186">
        <v>7.71</v>
      </c>
      <c r="AI9" s="186">
        <v>107.9</v>
      </c>
      <c r="AJ9" s="187">
        <v>12</v>
      </c>
      <c r="AK9" s="188" t="str">
        <f t="shared" si="0"/>
        <v>reprendre</v>
      </c>
      <c r="AL9" s="189" t="str">
        <f t="shared" si="1"/>
        <v>CGB_GE5;  ECO_GE5; DCO_GE5;  FIE_GE5; PGP_GE5;   GCM_GE5; ING_GE5;</v>
      </c>
      <c r="AM9" s="190" t="str">
        <f t="shared" si="2"/>
        <v>13/30</v>
      </c>
    </row>
    <row r="10" spans="1:39" s="83" customFormat="1" ht="27" customHeight="1">
      <c r="A10" s="93" t="s">
        <v>53</v>
      </c>
      <c r="B10" s="94"/>
      <c r="C10" s="167"/>
      <c r="D10" s="99">
        <v>12.8</v>
      </c>
      <c r="E10" s="95">
        <v>12.8</v>
      </c>
      <c r="F10" s="95">
        <v>15.6</v>
      </c>
      <c r="G10" s="95">
        <v>15.6</v>
      </c>
      <c r="H10" s="95">
        <v>14.9</v>
      </c>
      <c r="I10" s="96">
        <v>14.9</v>
      </c>
      <c r="J10" s="97">
        <v>14.43</v>
      </c>
      <c r="K10" s="98">
        <v>43.3</v>
      </c>
      <c r="L10" s="99">
        <v>6.8</v>
      </c>
      <c r="M10" s="95">
        <v>6.8</v>
      </c>
      <c r="N10" s="95">
        <v>13</v>
      </c>
      <c r="O10" s="96">
        <v>13</v>
      </c>
      <c r="P10" s="97">
        <v>9.9</v>
      </c>
      <c r="Q10" s="98">
        <v>19.8</v>
      </c>
      <c r="R10" s="101">
        <v>14</v>
      </c>
      <c r="S10" s="95">
        <v>28</v>
      </c>
      <c r="T10" s="95">
        <v>8</v>
      </c>
      <c r="U10" s="95">
        <v>16</v>
      </c>
      <c r="V10" s="95">
        <v>11.2</v>
      </c>
      <c r="W10" s="96">
        <v>22.4</v>
      </c>
      <c r="X10" s="97">
        <v>11.07</v>
      </c>
      <c r="Y10" s="98">
        <v>66.42</v>
      </c>
      <c r="Z10" s="99">
        <v>11.3</v>
      </c>
      <c r="AA10" s="95">
        <v>11.3</v>
      </c>
      <c r="AB10" s="95">
        <v>14.5</v>
      </c>
      <c r="AC10" s="95">
        <v>14.5</v>
      </c>
      <c r="AD10" s="95">
        <v>16.600000000000001</v>
      </c>
      <c r="AE10" s="96">
        <v>16.600000000000001</v>
      </c>
      <c r="AF10" s="97">
        <v>14.13</v>
      </c>
      <c r="AG10" s="98">
        <v>42.4</v>
      </c>
      <c r="AH10" s="186">
        <v>12.28</v>
      </c>
      <c r="AI10" s="186">
        <v>171.9</v>
      </c>
      <c r="AJ10" s="187">
        <v>7</v>
      </c>
      <c r="AK10" s="188" t="str">
        <f t="shared" si="0"/>
        <v>reprendre</v>
      </c>
      <c r="AL10" s="189" t="str">
        <f t="shared" si="1"/>
        <v xml:space="preserve">   DCO_GE5;   PGP_GE5;    </v>
      </c>
      <c r="AM10" s="190" t="str">
        <f t="shared" si="2"/>
        <v>29/30</v>
      </c>
    </row>
    <row r="11" spans="1:39" s="83" customFormat="1">
      <c r="A11" s="93" t="s">
        <v>54</v>
      </c>
      <c r="B11" s="94"/>
      <c r="C11" s="167"/>
      <c r="D11" s="99">
        <v>6</v>
      </c>
      <c r="E11" s="95">
        <v>6</v>
      </c>
      <c r="F11" s="95">
        <v>14.3</v>
      </c>
      <c r="G11" s="95">
        <v>14.3</v>
      </c>
      <c r="H11" s="95">
        <v>17.7</v>
      </c>
      <c r="I11" s="96">
        <v>17.7</v>
      </c>
      <c r="J11" s="97">
        <v>12.67</v>
      </c>
      <c r="K11" s="98">
        <v>38</v>
      </c>
      <c r="L11" s="99">
        <v>12.6</v>
      </c>
      <c r="M11" s="95">
        <v>12.6</v>
      </c>
      <c r="N11" s="95">
        <v>15</v>
      </c>
      <c r="O11" s="96">
        <v>15</v>
      </c>
      <c r="P11" s="97">
        <v>13.8</v>
      </c>
      <c r="Q11" s="98">
        <v>27.6</v>
      </c>
      <c r="R11" s="101">
        <v>14.7</v>
      </c>
      <c r="S11" s="95">
        <v>29.4</v>
      </c>
      <c r="T11" s="95">
        <v>14.4</v>
      </c>
      <c r="U11" s="95">
        <v>28.8</v>
      </c>
      <c r="V11" s="95">
        <v>12.1</v>
      </c>
      <c r="W11" s="96">
        <v>24.2</v>
      </c>
      <c r="X11" s="97">
        <v>13.73</v>
      </c>
      <c r="Y11" s="98">
        <v>82.38</v>
      </c>
      <c r="Z11" s="99">
        <v>12.4</v>
      </c>
      <c r="AA11" s="95">
        <v>12.4</v>
      </c>
      <c r="AB11" s="95">
        <v>14</v>
      </c>
      <c r="AC11" s="95">
        <v>14</v>
      </c>
      <c r="AD11" s="95">
        <v>13.5</v>
      </c>
      <c r="AE11" s="96">
        <v>13.5</v>
      </c>
      <c r="AF11" s="97">
        <v>13.3</v>
      </c>
      <c r="AG11" s="98">
        <v>39.9</v>
      </c>
      <c r="AH11" s="186">
        <v>13.42</v>
      </c>
      <c r="AI11" s="186">
        <v>187.9</v>
      </c>
      <c r="AJ11" s="187">
        <v>3</v>
      </c>
      <c r="AK11" s="188" t="str">
        <f t="shared" si="0"/>
        <v>UAC</v>
      </c>
      <c r="AL11" s="189" t="str">
        <f t="shared" si="1"/>
        <v/>
      </c>
      <c r="AM11" s="190" t="str">
        <f t="shared" si="2"/>
        <v>30/30</v>
      </c>
    </row>
    <row r="12" spans="1:39" s="83" customFormat="1">
      <c r="A12" s="93" t="s">
        <v>55</v>
      </c>
      <c r="B12" s="94"/>
      <c r="C12" s="167"/>
      <c r="D12" s="99">
        <v>6.2</v>
      </c>
      <c r="E12" s="95">
        <v>6.2</v>
      </c>
      <c r="F12" s="95">
        <v>14.2</v>
      </c>
      <c r="G12" s="95">
        <v>14.2</v>
      </c>
      <c r="H12" s="95">
        <v>13.9</v>
      </c>
      <c r="I12" s="96">
        <v>13.9</v>
      </c>
      <c r="J12" s="97">
        <v>11.43</v>
      </c>
      <c r="K12" s="98">
        <v>34.299999999999997</v>
      </c>
      <c r="L12" s="99">
        <v>15.2</v>
      </c>
      <c r="M12" s="95">
        <v>15.2</v>
      </c>
      <c r="N12" s="95">
        <v>15</v>
      </c>
      <c r="O12" s="96">
        <v>15</v>
      </c>
      <c r="P12" s="97">
        <v>15.1</v>
      </c>
      <c r="Q12" s="98">
        <v>30.2</v>
      </c>
      <c r="R12" s="101">
        <v>15.8</v>
      </c>
      <c r="S12" s="95">
        <v>31.6</v>
      </c>
      <c r="T12" s="95">
        <v>8.8000000000000007</v>
      </c>
      <c r="U12" s="95">
        <v>17.600000000000001</v>
      </c>
      <c r="V12" s="95">
        <v>11.8</v>
      </c>
      <c r="W12" s="96">
        <v>23.6</v>
      </c>
      <c r="X12" s="97">
        <v>12.13</v>
      </c>
      <c r="Y12" s="98">
        <v>72.78</v>
      </c>
      <c r="Z12" s="99">
        <v>12.1</v>
      </c>
      <c r="AA12" s="95">
        <v>12.1</v>
      </c>
      <c r="AB12" s="95">
        <v>13.5</v>
      </c>
      <c r="AC12" s="95">
        <v>13.5</v>
      </c>
      <c r="AD12" s="95">
        <v>11.8</v>
      </c>
      <c r="AE12" s="96">
        <v>11.8</v>
      </c>
      <c r="AF12" s="97">
        <v>12.47</v>
      </c>
      <c r="AG12" s="98">
        <v>37.4</v>
      </c>
      <c r="AH12" s="186">
        <v>12.48</v>
      </c>
      <c r="AI12" s="186">
        <v>174.7</v>
      </c>
      <c r="AJ12" s="187">
        <v>6</v>
      </c>
      <c r="AK12" s="188" t="str">
        <f t="shared" si="0"/>
        <v>UAC</v>
      </c>
      <c r="AL12" s="189" t="str">
        <f t="shared" si="1"/>
        <v/>
      </c>
      <c r="AM12" s="190" t="str">
        <f t="shared" si="2"/>
        <v>30/30</v>
      </c>
    </row>
    <row r="13" spans="1:39" s="83" customFormat="1" ht="36" customHeight="1">
      <c r="A13" s="93" t="s">
        <v>56</v>
      </c>
      <c r="B13" s="94"/>
      <c r="C13" s="167"/>
      <c r="D13" s="99">
        <v>8.8000000000000007</v>
      </c>
      <c r="E13" s="95">
        <v>8.8000000000000007</v>
      </c>
      <c r="F13" s="95">
        <v>13.3</v>
      </c>
      <c r="G13" s="95">
        <v>13.3</v>
      </c>
      <c r="H13" s="95">
        <v>10.5</v>
      </c>
      <c r="I13" s="96">
        <v>10.5</v>
      </c>
      <c r="J13" s="97">
        <v>10.87</v>
      </c>
      <c r="K13" s="98">
        <v>32.6</v>
      </c>
      <c r="L13" s="99">
        <v>5.6</v>
      </c>
      <c r="M13" s="95">
        <v>5.6</v>
      </c>
      <c r="N13" s="95">
        <v>15</v>
      </c>
      <c r="O13" s="96">
        <v>15</v>
      </c>
      <c r="P13" s="97">
        <v>10.3</v>
      </c>
      <c r="Q13" s="98">
        <v>20.6</v>
      </c>
      <c r="R13" s="101">
        <v>10.6</v>
      </c>
      <c r="S13" s="95">
        <v>21.2</v>
      </c>
      <c r="T13" s="95">
        <v>9.8000000000000007</v>
      </c>
      <c r="U13" s="95">
        <v>19.600000000000001</v>
      </c>
      <c r="V13" s="95">
        <v>9.4</v>
      </c>
      <c r="W13" s="96">
        <v>18.8</v>
      </c>
      <c r="X13" s="97">
        <v>9.93</v>
      </c>
      <c r="Y13" s="98">
        <v>59.58</v>
      </c>
      <c r="Z13" s="99">
        <v>11.4</v>
      </c>
      <c r="AA13" s="95">
        <v>11.4</v>
      </c>
      <c r="AB13" s="95">
        <v>11</v>
      </c>
      <c r="AC13" s="95">
        <v>11</v>
      </c>
      <c r="AD13" s="95">
        <v>10</v>
      </c>
      <c r="AE13" s="96">
        <v>10</v>
      </c>
      <c r="AF13" s="97">
        <v>10.8</v>
      </c>
      <c r="AG13" s="98">
        <v>32.4</v>
      </c>
      <c r="AH13" s="186">
        <v>10.37</v>
      </c>
      <c r="AI13" s="186">
        <v>145.19999999999999</v>
      </c>
      <c r="AJ13" s="187">
        <v>11</v>
      </c>
      <c r="AK13" s="188" t="str">
        <f t="shared" si="0"/>
        <v>reprendre</v>
      </c>
      <c r="AL13" s="189" t="str">
        <f t="shared" si="1"/>
        <v xml:space="preserve">CGB_GE5;   DCO_GE5;   PGP_GE5; TMA_GE5;   </v>
      </c>
      <c r="AM13" s="271" t="str">
        <f t="shared" si="2"/>
        <v>30/30</v>
      </c>
    </row>
    <row r="14" spans="1:39" s="83" customFormat="1">
      <c r="A14" s="102" t="s">
        <v>57</v>
      </c>
      <c r="B14" s="103"/>
      <c r="C14" s="174"/>
      <c r="D14" s="108">
        <v>7</v>
      </c>
      <c r="E14" s="104">
        <v>7</v>
      </c>
      <c r="F14" s="104">
        <v>14.5</v>
      </c>
      <c r="G14" s="104">
        <v>14.5</v>
      </c>
      <c r="H14" s="104">
        <v>15.2</v>
      </c>
      <c r="I14" s="105">
        <v>15.2</v>
      </c>
      <c r="J14" s="106">
        <v>12.23</v>
      </c>
      <c r="K14" s="107">
        <v>36.700000000000003</v>
      </c>
      <c r="L14" s="108">
        <v>9.6</v>
      </c>
      <c r="M14" s="104">
        <v>9.6</v>
      </c>
      <c r="N14" s="104">
        <v>15</v>
      </c>
      <c r="O14" s="105">
        <v>15</v>
      </c>
      <c r="P14" s="106">
        <v>12.3</v>
      </c>
      <c r="Q14" s="107">
        <v>24.6</v>
      </c>
      <c r="R14" s="110">
        <v>14</v>
      </c>
      <c r="S14" s="104">
        <v>28</v>
      </c>
      <c r="T14" s="104">
        <v>9</v>
      </c>
      <c r="U14" s="104">
        <v>18</v>
      </c>
      <c r="V14" s="104">
        <v>12.3</v>
      </c>
      <c r="W14" s="105">
        <v>24.6</v>
      </c>
      <c r="X14" s="106">
        <v>11.77</v>
      </c>
      <c r="Y14" s="107">
        <v>70.62</v>
      </c>
      <c r="Z14" s="108">
        <v>12.5</v>
      </c>
      <c r="AA14" s="104">
        <v>12.5</v>
      </c>
      <c r="AB14" s="104">
        <v>17.5</v>
      </c>
      <c r="AC14" s="104">
        <v>17.5</v>
      </c>
      <c r="AD14" s="104">
        <v>14.2</v>
      </c>
      <c r="AE14" s="105">
        <v>14.2</v>
      </c>
      <c r="AF14" s="106">
        <v>14.73</v>
      </c>
      <c r="AG14" s="107">
        <v>44.2</v>
      </c>
      <c r="AH14" s="191">
        <v>12.58</v>
      </c>
      <c r="AI14" s="191">
        <v>176.1</v>
      </c>
      <c r="AJ14" s="192">
        <v>4</v>
      </c>
      <c r="AK14" s="193" t="str">
        <f t="shared" si="0"/>
        <v>UAC</v>
      </c>
      <c r="AL14" s="194" t="str">
        <f t="shared" si="1"/>
        <v/>
      </c>
      <c r="AM14" s="195" t="str">
        <f t="shared" si="2"/>
        <v>30/30</v>
      </c>
    </row>
  </sheetData>
  <mergeCells count="27">
    <mergeCell ref="A1:A2"/>
    <mergeCell ref="B1:B2"/>
    <mergeCell ref="Z1:AA1"/>
    <mergeCell ref="AK1:AK2"/>
    <mergeCell ref="AI1:AI2"/>
    <mergeCell ref="AF2:AG2"/>
    <mergeCell ref="AF1:AG1"/>
    <mergeCell ref="J2:K2"/>
    <mergeCell ref="T1:U1"/>
    <mergeCell ref="X2:Y2"/>
    <mergeCell ref="D1:E1"/>
    <mergeCell ref="F1:G1"/>
    <mergeCell ref="H1:I1"/>
    <mergeCell ref="J1:K1"/>
    <mergeCell ref="X1:Y1"/>
    <mergeCell ref="V1:W1"/>
    <mergeCell ref="P2:Q2"/>
    <mergeCell ref="L1:M1"/>
    <mergeCell ref="N1:O1"/>
    <mergeCell ref="P1:Q1"/>
    <mergeCell ref="R1:S1"/>
    <mergeCell ref="AM1:AM2"/>
    <mergeCell ref="AB1:AC1"/>
    <mergeCell ref="AJ1:AJ2"/>
    <mergeCell ref="AD1:AE1"/>
    <mergeCell ref="AH1:AH2"/>
    <mergeCell ref="AL1:AL2"/>
  </mergeCells>
  <printOptions horizontalCentered="1"/>
  <pageMargins left="0.31496062992125984" right="0.31496062992125984" top="0.35433070866141736" bottom="0.35433070866141736" header="0.31496062992125984" footer="0.31496062992125984"/>
  <pageSetup paperSize="9" scale="95" orientation="landscape"/>
  <headerFooter>
    <oddFooter>&amp;R&amp;P sur &amp;N_&amp;A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AG15"/>
  <sheetViews>
    <sheetView tabSelected="1" zoomScale="80" workbookViewId="0">
      <selection activeCell="J19" sqref="J19"/>
    </sheetView>
  </sheetViews>
  <sheetFormatPr baseColWidth="10" defaultColWidth="9" defaultRowHeight="15"/>
  <cols>
    <col min="1" max="1" width="9.85546875" customWidth="1"/>
    <col min="2" max="2" width="14.7109375" customWidth="1"/>
    <col min="3" max="3" width="29.42578125" customWidth="1"/>
    <col min="4" max="27" width="6.28515625" customWidth="1"/>
    <col min="28" max="29" width="9.140625"/>
    <col min="30" max="30" width="8.5703125" customWidth="1"/>
    <col min="31" max="31" width="9.140625"/>
    <col min="32" max="32" width="31.5703125" customWidth="1"/>
    <col min="33" max="256" width="9.140625" customWidth="1"/>
  </cols>
  <sheetData>
    <row r="1" spans="1:33" ht="30" customHeight="1">
      <c r="A1" s="228" t="s">
        <v>25</v>
      </c>
      <c r="B1" s="262" t="s">
        <v>26</v>
      </c>
      <c r="C1" s="202" t="s">
        <v>27</v>
      </c>
      <c r="D1" s="229" t="s">
        <v>0</v>
      </c>
      <c r="E1" s="224"/>
      <c r="F1" s="224" t="s">
        <v>1</v>
      </c>
      <c r="G1" s="224"/>
      <c r="H1" s="224" t="s">
        <v>2</v>
      </c>
      <c r="I1" s="225"/>
      <c r="J1" s="222" t="s">
        <v>31</v>
      </c>
      <c r="K1" s="223"/>
      <c r="L1" s="229" t="s">
        <v>3</v>
      </c>
      <c r="M1" s="224"/>
      <c r="N1" s="224" t="s">
        <v>4</v>
      </c>
      <c r="O1" s="227"/>
      <c r="P1" s="222" t="s">
        <v>32</v>
      </c>
      <c r="Q1" s="223"/>
      <c r="R1" s="229" t="s">
        <v>5</v>
      </c>
      <c r="S1" s="225"/>
      <c r="T1" s="222" t="s">
        <v>33</v>
      </c>
      <c r="U1" s="223"/>
      <c r="V1" s="229" t="s">
        <v>6</v>
      </c>
      <c r="W1" s="224"/>
      <c r="X1" s="224" t="s">
        <v>7</v>
      </c>
      <c r="Y1" s="225"/>
      <c r="Z1" s="222" t="s">
        <v>34</v>
      </c>
      <c r="AA1" s="223"/>
      <c r="AB1" s="260" t="s">
        <v>8</v>
      </c>
      <c r="AC1" s="260" t="s">
        <v>9</v>
      </c>
      <c r="AD1" s="264" t="s">
        <v>10</v>
      </c>
      <c r="AE1" s="252" t="s">
        <v>11</v>
      </c>
      <c r="AF1" s="258" t="s">
        <v>28</v>
      </c>
      <c r="AG1" s="258" t="s">
        <v>29</v>
      </c>
    </row>
    <row r="2" spans="1:33" s="83" customFormat="1">
      <c r="A2" s="256"/>
      <c r="B2" s="263"/>
      <c r="C2" s="203" t="s">
        <v>30</v>
      </c>
      <c r="D2" s="204">
        <v>1</v>
      </c>
      <c r="E2" s="94">
        <v>5</v>
      </c>
      <c r="F2" s="94">
        <v>1</v>
      </c>
      <c r="G2" s="94">
        <v>5</v>
      </c>
      <c r="H2" s="94">
        <v>1</v>
      </c>
      <c r="I2" s="196">
        <v>5</v>
      </c>
      <c r="J2" s="205">
        <f>(SUM(D2,F2,H2))*1</f>
        <v>3</v>
      </c>
      <c r="K2" s="206"/>
      <c r="L2" s="204">
        <v>1</v>
      </c>
      <c r="M2" s="94">
        <v>2</v>
      </c>
      <c r="N2" s="94">
        <v>1</v>
      </c>
      <c r="O2" s="167">
        <v>1</v>
      </c>
      <c r="P2" s="205">
        <v>2</v>
      </c>
      <c r="Q2" s="206"/>
      <c r="R2" s="204">
        <v>2</v>
      </c>
      <c r="S2" s="196">
        <v>4</v>
      </c>
      <c r="T2" s="205">
        <v>2</v>
      </c>
      <c r="U2" s="206"/>
      <c r="V2" s="204">
        <v>1</v>
      </c>
      <c r="W2" s="94">
        <v>4</v>
      </c>
      <c r="X2" s="94">
        <v>1</v>
      </c>
      <c r="Y2" s="196">
        <v>4</v>
      </c>
      <c r="Z2" s="205">
        <v>2</v>
      </c>
      <c r="AA2" s="206"/>
      <c r="AB2" s="261"/>
      <c r="AC2" s="261"/>
      <c r="AD2" s="265"/>
      <c r="AE2" s="253"/>
      <c r="AF2" s="259"/>
      <c r="AG2" s="259"/>
    </row>
    <row r="3" spans="1:33" s="83" customFormat="1" ht="21" customHeight="1">
      <c r="A3" s="93" t="s">
        <v>12</v>
      </c>
      <c r="B3" s="94"/>
      <c r="C3" s="160"/>
      <c r="D3" s="99">
        <v>13.6</v>
      </c>
      <c r="E3" s="95">
        <v>13.6</v>
      </c>
      <c r="F3" s="95">
        <v>13.25</v>
      </c>
      <c r="G3" s="95">
        <v>13.25</v>
      </c>
      <c r="H3" s="95">
        <v>12.8</v>
      </c>
      <c r="I3" s="96">
        <v>12.8</v>
      </c>
      <c r="J3" s="97">
        <f>K3/SUM($D$2,$F$2,$H$2)</f>
        <v>13.216666666666669</v>
      </c>
      <c r="K3" s="98">
        <f>SUM(E3,G3,I3)</f>
        <v>39.650000000000006</v>
      </c>
      <c r="L3" s="99">
        <v>6.2</v>
      </c>
      <c r="M3" s="95">
        <v>6.2</v>
      </c>
      <c r="N3" s="95">
        <v>15</v>
      </c>
      <c r="O3" s="100">
        <v>15</v>
      </c>
      <c r="P3" s="97">
        <f>Q3/SUM($L$2,$N$2)</f>
        <v>10.6</v>
      </c>
      <c r="Q3" s="98">
        <f>SUM(M3,O3)</f>
        <v>21.2</v>
      </c>
      <c r="R3" s="99">
        <v>10.199999999999999</v>
      </c>
      <c r="S3" s="96">
        <v>20.399999999999999</v>
      </c>
      <c r="T3" s="97">
        <f t="shared" ref="T3:T15" si="0">(R3)*1</f>
        <v>10.199999999999999</v>
      </c>
      <c r="U3" s="98">
        <f>T3*$T$2</f>
        <v>20.399999999999999</v>
      </c>
      <c r="V3" s="99">
        <v>9.9</v>
      </c>
      <c r="W3" s="95">
        <v>9.9</v>
      </c>
      <c r="X3" s="95">
        <v>17.399999999999999</v>
      </c>
      <c r="Y3" s="96">
        <v>17.399999999999999</v>
      </c>
      <c r="Z3" s="97">
        <f>AA3/SUM($V$2,$X$2)</f>
        <v>13.649999999999999</v>
      </c>
      <c r="AA3" s="98">
        <f>SUM(W3,Y3)</f>
        <v>27.299999999999997</v>
      </c>
      <c r="AB3" s="197">
        <f>AC3/SUM($X$2,$V$2,$R$2,$N$2,$L$2,$H$2,$F$2,$D$2)</f>
        <v>12.06111111111111</v>
      </c>
      <c r="AC3" s="197">
        <f>SUM(AA3,U3,Q3,K3)</f>
        <v>108.55</v>
      </c>
      <c r="AD3" s="198">
        <v>5</v>
      </c>
      <c r="AE3" s="188" t="str">
        <f>IF(AND(D3&gt;=10,F3&gt;=10,H3&gt;=10,L3&gt;=10,N3&gt;=10,R3&gt;=10,V3&gt;=10,X3&gt;=10),"Validé/UA",IF(AND(J3&gt;=10,P3&gt;=10,T3&gt;=10,Z3&gt;=10),"UAC","reprendre"))</f>
        <v>UAC</v>
      </c>
      <c r="AF3" s="189" t="str">
        <f>IF(AE3="UAC","",IFERROR(LEFT(IF(D3&lt;10,$D$1&amp;"; "," ")&amp;IF(F3&lt;10,$F$1&amp;"; "," ")&amp;IF(H3&lt;10,$H$1&amp;"; "," ")&amp;IF(L3&lt;10,$L$1&amp;"; "," ")&amp;IF(N3&lt;10,$N$1&amp;"; "," ")&amp;IF(R3&lt;10,$R$1&amp;"; "," ")&amp;IF(V3&lt;10,$V$1&amp;"; "," ")&amp;IF(X3&lt;10,$X$1&amp;"; "," "),LEN(IF(D3&lt;10,$D$1&amp;"; "," ")&amp;IF(F3&lt;10,$F$1&amp;"; "," ")&amp;IF(H3&lt;10,$H$1&amp;"; "," ")&amp;IF(L3&lt;10,$L$1&amp;"; "," ")&amp;IF(N3&lt;10,$N$1&amp;"; "," ")&amp;IF(R3&lt;10,$R$1&amp;"; "," ")&amp;IF(V3&lt;10,$V$1&amp;"; "," ")&amp;IF(X3&lt;10,$X$1&amp;"; "," "))-1)," "))</f>
        <v/>
      </c>
      <c r="AG3" s="199" t="str">
        <f>MAX(SUMPRODUCT(($J3&gt;=10)*($D$2:$I$2)*(RIGHT($D$1:$I$1,3)="")),SUMPRODUCT(($D$3:$I$3&gt;=10)*($D$2:$I$2)*(RIGHT($D$1:$I$1,3)="")))+MAX(SUMPRODUCT(($P3&gt;=10)*($L$2:$O$2)*(RIGHT($L$1:$O$1,3)="")),SUMPRODUCT(($L$3:$O$3&gt;=10)*($L$2:$O$2)*(RIGHT($L$1:$O$1,3)="")))+MAX(SUMPRODUCT(($T3&gt;=10)*($R$2:$S$2)*(RIGHT($R$1:$S$1,3)="")),SUMPRODUCT(($R$3:$S$3&gt;=10)*($R$2:$S$2)*(RIGHT($R$1:$S$1,3)="")))+MAX(SUMPRODUCT(($Z3&gt;=10)*($V$2:$Y$2)*(RIGHT($V$1:$Y$1,3)="")),SUMPRODUCT(($V$3:$Y$3&gt;=10)*($V$2:$Y$2)*(RIGHT($V$1:$Y$1,3)="")))&amp;"/30"</f>
        <v>30/30</v>
      </c>
    </row>
    <row r="4" spans="1:33" s="83" customFormat="1" ht="36" customHeight="1">
      <c r="A4" s="93" t="s">
        <v>13</v>
      </c>
      <c r="B4" s="94"/>
      <c r="C4" s="167"/>
      <c r="D4" s="99">
        <v>10.1</v>
      </c>
      <c r="E4" s="95">
        <v>10.1</v>
      </c>
      <c r="F4" s="95">
        <v>9.5</v>
      </c>
      <c r="G4" s="95">
        <v>9.5</v>
      </c>
      <c r="H4" s="95">
        <v>5.2</v>
      </c>
      <c r="I4" s="96">
        <v>5.2</v>
      </c>
      <c r="J4" s="97">
        <f t="shared" ref="J4:J15" si="1">K4/SUM($D$2,$F$2,$H$2)</f>
        <v>8.2666666666666675</v>
      </c>
      <c r="K4" s="98">
        <v>24.8</v>
      </c>
      <c r="L4" s="99">
        <v>13.2</v>
      </c>
      <c r="M4" s="95">
        <v>13.2</v>
      </c>
      <c r="N4" s="95">
        <v>16</v>
      </c>
      <c r="O4" s="100">
        <v>16</v>
      </c>
      <c r="P4" s="97">
        <f t="shared" ref="P4:P15" si="2">Q4/SUM($L$2,$N$2)</f>
        <v>14.6</v>
      </c>
      <c r="Q4" s="98">
        <f t="shared" ref="Q4:Q15" si="3">SUM(M4,O4)</f>
        <v>29.2</v>
      </c>
      <c r="R4" s="99">
        <v>4.8</v>
      </c>
      <c r="S4" s="96">
        <v>9.6</v>
      </c>
      <c r="T4" s="97">
        <f t="shared" si="0"/>
        <v>4.8</v>
      </c>
      <c r="U4" s="98">
        <f t="shared" ref="U4:U15" si="4">T4*$T$2</f>
        <v>9.6</v>
      </c>
      <c r="V4" s="99">
        <v>11.2</v>
      </c>
      <c r="W4" s="95">
        <v>11.2</v>
      </c>
      <c r="X4" s="95">
        <v>17.2</v>
      </c>
      <c r="Y4" s="96">
        <v>17.2</v>
      </c>
      <c r="Z4" s="97">
        <f t="shared" ref="Z4:Z15" si="5">AA4/SUM($V$2,$X$2)</f>
        <v>14.2</v>
      </c>
      <c r="AA4" s="98">
        <f t="shared" ref="AA4:AA15" si="6">SUM(W4,Y4)</f>
        <v>28.4</v>
      </c>
      <c r="AB4" s="197">
        <f t="shared" ref="AB4:AB15" si="7">AC4/SUM($X$2,$V$2,$R$2,$N$2,$L$2,$H$2,$F$2,$D$2)</f>
        <v>10.222222222222221</v>
      </c>
      <c r="AC4" s="197">
        <f t="shared" ref="AC4:AC15" si="8">SUM(AA4,U4,Q4,K4)</f>
        <v>92</v>
      </c>
      <c r="AD4" s="198">
        <v>11</v>
      </c>
      <c r="AE4" s="188" t="str">
        <f t="shared" ref="AE4:AE15" si="9">IF(AND(D4&gt;=10,F4&gt;=10,H4&gt;=10,L4&gt;=10,N4&gt;=10,R4&gt;=10,V4&gt;=10,X4&gt;=10),"Validé/UA",IF(AND(J4&gt;=10,P4&gt;=10,T4&gt;=10,Z4&gt;=10),"UAC","reprendre"))</f>
        <v>reprendre</v>
      </c>
      <c r="AF4" s="189" t="str">
        <f t="shared" ref="AF4:AF15" si="10">IF(AE4="UAC","",IFERROR(LEFT(IF(D4&lt;10,$D$1&amp;"; "," ")&amp;IF(F4&lt;10,$F$1&amp;"; "," ")&amp;IF(H4&lt;10,$H$1&amp;"; "," ")&amp;IF(L4&lt;10,$L$1&amp;"; "," ")&amp;IF(N4&lt;10,$N$1&amp;"; "," ")&amp;IF(R4&lt;10,$R$1&amp;"; "," ")&amp;IF(V4&lt;10,$V$1&amp;"; "," ")&amp;IF(X4&lt;10,$X$1&amp;"; "," "),LEN(IF(D4&lt;10,$D$1&amp;"; "," ")&amp;IF(F4&lt;10,$F$1&amp;"; "," ")&amp;IF(H4&lt;10,$H$1&amp;"; "," ")&amp;IF(L4&lt;10,$L$1&amp;"; "," ")&amp;IF(N4&lt;10,$N$1&amp;"; "," ")&amp;IF(R4&lt;10,$R$1&amp;"; "," ")&amp;IF(V4&lt;10,$V$1&amp;"; "," ")&amp;IF(X4&lt;10,$X$1&amp;"; "," "))-1)," "))</f>
        <v xml:space="preserve"> DAF_DPR5; DBF_DPR5;   RCI_DPR5;  </v>
      </c>
      <c r="AG4" s="272" t="str">
        <f t="shared" ref="AG4:AG15" si="11">MAX(SUMPRODUCT(($J4&gt;=10)*($D$2:$I$2)*(RIGHT($D$1:$I$1,3)="")),SUMPRODUCT(($D$3:$I$3&gt;=10)*($D$2:$I$2)*(RIGHT($D$1:$I$1,3)="")))+MAX(SUMPRODUCT(($P4&gt;=10)*($L$2:$O$2)*(RIGHT($L$1:$O$1,3)="")),SUMPRODUCT(($L$3:$O$3&gt;=10)*($L$2:$O$2)*(RIGHT($L$1:$O$1,3)="")))+MAX(SUMPRODUCT(($T4&gt;=10)*($R$2:$S$2)*(RIGHT($R$1:$S$1,3)="")),SUMPRODUCT(($R$3:$S$3&gt;=10)*($R$2:$S$2)*(RIGHT($R$1:$S$1,3)="")))+MAX(SUMPRODUCT(($Z4&gt;=10)*($V$2:$Y$2)*(RIGHT($V$1:$Y$1,3)="")),SUMPRODUCT(($V$3:$Y$3&gt;=10)*($V$2:$Y$2)*(RIGHT($V$1:$Y$1,3)="")))&amp;"/30"</f>
        <v>30/30</v>
      </c>
    </row>
    <row r="5" spans="1:33" s="83" customFormat="1" ht="48" customHeight="1">
      <c r="A5" s="93" t="s">
        <v>14</v>
      </c>
      <c r="B5" s="94"/>
      <c r="C5" s="167"/>
      <c r="D5" s="99">
        <v>9.6</v>
      </c>
      <c r="E5" s="95">
        <v>9.6</v>
      </c>
      <c r="F5" s="95">
        <v>8.5</v>
      </c>
      <c r="G5" s="95">
        <v>8.5</v>
      </c>
      <c r="H5" s="95">
        <v>7.2</v>
      </c>
      <c r="I5" s="96">
        <v>7.2</v>
      </c>
      <c r="J5" s="97">
        <f t="shared" si="1"/>
        <v>8.4333333333333336</v>
      </c>
      <c r="K5" s="98">
        <v>25.3</v>
      </c>
      <c r="L5" s="99">
        <v>9</v>
      </c>
      <c r="M5" s="95">
        <v>9</v>
      </c>
      <c r="N5" s="95">
        <v>0</v>
      </c>
      <c r="O5" s="100">
        <v>0</v>
      </c>
      <c r="P5" s="97">
        <f t="shared" si="2"/>
        <v>4.5</v>
      </c>
      <c r="Q5" s="98">
        <f t="shared" si="3"/>
        <v>9</v>
      </c>
      <c r="R5" s="99">
        <v>5.0999999999999996</v>
      </c>
      <c r="S5" s="96">
        <v>10.199999999999999</v>
      </c>
      <c r="T5" s="97">
        <f t="shared" si="0"/>
        <v>5.0999999999999996</v>
      </c>
      <c r="U5" s="98">
        <f t="shared" si="4"/>
        <v>10.199999999999999</v>
      </c>
      <c r="V5" s="99">
        <v>10.6</v>
      </c>
      <c r="W5" s="95">
        <v>10.6</v>
      </c>
      <c r="X5" s="95">
        <v>17.3</v>
      </c>
      <c r="Y5" s="96">
        <v>17.3</v>
      </c>
      <c r="Z5" s="97">
        <f t="shared" si="5"/>
        <v>13.95</v>
      </c>
      <c r="AA5" s="98">
        <f t="shared" si="6"/>
        <v>27.9</v>
      </c>
      <c r="AB5" s="197">
        <f t="shared" si="7"/>
        <v>8.0444444444444443</v>
      </c>
      <c r="AC5" s="197">
        <f t="shared" si="8"/>
        <v>72.399999999999991</v>
      </c>
      <c r="AD5" s="198">
        <v>13</v>
      </c>
      <c r="AE5" s="188" t="str">
        <f t="shared" si="9"/>
        <v>reprendre</v>
      </c>
      <c r="AF5" s="189" t="str">
        <f t="shared" si="10"/>
        <v xml:space="preserve">AES_DPR5; DAF_DPR5; DBF_DPR5; INF_DPR5; PTE_DPR5; RCI_DPR5;  </v>
      </c>
      <c r="AG5" s="199" t="str">
        <f t="shared" si="11"/>
        <v>28/30</v>
      </c>
    </row>
    <row r="6" spans="1:33" s="207" customFormat="1" ht="38.25" customHeight="1">
      <c r="A6" s="208" t="s">
        <v>15</v>
      </c>
      <c r="B6" s="209"/>
      <c r="C6" s="210"/>
      <c r="D6" s="211">
        <v>11.2</v>
      </c>
      <c r="E6" s="212">
        <v>11.2</v>
      </c>
      <c r="F6" s="212">
        <v>3.5</v>
      </c>
      <c r="G6" s="212">
        <v>3.5</v>
      </c>
      <c r="H6" s="212">
        <v>12.6</v>
      </c>
      <c r="I6" s="213">
        <v>12.6</v>
      </c>
      <c r="J6" s="214">
        <f t="shared" si="1"/>
        <v>9.1</v>
      </c>
      <c r="K6" s="215">
        <v>27.3</v>
      </c>
      <c r="L6" s="211">
        <v>12.4</v>
      </c>
      <c r="M6" s="212">
        <v>12.4</v>
      </c>
      <c r="N6" s="212">
        <v>12.5</v>
      </c>
      <c r="O6" s="216">
        <v>12.5</v>
      </c>
      <c r="P6" s="214">
        <f t="shared" si="2"/>
        <v>12.45</v>
      </c>
      <c r="Q6" s="215">
        <f t="shared" si="3"/>
        <v>24.9</v>
      </c>
      <c r="R6" s="211">
        <v>2.7</v>
      </c>
      <c r="S6" s="213">
        <v>5.4</v>
      </c>
      <c r="T6" s="214">
        <f t="shared" si="0"/>
        <v>2.7</v>
      </c>
      <c r="U6" s="215">
        <f t="shared" si="4"/>
        <v>5.4</v>
      </c>
      <c r="V6" s="211">
        <v>9.1999999999999993</v>
      </c>
      <c r="W6" s="212">
        <v>9.1999999999999993</v>
      </c>
      <c r="X6" s="212">
        <v>15</v>
      </c>
      <c r="Y6" s="213">
        <v>15</v>
      </c>
      <c r="Z6" s="214">
        <f t="shared" si="5"/>
        <v>12.1</v>
      </c>
      <c r="AA6" s="215">
        <f t="shared" si="6"/>
        <v>24.2</v>
      </c>
      <c r="AB6" s="217">
        <f t="shared" si="7"/>
        <v>9.0888888888888886</v>
      </c>
      <c r="AC6" s="217">
        <f t="shared" si="8"/>
        <v>81.8</v>
      </c>
      <c r="AD6" s="218">
        <v>12</v>
      </c>
      <c r="AE6" s="219" t="str">
        <f t="shared" si="9"/>
        <v>reprendre</v>
      </c>
      <c r="AF6" s="220" t="str">
        <f t="shared" si="10"/>
        <v xml:space="preserve"> DAF_DPR5;    RCI_DPR5; CSE_DPR5; </v>
      </c>
      <c r="AG6" s="272" t="str">
        <f t="shared" si="11"/>
        <v>30/30</v>
      </c>
    </row>
    <row r="7" spans="1:33" s="83" customFormat="1" ht="28.5" customHeight="1">
      <c r="A7" s="93" t="s">
        <v>16</v>
      </c>
      <c r="B7" s="94"/>
      <c r="C7" s="167"/>
      <c r="D7" s="99">
        <v>12</v>
      </c>
      <c r="E7" s="95">
        <v>12</v>
      </c>
      <c r="F7" s="95">
        <v>13.25</v>
      </c>
      <c r="G7" s="95">
        <v>13.25</v>
      </c>
      <c r="H7" s="95">
        <v>11.4</v>
      </c>
      <c r="I7" s="96">
        <v>11.4</v>
      </c>
      <c r="J7" s="97">
        <f t="shared" si="1"/>
        <v>12.216666666666667</v>
      </c>
      <c r="K7" s="98">
        <v>36.65</v>
      </c>
      <c r="L7" s="99">
        <v>10.199999999999999</v>
      </c>
      <c r="M7" s="95">
        <v>10.199999999999999</v>
      </c>
      <c r="N7" s="95">
        <v>13.5</v>
      </c>
      <c r="O7" s="100">
        <v>13.5</v>
      </c>
      <c r="P7" s="97">
        <f t="shared" si="2"/>
        <v>11.85</v>
      </c>
      <c r="Q7" s="98">
        <f t="shared" si="3"/>
        <v>23.7</v>
      </c>
      <c r="R7" s="99">
        <v>8.8000000000000007</v>
      </c>
      <c r="S7" s="96">
        <v>17.600000000000001</v>
      </c>
      <c r="T7" s="97">
        <f t="shared" si="0"/>
        <v>8.8000000000000007</v>
      </c>
      <c r="U7" s="98">
        <f t="shared" si="4"/>
        <v>17.600000000000001</v>
      </c>
      <c r="V7" s="99">
        <v>10.1</v>
      </c>
      <c r="W7" s="95">
        <v>10.1</v>
      </c>
      <c r="X7" s="95">
        <v>17.399999999999999</v>
      </c>
      <c r="Y7" s="96">
        <v>17.399999999999999</v>
      </c>
      <c r="Z7" s="97">
        <f t="shared" si="5"/>
        <v>13.75</v>
      </c>
      <c r="AA7" s="98">
        <f t="shared" si="6"/>
        <v>27.5</v>
      </c>
      <c r="AB7" s="197">
        <f t="shared" si="7"/>
        <v>11.716666666666665</v>
      </c>
      <c r="AC7" s="197">
        <f t="shared" si="8"/>
        <v>105.44999999999999</v>
      </c>
      <c r="AD7" s="198">
        <v>7</v>
      </c>
      <c r="AE7" s="188" t="str">
        <f t="shared" si="9"/>
        <v>reprendre</v>
      </c>
      <c r="AF7" s="189" t="str">
        <f t="shared" si="10"/>
        <v xml:space="preserve">     RCI_DPR5;  </v>
      </c>
      <c r="AG7" s="272" t="str">
        <f t="shared" si="11"/>
        <v>30/30</v>
      </c>
    </row>
    <row r="8" spans="1:33" s="83" customFormat="1">
      <c r="A8" s="93" t="s">
        <v>17</v>
      </c>
      <c r="B8" s="94"/>
      <c r="C8" s="167"/>
      <c r="D8" s="99">
        <v>11.2</v>
      </c>
      <c r="E8" s="95">
        <v>11.2</v>
      </c>
      <c r="F8" s="95">
        <v>13.75</v>
      </c>
      <c r="G8" s="95">
        <v>13.75</v>
      </c>
      <c r="H8" s="95">
        <v>11.4</v>
      </c>
      <c r="I8" s="96">
        <v>11.4</v>
      </c>
      <c r="J8" s="97">
        <f t="shared" si="1"/>
        <v>12.116666666666667</v>
      </c>
      <c r="K8" s="98">
        <v>36.35</v>
      </c>
      <c r="L8" s="99">
        <v>9</v>
      </c>
      <c r="M8" s="95">
        <v>9</v>
      </c>
      <c r="N8" s="95">
        <v>15</v>
      </c>
      <c r="O8" s="100">
        <v>15</v>
      </c>
      <c r="P8" s="97">
        <f t="shared" si="2"/>
        <v>12</v>
      </c>
      <c r="Q8" s="98">
        <f t="shared" si="3"/>
        <v>24</v>
      </c>
      <c r="R8" s="99">
        <v>11.6</v>
      </c>
      <c r="S8" s="96">
        <v>23.2</v>
      </c>
      <c r="T8" s="97">
        <f t="shared" si="0"/>
        <v>11.6</v>
      </c>
      <c r="U8" s="98">
        <f t="shared" si="4"/>
        <v>23.2</v>
      </c>
      <c r="V8" s="99">
        <v>13.8</v>
      </c>
      <c r="W8" s="95">
        <v>13.8</v>
      </c>
      <c r="X8" s="95">
        <v>15</v>
      </c>
      <c r="Y8" s="96">
        <v>15</v>
      </c>
      <c r="Z8" s="97">
        <f t="shared" si="5"/>
        <v>14.4</v>
      </c>
      <c r="AA8" s="98">
        <f t="shared" si="6"/>
        <v>28.8</v>
      </c>
      <c r="AB8" s="197">
        <f t="shared" si="7"/>
        <v>12.483333333333333</v>
      </c>
      <c r="AC8" s="197">
        <f t="shared" si="8"/>
        <v>112.35</v>
      </c>
      <c r="AD8" s="198">
        <v>2</v>
      </c>
      <c r="AE8" s="188" t="str">
        <f t="shared" si="9"/>
        <v>UAC</v>
      </c>
      <c r="AF8" s="189" t="str">
        <f t="shared" si="10"/>
        <v/>
      </c>
      <c r="AG8" s="199" t="str">
        <f t="shared" si="11"/>
        <v>30/30</v>
      </c>
    </row>
    <row r="9" spans="1:33" s="207" customFormat="1" ht="24.75" customHeight="1">
      <c r="A9" s="208" t="s">
        <v>18</v>
      </c>
      <c r="B9" s="209"/>
      <c r="C9" s="210"/>
      <c r="D9" s="211">
        <v>15.3</v>
      </c>
      <c r="E9" s="212">
        <v>15.3</v>
      </c>
      <c r="F9" s="212">
        <v>15.5</v>
      </c>
      <c r="G9" s="212">
        <v>15.5</v>
      </c>
      <c r="H9" s="212">
        <v>10.8</v>
      </c>
      <c r="I9" s="213">
        <v>10.8</v>
      </c>
      <c r="J9" s="214">
        <f t="shared" si="1"/>
        <v>13.866666666666667</v>
      </c>
      <c r="K9" s="215">
        <v>41.6</v>
      </c>
      <c r="L9" s="211">
        <v>11.6</v>
      </c>
      <c r="M9" s="212">
        <v>11.6</v>
      </c>
      <c r="N9" s="212">
        <v>0</v>
      </c>
      <c r="O9" s="216">
        <v>0</v>
      </c>
      <c r="P9" s="214">
        <f t="shared" si="2"/>
        <v>5.8</v>
      </c>
      <c r="Q9" s="215">
        <f t="shared" si="3"/>
        <v>11.6</v>
      </c>
      <c r="R9" s="211">
        <v>11</v>
      </c>
      <c r="S9" s="213">
        <v>22</v>
      </c>
      <c r="T9" s="214">
        <f t="shared" si="0"/>
        <v>11</v>
      </c>
      <c r="U9" s="215">
        <f t="shared" si="4"/>
        <v>22</v>
      </c>
      <c r="V9" s="211">
        <v>7.2</v>
      </c>
      <c r="W9" s="212">
        <v>7.2</v>
      </c>
      <c r="X9" s="212">
        <v>17.3</v>
      </c>
      <c r="Y9" s="213">
        <v>17.3</v>
      </c>
      <c r="Z9" s="214">
        <f t="shared" si="5"/>
        <v>12.25</v>
      </c>
      <c r="AA9" s="215">
        <f t="shared" si="6"/>
        <v>24.5</v>
      </c>
      <c r="AB9" s="217">
        <f t="shared" si="7"/>
        <v>11.077777777777778</v>
      </c>
      <c r="AC9" s="217">
        <f t="shared" si="8"/>
        <v>99.7</v>
      </c>
      <c r="AD9" s="218">
        <v>9</v>
      </c>
      <c r="AE9" s="219" t="str">
        <f t="shared" si="9"/>
        <v>reprendre</v>
      </c>
      <c r="AF9" s="220" t="str">
        <f t="shared" si="10"/>
        <v xml:space="preserve">    PTE_DPR5;  CSE_DPR5; </v>
      </c>
      <c r="AG9" s="272" t="str">
        <f t="shared" si="11"/>
        <v>28/30</v>
      </c>
    </row>
    <row r="10" spans="1:33" s="83" customFormat="1">
      <c r="A10" s="93" t="s">
        <v>19</v>
      </c>
      <c r="B10" s="94"/>
      <c r="C10" s="167"/>
      <c r="D10" s="99">
        <v>13.1</v>
      </c>
      <c r="E10" s="95">
        <v>13.1</v>
      </c>
      <c r="F10" s="95">
        <v>8.5</v>
      </c>
      <c r="G10" s="95">
        <v>8.5</v>
      </c>
      <c r="H10" s="95">
        <v>14.9</v>
      </c>
      <c r="I10" s="96">
        <v>14.9</v>
      </c>
      <c r="J10" s="97">
        <f t="shared" si="1"/>
        <v>12.166666666666666</v>
      </c>
      <c r="K10" s="98">
        <v>36.5</v>
      </c>
      <c r="L10" s="99">
        <v>8.6</v>
      </c>
      <c r="M10" s="95">
        <v>8.6</v>
      </c>
      <c r="N10" s="95">
        <v>15</v>
      </c>
      <c r="O10" s="100">
        <v>15</v>
      </c>
      <c r="P10" s="97">
        <f t="shared" si="2"/>
        <v>11.8</v>
      </c>
      <c r="Q10" s="98">
        <f t="shared" si="3"/>
        <v>23.6</v>
      </c>
      <c r="R10" s="99">
        <v>10.5</v>
      </c>
      <c r="S10" s="96">
        <v>21</v>
      </c>
      <c r="T10" s="97">
        <f t="shared" si="0"/>
        <v>10.5</v>
      </c>
      <c r="U10" s="98">
        <f t="shared" si="4"/>
        <v>21</v>
      </c>
      <c r="V10" s="99">
        <v>13</v>
      </c>
      <c r="W10" s="95">
        <v>13</v>
      </c>
      <c r="X10" s="95">
        <v>16.8</v>
      </c>
      <c r="Y10" s="96">
        <v>16.8</v>
      </c>
      <c r="Z10" s="97">
        <f t="shared" si="5"/>
        <v>14.9</v>
      </c>
      <c r="AA10" s="98">
        <f t="shared" si="6"/>
        <v>29.8</v>
      </c>
      <c r="AB10" s="197">
        <f t="shared" si="7"/>
        <v>12.322222222222223</v>
      </c>
      <c r="AC10" s="197">
        <f t="shared" si="8"/>
        <v>110.9</v>
      </c>
      <c r="AD10" s="198">
        <v>4</v>
      </c>
      <c r="AE10" s="188" t="str">
        <f t="shared" si="9"/>
        <v>UAC</v>
      </c>
      <c r="AF10" s="189" t="str">
        <f t="shared" si="10"/>
        <v/>
      </c>
      <c r="AG10" s="199" t="str">
        <f t="shared" si="11"/>
        <v>30/30</v>
      </c>
    </row>
    <row r="11" spans="1:33" s="207" customFormat="1" ht="31.5" customHeight="1">
      <c r="A11" s="208" t="s">
        <v>20</v>
      </c>
      <c r="B11" s="209"/>
      <c r="C11" s="210"/>
      <c r="D11" s="211">
        <v>10.3</v>
      </c>
      <c r="E11" s="212">
        <v>10.3</v>
      </c>
      <c r="F11" s="212">
        <v>15</v>
      </c>
      <c r="G11" s="212">
        <v>15</v>
      </c>
      <c r="H11" s="212">
        <v>8.1999999999999993</v>
      </c>
      <c r="I11" s="213">
        <v>8.1999999999999993</v>
      </c>
      <c r="J11" s="214">
        <f t="shared" si="1"/>
        <v>11.166666666666666</v>
      </c>
      <c r="K11" s="215">
        <v>33.5</v>
      </c>
      <c r="L11" s="211">
        <v>9.1999999999999993</v>
      </c>
      <c r="M11" s="212">
        <v>9.1999999999999993</v>
      </c>
      <c r="N11" s="212">
        <v>15</v>
      </c>
      <c r="O11" s="216">
        <v>15</v>
      </c>
      <c r="P11" s="214">
        <f t="shared" si="2"/>
        <v>12.1</v>
      </c>
      <c r="Q11" s="215">
        <f t="shared" si="3"/>
        <v>24.2</v>
      </c>
      <c r="R11" s="211">
        <v>11</v>
      </c>
      <c r="S11" s="213">
        <v>22</v>
      </c>
      <c r="T11" s="214">
        <f t="shared" si="0"/>
        <v>11</v>
      </c>
      <c r="U11" s="215">
        <f t="shared" si="4"/>
        <v>22</v>
      </c>
      <c r="V11" s="211">
        <v>0</v>
      </c>
      <c r="W11" s="212">
        <v>0</v>
      </c>
      <c r="X11" s="212">
        <v>16.100000000000001</v>
      </c>
      <c r="Y11" s="213">
        <v>16.100000000000001</v>
      </c>
      <c r="Z11" s="214">
        <f t="shared" si="5"/>
        <v>8.0500000000000007</v>
      </c>
      <c r="AA11" s="215">
        <f t="shared" si="6"/>
        <v>16.100000000000001</v>
      </c>
      <c r="AB11" s="217">
        <f t="shared" si="7"/>
        <v>10.644444444444444</v>
      </c>
      <c r="AC11" s="217">
        <f t="shared" si="8"/>
        <v>95.8</v>
      </c>
      <c r="AD11" s="218">
        <v>10</v>
      </c>
      <c r="AE11" s="219" t="str">
        <f t="shared" si="9"/>
        <v>reprendre</v>
      </c>
      <c r="AF11" s="220" t="str">
        <f t="shared" si="10"/>
        <v xml:space="preserve">  DBF_DPR5; INF_DPR5;   CSE_DPR5; </v>
      </c>
      <c r="AG11" s="221" t="str">
        <f t="shared" si="11"/>
        <v>26/30</v>
      </c>
    </row>
    <row r="12" spans="1:33" s="83" customFormat="1" ht="28.5" customHeight="1">
      <c r="A12" s="93" t="s">
        <v>21</v>
      </c>
      <c r="B12" s="94"/>
      <c r="C12" s="167"/>
      <c r="D12" s="99">
        <v>14.2</v>
      </c>
      <c r="E12" s="95">
        <v>14.2</v>
      </c>
      <c r="F12" s="95">
        <v>14</v>
      </c>
      <c r="G12" s="95">
        <v>14</v>
      </c>
      <c r="H12" s="95">
        <v>13.1</v>
      </c>
      <c r="I12" s="96">
        <v>13.1</v>
      </c>
      <c r="J12" s="97">
        <f t="shared" si="1"/>
        <v>13.766666666666666</v>
      </c>
      <c r="K12" s="98">
        <v>41.3</v>
      </c>
      <c r="L12" s="99">
        <v>11.7</v>
      </c>
      <c r="M12" s="95">
        <v>11.7</v>
      </c>
      <c r="N12" s="95">
        <v>13</v>
      </c>
      <c r="O12" s="100">
        <v>13</v>
      </c>
      <c r="P12" s="97">
        <f t="shared" si="2"/>
        <v>12.35</v>
      </c>
      <c r="Q12" s="98">
        <f t="shared" si="3"/>
        <v>24.7</v>
      </c>
      <c r="R12" s="99">
        <v>12.7</v>
      </c>
      <c r="S12" s="96">
        <v>25.4</v>
      </c>
      <c r="T12" s="97">
        <f t="shared" si="0"/>
        <v>12.7</v>
      </c>
      <c r="U12" s="98">
        <f t="shared" si="4"/>
        <v>25.4</v>
      </c>
      <c r="V12" s="99">
        <v>0</v>
      </c>
      <c r="W12" s="95">
        <v>0</v>
      </c>
      <c r="X12" s="95">
        <v>16.8</v>
      </c>
      <c r="Y12" s="96">
        <v>16.8</v>
      </c>
      <c r="Z12" s="97">
        <f t="shared" si="5"/>
        <v>8.4</v>
      </c>
      <c r="AA12" s="98">
        <f t="shared" si="6"/>
        <v>16.8</v>
      </c>
      <c r="AB12" s="197">
        <f t="shared" si="7"/>
        <v>12.022222222222222</v>
      </c>
      <c r="AC12" s="197">
        <f t="shared" si="8"/>
        <v>108.2</v>
      </c>
      <c r="AD12" s="198">
        <v>6</v>
      </c>
      <c r="AE12" s="188" t="str">
        <f t="shared" si="9"/>
        <v>reprendre</v>
      </c>
      <c r="AF12" s="189" t="str">
        <f t="shared" si="10"/>
        <v xml:space="preserve">      CSE_DPR5; </v>
      </c>
      <c r="AG12" s="199" t="str">
        <f t="shared" si="11"/>
        <v>26/30</v>
      </c>
    </row>
    <row r="13" spans="1:33" s="83" customFormat="1">
      <c r="A13" s="93" t="s">
        <v>22</v>
      </c>
      <c r="B13" s="94"/>
      <c r="C13" s="167"/>
      <c r="D13" s="99">
        <v>14.9</v>
      </c>
      <c r="E13" s="95">
        <v>14.9</v>
      </c>
      <c r="F13" s="95">
        <v>10.25</v>
      </c>
      <c r="G13" s="95">
        <v>10.25</v>
      </c>
      <c r="H13" s="95">
        <v>10</v>
      </c>
      <c r="I13" s="96">
        <v>10</v>
      </c>
      <c r="J13" s="97">
        <f t="shared" si="1"/>
        <v>11.716666666666667</v>
      </c>
      <c r="K13" s="98">
        <v>35.15</v>
      </c>
      <c r="L13" s="99">
        <v>11.6</v>
      </c>
      <c r="M13" s="95">
        <v>11.6</v>
      </c>
      <c r="N13" s="95">
        <v>15</v>
      </c>
      <c r="O13" s="100">
        <v>15</v>
      </c>
      <c r="P13" s="97">
        <f t="shared" si="2"/>
        <v>13.3</v>
      </c>
      <c r="Q13" s="98">
        <f t="shared" si="3"/>
        <v>26.6</v>
      </c>
      <c r="R13" s="99">
        <v>10.4</v>
      </c>
      <c r="S13" s="96">
        <v>20.8</v>
      </c>
      <c r="T13" s="97">
        <f t="shared" si="0"/>
        <v>10.4</v>
      </c>
      <c r="U13" s="98">
        <f t="shared" si="4"/>
        <v>20.8</v>
      </c>
      <c r="V13" s="99">
        <v>13.3</v>
      </c>
      <c r="W13" s="95">
        <v>13.3</v>
      </c>
      <c r="X13" s="95">
        <v>15.6</v>
      </c>
      <c r="Y13" s="96">
        <v>15.6</v>
      </c>
      <c r="Z13" s="97">
        <f t="shared" si="5"/>
        <v>14.45</v>
      </c>
      <c r="AA13" s="98">
        <f t="shared" si="6"/>
        <v>28.9</v>
      </c>
      <c r="AB13" s="197">
        <f t="shared" si="7"/>
        <v>12.383333333333335</v>
      </c>
      <c r="AC13" s="197">
        <f t="shared" si="8"/>
        <v>111.45000000000002</v>
      </c>
      <c r="AD13" s="198">
        <v>3</v>
      </c>
      <c r="AE13" s="188" t="str">
        <f t="shared" si="9"/>
        <v>Validé/UA</v>
      </c>
      <c r="AF13" s="189" t="str">
        <f t="shared" si="10"/>
        <v xml:space="preserve">       </v>
      </c>
      <c r="AG13" s="199" t="str">
        <f t="shared" si="11"/>
        <v>30/30</v>
      </c>
    </row>
    <row r="14" spans="1:33" s="83" customFormat="1">
      <c r="A14" s="93" t="s">
        <v>23</v>
      </c>
      <c r="B14" s="94"/>
      <c r="C14" s="167"/>
      <c r="D14" s="99">
        <v>12.3</v>
      </c>
      <c r="E14" s="95">
        <v>12.3</v>
      </c>
      <c r="F14" s="95">
        <v>14.25</v>
      </c>
      <c r="G14" s="95">
        <v>14.25</v>
      </c>
      <c r="H14" s="95">
        <v>13.7</v>
      </c>
      <c r="I14" s="96">
        <v>13.7</v>
      </c>
      <c r="J14" s="97">
        <f t="shared" si="1"/>
        <v>13.416666666666666</v>
      </c>
      <c r="K14" s="98">
        <v>40.25</v>
      </c>
      <c r="L14" s="99">
        <v>11.2</v>
      </c>
      <c r="M14" s="95">
        <v>11.2</v>
      </c>
      <c r="N14" s="95">
        <v>15</v>
      </c>
      <c r="O14" s="100">
        <v>15</v>
      </c>
      <c r="P14" s="97">
        <f t="shared" si="2"/>
        <v>13.1</v>
      </c>
      <c r="Q14" s="98">
        <f t="shared" si="3"/>
        <v>26.2</v>
      </c>
      <c r="R14" s="99">
        <v>13</v>
      </c>
      <c r="S14" s="96">
        <v>26</v>
      </c>
      <c r="T14" s="97">
        <f t="shared" si="0"/>
        <v>13</v>
      </c>
      <c r="U14" s="98">
        <f t="shared" si="4"/>
        <v>26</v>
      </c>
      <c r="V14" s="99">
        <v>13.5</v>
      </c>
      <c r="W14" s="95">
        <v>13.5</v>
      </c>
      <c r="X14" s="95">
        <v>17.899999999999999</v>
      </c>
      <c r="Y14" s="96">
        <v>17.899999999999999</v>
      </c>
      <c r="Z14" s="97">
        <f t="shared" si="5"/>
        <v>15.7</v>
      </c>
      <c r="AA14" s="98">
        <f t="shared" si="6"/>
        <v>31.4</v>
      </c>
      <c r="AB14" s="197">
        <f t="shared" si="7"/>
        <v>13.761111111111111</v>
      </c>
      <c r="AC14" s="197">
        <f t="shared" si="8"/>
        <v>123.85</v>
      </c>
      <c r="AD14" s="198">
        <v>1</v>
      </c>
      <c r="AE14" s="188" t="str">
        <f t="shared" si="9"/>
        <v>Validé/UA</v>
      </c>
      <c r="AF14" s="189" t="str">
        <f t="shared" si="10"/>
        <v xml:space="preserve">       </v>
      </c>
      <c r="AG14" s="199" t="str">
        <f t="shared" si="11"/>
        <v>30/30</v>
      </c>
    </row>
    <row r="15" spans="1:33" s="83" customFormat="1" ht="37.5" customHeight="1">
      <c r="A15" s="102" t="s">
        <v>24</v>
      </c>
      <c r="B15" s="103"/>
      <c r="C15" s="174"/>
      <c r="D15" s="108">
        <v>10</v>
      </c>
      <c r="E15" s="104">
        <v>10</v>
      </c>
      <c r="F15" s="104">
        <v>15</v>
      </c>
      <c r="G15" s="104">
        <v>15</v>
      </c>
      <c r="H15" s="104">
        <v>11</v>
      </c>
      <c r="I15" s="105">
        <v>11</v>
      </c>
      <c r="J15" s="106">
        <f t="shared" si="1"/>
        <v>12</v>
      </c>
      <c r="K15" s="107">
        <f>SUM(E15,G15,I15)</f>
        <v>36</v>
      </c>
      <c r="L15" s="108">
        <v>9.6</v>
      </c>
      <c r="M15" s="104">
        <v>9.6</v>
      </c>
      <c r="N15" s="104">
        <v>10</v>
      </c>
      <c r="O15" s="109">
        <v>10</v>
      </c>
      <c r="P15" s="106">
        <f t="shared" si="2"/>
        <v>9.8000000000000007</v>
      </c>
      <c r="Q15" s="107">
        <f t="shared" si="3"/>
        <v>19.600000000000001</v>
      </c>
      <c r="R15" s="108">
        <v>9</v>
      </c>
      <c r="S15" s="105">
        <v>18</v>
      </c>
      <c r="T15" s="106">
        <f t="shared" si="0"/>
        <v>9</v>
      </c>
      <c r="U15" s="107">
        <f t="shared" si="4"/>
        <v>18</v>
      </c>
      <c r="V15" s="108">
        <v>14.1</v>
      </c>
      <c r="W15" s="104">
        <v>14.1</v>
      </c>
      <c r="X15" s="104">
        <v>17.399999999999999</v>
      </c>
      <c r="Y15" s="105">
        <v>17.399999999999999</v>
      </c>
      <c r="Z15" s="106">
        <f t="shared" si="5"/>
        <v>15.75</v>
      </c>
      <c r="AA15" s="107">
        <f t="shared" si="6"/>
        <v>31.5</v>
      </c>
      <c r="AB15" s="200">
        <f t="shared" si="7"/>
        <v>11.677777777777777</v>
      </c>
      <c r="AC15" s="200">
        <f t="shared" si="8"/>
        <v>105.1</v>
      </c>
      <c r="AD15" s="201">
        <v>8</v>
      </c>
      <c r="AE15" s="193" t="str">
        <f t="shared" si="9"/>
        <v>reprendre</v>
      </c>
      <c r="AF15" s="194" t="str">
        <f t="shared" si="10"/>
        <v xml:space="preserve">   INF_DPR5;  RCI_DPR5;  </v>
      </c>
      <c r="AG15" s="273" t="str">
        <f t="shared" si="11"/>
        <v>28/30</v>
      </c>
    </row>
  </sheetData>
  <mergeCells count="20">
    <mergeCell ref="B1:B2"/>
    <mergeCell ref="A1:A2"/>
    <mergeCell ref="N1:O1"/>
    <mergeCell ref="D1:E1"/>
    <mergeCell ref="F1:G1"/>
    <mergeCell ref="H1:I1"/>
    <mergeCell ref="J1:K1"/>
    <mergeCell ref="L1:M1"/>
    <mergeCell ref="AG1:AG2"/>
    <mergeCell ref="V1:W1"/>
    <mergeCell ref="AB1:AB2"/>
    <mergeCell ref="X1:Y1"/>
    <mergeCell ref="P1:Q1"/>
    <mergeCell ref="R1:S1"/>
    <mergeCell ref="AF1:AF2"/>
    <mergeCell ref="T1:U1"/>
    <mergeCell ref="AE1:AE2"/>
    <mergeCell ref="AD1:AD2"/>
    <mergeCell ref="AC1:AC2"/>
    <mergeCell ref="Z1:AA1"/>
  </mergeCells>
  <printOptions horizontalCentered="1"/>
  <pageMargins left="0.31496062992125984" right="0.31496062992125984" top="0.35433070866141736" bottom="0.35433070866141736" header="0.31496062992125984" footer="0.31496062992125984"/>
  <pageSetup paperSize="9" fitToWidth="0" fitToHeight="0" orientation="landscape"/>
  <headerFooter>
    <oddFooter>&amp;R&amp;P SUR &amp;N_&amp;A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Attaher55</vt:lpstr>
      <vt:lpstr>fiche5</vt:lpstr>
      <vt:lpstr>fiche4</vt:lpstr>
      <vt:lpstr>fiche3</vt:lpstr>
      <vt:lpstr>fiche1</vt:lpstr>
      <vt:lpstr>Attaher55!Impression_des_titres</vt:lpstr>
      <vt:lpstr>fiche1!Impression_des_titres</vt:lpstr>
      <vt:lpstr>fiche3!Impression_des_titres</vt:lpstr>
      <vt:lpstr>fiche4!Impression_des_titres</vt:lpstr>
      <vt:lpstr>fiche5!Impression_des_titres</vt:lpstr>
      <vt:lpstr>Attaher55!Zone_d_impression</vt:lpstr>
      <vt:lpstr>fiche1!Zone_d_impression</vt:lpstr>
      <vt:lpstr>fiche4!Zone_d_impression</vt:lpstr>
      <vt:lpstr>fiche5!Zone_d_impression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Comptabilite</dc:creator>
  <cp:lastModifiedBy>DELL</cp:lastModifiedBy>
  <dcterms:created xsi:type="dcterms:W3CDTF">2016-04-26T10:59:05Z</dcterms:created>
  <dcterms:modified xsi:type="dcterms:W3CDTF">2016-05-07T22:21:42Z</dcterms:modified>
</cp:coreProperties>
</file>