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475"/>
  </bookViews>
  <sheets>
    <sheet name="lundi" sheetId="1" r:id="rId1"/>
    <sheet name="Mardi" sheetId="7" r:id="rId2"/>
    <sheet name="Mercredi" sheetId="6" r:id="rId3"/>
    <sheet name="Jeudi" sheetId="5" r:id="rId4"/>
    <sheet name="Vendredi" sheetId="4" r:id="rId5"/>
    <sheet name="Volume" sheetId="2" r:id="rId6"/>
  </sheets>
  <calcPr calcId="144525"/>
</workbook>
</file>

<file path=xl/calcChain.xml><?xml version="1.0" encoding="utf-8"?>
<calcChain xmlns="http://schemas.openxmlformats.org/spreadsheetml/2006/main">
  <c r="R37" i="1" l="1"/>
  <c r="P37" i="1"/>
  <c r="V31" i="4" l="1"/>
  <c r="V28" i="4"/>
  <c r="V25" i="4"/>
  <c r="V22" i="4"/>
  <c r="V19" i="4"/>
  <c r="V16" i="4"/>
  <c r="V13" i="4"/>
  <c r="V10" i="4"/>
  <c r="U12" i="4" s="1"/>
  <c r="V31" i="5"/>
  <c r="V10" i="5"/>
  <c r="U12" i="5" s="1"/>
  <c r="T12" i="5" s="1"/>
  <c r="V13" i="5"/>
  <c r="V16" i="5"/>
  <c r="V19" i="5"/>
  <c r="V22" i="5"/>
  <c r="V25" i="5"/>
  <c r="V28" i="5"/>
  <c r="V31" i="6"/>
  <c r="V31" i="7"/>
  <c r="V28" i="7"/>
  <c r="V25" i="7"/>
  <c r="V22" i="7"/>
  <c r="V19" i="7"/>
  <c r="V16" i="7"/>
  <c r="V13" i="7"/>
  <c r="V28" i="6"/>
  <c r="V25" i="6"/>
  <c r="V22" i="6"/>
  <c r="V19" i="6"/>
  <c r="V16" i="6"/>
  <c r="V13" i="6"/>
  <c r="V10" i="6"/>
  <c r="U12" i="6" s="1"/>
  <c r="V10" i="7"/>
  <c r="U12" i="7" s="1"/>
  <c r="V31" i="1"/>
  <c r="V28" i="1"/>
  <c r="V25" i="1"/>
  <c r="V22" i="1"/>
  <c r="V19" i="1"/>
  <c r="V16" i="1"/>
  <c r="V13" i="1"/>
  <c r="V10" i="1"/>
  <c r="H4" i="2"/>
  <c r="U15" i="6" l="1"/>
  <c r="T12" i="6"/>
  <c r="U15" i="7"/>
  <c r="T12" i="7"/>
  <c r="U15" i="4"/>
  <c r="T12" i="4"/>
  <c r="U15" i="5"/>
  <c r="U18" i="6" l="1"/>
  <c r="T18" i="6" s="1"/>
  <c r="U21" i="6" s="1"/>
  <c r="T15" i="6"/>
  <c r="U18" i="7"/>
  <c r="T18" i="7" s="1"/>
  <c r="U21" i="7" s="1"/>
  <c r="T15" i="7"/>
  <c r="U18" i="4"/>
  <c r="T18" i="4" s="1"/>
  <c r="U21" i="4" s="1"/>
  <c r="T15" i="4"/>
  <c r="U18" i="5"/>
  <c r="T18" i="5" s="1"/>
  <c r="U21" i="5" s="1"/>
  <c r="T15" i="5"/>
  <c r="U24" i="6" l="1"/>
  <c r="T21" i="6"/>
  <c r="U24" i="7"/>
  <c r="T21" i="7"/>
  <c r="U24" i="4"/>
  <c r="T21" i="4"/>
  <c r="U24" i="5"/>
  <c r="T21" i="5"/>
  <c r="U27" i="6" l="1"/>
  <c r="T24" i="6"/>
  <c r="U27" i="7"/>
  <c r="T24" i="7"/>
  <c r="U27" i="4"/>
  <c r="T24" i="4"/>
  <c r="U27" i="5"/>
  <c r="T24" i="5"/>
  <c r="U30" i="6" l="1"/>
  <c r="T30" i="6" s="1"/>
  <c r="T27" i="6"/>
  <c r="U30" i="7"/>
  <c r="T30" i="7" s="1"/>
  <c r="T27" i="7"/>
  <c r="U30" i="4"/>
  <c r="T30" i="4" s="1"/>
  <c r="T27" i="4"/>
  <c r="U30" i="5"/>
  <c r="T30" i="5" s="1"/>
  <c r="T27" i="5"/>
  <c r="H3" i="2"/>
  <c r="D8" i="2"/>
  <c r="F2" i="2"/>
  <c r="D2" i="2"/>
  <c r="Y40" i="1"/>
  <c r="D3" i="2"/>
  <c r="U12" i="1" s="1"/>
  <c r="T12" i="1" s="1"/>
  <c r="D4" i="2"/>
  <c r="D5" i="2"/>
  <c r="D6" i="2"/>
  <c r="D7" i="2"/>
  <c r="X40" i="1"/>
  <c r="W40" i="1"/>
  <c r="T40" i="1"/>
  <c r="U15" i="1" l="1"/>
  <c r="U18" i="1" l="1"/>
  <c r="T18" i="1" s="1"/>
  <c r="U21" i="1" s="1"/>
  <c r="T15" i="1"/>
  <c r="T39" i="1"/>
  <c r="U24" i="1" l="1"/>
  <c r="U27" i="1" s="1"/>
  <c r="T21" i="1"/>
  <c r="T24" i="1" l="1"/>
  <c r="U30" i="1"/>
  <c r="T30" i="1" s="1"/>
  <c r="T27" i="1"/>
</calcChain>
</file>

<file path=xl/sharedStrings.xml><?xml version="1.0" encoding="utf-8"?>
<sst xmlns="http://schemas.openxmlformats.org/spreadsheetml/2006/main" count="584" uniqueCount="63">
  <si>
    <t xml:space="preserve">Elaboration des tournées </t>
  </si>
  <si>
    <t>Externe</t>
  </si>
  <si>
    <t>Destination</t>
  </si>
  <si>
    <t>Impératif horraire</t>
  </si>
  <si>
    <t>Explication</t>
  </si>
  <si>
    <t xml:space="preserve">Types de contenant </t>
  </si>
  <si>
    <t>Contraintes</t>
  </si>
  <si>
    <r>
      <rPr>
        <sz val="12"/>
        <color theme="1"/>
        <rFont val="Calibri"/>
        <family val="2"/>
        <scheme val="minor"/>
      </rPr>
      <t>Habituelle</t>
    </r>
    <r>
      <rPr>
        <sz val="11"/>
        <color theme="1"/>
        <rFont val="Calibri"/>
        <family val="2"/>
        <scheme val="minor"/>
      </rPr>
      <t xml:space="preserve"> </t>
    </r>
  </si>
  <si>
    <t>Ponctuelle</t>
  </si>
  <si>
    <t>Urgent</t>
  </si>
  <si>
    <t>Lieu &gt; local &gt; n°tel</t>
  </si>
  <si>
    <t>Delai à ne pas dépasser</t>
  </si>
  <si>
    <t>Opération</t>
  </si>
  <si>
    <t>Préciser l'objet de la mission</t>
  </si>
  <si>
    <t>pour favoriser le bon déroulement de la  mission</t>
  </si>
  <si>
    <t>indiquer la fréquence</t>
  </si>
  <si>
    <t>Cocher là case concernée</t>
  </si>
  <si>
    <t>Tournée ……….</t>
  </si>
  <si>
    <t>Retrait</t>
  </si>
  <si>
    <t>Dépôt</t>
  </si>
  <si>
    <t>Départ</t>
  </si>
  <si>
    <t>Etapes 1</t>
  </si>
  <si>
    <t>Etapes 2</t>
  </si>
  <si>
    <t>Etapes 3</t>
  </si>
  <si>
    <t>Etapes 4</t>
  </si>
  <si>
    <t>Etapes 5</t>
  </si>
  <si>
    <t>Etapes 6</t>
  </si>
  <si>
    <t>Retour</t>
  </si>
  <si>
    <t xml:space="preserve">Caisse concerné : nombre </t>
  </si>
  <si>
    <t>1</t>
  </si>
  <si>
    <t>Caisses</t>
  </si>
  <si>
    <t>USMC</t>
  </si>
  <si>
    <t>Linge sale</t>
  </si>
  <si>
    <t>Glacière</t>
  </si>
  <si>
    <t>pharmacie</t>
  </si>
  <si>
    <t>Courrier</t>
  </si>
  <si>
    <t>Vrac</t>
  </si>
  <si>
    <t>Volume (%)</t>
  </si>
  <si>
    <t>Volume (L)</t>
  </si>
  <si>
    <t>Total</t>
  </si>
  <si>
    <t>Max</t>
  </si>
  <si>
    <t>total estimé</t>
  </si>
  <si>
    <t>2</t>
  </si>
  <si>
    <t>3</t>
  </si>
  <si>
    <t>4</t>
  </si>
  <si>
    <t>5</t>
  </si>
  <si>
    <t>6</t>
  </si>
  <si>
    <t>7</t>
  </si>
  <si>
    <t>Types</t>
  </si>
  <si>
    <t>nombre</t>
  </si>
  <si>
    <t xml:space="preserve">Diable </t>
  </si>
  <si>
    <t>Remplissage (%) durant trajet</t>
  </si>
  <si>
    <t>Véhicule prit en compte : Partener …. DTM CH Lens</t>
  </si>
  <si>
    <t>Horraire</t>
  </si>
  <si>
    <t xml:space="preserve">Début: </t>
  </si>
  <si>
    <t>11</t>
  </si>
  <si>
    <t>8</t>
  </si>
  <si>
    <t>Elaboration des tournées du lundi</t>
  </si>
  <si>
    <t>Elaboration des tournées du mardi</t>
  </si>
  <si>
    <t>Elaboration des tournées du mercredi</t>
  </si>
  <si>
    <t>0</t>
  </si>
  <si>
    <t>(Eau+divers) =</t>
  </si>
  <si>
    <t>*Si ADR rempli à plus de 89% il y a une indication d'érreur*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</si>
</sst>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lightUp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2" fontId="0" fillId="0" borderId="0" xfId="0" applyNumberFormat="1"/>
    <xf numFmtId="1" fontId="0" fillId="0" borderId="13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" fontId="2" fillId="2" borderId="13" xfId="0" applyNumberFormat="1" applyFont="1" applyFill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165288</xdr:colOff>
      <xdr:row>0</xdr:row>
      <xdr:rowOff>35719</xdr:rowOff>
    </xdr:from>
    <xdr:to>
      <xdr:col>2</xdr:col>
      <xdr:colOff>287339</xdr:colOff>
      <xdr:row>6</xdr:row>
      <xdr:rowOff>153988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288" y="35719"/>
          <a:ext cx="1141226" cy="1261269"/>
        </a:xfrm>
        <a:prstGeom prst="rect">
          <a:avLst/>
        </a:prstGeom>
      </xdr:spPr>
    </xdr:pic>
    <xdr:clientData/>
  </xdr:twoCellAnchor>
  <xdr:twoCellAnchor editAs="oneCell">
    <xdr:from>
      <xdr:col>0</xdr:col>
      <xdr:colOff>165288</xdr:colOff>
      <xdr:row>0</xdr:row>
      <xdr:rowOff>35719</xdr:rowOff>
    </xdr:from>
    <xdr:to>
      <xdr:col>2</xdr:col>
      <xdr:colOff>287339</xdr:colOff>
      <xdr:row>6</xdr:row>
      <xdr:rowOff>153988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288" y="35719"/>
          <a:ext cx="1141226" cy="12612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165288</xdr:colOff>
      <xdr:row>0</xdr:row>
      <xdr:rowOff>35719</xdr:rowOff>
    </xdr:from>
    <xdr:to>
      <xdr:col>2</xdr:col>
      <xdr:colOff>287339</xdr:colOff>
      <xdr:row>6</xdr:row>
      <xdr:rowOff>42863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288" y="35719"/>
          <a:ext cx="1141226" cy="1261269"/>
        </a:xfrm>
        <a:prstGeom prst="rect">
          <a:avLst/>
        </a:prstGeom>
      </xdr:spPr>
    </xdr:pic>
    <xdr:clientData/>
  </xdr:twoCellAnchor>
  <xdr:twoCellAnchor editAs="oneCell">
    <xdr:from>
      <xdr:col>0</xdr:col>
      <xdr:colOff>165288</xdr:colOff>
      <xdr:row>0</xdr:row>
      <xdr:rowOff>35719</xdr:rowOff>
    </xdr:from>
    <xdr:to>
      <xdr:col>2</xdr:col>
      <xdr:colOff>287339</xdr:colOff>
      <xdr:row>6</xdr:row>
      <xdr:rowOff>153988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288" y="35719"/>
          <a:ext cx="1141226" cy="12612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165288</xdr:colOff>
      <xdr:row>0</xdr:row>
      <xdr:rowOff>35719</xdr:rowOff>
    </xdr:from>
    <xdr:to>
      <xdr:col>2</xdr:col>
      <xdr:colOff>287339</xdr:colOff>
      <xdr:row>6</xdr:row>
      <xdr:rowOff>153988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288" y="35719"/>
          <a:ext cx="1141226" cy="126126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165288</xdr:colOff>
      <xdr:row>0</xdr:row>
      <xdr:rowOff>35719</xdr:rowOff>
    </xdr:from>
    <xdr:to>
      <xdr:col>2</xdr:col>
      <xdr:colOff>287339</xdr:colOff>
      <xdr:row>6</xdr:row>
      <xdr:rowOff>153988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288" y="35719"/>
          <a:ext cx="1141226" cy="12612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0"/>
  <sheetViews>
    <sheetView tabSelected="1" zoomScale="70" zoomScaleNormal="70" workbookViewId="0">
      <selection activeCell="R38" sqref="R38"/>
    </sheetView>
  </sheetViews>
  <sheetFormatPr defaultRowHeight="15" x14ac:dyDescent="0.25"/>
  <cols>
    <col min="1" max="1" width="9.140625" style="2"/>
    <col min="2" max="2" width="6.140625" style="2" customWidth="1"/>
    <col min="3" max="3" width="6.42578125" style="2" customWidth="1"/>
    <col min="4" max="4" width="8.28515625" style="2" bestFit="1" customWidth="1"/>
    <col min="5" max="6" width="9.140625" style="2"/>
    <col min="7" max="7" width="18.140625" style="2" customWidth="1"/>
    <col min="8" max="8" width="7.5703125" style="2" customWidth="1"/>
    <col min="9" max="9" width="5.7109375" style="2" customWidth="1"/>
    <col min="10" max="10" width="7" style="2" customWidth="1"/>
    <col min="11" max="11" width="11" style="2" bestFit="1" customWidth="1"/>
    <col min="12" max="12" width="9.140625" style="2"/>
    <col min="13" max="13" width="27.28515625" style="2" customWidth="1"/>
    <col min="14" max="14" width="11.28515625" style="2" bestFit="1" customWidth="1"/>
    <col min="15" max="15" width="8.7109375" style="2" bestFit="1" customWidth="1"/>
    <col min="16" max="16" width="11.28515625" style="2" bestFit="1" customWidth="1"/>
    <col min="17" max="17" width="9.140625" style="2"/>
    <col min="18" max="18" width="12" style="2" bestFit="1" customWidth="1"/>
    <col min="19" max="19" width="10.28515625" style="2" bestFit="1" customWidth="1"/>
    <col min="20" max="20" width="11.5703125" style="2" bestFit="1" customWidth="1"/>
    <col min="21" max="25" width="9.140625" style="2"/>
    <col min="26" max="26" width="12.42578125" style="2" customWidth="1"/>
    <col min="27" max="27" width="11" style="2" customWidth="1"/>
    <col min="28" max="16384" width="9.140625" style="2"/>
  </cols>
  <sheetData>
    <row r="1" spans="1:28" x14ac:dyDescent="0.25">
      <c r="A1" s="33" t="s">
        <v>57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</row>
    <row r="2" spans="1:28" x14ac:dyDescent="0.25">
      <c r="E2" s="33" t="s">
        <v>1</v>
      </c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 spans="1:28" x14ac:dyDescent="0.25">
      <c r="D3" s="29" t="s">
        <v>53</v>
      </c>
      <c r="E3" s="17" t="s">
        <v>2</v>
      </c>
      <c r="F3" s="18"/>
      <c r="G3" s="19"/>
      <c r="H3" s="17" t="s">
        <v>3</v>
      </c>
      <c r="I3" s="18"/>
      <c r="J3" s="19"/>
      <c r="K3" s="17" t="s">
        <v>4</v>
      </c>
      <c r="L3" s="18"/>
      <c r="M3" s="19"/>
      <c r="N3" s="17" t="s">
        <v>5</v>
      </c>
      <c r="O3" s="18"/>
      <c r="P3" s="18"/>
      <c r="Q3" s="18"/>
      <c r="R3" s="18"/>
      <c r="S3" s="18"/>
      <c r="T3" s="18"/>
      <c r="U3" s="18"/>
      <c r="V3" s="19"/>
      <c r="W3" s="17" t="s">
        <v>6</v>
      </c>
      <c r="X3" s="18"/>
      <c r="Y3" s="19"/>
      <c r="Z3" s="30" t="s">
        <v>7</v>
      </c>
      <c r="AA3" s="29" t="s">
        <v>8</v>
      </c>
      <c r="AB3" s="29" t="s">
        <v>9</v>
      </c>
    </row>
    <row r="4" spans="1:28" x14ac:dyDescent="0.25">
      <c r="D4" s="29"/>
      <c r="E4" s="23"/>
      <c r="F4" s="24"/>
      <c r="G4" s="25"/>
      <c r="H4" s="20"/>
      <c r="I4" s="21"/>
      <c r="J4" s="22"/>
      <c r="K4" s="23"/>
      <c r="L4" s="24"/>
      <c r="M4" s="25"/>
      <c r="N4" s="23"/>
      <c r="O4" s="24"/>
      <c r="P4" s="24"/>
      <c r="Q4" s="24"/>
      <c r="R4" s="24"/>
      <c r="S4" s="24"/>
      <c r="T4" s="24"/>
      <c r="U4" s="24"/>
      <c r="V4" s="25"/>
      <c r="W4" s="23"/>
      <c r="X4" s="24"/>
      <c r="Y4" s="25"/>
      <c r="Z4" s="30"/>
      <c r="AA4" s="29"/>
      <c r="AB4" s="29"/>
    </row>
    <row r="5" spans="1:28" ht="15" customHeight="1" x14ac:dyDescent="0.25">
      <c r="D5" s="30" t="s">
        <v>54</v>
      </c>
      <c r="E5" s="17" t="s">
        <v>10</v>
      </c>
      <c r="F5" s="18"/>
      <c r="G5" s="19"/>
      <c r="H5" s="43" t="s">
        <v>11</v>
      </c>
      <c r="I5" s="44"/>
      <c r="J5" s="45"/>
      <c r="K5" s="26" t="s">
        <v>12</v>
      </c>
      <c r="L5" s="17" t="s">
        <v>13</v>
      </c>
      <c r="M5" s="19"/>
      <c r="N5" s="43" t="s">
        <v>28</v>
      </c>
      <c r="O5" s="44"/>
      <c r="P5" s="44"/>
      <c r="Q5" s="44"/>
      <c r="R5" s="44"/>
      <c r="S5" s="44"/>
      <c r="T5" s="44"/>
      <c r="U5" s="44"/>
      <c r="V5" s="45"/>
      <c r="W5" s="43" t="s">
        <v>14</v>
      </c>
      <c r="X5" s="44"/>
      <c r="Y5" s="45"/>
      <c r="Z5" s="43" t="s">
        <v>15</v>
      </c>
      <c r="AA5" s="55" t="s">
        <v>16</v>
      </c>
      <c r="AB5" s="55" t="s">
        <v>16</v>
      </c>
    </row>
    <row r="6" spans="1:28" x14ac:dyDescent="0.25">
      <c r="D6" s="30"/>
      <c r="E6" s="20"/>
      <c r="F6" s="21"/>
      <c r="G6" s="22"/>
      <c r="H6" s="46"/>
      <c r="I6" s="47"/>
      <c r="J6" s="48"/>
      <c r="K6" s="27"/>
      <c r="L6" s="20"/>
      <c r="M6" s="22"/>
      <c r="N6" s="46"/>
      <c r="O6" s="47"/>
      <c r="P6" s="47"/>
      <c r="Q6" s="47"/>
      <c r="R6" s="47"/>
      <c r="S6" s="47"/>
      <c r="T6" s="47"/>
      <c r="U6" s="47"/>
      <c r="V6" s="48"/>
      <c r="W6" s="46"/>
      <c r="X6" s="47"/>
      <c r="Y6" s="48"/>
      <c r="Z6" s="46"/>
      <c r="AA6" s="56"/>
      <c r="AB6" s="56"/>
    </row>
    <row r="7" spans="1:28" x14ac:dyDescent="0.25">
      <c r="D7" s="30"/>
      <c r="E7" s="23"/>
      <c r="F7" s="24"/>
      <c r="G7" s="25"/>
      <c r="H7" s="49"/>
      <c r="I7" s="50"/>
      <c r="J7" s="51"/>
      <c r="K7" s="28"/>
      <c r="L7" s="23"/>
      <c r="M7" s="25"/>
      <c r="N7" s="49"/>
      <c r="O7" s="50"/>
      <c r="P7" s="50"/>
      <c r="Q7" s="50"/>
      <c r="R7" s="50"/>
      <c r="S7" s="50"/>
      <c r="T7" s="50"/>
      <c r="U7" s="50"/>
      <c r="V7" s="51"/>
      <c r="W7" s="49"/>
      <c r="X7" s="50"/>
      <c r="Y7" s="51"/>
      <c r="Z7" s="49"/>
      <c r="AA7" s="57"/>
      <c r="AB7" s="57"/>
    </row>
    <row r="8" spans="1:28" x14ac:dyDescent="0.25">
      <c r="A8" s="17" t="s">
        <v>17</v>
      </c>
      <c r="B8" s="18"/>
      <c r="C8" s="18"/>
      <c r="D8" s="26"/>
      <c r="E8" s="17"/>
      <c r="F8" s="18"/>
      <c r="G8" s="19"/>
      <c r="H8" s="17"/>
      <c r="I8" s="18"/>
      <c r="J8" s="19"/>
      <c r="K8" s="41"/>
      <c r="L8" s="17"/>
      <c r="M8" s="19"/>
      <c r="N8" s="26" t="s">
        <v>48</v>
      </c>
      <c r="O8" s="31" t="s">
        <v>49</v>
      </c>
      <c r="P8" s="26" t="s">
        <v>48</v>
      </c>
      <c r="Q8" s="31" t="s">
        <v>49</v>
      </c>
      <c r="R8" s="26" t="s">
        <v>48</v>
      </c>
      <c r="S8" s="31" t="s">
        <v>49</v>
      </c>
      <c r="T8" s="26" t="s">
        <v>48</v>
      </c>
      <c r="U8" s="31" t="s">
        <v>49</v>
      </c>
      <c r="V8" s="31" t="s">
        <v>39</v>
      </c>
      <c r="W8" s="17"/>
      <c r="X8" s="18"/>
      <c r="Y8" s="19"/>
      <c r="Z8" s="29"/>
      <c r="AA8" s="29"/>
      <c r="AB8" s="29"/>
    </row>
    <row r="9" spans="1:28" x14ac:dyDescent="0.25">
      <c r="A9" s="23"/>
      <c r="B9" s="24"/>
      <c r="C9" s="24"/>
      <c r="D9" s="28"/>
      <c r="E9" s="23"/>
      <c r="F9" s="24"/>
      <c r="G9" s="25"/>
      <c r="H9" s="23"/>
      <c r="I9" s="24"/>
      <c r="J9" s="25"/>
      <c r="K9" s="42"/>
      <c r="L9" s="23"/>
      <c r="M9" s="25"/>
      <c r="N9" s="28"/>
      <c r="O9" s="32"/>
      <c r="P9" s="28"/>
      <c r="Q9" s="32"/>
      <c r="R9" s="28"/>
      <c r="S9" s="32"/>
      <c r="T9" s="28"/>
      <c r="U9" s="32"/>
      <c r="V9" s="32"/>
      <c r="W9" s="23"/>
      <c r="X9" s="24"/>
      <c r="Y9" s="25"/>
      <c r="Z9" s="29"/>
      <c r="AA9" s="29"/>
      <c r="AB9" s="29"/>
    </row>
    <row r="10" spans="1:28" x14ac:dyDescent="0.25">
      <c r="A10" s="18" t="s">
        <v>20</v>
      </c>
      <c r="B10" s="18"/>
      <c r="C10" s="18"/>
      <c r="D10" s="26"/>
      <c r="E10" s="17"/>
      <c r="F10" s="18"/>
      <c r="G10" s="19"/>
      <c r="H10" s="17"/>
      <c r="I10" s="18"/>
      <c r="J10" s="19"/>
      <c r="K10" s="26" t="s">
        <v>19</v>
      </c>
      <c r="L10" s="17"/>
      <c r="M10" s="19"/>
      <c r="N10" s="26" t="s">
        <v>35</v>
      </c>
      <c r="O10" s="31" t="s">
        <v>43</v>
      </c>
      <c r="P10" s="26" t="s">
        <v>33</v>
      </c>
      <c r="Q10" s="31" t="s">
        <v>43</v>
      </c>
      <c r="R10" s="26" t="s">
        <v>33</v>
      </c>
      <c r="S10" s="31" t="s">
        <v>29</v>
      </c>
      <c r="T10" s="26" t="s">
        <v>34</v>
      </c>
      <c r="U10" s="31" t="s">
        <v>29</v>
      </c>
      <c r="V10" s="58">
        <f>INDEX(Volume!$D$2:$D$7,MATCH(lundi!N10,Volume!$C$2:$C$7,0))*O10+INDEX(Volume!$D$2:$D$7,MATCH(lundi!P10,Volume!$C$2:$C$7,0))*Q10+INDEX(Volume!$D$2:$D$7,MATCH(lundi!R10,Volume!$C$2:$C$7,0))*S10+INDEX(Volume!$D$2:$D$7,MATCH(lundi!T10,Volume!$C$2:$C$7,0))*U10</f>
        <v>23.166666666666668</v>
      </c>
      <c r="W10" s="17"/>
      <c r="X10" s="18"/>
      <c r="Y10" s="19"/>
      <c r="Z10" s="26"/>
      <c r="AA10" s="26"/>
      <c r="AB10" s="26"/>
    </row>
    <row r="11" spans="1:28" x14ac:dyDescent="0.25">
      <c r="A11" s="24"/>
      <c r="B11" s="24"/>
      <c r="C11" s="24"/>
      <c r="D11" s="28"/>
      <c r="E11" s="23"/>
      <c r="F11" s="24"/>
      <c r="G11" s="25"/>
      <c r="H11" s="23"/>
      <c r="I11" s="24"/>
      <c r="J11" s="25"/>
      <c r="K11" s="28"/>
      <c r="L11" s="23"/>
      <c r="M11" s="25"/>
      <c r="N11" s="28"/>
      <c r="O11" s="32"/>
      <c r="P11" s="28"/>
      <c r="Q11" s="32"/>
      <c r="R11" s="28"/>
      <c r="S11" s="32"/>
      <c r="T11" s="28"/>
      <c r="U11" s="32"/>
      <c r="V11" s="59"/>
      <c r="W11" s="20"/>
      <c r="X11" s="21"/>
      <c r="Y11" s="22"/>
      <c r="Z11" s="27"/>
      <c r="AA11" s="27"/>
      <c r="AB11" s="27"/>
    </row>
    <row r="12" spans="1:28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52" t="s">
        <v>51</v>
      </c>
      <c r="R12" s="53"/>
      <c r="S12" s="54"/>
      <c r="T12" s="11">
        <f>IF(U12&lt;0,0,U12)</f>
        <v>0</v>
      </c>
      <c r="U12" s="8">
        <f>IF(K10="Dépôt",0,V10)</f>
        <v>0</v>
      </c>
      <c r="V12" s="10"/>
      <c r="W12" s="23"/>
      <c r="X12" s="24"/>
      <c r="Y12" s="25"/>
      <c r="Z12" s="28"/>
      <c r="AA12" s="28"/>
      <c r="AB12" s="28"/>
    </row>
    <row r="13" spans="1:28" x14ac:dyDescent="0.25">
      <c r="A13" s="18" t="s">
        <v>21</v>
      </c>
      <c r="B13" s="18"/>
      <c r="C13" s="18"/>
      <c r="D13" s="26"/>
      <c r="E13" s="17"/>
      <c r="F13" s="18"/>
      <c r="G13" s="19"/>
      <c r="H13" s="17"/>
      <c r="I13" s="18"/>
      <c r="J13" s="19"/>
      <c r="K13" s="26" t="s">
        <v>18</v>
      </c>
      <c r="L13" s="17"/>
      <c r="M13" s="19"/>
      <c r="N13" s="26" t="s">
        <v>32</v>
      </c>
      <c r="O13" s="31" t="s">
        <v>43</v>
      </c>
      <c r="P13" s="26" t="s">
        <v>31</v>
      </c>
      <c r="Q13" s="31" t="s">
        <v>46</v>
      </c>
      <c r="R13" s="26" t="s">
        <v>34</v>
      </c>
      <c r="S13" s="31" t="s">
        <v>42</v>
      </c>
      <c r="T13" s="26" t="s">
        <v>33</v>
      </c>
      <c r="U13" s="31" t="s">
        <v>44</v>
      </c>
      <c r="V13" s="58">
        <f>INDEX(Volume!$D$2:$D$7,MATCH(lundi!N13,Volume!$C$2:$C$7,0))*O13+INDEX(Volume!$D$2:$D$7,MATCH(lundi!P13,Volume!$C$2:$C$7,0))*Q13+INDEX(Volume!$D$2:$D$7,MATCH(lundi!R13,Volume!$C$2:$C$7,0))*S13+INDEX(Volume!$D$2:$D$7,MATCH(lundi!T13,Volume!$C$2:$C$7,0))*U13</f>
        <v>85.944444444444443</v>
      </c>
      <c r="W13" s="17"/>
      <c r="X13" s="18"/>
      <c r="Y13" s="19"/>
      <c r="Z13" s="26"/>
      <c r="AA13" s="26"/>
      <c r="AB13" s="26"/>
    </row>
    <row r="14" spans="1:28" x14ac:dyDescent="0.25">
      <c r="A14" s="21"/>
      <c r="B14" s="21"/>
      <c r="C14" s="21"/>
      <c r="D14" s="28"/>
      <c r="E14" s="23"/>
      <c r="F14" s="24"/>
      <c r="G14" s="25"/>
      <c r="H14" s="23"/>
      <c r="I14" s="24"/>
      <c r="J14" s="25"/>
      <c r="K14" s="28"/>
      <c r="L14" s="23"/>
      <c r="M14" s="25"/>
      <c r="N14" s="28"/>
      <c r="O14" s="32"/>
      <c r="P14" s="28"/>
      <c r="Q14" s="32"/>
      <c r="R14" s="28"/>
      <c r="S14" s="32"/>
      <c r="T14" s="28"/>
      <c r="U14" s="32"/>
      <c r="V14" s="59"/>
      <c r="W14" s="20"/>
      <c r="X14" s="21"/>
      <c r="Y14" s="22"/>
      <c r="Z14" s="27"/>
      <c r="AA14" s="27"/>
      <c r="AB14" s="27"/>
    </row>
    <row r="15" spans="1:28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52" t="s">
        <v>51</v>
      </c>
      <c r="R15" s="53"/>
      <c r="S15" s="54"/>
      <c r="T15" s="11">
        <f>IF(U15&lt;0,0,U15)</f>
        <v>85.944444444444443</v>
      </c>
      <c r="U15" s="8">
        <f>IF(K13="Retrait",(U12+V13),(U12-V13))</f>
        <v>85.944444444444443</v>
      </c>
      <c r="V15" s="10"/>
      <c r="W15" s="23"/>
      <c r="X15" s="24"/>
      <c r="Y15" s="25"/>
      <c r="Z15" s="28"/>
      <c r="AA15" s="28"/>
      <c r="AB15" s="28"/>
    </row>
    <row r="16" spans="1:28" x14ac:dyDescent="0.25">
      <c r="A16" s="18" t="s">
        <v>22</v>
      </c>
      <c r="B16" s="18"/>
      <c r="C16" s="18"/>
      <c r="D16" s="26"/>
      <c r="E16" s="17"/>
      <c r="F16" s="18"/>
      <c r="G16" s="19"/>
      <c r="H16" s="17"/>
      <c r="I16" s="18"/>
      <c r="J16" s="19"/>
      <c r="K16" s="26" t="s">
        <v>19</v>
      </c>
      <c r="L16" s="17"/>
      <c r="M16" s="19"/>
      <c r="N16" s="26" t="s">
        <v>32</v>
      </c>
      <c r="O16" s="31" t="s">
        <v>43</v>
      </c>
      <c r="P16" s="26" t="s">
        <v>36</v>
      </c>
      <c r="Q16" s="31" t="s">
        <v>55</v>
      </c>
      <c r="R16" s="26" t="s">
        <v>34</v>
      </c>
      <c r="S16" s="31" t="s">
        <v>43</v>
      </c>
      <c r="T16" s="26" t="s">
        <v>31</v>
      </c>
      <c r="U16" s="31" t="s">
        <v>44</v>
      </c>
      <c r="V16" s="58">
        <f>INDEX(Volume!$D$2:$D$7,MATCH(lundi!N16,Volume!$C$2:$C$7,0))*O16+INDEX(Volume!$D$2:$D$7,MATCH(lundi!P16,Volume!$C$2:$C$7,0))*Q16+INDEX(Volume!$D$2:$D$7,MATCH(lundi!R16,Volume!$C$2:$C$7,0))*S16+INDEX(Volume!$D$2:$D$7,MATCH(lundi!T16,Volume!$C$2:$C$7,0))*U16</f>
        <v>65.777777777777771</v>
      </c>
      <c r="W16" s="17"/>
      <c r="X16" s="18"/>
      <c r="Y16" s="19"/>
      <c r="Z16" s="26"/>
      <c r="AA16" s="26"/>
      <c r="AB16" s="26"/>
    </row>
    <row r="17" spans="1:28" x14ac:dyDescent="0.25">
      <c r="A17" s="21"/>
      <c r="B17" s="21"/>
      <c r="C17" s="21"/>
      <c r="D17" s="28"/>
      <c r="E17" s="23"/>
      <c r="F17" s="24"/>
      <c r="G17" s="25"/>
      <c r="H17" s="23"/>
      <c r="I17" s="24"/>
      <c r="J17" s="25"/>
      <c r="K17" s="28"/>
      <c r="L17" s="23"/>
      <c r="M17" s="25"/>
      <c r="N17" s="28"/>
      <c r="O17" s="32"/>
      <c r="P17" s="28"/>
      <c r="Q17" s="32"/>
      <c r="R17" s="28"/>
      <c r="S17" s="32"/>
      <c r="T17" s="28"/>
      <c r="U17" s="32"/>
      <c r="V17" s="59"/>
      <c r="W17" s="20"/>
      <c r="X17" s="21"/>
      <c r="Y17" s="22"/>
      <c r="Z17" s="27"/>
      <c r="AA17" s="27"/>
      <c r="AB17" s="27"/>
    </row>
    <row r="18" spans="1:28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52" t="s">
        <v>51</v>
      </c>
      <c r="R18" s="53"/>
      <c r="S18" s="54"/>
      <c r="T18" s="9">
        <f>IF(U18&lt;0,0,U18)</f>
        <v>20.166666666666671</v>
      </c>
      <c r="U18" s="12">
        <f>IF(K16="Dépôt",((U15)-V16),((U15)+V16))</f>
        <v>20.166666666666671</v>
      </c>
      <c r="V18" s="10"/>
      <c r="W18" s="23"/>
      <c r="X18" s="24"/>
      <c r="Y18" s="25"/>
      <c r="Z18" s="28"/>
      <c r="AA18" s="28"/>
      <c r="AB18" s="28"/>
    </row>
    <row r="19" spans="1:28" x14ac:dyDescent="0.25">
      <c r="A19" s="18" t="s">
        <v>23</v>
      </c>
      <c r="B19" s="18"/>
      <c r="C19" s="18"/>
      <c r="D19" s="26"/>
      <c r="E19" s="17"/>
      <c r="F19" s="18"/>
      <c r="G19" s="19"/>
      <c r="H19" s="17"/>
      <c r="I19" s="18"/>
      <c r="J19" s="19"/>
      <c r="K19" s="26" t="s">
        <v>18</v>
      </c>
      <c r="L19" s="17"/>
      <c r="M19" s="19"/>
      <c r="N19" s="26" t="s">
        <v>32</v>
      </c>
      <c r="O19" s="31" t="s">
        <v>43</v>
      </c>
      <c r="P19" s="26" t="s">
        <v>31</v>
      </c>
      <c r="Q19" s="31" t="s">
        <v>42</v>
      </c>
      <c r="R19" s="26" t="s">
        <v>34</v>
      </c>
      <c r="S19" s="31" t="s">
        <v>44</v>
      </c>
      <c r="T19" s="26" t="s">
        <v>33</v>
      </c>
      <c r="U19" s="31"/>
      <c r="V19" s="58">
        <f>INDEX(Volume!$D$2:$D$7,MATCH(lundi!N19,Volume!$C$2:$C$7,0))*O19+INDEX(Volume!$D$2:$D$7,MATCH(lundi!P19,Volume!$C$2:$C$7,0))*Q19+INDEX(Volume!$D$2:$D$7,MATCH(lundi!R19,Volume!$C$2:$C$7,0))*S19+INDEX(Volume!$D$2:$D$7,MATCH(lundi!T19,Volume!$C$2:$C$7,0))*U19</f>
        <v>41.611111111111114</v>
      </c>
      <c r="W19" s="17"/>
      <c r="X19" s="18"/>
      <c r="Y19" s="19"/>
      <c r="Z19" s="26"/>
      <c r="AA19" s="26"/>
      <c r="AB19" s="26"/>
    </row>
    <row r="20" spans="1:28" x14ac:dyDescent="0.25">
      <c r="A20" s="21"/>
      <c r="B20" s="21"/>
      <c r="C20" s="21"/>
      <c r="D20" s="28"/>
      <c r="E20" s="23"/>
      <c r="F20" s="24"/>
      <c r="G20" s="25"/>
      <c r="H20" s="23"/>
      <c r="I20" s="24"/>
      <c r="J20" s="25"/>
      <c r="K20" s="28"/>
      <c r="L20" s="23"/>
      <c r="M20" s="25"/>
      <c r="N20" s="28"/>
      <c r="O20" s="32"/>
      <c r="P20" s="28"/>
      <c r="Q20" s="32"/>
      <c r="R20" s="28"/>
      <c r="S20" s="32"/>
      <c r="T20" s="28"/>
      <c r="U20" s="32"/>
      <c r="V20" s="59"/>
      <c r="W20" s="20"/>
      <c r="X20" s="21"/>
      <c r="Y20" s="22"/>
      <c r="Z20" s="27"/>
      <c r="AA20" s="27"/>
      <c r="AB20" s="27"/>
    </row>
    <row r="21" spans="1:28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52" t="s">
        <v>51</v>
      </c>
      <c r="R21" s="53"/>
      <c r="S21" s="54"/>
      <c r="T21" s="11">
        <f>IF(U21&lt;0,0,U21)</f>
        <v>61.777777777777786</v>
      </c>
      <c r="U21" s="5">
        <f>IF(K19="Retrait",((T18)+V19),(T18))</f>
        <v>61.777777777777786</v>
      </c>
      <c r="V21" s="10"/>
      <c r="W21" s="23"/>
      <c r="X21" s="24"/>
      <c r="Y21" s="25"/>
      <c r="Z21" s="28"/>
      <c r="AA21" s="28"/>
      <c r="AB21" s="28"/>
    </row>
    <row r="22" spans="1:28" x14ac:dyDescent="0.25">
      <c r="A22" s="18" t="s">
        <v>24</v>
      </c>
      <c r="B22" s="18"/>
      <c r="C22" s="18"/>
      <c r="D22" s="26"/>
      <c r="E22" s="17"/>
      <c r="F22" s="18"/>
      <c r="G22" s="19"/>
      <c r="H22" s="17"/>
      <c r="I22" s="18"/>
      <c r="J22" s="19"/>
      <c r="K22" s="26" t="s">
        <v>19</v>
      </c>
      <c r="L22" s="17"/>
      <c r="M22" s="19"/>
      <c r="N22" s="26" t="s">
        <v>32</v>
      </c>
      <c r="O22" s="31" t="s">
        <v>43</v>
      </c>
      <c r="P22" s="26" t="s">
        <v>34</v>
      </c>
      <c r="Q22" s="31" t="s">
        <v>42</v>
      </c>
      <c r="R22" s="26" t="s">
        <v>34</v>
      </c>
      <c r="S22" s="31" t="s">
        <v>45</v>
      </c>
      <c r="T22" s="26" t="s">
        <v>33</v>
      </c>
      <c r="U22" s="31" t="s">
        <v>42</v>
      </c>
      <c r="V22" s="58">
        <f>INDEX(Volume!$D$2:$D$7,MATCH(lundi!N22,Volume!$C$2:$C$7,0))*O22+INDEX(Volume!$D$2:$D$7,MATCH(lundi!P22,Volume!$C$2:$C$7,0))*Q22+INDEX(Volume!$D$2:$D$7,MATCH(lundi!R22,Volume!$C$2:$C$7,0))*S22+INDEX(Volume!$D$2:$D$7,MATCH(lundi!T22,Volume!$C$2:$C$7,0))*U22</f>
        <v>39.55555555555555</v>
      </c>
      <c r="W22" s="17"/>
      <c r="X22" s="18"/>
      <c r="Y22" s="19"/>
      <c r="Z22" s="26"/>
      <c r="AA22" s="26"/>
      <c r="AB22" s="26"/>
    </row>
    <row r="23" spans="1:28" x14ac:dyDescent="0.25">
      <c r="A23" s="21"/>
      <c r="B23" s="21"/>
      <c r="C23" s="21"/>
      <c r="D23" s="28"/>
      <c r="E23" s="23"/>
      <c r="F23" s="24"/>
      <c r="G23" s="25"/>
      <c r="H23" s="23"/>
      <c r="I23" s="24"/>
      <c r="J23" s="25"/>
      <c r="K23" s="28"/>
      <c r="L23" s="23"/>
      <c r="M23" s="25"/>
      <c r="N23" s="28"/>
      <c r="O23" s="32"/>
      <c r="P23" s="28"/>
      <c r="Q23" s="32"/>
      <c r="R23" s="28"/>
      <c r="S23" s="32"/>
      <c r="T23" s="28"/>
      <c r="U23" s="32"/>
      <c r="V23" s="59"/>
      <c r="W23" s="20"/>
      <c r="X23" s="21"/>
      <c r="Y23" s="22"/>
      <c r="Z23" s="27"/>
      <c r="AA23" s="27"/>
      <c r="AB23" s="27"/>
    </row>
    <row r="24" spans="1:28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52" t="s">
        <v>51</v>
      </c>
      <c r="R24" s="53"/>
      <c r="S24" s="54"/>
      <c r="T24" s="7">
        <f>IF(U24&lt;0,0,U24)</f>
        <v>22.222222222222236</v>
      </c>
      <c r="U24" s="12">
        <f>IF(K22="Dépôt",(U21-V22),(U21+V22))</f>
        <v>22.222222222222236</v>
      </c>
      <c r="V24" s="10"/>
      <c r="W24" s="23"/>
      <c r="X24" s="24"/>
      <c r="Y24" s="25"/>
      <c r="Z24" s="28"/>
      <c r="AA24" s="28"/>
      <c r="AB24" s="28"/>
    </row>
    <row r="25" spans="1:28" x14ac:dyDescent="0.25">
      <c r="A25" s="18" t="s">
        <v>25</v>
      </c>
      <c r="B25" s="18"/>
      <c r="C25" s="18"/>
      <c r="D25" s="26"/>
      <c r="E25" s="17"/>
      <c r="F25" s="18"/>
      <c r="G25" s="19"/>
      <c r="H25" s="17"/>
      <c r="I25" s="18"/>
      <c r="J25" s="19"/>
      <c r="K25" s="26" t="s">
        <v>18</v>
      </c>
      <c r="L25" s="17"/>
      <c r="M25" s="19"/>
      <c r="N25" s="26" t="s">
        <v>32</v>
      </c>
      <c r="O25" s="31" t="s">
        <v>43</v>
      </c>
      <c r="P25" s="26" t="s">
        <v>36</v>
      </c>
      <c r="Q25" s="31" t="s">
        <v>56</v>
      </c>
      <c r="R25" s="26" t="s">
        <v>34</v>
      </c>
      <c r="S25" s="31" t="s">
        <v>46</v>
      </c>
      <c r="T25" s="26" t="s">
        <v>33</v>
      </c>
      <c r="U25" s="31"/>
      <c r="V25" s="58">
        <f>INDEX(Volume!$D$2:$D$7,MATCH(lundi!N25,Volume!$C$2:$C$7,0))*O25+INDEX(Volume!$D$2:$D$7,MATCH(lundi!P25,Volume!$C$2:$C$7,0))*Q25+INDEX(Volume!$D$2:$D$7,MATCH(lundi!R25,Volume!$C$2:$C$7,0))*S25+INDEX(Volume!$D$2:$D$7,MATCH(lundi!T25,Volume!$C$2:$C$7,0))*U25</f>
        <v>36.611111111111107</v>
      </c>
      <c r="W25" s="17"/>
      <c r="X25" s="18"/>
      <c r="Y25" s="19"/>
      <c r="Z25" s="26"/>
      <c r="AA25" s="26"/>
      <c r="AB25" s="26"/>
    </row>
    <row r="26" spans="1:28" x14ac:dyDescent="0.25">
      <c r="A26" s="21"/>
      <c r="B26" s="21"/>
      <c r="C26" s="21"/>
      <c r="D26" s="28"/>
      <c r="E26" s="23"/>
      <c r="F26" s="24"/>
      <c r="G26" s="25"/>
      <c r="H26" s="23"/>
      <c r="I26" s="24"/>
      <c r="J26" s="25"/>
      <c r="K26" s="28"/>
      <c r="L26" s="23"/>
      <c r="M26" s="25"/>
      <c r="N26" s="28"/>
      <c r="O26" s="32"/>
      <c r="P26" s="28"/>
      <c r="Q26" s="32"/>
      <c r="R26" s="28"/>
      <c r="S26" s="32"/>
      <c r="T26" s="28"/>
      <c r="U26" s="32"/>
      <c r="V26" s="59"/>
      <c r="W26" s="20"/>
      <c r="X26" s="21"/>
      <c r="Y26" s="22"/>
      <c r="Z26" s="27"/>
      <c r="AA26" s="27"/>
      <c r="AB26" s="27"/>
    </row>
    <row r="27" spans="1:28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52" t="s">
        <v>51</v>
      </c>
      <c r="R27" s="53"/>
      <c r="S27" s="54"/>
      <c r="T27" s="7">
        <f>IF(U27&lt;0,0,U27)</f>
        <v>58.833333333333343</v>
      </c>
      <c r="U27" s="12">
        <f>IF(K25="Dépôt",(U24-V25),(U24+V25))</f>
        <v>58.833333333333343</v>
      </c>
      <c r="V27" s="10"/>
      <c r="W27" s="23"/>
      <c r="X27" s="24"/>
      <c r="Y27" s="25"/>
      <c r="Z27" s="28"/>
      <c r="AA27" s="28"/>
      <c r="AB27" s="28"/>
    </row>
    <row r="28" spans="1:28" x14ac:dyDescent="0.25">
      <c r="A28" s="18" t="s">
        <v>26</v>
      </c>
      <c r="B28" s="18"/>
      <c r="C28" s="18"/>
      <c r="D28" s="26"/>
      <c r="E28" s="17"/>
      <c r="F28" s="18"/>
      <c r="G28" s="19"/>
      <c r="H28" s="17"/>
      <c r="I28" s="18"/>
      <c r="J28" s="19"/>
      <c r="K28" s="26" t="s">
        <v>18</v>
      </c>
      <c r="L28" s="17"/>
      <c r="M28" s="19"/>
      <c r="N28" s="26" t="s">
        <v>32</v>
      </c>
      <c r="O28" s="31" t="s">
        <v>43</v>
      </c>
      <c r="P28" s="26" t="s">
        <v>36</v>
      </c>
      <c r="Q28" s="31" t="s">
        <v>43</v>
      </c>
      <c r="R28" s="26" t="s">
        <v>34</v>
      </c>
      <c r="S28" s="31" t="s">
        <v>47</v>
      </c>
      <c r="T28" s="26" t="s">
        <v>33</v>
      </c>
      <c r="U28" s="31"/>
      <c r="V28" s="58">
        <f>INDEX(Volume!$D$2:$D$7,MATCH(lundi!N28,Volume!$C$2:$C$7,0))*O28+INDEX(Volume!$D$2:$D$7,MATCH(lundi!P28,Volume!$C$2:$C$7,0))*Q28+INDEX(Volume!$D$2:$D$7,MATCH(lundi!R28,Volume!$C$2:$C$7,0))*S28+INDEX(Volume!$D$2:$D$7,MATCH(lundi!T28,Volume!$C$2:$C$7,0))*U28</f>
        <v>34.444444444444443</v>
      </c>
      <c r="W28" s="17"/>
      <c r="X28" s="18"/>
      <c r="Y28" s="19"/>
      <c r="Z28" s="26"/>
      <c r="AA28" s="26"/>
      <c r="AB28" s="26"/>
    </row>
    <row r="29" spans="1:28" x14ac:dyDescent="0.25">
      <c r="A29" s="21"/>
      <c r="B29" s="21"/>
      <c r="C29" s="21"/>
      <c r="D29" s="28"/>
      <c r="E29" s="23"/>
      <c r="F29" s="24"/>
      <c r="G29" s="25"/>
      <c r="H29" s="23"/>
      <c r="I29" s="24"/>
      <c r="J29" s="25"/>
      <c r="K29" s="28"/>
      <c r="L29" s="23"/>
      <c r="M29" s="25"/>
      <c r="N29" s="28"/>
      <c r="O29" s="32"/>
      <c r="P29" s="28"/>
      <c r="Q29" s="32"/>
      <c r="R29" s="28"/>
      <c r="S29" s="32"/>
      <c r="T29" s="28"/>
      <c r="U29" s="32"/>
      <c r="V29" s="59"/>
      <c r="W29" s="20"/>
      <c r="X29" s="21"/>
      <c r="Y29" s="22"/>
      <c r="Z29" s="27"/>
      <c r="AA29" s="27"/>
      <c r="AB29" s="27"/>
    </row>
    <row r="30" spans="1:28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52" t="s">
        <v>51</v>
      </c>
      <c r="R30" s="53"/>
      <c r="S30" s="54"/>
      <c r="T30" s="7">
        <f>IF(U30&lt;0,0,U30)</f>
        <v>93.277777777777786</v>
      </c>
      <c r="U30" s="12">
        <f>IF(K28="Dépôt",(U27-V28),(U27+V28))</f>
        <v>93.277777777777786</v>
      </c>
      <c r="V30" s="10"/>
      <c r="W30" s="23"/>
      <c r="X30" s="24"/>
      <c r="Y30" s="25"/>
      <c r="Z30" s="28"/>
      <c r="AA30" s="28"/>
      <c r="AB30" s="28"/>
    </row>
    <row r="31" spans="1:28" x14ac:dyDescent="0.25">
      <c r="A31" s="17" t="s">
        <v>27</v>
      </c>
      <c r="B31" s="18"/>
      <c r="C31" s="18"/>
      <c r="D31" s="26"/>
      <c r="E31" s="17"/>
      <c r="F31" s="18"/>
      <c r="G31" s="19"/>
      <c r="H31" s="17"/>
      <c r="I31" s="18"/>
      <c r="J31" s="19"/>
      <c r="K31" s="26" t="s">
        <v>19</v>
      </c>
      <c r="L31" s="17"/>
      <c r="M31" s="19"/>
      <c r="N31" s="26" t="s">
        <v>32</v>
      </c>
      <c r="O31" s="31" t="s">
        <v>43</v>
      </c>
      <c r="P31" s="26" t="s">
        <v>36</v>
      </c>
      <c r="Q31" s="31" t="s">
        <v>42</v>
      </c>
      <c r="R31" s="26" t="s">
        <v>34</v>
      </c>
      <c r="S31" s="31" t="s">
        <v>29</v>
      </c>
      <c r="T31" s="26" t="s">
        <v>33</v>
      </c>
      <c r="U31" s="31" t="s">
        <v>29</v>
      </c>
      <c r="V31" s="58">
        <f>INDEX(Volume!$D$2:$D$7,MATCH(lundi!N31,Volume!$C$2:$C$7,0))*O31+INDEX(Volume!$D$2:$D$7,MATCH(lundi!P31,Volume!$C$2:$C$7,0))*Q31+INDEX(Volume!$D$2:$D$7,MATCH(lundi!R31,Volume!$C$2:$C$7,0))*S31+INDEX(Volume!$D$2:$D$7,MATCH(lundi!T31,Volume!$C$2:$C$7,0))*U31</f>
        <v>23.777777777777779</v>
      </c>
      <c r="W31" s="17"/>
      <c r="X31" s="18"/>
      <c r="Y31" s="19"/>
      <c r="Z31" s="29"/>
      <c r="AA31" s="29"/>
      <c r="AB31" s="29"/>
    </row>
    <row r="32" spans="1:28" x14ac:dyDescent="0.25">
      <c r="A32" s="23"/>
      <c r="B32" s="24"/>
      <c r="C32" s="24"/>
      <c r="D32" s="28"/>
      <c r="E32" s="23"/>
      <c r="F32" s="24"/>
      <c r="G32" s="25"/>
      <c r="H32" s="23"/>
      <c r="I32" s="24"/>
      <c r="J32" s="25"/>
      <c r="K32" s="28"/>
      <c r="L32" s="23"/>
      <c r="M32" s="25"/>
      <c r="N32" s="28"/>
      <c r="O32" s="32"/>
      <c r="P32" s="28"/>
      <c r="Q32" s="32"/>
      <c r="R32" s="28"/>
      <c r="S32" s="32"/>
      <c r="T32" s="28"/>
      <c r="U32" s="32"/>
      <c r="V32" s="59"/>
      <c r="W32" s="23"/>
      <c r="X32" s="24"/>
      <c r="Y32" s="25"/>
      <c r="Z32" s="29"/>
      <c r="AA32" s="29"/>
      <c r="AB32" s="29"/>
    </row>
    <row r="33" spans="9:25" x14ac:dyDescent="0.25">
      <c r="P33" s="34" t="s">
        <v>62</v>
      </c>
      <c r="Q33" s="35"/>
      <c r="R33" s="35"/>
      <c r="S33" s="35"/>
      <c r="T33" s="35"/>
      <c r="U33" s="36"/>
      <c r="V33" s="3"/>
    </row>
    <row r="34" spans="9:25" x14ac:dyDescent="0.25">
      <c r="P34" s="37"/>
      <c r="Q34" s="38"/>
      <c r="R34" s="38"/>
      <c r="S34" s="38"/>
      <c r="T34" s="38"/>
      <c r="U34" s="39"/>
      <c r="V34" s="3"/>
    </row>
    <row r="35" spans="9:25" x14ac:dyDescent="0.25">
      <c r="M35" s="40"/>
      <c r="N35" s="40"/>
      <c r="O35" s="40"/>
      <c r="P35" s="40"/>
      <c r="S35" s="13"/>
    </row>
    <row r="36" spans="9:25" x14ac:dyDescent="0.25">
      <c r="I36" s="14"/>
      <c r="K36" s="15"/>
    </row>
    <row r="37" spans="9:25" x14ac:dyDescent="0.25">
      <c r="K37" s="15"/>
      <c r="P37" s="2">
        <f>COUNTIFS(N10:T32,"usmc")</f>
        <v>3</v>
      </c>
      <c r="Q37" s="15"/>
      <c r="R37" s="6">
        <f>COUNTIFS(N10:U32,IF("usmc",search))</f>
        <v>0</v>
      </c>
      <c r="V37" s="16"/>
    </row>
    <row r="39" spans="9:25" x14ac:dyDescent="0.25">
      <c r="T39" s="2" t="e">
        <f>IF(P31,"USMC",MATCH("USMC",Volume!D2,0))</f>
        <v>#VALUE!</v>
      </c>
    </row>
    <row r="40" spans="9:25" x14ac:dyDescent="0.25">
      <c r="T40" s="2">
        <f>INDEX(Volume!E2:E7,MATCH(lundi!P31,Volume!C2:C7,0))</f>
        <v>16</v>
      </c>
      <c r="W40" s="15">
        <f>INDEX(Volume!E2:E7,MATCH(lundi!P31,Volume!C2:C7,0))*Q31</f>
        <v>32</v>
      </c>
      <c r="X40" s="15">
        <f>INDEX(Volume!E2:E7,MATCH(lundi!P31,Volume!C2:C7,0))*Q31+INDEX(Volume!E2:E7,MATCH(lundi!R31,Volume!C2:C7,0))*S31</f>
        <v>73</v>
      </c>
      <c r="Y40" s="15">
        <f>INDEX(Volume!E2:E7,MATCH(lundi!P31,Volume!C2:C7,0))*Q31+INDEX(Volume!E2:E7,MATCH(lundi!R31,Volume!C2:C7,0))*S31+INDEX(Volume!E2:E7,MATCH(lundi!T31,Volume!C2:C7,0))*U31</f>
        <v>143</v>
      </c>
    </row>
  </sheetData>
  <mergeCells count="201">
    <mergeCell ref="U8:U9"/>
    <mergeCell ref="V8:V9"/>
    <mergeCell ref="K10:K11"/>
    <mergeCell ref="P10:P11"/>
    <mergeCell ref="Q10:Q11"/>
    <mergeCell ref="R10:R11"/>
    <mergeCell ref="S10:S11"/>
    <mergeCell ref="T10:T11"/>
    <mergeCell ref="U10:U11"/>
    <mergeCell ref="V10:V11"/>
    <mergeCell ref="P8:P9"/>
    <mergeCell ref="R8:R9"/>
    <mergeCell ref="T8:T9"/>
    <mergeCell ref="Q8:Q9"/>
    <mergeCell ref="S8:S9"/>
    <mergeCell ref="AB31:AB32"/>
    <mergeCell ref="K25:K26"/>
    <mergeCell ref="K28:K29"/>
    <mergeCell ref="K31:K32"/>
    <mergeCell ref="P31:P32"/>
    <mergeCell ref="Q31:Q32"/>
    <mergeCell ref="Q25:Q26"/>
    <mergeCell ref="Q28:Q29"/>
    <mergeCell ref="W31:Y32"/>
    <mergeCell ref="N31:N32"/>
    <mergeCell ref="O31:O32"/>
    <mergeCell ref="R31:R32"/>
    <mergeCell ref="S31:S32"/>
    <mergeCell ref="T31:T32"/>
    <mergeCell ref="U31:U32"/>
    <mergeCell ref="V31:V32"/>
    <mergeCell ref="P25:P26"/>
    <mergeCell ref="P28:P29"/>
    <mergeCell ref="T25:T26"/>
    <mergeCell ref="T28:T29"/>
    <mergeCell ref="V25:V26"/>
    <mergeCell ref="V28:V29"/>
    <mergeCell ref="R25:R26"/>
    <mergeCell ref="R28:R29"/>
    <mergeCell ref="L31:M32"/>
    <mergeCell ref="W8:Y9"/>
    <mergeCell ref="L8:M9"/>
    <mergeCell ref="L13:M14"/>
    <mergeCell ref="L16:M17"/>
    <mergeCell ref="L19:M20"/>
    <mergeCell ref="L22:M23"/>
    <mergeCell ref="Z31:Z32"/>
    <mergeCell ref="AA31:AA32"/>
    <mergeCell ref="P13:P14"/>
    <mergeCell ref="P16:P17"/>
    <mergeCell ref="P19:P20"/>
    <mergeCell ref="P22:P23"/>
    <mergeCell ref="R13:R14"/>
    <mergeCell ref="Q12:S12"/>
    <mergeCell ref="Q13:Q14"/>
    <mergeCell ref="Q16:Q17"/>
    <mergeCell ref="Q19:Q20"/>
    <mergeCell ref="Q22:Q23"/>
    <mergeCell ref="V13:V14"/>
    <mergeCell ref="V16:V17"/>
    <mergeCell ref="V19:V20"/>
    <mergeCell ref="V22:V23"/>
    <mergeCell ref="T13:T14"/>
    <mergeCell ref="K5:K7"/>
    <mergeCell ref="E13:G14"/>
    <mergeCell ref="E16:G17"/>
    <mergeCell ref="E19:G20"/>
    <mergeCell ref="E5:G7"/>
    <mergeCell ref="H5:J7"/>
    <mergeCell ref="AA5:AA7"/>
    <mergeCell ref="AB5:AB7"/>
    <mergeCell ref="L25:M26"/>
    <mergeCell ref="N5:V7"/>
    <mergeCell ref="T16:T17"/>
    <mergeCell ref="T19:T20"/>
    <mergeCell ref="T22:T23"/>
    <mergeCell ref="R16:R17"/>
    <mergeCell ref="R19:R20"/>
    <mergeCell ref="R22:R23"/>
    <mergeCell ref="S25:S26"/>
    <mergeCell ref="U13:U14"/>
    <mergeCell ref="U16:U17"/>
    <mergeCell ref="U19:U20"/>
    <mergeCell ref="U22:U23"/>
    <mergeCell ref="U25:U26"/>
    <mergeCell ref="Q15:S15"/>
    <mergeCell ref="Q18:S18"/>
    <mergeCell ref="A10:C11"/>
    <mergeCell ref="H25:J26"/>
    <mergeCell ref="H28:J29"/>
    <mergeCell ref="H31:J32"/>
    <mergeCell ref="A31:C32"/>
    <mergeCell ref="A25:C26"/>
    <mergeCell ref="A28:C29"/>
    <mergeCell ref="E22:G23"/>
    <mergeCell ref="E25:G26"/>
    <mergeCell ref="E28:G29"/>
    <mergeCell ref="E31:G32"/>
    <mergeCell ref="A13:C14"/>
    <mergeCell ref="H16:J17"/>
    <mergeCell ref="H19:J20"/>
    <mergeCell ref="H22:J23"/>
    <mergeCell ref="AB16:AB18"/>
    <mergeCell ref="AB19:AB21"/>
    <mergeCell ref="AB22:AB24"/>
    <mergeCell ref="AB25:AB27"/>
    <mergeCell ref="AB28:AB30"/>
    <mergeCell ref="A22:C23"/>
    <mergeCell ref="A16:C17"/>
    <mergeCell ref="A19:C20"/>
    <mergeCell ref="H13:J14"/>
    <mergeCell ref="K13:K14"/>
    <mergeCell ref="K16:K17"/>
    <mergeCell ref="K19:K20"/>
    <mergeCell ref="K22:K23"/>
    <mergeCell ref="L28:M29"/>
    <mergeCell ref="S28:S29"/>
    <mergeCell ref="U28:U29"/>
    <mergeCell ref="Q21:S21"/>
    <mergeCell ref="S13:S14"/>
    <mergeCell ref="S16:S17"/>
    <mergeCell ref="S19:S20"/>
    <mergeCell ref="S22:S23"/>
    <mergeCell ref="AB3:AB4"/>
    <mergeCell ref="Z8:Z9"/>
    <mergeCell ref="AA8:AA9"/>
    <mergeCell ref="AB8:AB9"/>
    <mergeCell ref="Z3:Z4"/>
    <mergeCell ref="AA3:AA4"/>
    <mergeCell ref="Z5:Z7"/>
    <mergeCell ref="AB10:AB12"/>
    <mergeCell ref="AB13:AB15"/>
    <mergeCell ref="O28:O29"/>
    <mergeCell ref="A1:W1"/>
    <mergeCell ref="E2:U2"/>
    <mergeCell ref="P33:U34"/>
    <mergeCell ref="M35:P35"/>
    <mergeCell ref="K8:K9"/>
    <mergeCell ref="E3:G4"/>
    <mergeCell ref="H3:J4"/>
    <mergeCell ref="K3:M4"/>
    <mergeCell ref="W3:Y4"/>
    <mergeCell ref="L5:M7"/>
    <mergeCell ref="W5:Y7"/>
    <mergeCell ref="E8:G9"/>
    <mergeCell ref="H8:J9"/>
    <mergeCell ref="Q24:S24"/>
    <mergeCell ref="Q27:S27"/>
    <mergeCell ref="Q30:S30"/>
    <mergeCell ref="N8:N9"/>
    <mergeCell ref="O8:O9"/>
    <mergeCell ref="N10:N11"/>
    <mergeCell ref="O10:O11"/>
    <mergeCell ref="N13:N14"/>
    <mergeCell ref="O13:O14"/>
    <mergeCell ref="A8:C9"/>
    <mergeCell ref="N3:V4"/>
    <mergeCell ref="D3:D4"/>
    <mergeCell ref="D5:D7"/>
    <mergeCell ref="D31:D32"/>
    <mergeCell ref="D28:D29"/>
    <mergeCell ref="D25:D26"/>
    <mergeCell ref="D22:D23"/>
    <mergeCell ref="D19:D20"/>
    <mergeCell ref="D16:D17"/>
    <mergeCell ref="D13:D14"/>
    <mergeCell ref="D10:D11"/>
    <mergeCell ref="D8:D9"/>
    <mergeCell ref="E10:G11"/>
    <mergeCell ref="H10:J11"/>
    <mergeCell ref="L10:M11"/>
    <mergeCell ref="N16:N17"/>
    <mergeCell ref="O16:O17"/>
    <mergeCell ref="N19:N20"/>
    <mergeCell ref="O19:O20"/>
    <mergeCell ref="N22:N23"/>
    <mergeCell ref="O22:O23"/>
    <mergeCell ref="N25:N26"/>
    <mergeCell ref="O25:O26"/>
    <mergeCell ref="N28:N29"/>
    <mergeCell ref="W10:Y12"/>
    <mergeCell ref="W13:Y15"/>
    <mergeCell ref="W16:Y18"/>
    <mergeCell ref="W19:Y21"/>
    <mergeCell ref="W22:Y24"/>
    <mergeCell ref="W25:Y27"/>
    <mergeCell ref="W28:Y30"/>
    <mergeCell ref="Z10:Z12"/>
    <mergeCell ref="AA10:AA12"/>
    <mergeCell ref="Z13:Z15"/>
    <mergeCell ref="AA13:AA15"/>
    <mergeCell ref="Z16:Z18"/>
    <mergeCell ref="AA16:AA18"/>
    <mergeCell ref="Z19:Z21"/>
    <mergeCell ref="AA19:AA21"/>
    <mergeCell ref="Z22:Z24"/>
    <mergeCell ref="AA22:AA24"/>
    <mergeCell ref="Z25:Z27"/>
    <mergeCell ref="AA25:AA27"/>
    <mergeCell ref="Z28:Z30"/>
    <mergeCell ref="AA28:AA30"/>
  </mergeCells>
  <conditionalFormatting sqref="P22:P23">
    <cfRule type="colorScale" priority="2">
      <colorScale>
        <cfvo type="min"/>
        <cfvo type="max"/>
        <color rgb="FFFF7128"/>
        <color rgb="FFFFEF9C"/>
      </colorScale>
    </cfRule>
  </conditionalFormatting>
  <conditionalFormatting sqref="T12 T15 T18 T21 T24 T27 T30">
    <cfRule type="cellIs" dxfId="0" priority="1" operator="greaterThan">
      <formula>89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Volume!$A$1:$A$2</xm:f>
          </x14:formula1>
          <xm:sqref>K10 K13:K14 K16:K17 K19:K20 K22:K23 K25:K26 K28:K29 K31:K32</xm:sqref>
        </x14:dataValidation>
        <x14:dataValidation type="list" allowBlank="1" showInputMessage="1" showErrorMessage="1" prompt="types de caisses transportées">
          <x14:formula1>
            <xm:f>Volume!$C$2:$C$7</xm:f>
          </x14:formula1>
          <xm:sqref>R10 R13:R14 R16:R17 R19:R20 R22:R23 R25:R26 R28:R29 R31:R32</xm:sqref>
        </x14:dataValidation>
        <x14:dataValidation type="list" allowBlank="1" showInputMessage="1" showErrorMessage="1" prompt="Types de caisses transportées_x000a_">
          <x14:formula1>
            <xm:f>Volume!$C$2:$C$7</xm:f>
          </x14:formula1>
          <xm:sqref>T10 T13:T14 T16:T17 T19:T20 T31:T32 T28:T29 T22:T23 T25:T26</xm:sqref>
        </x14:dataValidation>
        <x14:dataValidation type="list" allowBlank="1" showInputMessage="1" showErrorMessage="1" prompt="Type de caisses transportées">
          <x14:formula1>
            <xm:f>Volume!$C$2:$C$7</xm:f>
          </x14:formula1>
          <xm:sqref>P10 P13:P14 P16:P17 P19:P20 P22:P23 P25:P26 P28:P29 P31:P32 N10 N13 N16 N19 N22 N25 N28 N31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"/>
  <sheetViews>
    <sheetView zoomScale="60" zoomScaleNormal="60" workbookViewId="0">
      <selection activeCell="Q24" sqref="Q24:S24"/>
    </sheetView>
  </sheetViews>
  <sheetFormatPr defaultRowHeight="15" x14ac:dyDescent="0.25"/>
  <cols>
    <col min="26" max="26" width="11.28515625" customWidth="1"/>
    <col min="27" max="27" width="12.140625" customWidth="1"/>
  </cols>
  <sheetData>
    <row r="1" spans="1:28" x14ac:dyDescent="0.25">
      <c r="A1" s="33" t="s">
        <v>58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2"/>
      <c r="Y1" s="2"/>
      <c r="Z1" s="2"/>
      <c r="AA1" s="2"/>
      <c r="AB1" s="2"/>
    </row>
    <row r="2" spans="1:28" x14ac:dyDescent="0.25">
      <c r="A2" s="2"/>
      <c r="B2" s="2"/>
      <c r="C2" s="2"/>
      <c r="D2" s="2"/>
      <c r="E2" s="33" t="s">
        <v>1</v>
      </c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2"/>
      <c r="W2" s="2"/>
      <c r="X2" s="2"/>
      <c r="Y2" s="2"/>
      <c r="Z2" s="2"/>
      <c r="AA2" s="2"/>
      <c r="AB2" s="2"/>
    </row>
    <row r="3" spans="1:28" ht="15" customHeight="1" x14ac:dyDescent="0.25">
      <c r="A3" s="2"/>
      <c r="B3" s="2"/>
      <c r="C3" s="2"/>
      <c r="D3" s="29" t="s">
        <v>53</v>
      </c>
      <c r="E3" s="17" t="s">
        <v>2</v>
      </c>
      <c r="F3" s="18"/>
      <c r="G3" s="19"/>
      <c r="H3" s="17" t="s">
        <v>3</v>
      </c>
      <c r="I3" s="18"/>
      <c r="J3" s="19"/>
      <c r="K3" s="17" t="s">
        <v>4</v>
      </c>
      <c r="L3" s="18"/>
      <c r="M3" s="19"/>
      <c r="N3" s="17" t="s">
        <v>5</v>
      </c>
      <c r="O3" s="18"/>
      <c r="P3" s="18"/>
      <c r="Q3" s="18"/>
      <c r="R3" s="18"/>
      <c r="S3" s="18"/>
      <c r="T3" s="18"/>
      <c r="U3" s="18"/>
      <c r="V3" s="19"/>
      <c r="W3" s="17" t="s">
        <v>6</v>
      </c>
      <c r="X3" s="18"/>
      <c r="Y3" s="19"/>
      <c r="Z3" s="30" t="s">
        <v>7</v>
      </c>
      <c r="AA3" s="29" t="s">
        <v>8</v>
      </c>
      <c r="AB3" s="29" t="s">
        <v>9</v>
      </c>
    </row>
    <row r="4" spans="1:28" x14ac:dyDescent="0.25">
      <c r="A4" s="2"/>
      <c r="B4" s="2"/>
      <c r="C4" s="2"/>
      <c r="D4" s="29"/>
      <c r="E4" s="23"/>
      <c r="F4" s="24"/>
      <c r="G4" s="25"/>
      <c r="H4" s="20"/>
      <c r="I4" s="21"/>
      <c r="J4" s="22"/>
      <c r="K4" s="23"/>
      <c r="L4" s="24"/>
      <c r="M4" s="25"/>
      <c r="N4" s="23"/>
      <c r="O4" s="24"/>
      <c r="P4" s="24"/>
      <c r="Q4" s="24"/>
      <c r="R4" s="24"/>
      <c r="S4" s="24"/>
      <c r="T4" s="24"/>
      <c r="U4" s="24"/>
      <c r="V4" s="25"/>
      <c r="W4" s="23"/>
      <c r="X4" s="24"/>
      <c r="Y4" s="25"/>
      <c r="Z4" s="30"/>
      <c r="AA4" s="29"/>
      <c r="AB4" s="29"/>
    </row>
    <row r="5" spans="1:28" ht="15" customHeight="1" x14ac:dyDescent="0.25">
      <c r="A5" s="2"/>
      <c r="B5" s="2"/>
      <c r="C5" s="2"/>
      <c r="D5" s="30" t="s">
        <v>54</v>
      </c>
      <c r="E5" s="17" t="s">
        <v>10</v>
      </c>
      <c r="F5" s="18"/>
      <c r="G5" s="19"/>
      <c r="H5" s="43" t="s">
        <v>11</v>
      </c>
      <c r="I5" s="44"/>
      <c r="J5" s="45"/>
      <c r="K5" s="26" t="s">
        <v>12</v>
      </c>
      <c r="L5" s="17" t="s">
        <v>13</v>
      </c>
      <c r="M5" s="19"/>
      <c r="N5" s="43" t="s">
        <v>28</v>
      </c>
      <c r="O5" s="44"/>
      <c r="P5" s="44"/>
      <c r="Q5" s="44"/>
      <c r="R5" s="44"/>
      <c r="S5" s="44"/>
      <c r="T5" s="44"/>
      <c r="U5" s="44"/>
      <c r="V5" s="45"/>
      <c r="W5" s="43" t="s">
        <v>14</v>
      </c>
      <c r="X5" s="44"/>
      <c r="Y5" s="45"/>
      <c r="Z5" s="43" t="s">
        <v>15</v>
      </c>
      <c r="AA5" s="55" t="s">
        <v>16</v>
      </c>
      <c r="AB5" s="55" t="s">
        <v>16</v>
      </c>
    </row>
    <row r="6" spans="1:28" x14ac:dyDescent="0.25">
      <c r="A6" s="2"/>
      <c r="B6" s="2"/>
      <c r="C6" s="2"/>
      <c r="D6" s="30"/>
      <c r="E6" s="20"/>
      <c r="F6" s="21"/>
      <c r="G6" s="22"/>
      <c r="H6" s="46"/>
      <c r="I6" s="47"/>
      <c r="J6" s="48"/>
      <c r="K6" s="27"/>
      <c r="L6" s="20"/>
      <c r="M6" s="22"/>
      <c r="N6" s="46"/>
      <c r="O6" s="47"/>
      <c r="P6" s="47"/>
      <c r="Q6" s="47"/>
      <c r="R6" s="47"/>
      <c r="S6" s="47"/>
      <c r="T6" s="47"/>
      <c r="U6" s="47"/>
      <c r="V6" s="48"/>
      <c r="W6" s="46"/>
      <c r="X6" s="47"/>
      <c r="Y6" s="48"/>
      <c r="Z6" s="46"/>
      <c r="AA6" s="56"/>
      <c r="AB6" s="56"/>
    </row>
    <row r="7" spans="1:28" x14ac:dyDescent="0.25">
      <c r="A7" s="2"/>
      <c r="B7" s="2"/>
      <c r="C7" s="2"/>
      <c r="D7" s="30"/>
      <c r="E7" s="23"/>
      <c r="F7" s="24"/>
      <c r="G7" s="25"/>
      <c r="H7" s="49"/>
      <c r="I7" s="50"/>
      <c r="J7" s="51"/>
      <c r="K7" s="28"/>
      <c r="L7" s="23"/>
      <c r="M7" s="25"/>
      <c r="N7" s="49"/>
      <c r="O7" s="50"/>
      <c r="P7" s="50"/>
      <c r="Q7" s="50"/>
      <c r="R7" s="50"/>
      <c r="S7" s="50"/>
      <c r="T7" s="50"/>
      <c r="U7" s="50"/>
      <c r="V7" s="51"/>
      <c r="W7" s="49"/>
      <c r="X7" s="50"/>
      <c r="Y7" s="51"/>
      <c r="Z7" s="49"/>
      <c r="AA7" s="57"/>
      <c r="AB7" s="57"/>
    </row>
    <row r="8" spans="1:28" x14ac:dyDescent="0.25">
      <c r="A8" s="17" t="s">
        <v>17</v>
      </c>
      <c r="B8" s="18"/>
      <c r="C8" s="18"/>
      <c r="D8" s="26"/>
      <c r="E8" s="17"/>
      <c r="F8" s="18"/>
      <c r="G8" s="19"/>
      <c r="H8" s="17"/>
      <c r="I8" s="18"/>
      <c r="J8" s="19"/>
      <c r="K8" s="41"/>
      <c r="L8" s="17"/>
      <c r="M8" s="19"/>
      <c r="N8" s="26" t="s">
        <v>48</v>
      </c>
      <c r="O8" s="31" t="s">
        <v>49</v>
      </c>
      <c r="P8" s="26" t="s">
        <v>48</v>
      </c>
      <c r="Q8" s="31" t="s">
        <v>49</v>
      </c>
      <c r="R8" s="26" t="s">
        <v>48</v>
      </c>
      <c r="S8" s="31" t="s">
        <v>49</v>
      </c>
      <c r="T8" s="26" t="s">
        <v>48</v>
      </c>
      <c r="U8" s="31" t="s">
        <v>49</v>
      </c>
      <c r="V8" s="31" t="s">
        <v>39</v>
      </c>
      <c r="W8" s="17"/>
      <c r="X8" s="18"/>
      <c r="Y8" s="19"/>
      <c r="Z8" s="29"/>
      <c r="AA8" s="29"/>
      <c r="AB8" s="29"/>
    </row>
    <row r="9" spans="1:28" x14ac:dyDescent="0.25">
      <c r="A9" s="23"/>
      <c r="B9" s="24"/>
      <c r="C9" s="24"/>
      <c r="D9" s="28"/>
      <c r="E9" s="23"/>
      <c r="F9" s="24"/>
      <c r="G9" s="25"/>
      <c r="H9" s="23"/>
      <c r="I9" s="24"/>
      <c r="J9" s="25"/>
      <c r="K9" s="42"/>
      <c r="L9" s="23"/>
      <c r="M9" s="25"/>
      <c r="N9" s="28"/>
      <c r="O9" s="32"/>
      <c r="P9" s="28"/>
      <c r="Q9" s="32"/>
      <c r="R9" s="28"/>
      <c r="S9" s="32"/>
      <c r="T9" s="28"/>
      <c r="U9" s="32"/>
      <c r="V9" s="32"/>
      <c r="W9" s="23"/>
      <c r="X9" s="24"/>
      <c r="Y9" s="25"/>
      <c r="Z9" s="29"/>
      <c r="AA9" s="29"/>
      <c r="AB9" s="29"/>
    </row>
    <row r="10" spans="1:28" x14ac:dyDescent="0.25">
      <c r="A10" s="18" t="s">
        <v>20</v>
      </c>
      <c r="B10" s="18"/>
      <c r="C10" s="18"/>
      <c r="D10" s="26"/>
      <c r="E10" s="17"/>
      <c r="F10" s="18"/>
      <c r="G10" s="19"/>
      <c r="H10" s="17"/>
      <c r="I10" s="18"/>
      <c r="J10" s="19"/>
      <c r="K10" s="26" t="s">
        <v>18</v>
      </c>
      <c r="L10" s="17"/>
      <c r="M10" s="19"/>
      <c r="N10" s="26" t="s">
        <v>35</v>
      </c>
      <c r="O10" s="31" t="s">
        <v>43</v>
      </c>
      <c r="P10" s="26" t="s">
        <v>32</v>
      </c>
      <c r="Q10" s="31" t="s">
        <v>29</v>
      </c>
      <c r="R10" s="26" t="s">
        <v>34</v>
      </c>
      <c r="S10" s="31" t="s">
        <v>29</v>
      </c>
      <c r="T10" s="26" t="s">
        <v>33</v>
      </c>
      <c r="U10" s="31" t="s">
        <v>60</v>
      </c>
      <c r="V10" s="58">
        <f>INDEX(Volume!$D$2:$D$7,MATCH(Mardi!N10,Volume!$C$2:$C$7,0))*O10+INDEX(Volume!$D$2:$D$7,MATCH(Mardi!P10,Volume!$C$2:$C$7,0))*Q10+INDEX(Volume!$D$2:$D$7,MATCH(Mardi!R10,Volume!$C$2:$C$7,0))*S10+INDEX(Volume!$D$2:$D$7,MATCH(Mardi!T10,Volume!$C$2:$C$7,0))*U10</f>
        <v>12.888888888888889</v>
      </c>
      <c r="W10" s="17"/>
      <c r="X10" s="18"/>
      <c r="Y10" s="19"/>
      <c r="Z10" s="26"/>
      <c r="AA10" s="26"/>
      <c r="AB10" s="26"/>
    </row>
    <row r="11" spans="1:28" x14ac:dyDescent="0.25">
      <c r="A11" s="24"/>
      <c r="B11" s="24"/>
      <c r="C11" s="24"/>
      <c r="D11" s="28"/>
      <c r="E11" s="23"/>
      <c r="F11" s="24"/>
      <c r="G11" s="25"/>
      <c r="H11" s="23"/>
      <c r="I11" s="24"/>
      <c r="J11" s="25"/>
      <c r="K11" s="28"/>
      <c r="L11" s="23"/>
      <c r="M11" s="25"/>
      <c r="N11" s="28"/>
      <c r="O11" s="32"/>
      <c r="P11" s="28"/>
      <c r="Q11" s="32"/>
      <c r="R11" s="28"/>
      <c r="S11" s="32"/>
      <c r="T11" s="28"/>
      <c r="U11" s="32"/>
      <c r="V11" s="59"/>
      <c r="W11" s="20"/>
      <c r="X11" s="21"/>
      <c r="Y11" s="22"/>
      <c r="Z11" s="27"/>
      <c r="AA11" s="27"/>
      <c r="AB11" s="27"/>
    </row>
    <row r="12" spans="1:28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52" t="s">
        <v>51</v>
      </c>
      <c r="R12" s="53"/>
      <c r="S12" s="54"/>
      <c r="T12" s="11">
        <f>IF(U12&lt;0,0,U12)</f>
        <v>12.888888888888889</v>
      </c>
      <c r="U12" s="8">
        <f>IF(K10="Dépôt",0,V10)</f>
        <v>12.888888888888889</v>
      </c>
      <c r="V12" s="10"/>
      <c r="W12" s="23"/>
      <c r="X12" s="24"/>
      <c r="Y12" s="25"/>
      <c r="Z12" s="28"/>
      <c r="AA12" s="28"/>
      <c r="AB12" s="28"/>
    </row>
    <row r="13" spans="1:28" x14ac:dyDescent="0.25">
      <c r="A13" s="18" t="s">
        <v>21</v>
      </c>
      <c r="B13" s="18"/>
      <c r="C13" s="18"/>
      <c r="D13" s="26"/>
      <c r="E13" s="17"/>
      <c r="F13" s="18"/>
      <c r="G13" s="19"/>
      <c r="H13" s="17"/>
      <c r="I13" s="18"/>
      <c r="J13" s="19"/>
      <c r="K13" s="26" t="s">
        <v>18</v>
      </c>
      <c r="L13" s="17"/>
      <c r="M13" s="19"/>
      <c r="N13" s="26" t="s">
        <v>32</v>
      </c>
      <c r="O13" s="31" t="s">
        <v>43</v>
      </c>
      <c r="P13" s="26" t="s">
        <v>31</v>
      </c>
      <c r="Q13" s="31" t="s">
        <v>29</v>
      </c>
      <c r="R13" s="26" t="s">
        <v>34</v>
      </c>
      <c r="S13" s="31" t="s">
        <v>42</v>
      </c>
      <c r="T13" s="26" t="s">
        <v>33</v>
      </c>
      <c r="U13" s="31" t="s">
        <v>44</v>
      </c>
      <c r="V13" s="58">
        <f>INDEX(Volume!$D$2:$D$7,MATCH(Mardi!N13,Volume!$C$2:$C$7,0))*O13+INDEX(Volume!$D$2:$D$7,MATCH(Mardi!P13,Volume!$C$2:$C$7,0))*Q13+INDEX(Volume!$D$2:$D$7,MATCH(Mardi!R13,Volume!$C$2:$C$7,0))*S13+INDEX(Volume!$D$2:$D$7,MATCH(Mardi!T13,Volume!$C$2:$C$7,0))*U13</f>
        <v>44.277777777777779</v>
      </c>
      <c r="W13" s="17"/>
      <c r="X13" s="18"/>
      <c r="Y13" s="19"/>
      <c r="Z13" s="26"/>
      <c r="AA13" s="26"/>
      <c r="AB13" s="26"/>
    </row>
    <row r="14" spans="1:28" x14ac:dyDescent="0.25">
      <c r="A14" s="21"/>
      <c r="B14" s="21"/>
      <c r="C14" s="21"/>
      <c r="D14" s="28"/>
      <c r="E14" s="23"/>
      <c r="F14" s="24"/>
      <c r="G14" s="25"/>
      <c r="H14" s="23"/>
      <c r="I14" s="24"/>
      <c r="J14" s="25"/>
      <c r="K14" s="28"/>
      <c r="L14" s="23"/>
      <c r="M14" s="25"/>
      <c r="N14" s="28"/>
      <c r="O14" s="32"/>
      <c r="P14" s="28"/>
      <c r="Q14" s="32"/>
      <c r="R14" s="28"/>
      <c r="S14" s="32"/>
      <c r="T14" s="28"/>
      <c r="U14" s="32"/>
      <c r="V14" s="59"/>
      <c r="W14" s="20"/>
      <c r="X14" s="21"/>
      <c r="Y14" s="22"/>
      <c r="Z14" s="27"/>
      <c r="AA14" s="27"/>
      <c r="AB14" s="27"/>
    </row>
    <row r="15" spans="1:28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52" t="s">
        <v>51</v>
      </c>
      <c r="R15" s="53"/>
      <c r="S15" s="54"/>
      <c r="T15" s="11">
        <f>IF(U15&lt;0,0,U15)</f>
        <v>57.166666666666671</v>
      </c>
      <c r="U15" s="8">
        <f>IF(K13="Retrait",(U12+V13),(U12-V13))</f>
        <v>57.166666666666671</v>
      </c>
      <c r="V15" s="10"/>
      <c r="W15" s="23"/>
      <c r="X15" s="24"/>
      <c r="Y15" s="25"/>
      <c r="Z15" s="28"/>
      <c r="AA15" s="28"/>
      <c r="AB15" s="28"/>
    </row>
    <row r="16" spans="1:28" x14ac:dyDescent="0.25">
      <c r="A16" s="18" t="s">
        <v>22</v>
      </c>
      <c r="B16" s="18"/>
      <c r="C16" s="18"/>
      <c r="D16" s="26"/>
      <c r="E16" s="17"/>
      <c r="F16" s="18"/>
      <c r="G16" s="19"/>
      <c r="H16" s="17"/>
      <c r="I16" s="18"/>
      <c r="J16" s="19"/>
      <c r="K16" s="26" t="s">
        <v>19</v>
      </c>
      <c r="L16" s="17"/>
      <c r="M16" s="19"/>
      <c r="N16" s="26" t="s">
        <v>32</v>
      </c>
      <c r="O16" s="31" t="s">
        <v>43</v>
      </c>
      <c r="P16" s="26" t="s">
        <v>36</v>
      </c>
      <c r="Q16" s="31" t="s">
        <v>55</v>
      </c>
      <c r="R16" s="26" t="s">
        <v>34</v>
      </c>
      <c r="S16" s="31" t="s">
        <v>43</v>
      </c>
      <c r="T16" s="26" t="s">
        <v>31</v>
      </c>
      <c r="U16" s="31" t="s">
        <v>44</v>
      </c>
      <c r="V16" s="58">
        <f>INDEX(Volume!$D$2:$D$7,MATCH(Mardi!N16,Volume!$C$2:$C$7,0))*O16+INDEX(Volume!$D$2:$D$7,MATCH(Mardi!P16,Volume!$C$2:$C$7,0))*Q16+INDEX(Volume!$D$2:$D$7,MATCH(Mardi!R16,Volume!$C$2:$C$7,0))*S16+INDEX(Volume!$D$2:$D$7,MATCH(Mardi!T16,Volume!$C$2:$C$7,0))*U16</f>
        <v>65.777777777777771</v>
      </c>
      <c r="W16" s="17"/>
      <c r="X16" s="18"/>
      <c r="Y16" s="19"/>
      <c r="Z16" s="26"/>
      <c r="AA16" s="26"/>
      <c r="AB16" s="26"/>
    </row>
    <row r="17" spans="1:28" x14ac:dyDescent="0.25">
      <c r="A17" s="21"/>
      <c r="B17" s="21"/>
      <c r="C17" s="21"/>
      <c r="D17" s="28"/>
      <c r="E17" s="23"/>
      <c r="F17" s="24"/>
      <c r="G17" s="25"/>
      <c r="H17" s="23"/>
      <c r="I17" s="24"/>
      <c r="J17" s="25"/>
      <c r="K17" s="28"/>
      <c r="L17" s="23"/>
      <c r="M17" s="25"/>
      <c r="N17" s="28"/>
      <c r="O17" s="32"/>
      <c r="P17" s="28"/>
      <c r="Q17" s="32"/>
      <c r="R17" s="28"/>
      <c r="S17" s="32"/>
      <c r="T17" s="28"/>
      <c r="U17" s="32"/>
      <c r="V17" s="59"/>
      <c r="W17" s="20"/>
      <c r="X17" s="21"/>
      <c r="Y17" s="22"/>
      <c r="Z17" s="27"/>
      <c r="AA17" s="27"/>
      <c r="AB17" s="27"/>
    </row>
    <row r="18" spans="1:28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52" t="s">
        <v>51</v>
      </c>
      <c r="R18" s="53"/>
      <c r="S18" s="54"/>
      <c r="T18" s="9">
        <f>IF(U18&lt;0,0,U18)</f>
        <v>0</v>
      </c>
      <c r="U18" s="12">
        <f>IF(K16="Dépôt",((U15)-V16),((U15)+V16))</f>
        <v>-8.6111111111111001</v>
      </c>
      <c r="V18" s="10"/>
      <c r="W18" s="23"/>
      <c r="X18" s="24"/>
      <c r="Y18" s="25"/>
      <c r="Z18" s="28"/>
      <c r="AA18" s="28"/>
      <c r="AB18" s="28"/>
    </row>
    <row r="19" spans="1:28" x14ac:dyDescent="0.25">
      <c r="A19" s="18" t="s">
        <v>23</v>
      </c>
      <c r="B19" s="18"/>
      <c r="C19" s="18"/>
      <c r="D19" s="26"/>
      <c r="E19" s="17"/>
      <c r="F19" s="18"/>
      <c r="G19" s="19"/>
      <c r="H19" s="17"/>
      <c r="I19" s="18"/>
      <c r="J19" s="19"/>
      <c r="K19" s="26" t="s">
        <v>19</v>
      </c>
      <c r="L19" s="17"/>
      <c r="M19" s="19"/>
      <c r="N19" s="26" t="s">
        <v>32</v>
      </c>
      <c r="O19" s="31" t="s">
        <v>43</v>
      </c>
      <c r="P19" s="26" t="s">
        <v>31</v>
      </c>
      <c r="Q19" s="31" t="s">
        <v>42</v>
      </c>
      <c r="R19" s="26" t="s">
        <v>34</v>
      </c>
      <c r="S19" s="31" t="s">
        <v>44</v>
      </c>
      <c r="T19" s="26" t="s">
        <v>33</v>
      </c>
      <c r="U19" s="31"/>
      <c r="V19" s="58">
        <f>INDEX(Volume!$D$2:$D$7,MATCH(Mardi!N19,Volume!$C$2:$C$7,0))*O19+INDEX(Volume!$D$2:$D$7,MATCH(Mardi!P19,Volume!$C$2:$C$7,0))*Q19+INDEX(Volume!$D$2:$D$7,MATCH(Mardi!R19,Volume!$C$2:$C$7,0))*S19+INDEX(Volume!$D$2:$D$7,MATCH(Mardi!T19,Volume!$C$2:$C$7,0))*U19</f>
        <v>41.611111111111114</v>
      </c>
      <c r="W19" s="17"/>
      <c r="X19" s="18"/>
      <c r="Y19" s="19"/>
      <c r="Z19" s="26"/>
      <c r="AA19" s="26"/>
      <c r="AB19" s="26"/>
    </row>
    <row r="20" spans="1:28" x14ac:dyDescent="0.25">
      <c r="A20" s="21"/>
      <c r="B20" s="21"/>
      <c r="C20" s="21"/>
      <c r="D20" s="28"/>
      <c r="E20" s="23"/>
      <c r="F20" s="24"/>
      <c r="G20" s="25"/>
      <c r="H20" s="23"/>
      <c r="I20" s="24"/>
      <c r="J20" s="25"/>
      <c r="K20" s="28"/>
      <c r="L20" s="23"/>
      <c r="M20" s="25"/>
      <c r="N20" s="28"/>
      <c r="O20" s="32"/>
      <c r="P20" s="28"/>
      <c r="Q20" s="32"/>
      <c r="R20" s="28"/>
      <c r="S20" s="32"/>
      <c r="T20" s="28"/>
      <c r="U20" s="32"/>
      <c r="V20" s="59"/>
      <c r="W20" s="20"/>
      <c r="X20" s="21"/>
      <c r="Y20" s="22"/>
      <c r="Z20" s="27"/>
      <c r="AA20" s="27"/>
      <c r="AB20" s="27"/>
    </row>
    <row r="21" spans="1:28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52" t="s">
        <v>51</v>
      </c>
      <c r="R21" s="53"/>
      <c r="S21" s="54"/>
      <c r="T21" s="11">
        <f>IF(U21&lt;0,0,U21)</f>
        <v>0</v>
      </c>
      <c r="U21" s="5">
        <f>IF(K19="Retrait",((T18)+V19),(T18))</f>
        <v>0</v>
      </c>
      <c r="V21" s="10"/>
      <c r="W21" s="23"/>
      <c r="X21" s="24"/>
      <c r="Y21" s="25"/>
      <c r="Z21" s="28"/>
      <c r="AA21" s="28"/>
      <c r="AB21" s="28"/>
    </row>
    <row r="22" spans="1:28" x14ac:dyDescent="0.25">
      <c r="A22" s="18" t="s">
        <v>24</v>
      </c>
      <c r="B22" s="18"/>
      <c r="C22" s="18"/>
      <c r="D22" s="26"/>
      <c r="E22" s="17"/>
      <c r="F22" s="18"/>
      <c r="G22" s="19"/>
      <c r="H22" s="17"/>
      <c r="I22" s="18"/>
      <c r="J22" s="19"/>
      <c r="K22" s="26" t="s">
        <v>18</v>
      </c>
      <c r="L22" s="17"/>
      <c r="M22" s="19"/>
      <c r="N22" s="26" t="s">
        <v>32</v>
      </c>
      <c r="O22" s="31" t="s">
        <v>43</v>
      </c>
      <c r="P22" s="26" t="s">
        <v>34</v>
      </c>
      <c r="Q22" s="31" t="s">
        <v>42</v>
      </c>
      <c r="R22" s="26" t="s">
        <v>34</v>
      </c>
      <c r="S22" s="31" t="s">
        <v>29</v>
      </c>
      <c r="T22" s="26" t="s">
        <v>33</v>
      </c>
      <c r="U22" s="31" t="s">
        <v>42</v>
      </c>
      <c r="V22" s="58">
        <f>INDEX(Volume!$D$2:$D$7,MATCH(Mardi!N22,Volume!$C$2:$C$7,0))*O22+INDEX(Volume!$D$2:$D$7,MATCH(Mardi!P22,Volume!$C$2:$C$7,0))*Q22+INDEX(Volume!$D$2:$D$7,MATCH(Mardi!R22,Volume!$C$2:$C$7,0))*S22+INDEX(Volume!$D$2:$D$7,MATCH(Mardi!T22,Volume!$C$2:$C$7,0))*U22</f>
        <v>30.444444444444443</v>
      </c>
      <c r="W22" s="17"/>
      <c r="X22" s="18"/>
      <c r="Y22" s="19"/>
      <c r="Z22" s="26"/>
      <c r="AA22" s="26"/>
      <c r="AB22" s="26"/>
    </row>
    <row r="23" spans="1:28" x14ac:dyDescent="0.25">
      <c r="A23" s="21"/>
      <c r="B23" s="21"/>
      <c r="C23" s="21"/>
      <c r="D23" s="28"/>
      <c r="E23" s="23"/>
      <c r="F23" s="24"/>
      <c r="G23" s="25"/>
      <c r="H23" s="23"/>
      <c r="I23" s="24"/>
      <c r="J23" s="25"/>
      <c r="K23" s="28"/>
      <c r="L23" s="23"/>
      <c r="M23" s="25"/>
      <c r="N23" s="28"/>
      <c r="O23" s="32"/>
      <c r="P23" s="28"/>
      <c r="Q23" s="32"/>
      <c r="R23" s="28"/>
      <c r="S23" s="32"/>
      <c r="T23" s="28"/>
      <c r="U23" s="32"/>
      <c r="V23" s="59"/>
      <c r="W23" s="20"/>
      <c r="X23" s="21"/>
      <c r="Y23" s="22"/>
      <c r="Z23" s="27"/>
      <c r="AA23" s="27"/>
      <c r="AB23" s="27"/>
    </row>
    <row r="24" spans="1:28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52" t="s">
        <v>51</v>
      </c>
      <c r="R24" s="53"/>
      <c r="S24" s="54"/>
      <c r="T24" s="7">
        <f>IF(U24&lt;0,0,U24)</f>
        <v>30.444444444444443</v>
      </c>
      <c r="U24" s="12">
        <f>IF(K22="Dépôt",(U21-V22),(U21+V22))</f>
        <v>30.444444444444443</v>
      </c>
      <c r="V24" s="10"/>
      <c r="W24" s="23"/>
      <c r="X24" s="24"/>
      <c r="Y24" s="25"/>
      <c r="Z24" s="28"/>
      <c r="AA24" s="28"/>
      <c r="AB24" s="28"/>
    </row>
    <row r="25" spans="1:28" x14ac:dyDescent="0.25">
      <c r="A25" s="18" t="s">
        <v>25</v>
      </c>
      <c r="B25" s="18"/>
      <c r="C25" s="18"/>
      <c r="D25" s="26"/>
      <c r="E25" s="17"/>
      <c r="F25" s="18"/>
      <c r="G25" s="19"/>
      <c r="H25" s="17"/>
      <c r="I25" s="18"/>
      <c r="J25" s="19"/>
      <c r="K25" s="26" t="s">
        <v>18</v>
      </c>
      <c r="L25" s="17"/>
      <c r="M25" s="19"/>
      <c r="N25" s="26" t="s">
        <v>32</v>
      </c>
      <c r="O25" s="31" t="s">
        <v>43</v>
      </c>
      <c r="P25" s="26" t="s">
        <v>36</v>
      </c>
      <c r="Q25" s="31" t="s">
        <v>56</v>
      </c>
      <c r="R25" s="26" t="s">
        <v>34</v>
      </c>
      <c r="S25" s="31" t="s">
        <v>44</v>
      </c>
      <c r="T25" s="26" t="s">
        <v>33</v>
      </c>
      <c r="U25" s="31"/>
      <c r="V25" s="58">
        <f>INDEX(Volume!$D$2:$D$7,MATCH(Mardi!N25,Volume!$C$2:$C$7,0))*O25+INDEX(Volume!$D$2:$D$7,MATCH(Mardi!P25,Volume!$C$2:$C$7,0))*Q25+INDEX(Volume!$D$2:$D$7,MATCH(Mardi!R25,Volume!$C$2:$C$7,0))*S25+INDEX(Volume!$D$2:$D$7,MATCH(Mardi!T25,Volume!$C$2:$C$7,0))*U25</f>
        <v>32.055555555555557</v>
      </c>
      <c r="W25" s="17"/>
      <c r="X25" s="18"/>
      <c r="Y25" s="19"/>
      <c r="Z25" s="26"/>
      <c r="AA25" s="26"/>
      <c r="AB25" s="26"/>
    </row>
    <row r="26" spans="1:28" x14ac:dyDescent="0.25">
      <c r="A26" s="21"/>
      <c r="B26" s="21"/>
      <c r="C26" s="21"/>
      <c r="D26" s="28"/>
      <c r="E26" s="23"/>
      <c r="F26" s="24"/>
      <c r="G26" s="25"/>
      <c r="H26" s="23"/>
      <c r="I26" s="24"/>
      <c r="J26" s="25"/>
      <c r="K26" s="28"/>
      <c r="L26" s="23"/>
      <c r="M26" s="25"/>
      <c r="N26" s="28"/>
      <c r="O26" s="32"/>
      <c r="P26" s="28"/>
      <c r="Q26" s="32"/>
      <c r="R26" s="28"/>
      <c r="S26" s="32"/>
      <c r="T26" s="28"/>
      <c r="U26" s="32"/>
      <c r="V26" s="59"/>
      <c r="W26" s="20"/>
      <c r="X26" s="21"/>
      <c r="Y26" s="22"/>
      <c r="Z26" s="27"/>
      <c r="AA26" s="27"/>
      <c r="AB26" s="27"/>
    </row>
    <row r="27" spans="1:28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52" t="s">
        <v>51</v>
      </c>
      <c r="R27" s="53"/>
      <c r="S27" s="54"/>
      <c r="T27" s="7">
        <f>IF(U27&lt;0,0,U27)</f>
        <v>62.5</v>
      </c>
      <c r="U27" s="12">
        <f>IF(K25="Dépôt",(U24-V25),(U24+V25))</f>
        <v>62.5</v>
      </c>
      <c r="V27" s="10"/>
      <c r="W27" s="23"/>
      <c r="X27" s="24"/>
      <c r="Y27" s="25"/>
      <c r="Z27" s="28"/>
      <c r="AA27" s="28"/>
      <c r="AB27" s="28"/>
    </row>
    <row r="28" spans="1:28" x14ac:dyDescent="0.25">
      <c r="A28" s="18" t="s">
        <v>26</v>
      </c>
      <c r="B28" s="18"/>
      <c r="C28" s="18"/>
      <c r="D28" s="26"/>
      <c r="E28" s="17"/>
      <c r="F28" s="18"/>
      <c r="G28" s="19"/>
      <c r="H28" s="17"/>
      <c r="I28" s="18"/>
      <c r="J28" s="19"/>
      <c r="K28" s="26" t="s">
        <v>18</v>
      </c>
      <c r="L28" s="17"/>
      <c r="M28" s="19"/>
      <c r="N28" s="26" t="s">
        <v>32</v>
      </c>
      <c r="O28" s="31" t="s">
        <v>43</v>
      </c>
      <c r="P28" s="26" t="s">
        <v>36</v>
      </c>
      <c r="Q28" s="31" t="s">
        <v>43</v>
      </c>
      <c r="R28" s="26" t="s">
        <v>34</v>
      </c>
      <c r="S28" s="31" t="s">
        <v>60</v>
      </c>
      <c r="T28" s="26" t="s">
        <v>33</v>
      </c>
      <c r="U28" s="31"/>
      <c r="V28" s="58">
        <f>INDEX(Volume!$D$2:$D$7,MATCH(Mardi!N28,Volume!$C$2:$C$7,0))*O28+INDEX(Volume!$D$2:$D$7,MATCH(Mardi!P28,Volume!$C$2:$C$7,0))*Q28+INDEX(Volume!$D$2:$D$7,MATCH(Mardi!R28,Volume!$C$2:$C$7,0))*S28+INDEX(Volume!$D$2:$D$7,MATCH(Mardi!T28,Volume!$C$2:$C$7,0))*U28</f>
        <v>18.5</v>
      </c>
      <c r="W28" s="17"/>
      <c r="X28" s="18"/>
      <c r="Y28" s="19"/>
      <c r="Z28" s="26"/>
      <c r="AA28" s="26"/>
      <c r="AB28" s="26"/>
    </row>
    <row r="29" spans="1:28" x14ac:dyDescent="0.25">
      <c r="A29" s="21"/>
      <c r="B29" s="21"/>
      <c r="C29" s="21"/>
      <c r="D29" s="28"/>
      <c r="E29" s="23"/>
      <c r="F29" s="24"/>
      <c r="G29" s="25"/>
      <c r="H29" s="23"/>
      <c r="I29" s="24"/>
      <c r="J29" s="25"/>
      <c r="K29" s="28"/>
      <c r="L29" s="23"/>
      <c r="M29" s="25"/>
      <c r="N29" s="28"/>
      <c r="O29" s="32"/>
      <c r="P29" s="28"/>
      <c r="Q29" s="32"/>
      <c r="R29" s="28"/>
      <c r="S29" s="32"/>
      <c r="T29" s="28"/>
      <c r="U29" s="32"/>
      <c r="V29" s="59"/>
      <c r="W29" s="20"/>
      <c r="X29" s="21"/>
      <c r="Y29" s="22"/>
      <c r="Z29" s="27"/>
      <c r="AA29" s="27"/>
      <c r="AB29" s="27"/>
    </row>
    <row r="30" spans="1:28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52" t="s">
        <v>51</v>
      </c>
      <c r="R30" s="53"/>
      <c r="S30" s="54"/>
      <c r="T30" s="7">
        <f>IF(U30&lt;0,0,U30)</f>
        <v>81</v>
      </c>
      <c r="U30" s="12">
        <f>IF(K28="Dépôt",(U27-V28),(U27+V28))</f>
        <v>81</v>
      </c>
      <c r="V30" s="10"/>
      <c r="W30" s="23"/>
      <c r="X30" s="24"/>
      <c r="Y30" s="25"/>
      <c r="Z30" s="28"/>
      <c r="AA30" s="28"/>
      <c r="AB30" s="28"/>
    </row>
    <row r="31" spans="1:28" x14ac:dyDescent="0.25">
      <c r="A31" s="17" t="s">
        <v>27</v>
      </c>
      <c r="B31" s="18"/>
      <c r="C31" s="18"/>
      <c r="D31" s="26"/>
      <c r="E31" s="17"/>
      <c r="F31" s="18"/>
      <c r="G31" s="19"/>
      <c r="H31" s="17"/>
      <c r="I31" s="18"/>
      <c r="J31" s="19"/>
      <c r="K31" s="26" t="s">
        <v>18</v>
      </c>
      <c r="L31" s="17"/>
      <c r="M31" s="19"/>
      <c r="N31" s="26" t="s">
        <v>32</v>
      </c>
      <c r="O31" s="31" t="s">
        <v>43</v>
      </c>
      <c r="P31" s="26" t="s">
        <v>36</v>
      </c>
      <c r="Q31" s="31" t="s">
        <v>42</v>
      </c>
      <c r="R31" s="26" t="s">
        <v>34</v>
      </c>
      <c r="S31" s="31" t="s">
        <v>29</v>
      </c>
      <c r="T31" s="26" t="s">
        <v>33</v>
      </c>
      <c r="U31" s="31" t="s">
        <v>29</v>
      </c>
      <c r="V31" s="58">
        <f>INDEX(Volume!$D$2:$D$7,MATCH(Mardi!N31,Volume!$C$2:$C$7,0))*O31+INDEX(Volume!$D$2:$D$7,MATCH(Mardi!P31,Volume!$C$2:$C$7,0))*Q31+INDEX(Volume!$D$2:$D$7,MATCH(Mardi!R31,Volume!$C$2:$C$7,0))*S31+INDEX(Volume!$D$2:$D$7,MATCH(Mardi!T31,Volume!$C$2:$C$7,0))*U31</f>
        <v>23.777777777777779</v>
      </c>
      <c r="W31" s="17"/>
      <c r="X31" s="18"/>
      <c r="Y31" s="19"/>
      <c r="Z31" s="29"/>
      <c r="AA31" s="29"/>
      <c r="AB31" s="29"/>
    </row>
    <row r="32" spans="1:28" x14ac:dyDescent="0.25">
      <c r="A32" s="23"/>
      <c r="B32" s="24"/>
      <c r="C32" s="24"/>
      <c r="D32" s="28"/>
      <c r="E32" s="23"/>
      <c r="F32" s="24"/>
      <c r="G32" s="25"/>
      <c r="H32" s="23"/>
      <c r="I32" s="24"/>
      <c r="J32" s="25"/>
      <c r="K32" s="28"/>
      <c r="L32" s="23"/>
      <c r="M32" s="25"/>
      <c r="N32" s="28"/>
      <c r="O32" s="32"/>
      <c r="P32" s="28"/>
      <c r="Q32" s="32"/>
      <c r="R32" s="28"/>
      <c r="S32" s="32"/>
      <c r="T32" s="28"/>
      <c r="U32" s="32"/>
      <c r="V32" s="59"/>
      <c r="W32" s="23"/>
      <c r="X32" s="24"/>
      <c r="Y32" s="25"/>
      <c r="Z32" s="29"/>
      <c r="AA32" s="29"/>
      <c r="AB32" s="29"/>
    </row>
  </sheetData>
  <mergeCells count="199">
    <mergeCell ref="AB3:AB4"/>
    <mergeCell ref="D5:D7"/>
    <mergeCell ref="E5:G7"/>
    <mergeCell ref="H5:J7"/>
    <mergeCell ref="K5:K7"/>
    <mergeCell ref="L5:M7"/>
    <mergeCell ref="N5:V7"/>
    <mergeCell ref="W5:Y7"/>
    <mergeCell ref="A1:W1"/>
    <mergeCell ref="E2:U2"/>
    <mergeCell ref="D3:D4"/>
    <mergeCell ref="E3:G4"/>
    <mergeCell ref="H3:J4"/>
    <mergeCell ref="K3:M4"/>
    <mergeCell ref="N3:V4"/>
    <mergeCell ref="W3:Y4"/>
    <mergeCell ref="A8:C9"/>
    <mergeCell ref="D8:D9"/>
    <mergeCell ref="E8:G9"/>
    <mergeCell ref="H8:J9"/>
    <mergeCell ref="K8:K9"/>
    <mergeCell ref="L8:M9"/>
    <mergeCell ref="N8:N9"/>
    <mergeCell ref="Z3:Z4"/>
    <mergeCell ref="AA3:AA4"/>
    <mergeCell ref="AB8:AB9"/>
    <mergeCell ref="O8:O9"/>
    <mergeCell ref="P8:P9"/>
    <mergeCell ref="Q8:Q9"/>
    <mergeCell ref="R8:R9"/>
    <mergeCell ref="S8:S9"/>
    <mergeCell ref="T8:T9"/>
    <mergeCell ref="Z5:Z7"/>
    <mergeCell ref="AA5:AA7"/>
    <mergeCell ref="AB5:AB7"/>
    <mergeCell ref="E10:G11"/>
    <mergeCell ref="H10:J11"/>
    <mergeCell ref="K10:K11"/>
    <mergeCell ref="L10:M11"/>
    <mergeCell ref="U8:U9"/>
    <mergeCell ref="V8:V9"/>
    <mergeCell ref="W8:Y9"/>
    <mergeCell ref="Z8:Z9"/>
    <mergeCell ref="AA8:AA9"/>
    <mergeCell ref="AB10:AB12"/>
    <mergeCell ref="Q12:S12"/>
    <mergeCell ref="A13:C14"/>
    <mergeCell ref="D13:D14"/>
    <mergeCell ref="E13:G14"/>
    <mergeCell ref="H13:J14"/>
    <mergeCell ref="K13:K14"/>
    <mergeCell ref="L13:M14"/>
    <mergeCell ref="N13:N14"/>
    <mergeCell ref="O13:O14"/>
    <mergeCell ref="T10:T11"/>
    <mergeCell ref="U10:U11"/>
    <mergeCell ref="V10:V11"/>
    <mergeCell ref="W10:Y12"/>
    <mergeCell ref="Z10:Z12"/>
    <mergeCell ref="AA10:AA12"/>
    <mergeCell ref="N10:N11"/>
    <mergeCell ref="O10:O11"/>
    <mergeCell ref="P10:P11"/>
    <mergeCell ref="Q10:Q11"/>
    <mergeCell ref="R10:R11"/>
    <mergeCell ref="S10:S11"/>
    <mergeCell ref="A10:C11"/>
    <mergeCell ref="D10:D11"/>
    <mergeCell ref="E16:G17"/>
    <mergeCell ref="H16:J17"/>
    <mergeCell ref="K16:K17"/>
    <mergeCell ref="L16:M17"/>
    <mergeCell ref="V13:V14"/>
    <mergeCell ref="W13:Y15"/>
    <mergeCell ref="Z13:Z15"/>
    <mergeCell ref="AA13:AA15"/>
    <mergeCell ref="AB13:AB15"/>
    <mergeCell ref="Q15:S15"/>
    <mergeCell ref="P13:P14"/>
    <mergeCell ref="Q13:Q14"/>
    <mergeCell ref="R13:R14"/>
    <mergeCell ref="S13:S14"/>
    <mergeCell ref="T13:T14"/>
    <mergeCell ref="U13:U14"/>
    <mergeCell ref="AB16:AB18"/>
    <mergeCell ref="Q18:S18"/>
    <mergeCell ref="A19:C20"/>
    <mergeCell ref="D19:D20"/>
    <mergeCell ref="E19:G20"/>
    <mergeCell ref="H19:J20"/>
    <mergeCell ref="K19:K20"/>
    <mergeCell ref="L19:M20"/>
    <mergeCell ref="N19:N20"/>
    <mergeCell ref="O19:O20"/>
    <mergeCell ref="T16:T17"/>
    <mergeCell ref="U16:U17"/>
    <mergeCell ref="V16:V17"/>
    <mergeCell ref="W16:Y18"/>
    <mergeCell ref="Z16:Z18"/>
    <mergeCell ref="AA16:AA18"/>
    <mergeCell ref="N16:N17"/>
    <mergeCell ref="O16:O17"/>
    <mergeCell ref="P16:P17"/>
    <mergeCell ref="Q16:Q17"/>
    <mergeCell ref="R16:R17"/>
    <mergeCell ref="S16:S17"/>
    <mergeCell ref="A16:C17"/>
    <mergeCell ref="D16:D17"/>
    <mergeCell ref="E22:G23"/>
    <mergeCell ref="H22:J23"/>
    <mergeCell ref="K22:K23"/>
    <mergeCell ref="L22:M23"/>
    <mergeCell ref="V19:V20"/>
    <mergeCell ref="W19:Y21"/>
    <mergeCell ref="Z19:Z21"/>
    <mergeCell ref="AA19:AA21"/>
    <mergeCell ref="AB19:AB21"/>
    <mergeCell ref="Q21:S21"/>
    <mergeCell ref="P19:P20"/>
    <mergeCell ref="Q19:Q20"/>
    <mergeCell ref="R19:R20"/>
    <mergeCell ref="S19:S20"/>
    <mergeCell ref="T19:T20"/>
    <mergeCell ref="U19:U20"/>
    <mergeCell ref="AB22:AB24"/>
    <mergeCell ref="Q24:S24"/>
    <mergeCell ref="A25:C26"/>
    <mergeCell ref="D25:D26"/>
    <mergeCell ref="E25:G26"/>
    <mergeCell ref="H25:J26"/>
    <mergeCell ref="K25:K26"/>
    <mergeCell ref="L25:M26"/>
    <mergeCell ref="N25:N26"/>
    <mergeCell ref="O25:O26"/>
    <mergeCell ref="T22:T23"/>
    <mergeCell ref="U22:U23"/>
    <mergeCell ref="V22:V23"/>
    <mergeCell ref="W22:Y24"/>
    <mergeCell ref="Z22:Z24"/>
    <mergeCell ref="AA22:AA24"/>
    <mergeCell ref="N22:N23"/>
    <mergeCell ref="O22:O23"/>
    <mergeCell ref="P22:P23"/>
    <mergeCell ref="Q22:Q23"/>
    <mergeCell ref="R22:R23"/>
    <mergeCell ref="S22:S23"/>
    <mergeCell ref="A22:C23"/>
    <mergeCell ref="D22:D23"/>
    <mergeCell ref="E28:G29"/>
    <mergeCell ref="H28:J29"/>
    <mergeCell ref="K28:K29"/>
    <mergeCell ref="L28:M29"/>
    <mergeCell ref="V25:V26"/>
    <mergeCell ref="W25:Y27"/>
    <mergeCell ref="Z25:Z27"/>
    <mergeCell ref="AA25:AA27"/>
    <mergeCell ref="AB25:AB27"/>
    <mergeCell ref="Q27:S27"/>
    <mergeCell ref="P25:P26"/>
    <mergeCell ref="Q25:Q26"/>
    <mergeCell ref="R25:R26"/>
    <mergeCell ref="S25:S26"/>
    <mergeCell ref="T25:T26"/>
    <mergeCell ref="U25:U26"/>
    <mergeCell ref="AB28:AB30"/>
    <mergeCell ref="Q30:S30"/>
    <mergeCell ref="A31:C32"/>
    <mergeCell ref="D31:D32"/>
    <mergeCell ref="E31:G32"/>
    <mergeCell ref="H31:J32"/>
    <mergeCell ref="K31:K32"/>
    <mergeCell ref="L31:M32"/>
    <mergeCell ref="N31:N32"/>
    <mergeCell ref="O31:O32"/>
    <mergeCell ref="T28:T29"/>
    <mergeCell ref="U28:U29"/>
    <mergeCell ref="V28:V29"/>
    <mergeCell ref="W28:Y30"/>
    <mergeCell ref="Z28:Z30"/>
    <mergeCell ref="AA28:AA30"/>
    <mergeCell ref="N28:N29"/>
    <mergeCell ref="O28:O29"/>
    <mergeCell ref="P28:P29"/>
    <mergeCell ref="Q28:Q29"/>
    <mergeCell ref="R28:R29"/>
    <mergeCell ref="S28:S29"/>
    <mergeCell ref="A28:C29"/>
    <mergeCell ref="D28:D29"/>
    <mergeCell ref="V31:V32"/>
    <mergeCell ref="W31:Y32"/>
    <mergeCell ref="Z31:Z32"/>
    <mergeCell ref="AA31:AA32"/>
    <mergeCell ref="AB31:AB32"/>
    <mergeCell ref="P31:P32"/>
    <mergeCell ref="Q31:Q32"/>
    <mergeCell ref="R31:R32"/>
    <mergeCell ref="S31:S32"/>
    <mergeCell ref="T31:T32"/>
    <mergeCell ref="U31:U32"/>
  </mergeCells>
  <conditionalFormatting sqref="P22:P23">
    <cfRule type="colorScale" priority="2">
      <colorScale>
        <cfvo type="min"/>
        <cfvo type="max"/>
        <color rgb="FFFF7128"/>
        <color rgb="FFFFEF9C"/>
      </colorScale>
    </cfRule>
  </conditionalFormatting>
  <conditionalFormatting sqref="T12 T15 T18 T21 T24 T27 T30">
    <cfRule type="cellIs" dxfId="4" priority="1" operator="greaterThan">
      <formula>89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Type de caisses transportées">
          <x14:formula1>
            <xm:f>Volume!$C$2:$C$7</xm:f>
          </x14:formula1>
          <xm:sqref>P10 P13:P14 P16:P17 P19:P20 P22:P23 P25:P26 P28:P29 P31:P32 N10 N13 N16 N19 N22 N25 N28 N31</xm:sqref>
        </x14:dataValidation>
        <x14:dataValidation type="list" allowBlank="1" showInputMessage="1" showErrorMessage="1" prompt="Types de caisses transportées_x000a_">
          <x14:formula1>
            <xm:f>Volume!$C$2:$C$7</xm:f>
          </x14:formula1>
          <xm:sqref>T10 T13:T14 T16:T17 T19:T20 T31:T32 T28:T29 T22:T23 T25:T26</xm:sqref>
        </x14:dataValidation>
        <x14:dataValidation type="list" allowBlank="1" showInputMessage="1" showErrorMessage="1" prompt="types de caisses transportées">
          <x14:formula1>
            <xm:f>Volume!$C$2:$C$7</xm:f>
          </x14:formula1>
          <xm:sqref>R10 R13:R14 R16:R17 R19:R20 R22:R23 R25:R26 R28:R29 R31:R32</xm:sqref>
        </x14:dataValidation>
        <x14:dataValidation type="list" allowBlank="1" showInputMessage="1" showErrorMessage="1">
          <x14:formula1>
            <xm:f>Volume!$A$1:$A$2</xm:f>
          </x14:formula1>
          <xm:sqref>K10 K13:K14 K16:K17 K19:K20 K22:K23 K25:K26 K28:K29 K31:K32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"/>
  <sheetViews>
    <sheetView zoomScale="60" zoomScaleNormal="60" workbookViewId="0">
      <selection activeCell="T30" activeCellId="6" sqref="T12 T15 T18 T21 T24 T27 T30"/>
    </sheetView>
  </sheetViews>
  <sheetFormatPr defaultRowHeight="15" x14ac:dyDescent="0.25"/>
  <cols>
    <col min="11" max="11" width="11.28515625" bestFit="1" customWidth="1"/>
    <col min="12" max="12" width="13.140625" customWidth="1"/>
    <col min="13" max="13" width="18.42578125" customWidth="1"/>
    <col min="14" max="14" width="11.85546875" bestFit="1" customWidth="1"/>
    <col min="16" max="16" width="11.85546875" bestFit="1" customWidth="1"/>
    <col min="18" max="18" width="11.85546875" bestFit="1" customWidth="1"/>
    <col min="20" max="20" width="11.85546875" bestFit="1" customWidth="1"/>
    <col min="26" max="26" width="22" bestFit="1" customWidth="1"/>
    <col min="27" max="27" width="11.5703125" customWidth="1"/>
  </cols>
  <sheetData>
    <row r="1" spans="1:28" x14ac:dyDescent="0.25">
      <c r="A1" s="33" t="s">
        <v>59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2"/>
      <c r="Y1" s="2"/>
      <c r="Z1" s="2"/>
      <c r="AA1" s="2"/>
      <c r="AB1" s="2"/>
    </row>
    <row r="2" spans="1:28" x14ac:dyDescent="0.25">
      <c r="A2" s="2"/>
      <c r="B2" s="2"/>
      <c r="C2" s="2"/>
      <c r="D2" s="2"/>
      <c r="E2" s="33" t="s">
        <v>1</v>
      </c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2"/>
      <c r="W2" s="2"/>
      <c r="X2" s="2"/>
      <c r="Y2" s="2"/>
      <c r="Z2" s="2"/>
      <c r="AA2" s="2"/>
      <c r="AB2" s="2"/>
    </row>
    <row r="3" spans="1:28" ht="15" customHeight="1" x14ac:dyDescent="0.25">
      <c r="A3" s="2"/>
      <c r="B3" s="2"/>
      <c r="C3" s="2"/>
      <c r="D3" s="29" t="s">
        <v>53</v>
      </c>
      <c r="E3" s="17" t="s">
        <v>2</v>
      </c>
      <c r="F3" s="18"/>
      <c r="G3" s="19"/>
      <c r="H3" s="17" t="s">
        <v>3</v>
      </c>
      <c r="I3" s="18"/>
      <c r="J3" s="19"/>
      <c r="K3" s="17" t="s">
        <v>4</v>
      </c>
      <c r="L3" s="18"/>
      <c r="M3" s="19"/>
      <c r="N3" s="17" t="s">
        <v>5</v>
      </c>
      <c r="O3" s="18"/>
      <c r="P3" s="18"/>
      <c r="Q3" s="18"/>
      <c r="R3" s="18"/>
      <c r="S3" s="18"/>
      <c r="T3" s="18"/>
      <c r="U3" s="18"/>
      <c r="V3" s="19"/>
      <c r="W3" s="17" t="s">
        <v>6</v>
      </c>
      <c r="X3" s="18"/>
      <c r="Y3" s="19"/>
      <c r="Z3" s="30" t="s">
        <v>7</v>
      </c>
      <c r="AA3" s="29" t="s">
        <v>8</v>
      </c>
      <c r="AB3" s="29" t="s">
        <v>9</v>
      </c>
    </row>
    <row r="4" spans="1:28" ht="24" customHeight="1" x14ac:dyDescent="0.25">
      <c r="A4" s="2"/>
      <c r="B4" s="2"/>
      <c r="C4" s="2"/>
      <c r="D4" s="29"/>
      <c r="E4" s="23"/>
      <c r="F4" s="24"/>
      <c r="G4" s="25"/>
      <c r="H4" s="20"/>
      <c r="I4" s="21"/>
      <c r="J4" s="22"/>
      <c r="K4" s="23"/>
      <c r="L4" s="24"/>
      <c r="M4" s="25"/>
      <c r="N4" s="23"/>
      <c r="O4" s="24"/>
      <c r="P4" s="24"/>
      <c r="Q4" s="24"/>
      <c r="R4" s="24"/>
      <c r="S4" s="24"/>
      <c r="T4" s="24"/>
      <c r="U4" s="24"/>
      <c r="V4" s="25"/>
      <c r="W4" s="23"/>
      <c r="X4" s="24"/>
      <c r="Y4" s="25"/>
      <c r="Z4" s="30"/>
      <c r="AA4" s="29"/>
      <c r="AB4" s="29"/>
    </row>
    <row r="5" spans="1:28" ht="15" customHeight="1" x14ac:dyDescent="0.25">
      <c r="A5" s="2"/>
      <c r="B5" s="2"/>
      <c r="C5" s="2"/>
      <c r="D5" s="30" t="s">
        <v>54</v>
      </c>
      <c r="E5" s="17" t="s">
        <v>10</v>
      </c>
      <c r="F5" s="18"/>
      <c r="G5" s="19"/>
      <c r="H5" s="43" t="s">
        <v>11</v>
      </c>
      <c r="I5" s="44"/>
      <c r="J5" s="45"/>
      <c r="K5" s="26" t="s">
        <v>12</v>
      </c>
      <c r="L5" s="17" t="s">
        <v>13</v>
      </c>
      <c r="M5" s="19"/>
      <c r="N5" s="43" t="s">
        <v>28</v>
      </c>
      <c r="O5" s="44"/>
      <c r="P5" s="44"/>
      <c r="Q5" s="44"/>
      <c r="R5" s="44"/>
      <c r="S5" s="44"/>
      <c r="T5" s="44"/>
      <c r="U5" s="44"/>
      <c r="V5" s="45"/>
      <c r="W5" s="43" t="s">
        <v>14</v>
      </c>
      <c r="X5" s="44"/>
      <c r="Y5" s="45"/>
      <c r="Z5" s="43" t="s">
        <v>15</v>
      </c>
      <c r="AA5" s="55" t="s">
        <v>16</v>
      </c>
      <c r="AB5" s="55" t="s">
        <v>16</v>
      </c>
    </row>
    <row r="6" spans="1:28" x14ac:dyDescent="0.25">
      <c r="A6" s="2"/>
      <c r="B6" s="2"/>
      <c r="C6" s="2"/>
      <c r="D6" s="30"/>
      <c r="E6" s="20"/>
      <c r="F6" s="21"/>
      <c r="G6" s="22"/>
      <c r="H6" s="46"/>
      <c r="I6" s="47"/>
      <c r="J6" s="48"/>
      <c r="K6" s="27"/>
      <c r="L6" s="20"/>
      <c r="M6" s="22"/>
      <c r="N6" s="46"/>
      <c r="O6" s="47"/>
      <c r="P6" s="47"/>
      <c r="Q6" s="47"/>
      <c r="R6" s="47"/>
      <c r="S6" s="47"/>
      <c r="T6" s="47"/>
      <c r="U6" s="47"/>
      <c r="V6" s="48"/>
      <c r="W6" s="46"/>
      <c r="X6" s="47"/>
      <c r="Y6" s="48"/>
      <c r="Z6" s="46"/>
      <c r="AA6" s="56"/>
      <c r="AB6" s="56"/>
    </row>
    <row r="7" spans="1:28" x14ac:dyDescent="0.25">
      <c r="A7" s="2"/>
      <c r="B7" s="2"/>
      <c r="C7" s="2"/>
      <c r="D7" s="30"/>
      <c r="E7" s="23"/>
      <c r="F7" s="24"/>
      <c r="G7" s="25"/>
      <c r="H7" s="49"/>
      <c r="I7" s="50"/>
      <c r="J7" s="51"/>
      <c r="K7" s="28"/>
      <c r="L7" s="23"/>
      <c r="M7" s="25"/>
      <c r="N7" s="49"/>
      <c r="O7" s="50"/>
      <c r="P7" s="50"/>
      <c r="Q7" s="50"/>
      <c r="R7" s="50"/>
      <c r="S7" s="50"/>
      <c r="T7" s="50"/>
      <c r="U7" s="50"/>
      <c r="V7" s="51"/>
      <c r="W7" s="49"/>
      <c r="X7" s="50"/>
      <c r="Y7" s="51"/>
      <c r="Z7" s="49"/>
      <c r="AA7" s="57"/>
      <c r="AB7" s="57"/>
    </row>
    <row r="8" spans="1:28" x14ac:dyDescent="0.25">
      <c r="A8" s="17" t="s">
        <v>17</v>
      </c>
      <c r="B8" s="18"/>
      <c r="C8" s="18"/>
      <c r="D8" s="26"/>
      <c r="E8" s="17"/>
      <c r="F8" s="18"/>
      <c r="G8" s="19"/>
      <c r="H8" s="17"/>
      <c r="I8" s="18"/>
      <c r="J8" s="19"/>
      <c r="K8" s="41"/>
      <c r="L8" s="17"/>
      <c r="M8" s="19"/>
      <c r="N8" s="26" t="s">
        <v>48</v>
      </c>
      <c r="O8" s="31" t="s">
        <v>49</v>
      </c>
      <c r="P8" s="26" t="s">
        <v>48</v>
      </c>
      <c r="Q8" s="31" t="s">
        <v>49</v>
      </c>
      <c r="R8" s="26" t="s">
        <v>48</v>
      </c>
      <c r="S8" s="31" t="s">
        <v>49</v>
      </c>
      <c r="T8" s="26" t="s">
        <v>48</v>
      </c>
      <c r="U8" s="31" t="s">
        <v>49</v>
      </c>
      <c r="V8" s="31" t="s">
        <v>39</v>
      </c>
      <c r="W8" s="17"/>
      <c r="X8" s="18"/>
      <c r="Y8" s="19"/>
      <c r="Z8" s="29"/>
      <c r="AA8" s="29"/>
      <c r="AB8" s="29"/>
    </row>
    <row r="9" spans="1:28" x14ac:dyDescent="0.25">
      <c r="A9" s="23"/>
      <c r="B9" s="24"/>
      <c r="C9" s="24"/>
      <c r="D9" s="28"/>
      <c r="E9" s="23"/>
      <c r="F9" s="24"/>
      <c r="G9" s="25"/>
      <c r="H9" s="23"/>
      <c r="I9" s="24"/>
      <c r="J9" s="25"/>
      <c r="K9" s="42"/>
      <c r="L9" s="23"/>
      <c r="M9" s="25"/>
      <c r="N9" s="28"/>
      <c r="O9" s="32"/>
      <c r="P9" s="28"/>
      <c r="Q9" s="32"/>
      <c r="R9" s="28"/>
      <c r="S9" s="32"/>
      <c r="T9" s="28"/>
      <c r="U9" s="32"/>
      <c r="V9" s="32"/>
      <c r="W9" s="23"/>
      <c r="X9" s="24"/>
      <c r="Y9" s="25"/>
      <c r="Z9" s="29"/>
      <c r="AA9" s="29"/>
      <c r="AB9" s="29"/>
    </row>
    <row r="10" spans="1:28" x14ac:dyDescent="0.25">
      <c r="A10" s="18" t="s">
        <v>20</v>
      </c>
      <c r="B10" s="18"/>
      <c r="C10" s="18"/>
      <c r="D10" s="26"/>
      <c r="E10" s="17"/>
      <c r="F10" s="18"/>
      <c r="G10" s="19"/>
      <c r="H10" s="17"/>
      <c r="I10" s="18"/>
      <c r="J10" s="19"/>
      <c r="K10" s="26" t="s">
        <v>18</v>
      </c>
      <c r="L10" s="17"/>
      <c r="M10" s="19"/>
      <c r="N10" s="26" t="s">
        <v>35</v>
      </c>
      <c r="O10" s="31" t="s">
        <v>43</v>
      </c>
      <c r="P10" s="26" t="s">
        <v>34</v>
      </c>
      <c r="Q10" s="31" t="s">
        <v>29</v>
      </c>
      <c r="R10" s="26" t="s">
        <v>34</v>
      </c>
      <c r="S10" s="31" t="s">
        <v>60</v>
      </c>
      <c r="T10" s="26" t="s">
        <v>34</v>
      </c>
      <c r="U10" s="31" t="s">
        <v>60</v>
      </c>
      <c r="V10" s="58">
        <f>INDEX(Volume!$D$2:$D$7,MATCH(Mercredi!N10,Volume!$C$2:$C$7,0))*O10+INDEX(Volume!$D$2:$D$7,MATCH(Mercredi!P10,Volume!$C$2:$C$7,0))*Q10+INDEX(Volume!$D$2:$D$7,MATCH(Mercredi!R10,Volume!$C$2:$C$7,0))*S10+INDEX(Volume!$D$2:$D$7,MATCH(Mercredi!T10,Volume!$C$2:$C$7,0))*U10</f>
        <v>7.6111111111111107</v>
      </c>
      <c r="W10" s="17"/>
      <c r="X10" s="18"/>
      <c r="Y10" s="19"/>
      <c r="Z10" s="26"/>
      <c r="AA10" s="26"/>
      <c r="AB10" s="26"/>
    </row>
    <row r="11" spans="1:28" x14ac:dyDescent="0.25">
      <c r="A11" s="24"/>
      <c r="B11" s="24"/>
      <c r="C11" s="24"/>
      <c r="D11" s="28"/>
      <c r="E11" s="23"/>
      <c r="F11" s="24"/>
      <c r="G11" s="25"/>
      <c r="H11" s="23"/>
      <c r="I11" s="24"/>
      <c r="J11" s="25"/>
      <c r="K11" s="28"/>
      <c r="L11" s="23"/>
      <c r="M11" s="25"/>
      <c r="N11" s="28"/>
      <c r="O11" s="32"/>
      <c r="P11" s="28"/>
      <c r="Q11" s="32"/>
      <c r="R11" s="28"/>
      <c r="S11" s="32"/>
      <c r="T11" s="28"/>
      <c r="U11" s="32"/>
      <c r="V11" s="59"/>
      <c r="W11" s="20"/>
      <c r="X11" s="21"/>
      <c r="Y11" s="22"/>
      <c r="Z11" s="27"/>
      <c r="AA11" s="27"/>
      <c r="AB11" s="27"/>
    </row>
    <row r="12" spans="1:28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52" t="s">
        <v>51</v>
      </c>
      <c r="R12" s="53"/>
      <c r="S12" s="54"/>
      <c r="T12" s="11">
        <f>IF(U12&lt;0,0,U12)</f>
        <v>7.6111111111111107</v>
      </c>
      <c r="U12" s="8">
        <f>IF(K10="Dépôt",0,V10)</f>
        <v>7.6111111111111107</v>
      </c>
      <c r="V12" s="10"/>
      <c r="W12" s="23"/>
      <c r="X12" s="24"/>
      <c r="Y12" s="25"/>
      <c r="Z12" s="28"/>
      <c r="AA12" s="28"/>
      <c r="AB12" s="28"/>
    </row>
    <row r="13" spans="1:28" x14ac:dyDescent="0.25">
      <c r="A13" s="18" t="s">
        <v>21</v>
      </c>
      <c r="B13" s="18"/>
      <c r="C13" s="18"/>
      <c r="D13" s="26"/>
      <c r="E13" s="17"/>
      <c r="F13" s="18"/>
      <c r="G13" s="19"/>
      <c r="H13" s="17"/>
      <c r="I13" s="18"/>
      <c r="J13" s="19"/>
      <c r="K13" s="26" t="s">
        <v>18</v>
      </c>
      <c r="L13" s="17"/>
      <c r="M13" s="19"/>
      <c r="N13" s="26" t="s">
        <v>32</v>
      </c>
      <c r="O13" s="31" t="s">
        <v>43</v>
      </c>
      <c r="P13" s="26" t="s">
        <v>31</v>
      </c>
      <c r="Q13" s="31" t="s">
        <v>29</v>
      </c>
      <c r="R13" s="26" t="s">
        <v>34</v>
      </c>
      <c r="S13" s="31" t="s">
        <v>42</v>
      </c>
      <c r="T13" s="26" t="s">
        <v>33</v>
      </c>
      <c r="U13" s="31" t="s">
        <v>44</v>
      </c>
      <c r="V13" s="58">
        <f>INDEX(Volume!$D$2:$D$7,MATCH(Mercredi!N13,Volume!$C$2:$C$7,0))*O13+INDEX(Volume!$D$2:$D$7,MATCH(Mercredi!P13,Volume!$C$2:$C$7,0))*Q13+INDEX(Volume!$D$2:$D$7,MATCH(Mercredi!R13,Volume!$C$2:$C$7,0))*S13+INDEX(Volume!$D$2:$D$7,MATCH(Mercredi!T13,Volume!$C$2:$C$7,0))*U13</f>
        <v>44.277777777777779</v>
      </c>
      <c r="W13" s="17"/>
      <c r="X13" s="18"/>
      <c r="Y13" s="19"/>
      <c r="Z13" s="26"/>
      <c r="AA13" s="26"/>
      <c r="AB13" s="26"/>
    </row>
    <row r="14" spans="1:28" x14ac:dyDescent="0.25">
      <c r="A14" s="21"/>
      <c r="B14" s="21"/>
      <c r="C14" s="21"/>
      <c r="D14" s="28"/>
      <c r="E14" s="23"/>
      <c r="F14" s="24"/>
      <c r="G14" s="25"/>
      <c r="H14" s="23"/>
      <c r="I14" s="24"/>
      <c r="J14" s="25"/>
      <c r="K14" s="28"/>
      <c r="L14" s="23"/>
      <c r="M14" s="25"/>
      <c r="N14" s="28"/>
      <c r="O14" s="32"/>
      <c r="P14" s="28"/>
      <c r="Q14" s="32"/>
      <c r="R14" s="28"/>
      <c r="S14" s="32"/>
      <c r="T14" s="28"/>
      <c r="U14" s="32"/>
      <c r="V14" s="59"/>
      <c r="W14" s="20"/>
      <c r="X14" s="21"/>
      <c r="Y14" s="22"/>
      <c r="Z14" s="27"/>
      <c r="AA14" s="27"/>
      <c r="AB14" s="27"/>
    </row>
    <row r="15" spans="1:28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52" t="s">
        <v>51</v>
      </c>
      <c r="R15" s="53"/>
      <c r="S15" s="54"/>
      <c r="T15" s="11">
        <f>IF(U15&lt;0,0,U15)</f>
        <v>51.888888888888886</v>
      </c>
      <c r="U15" s="8">
        <f>IF(K13="Retrait",(U12+V13),(U12-V13))</f>
        <v>51.888888888888886</v>
      </c>
      <c r="V15" s="10"/>
      <c r="W15" s="23"/>
      <c r="X15" s="24"/>
      <c r="Y15" s="25"/>
      <c r="Z15" s="28"/>
      <c r="AA15" s="28"/>
      <c r="AB15" s="28"/>
    </row>
    <row r="16" spans="1:28" x14ac:dyDescent="0.25">
      <c r="A16" s="18" t="s">
        <v>22</v>
      </c>
      <c r="B16" s="18"/>
      <c r="C16" s="18"/>
      <c r="D16" s="26"/>
      <c r="E16" s="17"/>
      <c r="F16" s="18"/>
      <c r="G16" s="19"/>
      <c r="H16" s="17"/>
      <c r="I16" s="18"/>
      <c r="J16" s="19"/>
      <c r="K16" s="26" t="s">
        <v>19</v>
      </c>
      <c r="L16" s="17"/>
      <c r="M16" s="19"/>
      <c r="N16" s="26" t="s">
        <v>32</v>
      </c>
      <c r="O16" s="31" t="s">
        <v>43</v>
      </c>
      <c r="P16" s="26" t="s">
        <v>36</v>
      </c>
      <c r="Q16" s="31" t="s">
        <v>55</v>
      </c>
      <c r="R16" s="26" t="s">
        <v>34</v>
      </c>
      <c r="S16" s="31" t="s">
        <v>43</v>
      </c>
      <c r="T16" s="26" t="s">
        <v>31</v>
      </c>
      <c r="U16" s="31" t="s">
        <v>44</v>
      </c>
      <c r="V16" s="58">
        <f>INDEX(Volume!$D$2:$D$7,MATCH(Mercredi!N16,Volume!$C$2:$C$7,0))*O16+INDEX(Volume!$D$2:$D$7,MATCH(Mercredi!P16,Volume!$C$2:$C$7,0))*Q16+INDEX(Volume!$D$2:$D$7,MATCH(Mercredi!R16,Volume!$C$2:$C$7,0))*S16+INDEX(Volume!$D$2:$D$7,MATCH(Mercredi!T16,Volume!$C$2:$C$7,0))*U16</f>
        <v>65.777777777777771</v>
      </c>
      <c r="W16" s="17"/>
      <c r="X16" s="18"/>
      <c r="Y16" s="19"/>
      <c r="Z16" s="26"/>
      <c r="AA16" s="26"/>
      <c r="AB16" s="26"/>
    </row>
    <row r="17" spans="1:28" x14ac:dyDescent="0.25">
      <c r="A17" s="21"/>
      <c r="B17" s="21"/>
      <c r="C17" s="21"/>
      <c r="D17" s="28"/>
      <c r="E17" s="23"/>
      <c r="F17" s="24"/>
      <c r="G17" s="25"/>
      <c r="H17" s="23"/>
      <c r="I17" s="24"/>
      <c r="J17" s="25"/>
      <c r="K17" s="28"/>
      <c r="L17" s="23"/>
      <c r="M17" s="25"/>
      <c r="N17" s="28"/>
      <c r="O17" s="32"/>
      <c r="P17" s="28"/>
      <c r="Q17" s="32"/>
      <c r="R17" s="28"/>
      <c r="S17" s="32"/>
      <c r="T17" s="28"/>
      <c r="U17" s="32"/>
      <c r="V17" s="59"/>
      <c r="W17" s="20"/>
      <c r="X17" s="21"/>
      <c r="Y17" s="22"/>
      <c r="Z17" s="27"/>
      <c r="AA17" s="27"/>
      <c r="AB17" s="27"/>
    </row>
    <row r="18" spans="1:28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52" t="s">
        <v>51</v>
      </c>
      <c r="R18" s="53"/>
      <c r="S18" s="54"/>
      <c r="T18" s="9">
        <f>IF(U18&lt;0,0,U18)</f>
        <v>0</v>
      </c>
      <c r="U18" s="12">
        <f>IF(K16="Dépôt",((U15)-V16),((U15)+V16))</f>
        <v>-13.888888888888886</v>
      </c>
      <c r="V18" s="10"/>
      <c r="W18" s="23"/>
      <c r="X18" s="24"/>
      <c r="Y18" s="25"/>
      <c r="Z18" s="28"/>
      <c r="AA18" s="28"/>
      <c r="AB18" s="28"/>
    </row>
    <row r="19" spans="1:28" x14ac:dyDescent="0.25">
      <c r="A19" s="18" t="s">
        <v>23</v>
      </c>
      <c r="B19" s="18"/>
      <c r="C19" s="18"/>
      <c r="D19" s="26"/>
      <c r="E19" s="17"/>
      <c r="F19" s="18"/>
      <c r="G19" s="19"/>
      <c r="H19" s="17"/>
      <c r="I19" s="18"/>
      <c r="J19" s="19"/>
      <c r="K19" s="26" t="s">
        <v>19</v>
      </c>
      <c r="L19" s="17"/>
      <c r="M19" s="19"/>
      <c r="N19" s="26" t="s">
        <v>32</v>
      </c>
      <c r="O19" s="31" t="s">
        <v>43</v>
      </c>
      <c r="P19" s="26" t="s">
        <v>31</v>
      </c>
      <c r="Q19" s="31" t="s">
        <v>42</v>
      </c>
      <c r="R19" s="26" t="s">
        <v>34</v>
      </c>
      <c r="S19" s="31" t="s">
        <v>44</v>
      </c>
      <c r="T19" s="26" t="s">
        <v>33</v>
      </c>
      <c r="U19" s="31"/>
      <c r="V19" s="58">
        <f>INDEX(Volume!$D$2:$D$7,MATCH(Mercredi!N19,Volume!$C$2:$C$7,0))*O19+INDEX(Volume!$D$2:$D$7,MATCH(Mercredi!P19,Volume!$C$2:$C$7,0))*Q19+INDEX(Volume!$D$2:$D$7,MATCH(Mercredi!R19,Volume!$C$2:$C$7,0))*S19+INDEX(Volume!$D$2:$D$7,MATCH(Mercredi!T19,Volume!$C$2:$C$7,0))*U19</f>
        <v>41.611111111111114</v>
      </c>
      <c r="W19" s="17"/>
      <c r="X19" s="18"/>
      <c r="Y19" s="19"/>
      <c r="Z19" s="26"/>
      <c r="AA19" s="26"/>
      <c r="AB19" s="26"/>
    </row>
    <row r="20" spans="1:28" x14ac:dyDescent="0.25">
      <c r="A20" s="21"/>
      <c r="B20" s="21"/>
      <c r="C20" s="21"/>
      <c r="D20" s="28"/>
      <c r="E20" s="23"/>
      <c r="F20" s="24"/>
      <c r="G20" s="25"/>
      <c r="H20" s="23"/>
      <c r="I20" s="24"/>
      <c r="J20" s="25"/>
      <c r="K20" s="28"/>
      <c r="L20" s="23"/>
      <c r="M20" s="25"/>
      <c r="N20" s="28"/>
      <c r="O20" s="32"/>
      <c r="P20" s="28"/>
      <c r="Q20" s="32"/>
      <c r="R20" s="28"/>
      <c r="S20" s="32"/>
      <c r="T20" s="28"/>
      <c r="U20" s="32"/>
      <c r="V20" s="59"/>
      <c r="W20" s="20"/>
      <c r="X20" s="21"/>
      <c r="Y20" s="22"/>
      <c r="Z20" s="27"/>
      <c r="AA20" s="27"/>
      <c r="AB20" s="27"/>
    </row>
    <row r="21" spans="1:28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52" t="s">
        <v>51</v>
      </c>
      <c r="R21" s="53"/>
      <c r="S21" s="54"/>
      <c r="T21" s="11">
        <f>IF(U21&lt;0,0,U21)</f>
        <v>0</v>
      </c>
      <c r="U21" s="5">
        <f>IF(K19="Retrait",((T18)+V19),(T18))</f>
        <v>0</v>
      </c>
      <c r="V21" s="10"/>
      <c r="W21" s="23"/>
      <c r="X21" s="24"/>
      <c r="Y21" s="25"/>
      <c r="Z21" s="28"/>
      <c r="AA21" s="28"/>
      <c r="AB21" s="28"/>
    </row>
    <row r="22" spans="1:28" x14ac:dyDescent="0.25">
      <c r="A22" s="18" t="s">
        <v>24</v>
      </c>
      <c r="B22" s="18"/>
      <c r="C22" s="18"/>
      <c r="D22" s="26"/>
      <c r="E22" s="17"/>
      <c r="F22" s="18"/>
      <c r="G22" s="19"/>
      <c r="H22" s="17"/>
      <c r="I22" s="18"/>
      <c r="J22" s="19"/>
      <c r="K22" s="26" t="s">
        <v>18</v>
      </c>
      <c r="L22" s="17"/>
      <c r="M22" s="19"/>
      <c r="N22" s="26" t="s">
        <v>32</v>
      </c>
      <c r="O22" s="31" t="s">
        <v>43</v>
      </c>
      <c r="P22" s="26" t="s">
        <v>34</v>
      </c>
      <c r="Q22" s="31" t="s">
        <v>42</v>
      </c>
      <c r="R22" s="26" t="s">
        <v>34</v>
      </c>
      <c r="S22" s="31" t="s">
        <v>45</v>
      </c>
      <c r="T22" s="26" t="s">
        <v>33</v>
      </c>
      <c r="U22" s="31" t="s">
        <v>42</v>
      </c>
      <c r="V22" s="58">
        <f>INDEX(Volume!$D$2:$D$7,MATCH(Mercredi!N22,Volume!$C$2:$C$7,0))*O22+INDEX(Volume!$D$2:$D$7,MATCH(Mercredi!P22,Volume!$C$2:$C$7,0))*Q22+INDEX(Volume!$D$2:$D$7,MATCH(Mercredi!R22,Volume!$C$2:$C$7,0))*S22+INDEX(Volume!$D$2:$D$7,MATCH(Mercredi!T22,Volume!$C$2:$C$7,0))*U22</f>
        <v>39.55555555555555</v>
      </c>
      <c r="W22" s="17"/>
      <c r="X22" s="18"/>
      <c r="Y22" s="19"/>
      <c r="Z22" s="26"/>
      <c r="AA22" s="26"/>
      <c r="AB22" s="26"/>
    </row>
    <row r="23" spans="1:28" x14ac:dyDescent="0.25">
      <c r="A23" s="21"/>
      <c r="B23" s="21"/>
      <c r="C23" s="21"/>
      <c r="D23" s="28"/>
      <c r="E23" s="23"/>
      <c r="F23" s="24"/>
      <c r="G23" s="25"/>
      <c r="H23" s="23"/>
      <c r="I23" s="24"/>
      <c r="J23" s="25"/>
      <c r="K23" s="28"/>
      <c r="L23" s="23"/>
      <c r="M23" s="25"/>
      <c r="N23" s="28"/>
      <c r="O23" s="32"/>
      <c r="P23" s="28"/>
      <c r="Q23" s="32"/>
      <c r="R23" s="28"/>
      <c r="S23" s="32"/>
      <c r="T23" s="28"/>
      <c r="U23" s="32"/>
      <c r="V23" s="59"/>
      <c r="W23" s="20"/>
      <c r="X23" s="21"/>
      <c r="Y23" s="22"/>
      <c r="Z23" s="27"/>
      <c r="AA23" s="27"/>
      <c r="AB23" s="27"/>
    </row>
    <row r="24" spans="1:28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52" t="s">
        <v>51</v>
      </c>
      <c r="R24" s="53"/>
      <c r="S24" s="54"/>
      <c r="T24" s="7">
        <f>IF(U24&lt;0,0,U24)</f>
        <v>39.55555555555555</v>
      </c>
      <c r="U24" s="12">
        <f>IF(K22="Dépôt",(U21-V22),(U21+V22))</f>
        <v>39.55555555555555</v>
      </c>
      <c r="V24" s="10"/>
      <c r="W24" s="23"/>
      <c r="X24" s="24"/>
      <c r="Y24" s="25"/>
      <c r="Z24" s="28"/>
      <c r="AA24" s="28"/>
      <c r="AB24" s="28"/>
    </row>
    <row r="25" spans="1:28" x14ac:dyDescent="0.25">
      <c r="A25" s="18" t="s">
        <v>25</v>
      </c>
      <c r="B25" s="18"/>
      <c r="C25" s="18"/>
      <c r="D25" s="26"/>
      <c r="E25" s="17"/>
      <c r="F25" s="18"/>
      <c r="G25" s="19"/>
      <c r="H25" s="17"/>
      <c r="I25" s="18"/>
      <c r="J25" s="19"/>
      <c r="K25" s="26" t="s">
        <v>18</v>
      </c>
      <c r="L25" s="17"/>
      <c r="M25" s="19"/>
      <c r="N25" s="26" t="s">
        <v>32</v>
      </c>
      <c r="O25" s="31" t="s">
        <v>43</v>
      </c>
      <c r="P25" s="26" t="s">
        <v>36</v>
      </c>
      <c r="Q25" s="31" t="s">
        <v>56</v>
      </c>
      <c r="R25" s="26" t="s">
        <v>34</v>
      </c>
      <c r="S25" s="31" t="s">
        <v>46</v>
      </c>
      <c r="T25" s="26" t="s">
        <v>33</v>
      </c>
      <c r="U25" s="31"/>
      <c r="V25" s="58">
        <f>INDEX(Volume!$D$2:$D$7,MATCH(Mercredi!N25,Volume!$C$2:$C$7,0))*O25+INDEX(Volume!$D$2:$D$7,MATCH(Mercredi!P25,Volume!$C$2:$C$7,0))*Q25+INDEX(Volume!$D$2:$D$7,MATCH(Mercredi!R25,Volume!$C$2:$C$7,0))*S25+INDEX(Volume!$D$2:$D$7,MATCH(Mercredi!T25,Volume!$C$2:$C$7,0))*U25</f>
        <v>36.611111111111107</v>
      </c>
      <c r="W25" s="17"/>
      <c r="X25" s="18"/>
      <c r="Y25" s="19"/>
      <c r="Z25" s="26"/>
      <c r="AA25" s="26"/>
      <c r="AB25" s="26"/>
    </row>
    <row r="26" spans="1:28" x14ac:dyDescent="0.25">
      <c r="A26" s="21"/>
      <c r="B26" s="21"/>
      <c r="C26" s="21"/>
      <c r="D26" s="28"/>
      <c r="E26" s="23"/>
      <c r="F26" s="24"/>
      <c r="G26" s="25"/>
      <c r="H26" s="23"/>
      <c r="I26" s="24"/>
      <c r="J26" s="25"/>
      <c r="K26" s="28"/>
      <c r="L26" s="23"/>
      <c r="M26" s="25"/>
      <c r="N26" s="28"/>
      <c r="O26" s="32"/>
      <c r="P26" s="28"/>
      <c r="Q26" s="32"/>
      <c r="R26" s="28"/>
      <c r="S26" s="32"/>
      <c r="T26" s="28"/>
      <c r="U26" s="32"/>
      <c r="V26" s="59"/>
      <c r="W26" s="20"/>
      <c r="X26" s="21"/>
      <c r="Y26" s="22"/>
      <c r="Z26" s="27"/>
      <c r="AA26" s="27"/>
      <c r="AB26" s="27"/>
    </row>
    <row r="27" spans="1:28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52" t="s">
        <v>51</v>
      </c>
      <c r="R27" s="53"/>
      <c r="S27" s="54"/>
      <c r="T27" s="7">
        <f>IF(U27&lt;0,0,U27)</f>
        <v>76.166666666666657</v>
      </c>
      <c r="U27" s="12">
        <f>IF(K25="Dépôt",(U24-V25),(U24+V25))</f>
        <v>76.166666666666657</v>
      </c>
      <c r="V27" s="10"/>
      <c r="W27" s="23"/>
      <c r="X27" s="24"/>
      <c r="Y27" s="25"/>
      <c r="Z27" s="28"/>
      <c r="AA27" s="28"/>
      <c r="AB27" s="28"/>
    </row>
    <row r="28" spans="1:28" x14ac:dyDescent="0.25">
      <c r="A28" s="18" t="s">
        <v>26</v>
      </c>
      <c r="B28" s="18"/>
      <c r="C28" s="18"/>
      <c r="D28" s="26"/>
      <c r="E28" s="17"/>
      <c r="F28" s="18"/>
      <c r="G28" s="19"/>
      <c r="H28" s="17"/>
      <c r="I28" s="18"/>
      <c r="J28" s="19"/>
      <c r="K28" s="26" t="s">
        <v>18</v>
      </c>
      <c r="L28" s="17"/>
      <c r="M28" s="19"/>
      <c r="N28" s="26" t="s">
        <v>32</v>
      </c>
      <c r="O28" s="31" t="s">
        <v>43</v>
      </c>
      <c r="P28" s="26" t="s">
        <v>36</v>
      </c>
      <c r="Q28" s="31" t="s">
        <v>43</v>
      </c>
      <c r="R28" s="26" t="s">
        <v>34</v>
      </c>
      <c r="S28" s="31" t="s">
        <v>47</v>
      </c>
      <c r="T28" s="26" t="s">
        <v>33</v>
      </c>
      <c r="U28" s="31"/>
      <c r="V28" s="58">
        <f>INDEX(Volume!$D$2:$D$7,MATCH(Mercredi!N28,Volume!$C$2:$C$7,0))*O28+INDEX(Volume!$D$2:$D$7,MATCH(Mercredi!P28,Volume!$C$2:$C$7,0))*Q28+INDEX(Volume!$D$2:$D$7,MATCH(Mercredi!R28,Volume!$C$2:$C$7,0))*S28+INDEX(Volume!$D$2:$D$7,MATCH(Mercredi!T28,Volume!$C$2:$C$7,0))*U28</f>
        <v>34.444444444444443</v>
      </c>
      <c r="W28" s="17"/>
      <c r="X28" s="18"/>
      <c r="Y28" s="19"/>
      <c r="Z28" s="26"/>
      <c r="AA28" s="26"/>
      <c r="AB28" s="26"/>
    </row>
    <row r="29" spans="1:28" x14ac:dyDescent="0.25">
      <c r="A29" s="21"/>
      <c r="B29" s="21"/>
      <c r="C29" s="21"/>
      <c r="D29" s="28"/>
      <c r="E29" s="23"/>
      <c r="F29" s="24"/>
      <c r="G29" s="25"/>
      <c r="H29" s="23"/>
      <c r="I29" s="24"/>
      <c r="J29" s="25"/>
      <c r="K29" s="28"/>
      <c r="L29" s="23"/>
      <c r="M29" s="25"/>
      <c r="N29" s="28"/>
      <c r="O29" s="32"/>
      <c r="P29" s="28"/>
      <c r="Q29" s="32"/>
      <c r="R29" s="28"/>
      <c r="S29" s="32"/>
      <c r="T29" s="28"/>
      <c r="U29" s="32"/>
      <c r="V29" s="59"/>
      <c r="W29" s="20"/>
      <c r="X29" s="21"/>
      <c r="Y29" s="22"/>
      <c r="Z29" s="27"/>
      <c r="AA29" s="27"/>
      <c r="AB29" s="27"/>
    </row>
    <row r="30" spans="1:28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52" t="s">
        <v>51</v>
      </c>
      <c r="R30" s="53"/>
      <c r="S30" s="54"/>
      <c r="T30" s="7">
        <f>IF(U30&lt;0,0,U30)</f>
        <v>110.6111111111111</v>
      </c>
      <c r="U30" s="12">
        <f>IF(K28="Dépôt",(U27-V28),(U27+V28))</f>
        <v>110.6111111111111</v>
      </c>
      <c r="V30" s="10"/>
      <c r="W30" s="23"/>
      <c r="X30" s="24"/>
      <c r="Y30" s="25"/>
      <c r="Z30" s="28"/>
      <c r="AA30" s="28"/>
      <c r="AB30" s="28"/>
    </row>
    <row r="31" spans="1:28" x14ac:dyDescent="0.25">
      <c r="A31" s="17" t="s">
        <v>27</v>
      </c>
      <c r="B31" s="18"/>
      <c r="C31" s="18"/>
      <c r="D31" s="26"/>
      <c r="E31" s="17"/>
      <c r="F31" s="18"/>
      <c r="G31" s="19"/>
      <c r="H31" s="17"/>
      <c r="I31" s="18"/>
      <c r="J31" s="19"/>
      <c r="K31" s="26" t="s">
        <v>18</v>
      </c>
      <c r="L31" s="17"/>
      <c r="M31" s="19"/>
      <c r="N31" s="26" t="s">
        <v>32</v>
      </c>
      <c r="O31" s="31" t="s">
        <v>43</v>
      </c>
      <c r="P31" s="26" t="s">
        <v>36</v>
      </c>
      <c r="Q31" s="31" t="s">
        <v>42</v>
      </c>
      <c r="R31" s="26" t="s">
        <v>34</v>
      </c>
      <c r="S31" s="31" t="s">
        <v>29</v>
      </c>
      <c r="T31" s="26" t="s">
        <v>33</v>
      </c>
      <c r="U31" s="31" t="s">
        <v>29</v>
      </c>
      <c r="V31" s="58">
        <f>INDEX(Volume!$D$2:$D$7,MATCH(Mercredi!N31,Volume!$C$2:$C$7,0))*O31+INDEX(Volume!$D$2:$D$7,MATCH(Mercredi!P31,Volume!$C$2:$C$7,0))*Q31+INDEX(Volume!$D$2:$D$7,MATCH(Mercredi!R31,Volume!$C$2:$C$7,0))*S31+INDEX(Volume!$D$2:$D$7,MATCH(Mercredi!T31,Volume!$C$2:$C$7,0))*U31</f>
        <v>23.777777777777779</v>
      </c>
      <c r="W31" s="17"/>
      <c r="X31" s="18"/>
      <c r="Y31" s="19"/>
      <c r="Z31" s="29"/>
      <c r="AA31" s="29"/>
      <c r="AB31" s="29"/>
    </row>
    <row r="32" spans="1:28" x14ac:dyDescent="0.25">
      <c r="A32" s="23"/>
      <c r="B32" s="24"/>
      <c r="C32" s="24"/>
      <c r="D32" s="28"/>
      <c r="E32" s="23"/>
      <c r="F32" s="24"/>
      <c r="G32" s="25"/>
      <c r="H32" s="23"/>
      <c r="I32" s="24"/>
      <c r="J32" s="25"/>
      <c r="K32" s="28"/>
      <c r="L32" s="23"/>
      <c r="M32" s="25"/>
      <c r="N32" s="28"/>
      <c r="O32" s="32"/>
      <c r="P32" s="28"/>
      <c r="Q32" s="32"/>
      <c r="R32" s="28"/>
      <c r="S32" s="32"/>
      <c r="T32" s="28"/>
      <c r="U32" s="32"/>
      <c r="V32" s="59"/>
      <c r="W32" s="23"/>
      <c r="X32" s="24"/>
      <c r="Y32" s="25"/>
      <c r="Z32" s="29"/>
      <c r="AA32" s="29"/>
      <c r="AB32" s="29"/>
    </row>
  </sheetData>
  <mergeCells count="199">
    <mergeCell ref="AB3:AB4"/>
    <mergeCell ref="D5:D7"/>
    <mergeCell ref="E5:G7"/>
    <mergeCell ref="H5:J7"/>
    <mergeCell ref="K5:K7"/>
    <mergeCell ref="L5:M7"/>
    <mergeCell ref="N5:V7"/>
    <mergeCell ref="W5:Y7"/>
    <mergeCell ref="A1:W1"/>
    <mergeCell ref="E2:U2"/>
    <mergeCell ref="D3:D4"/>
    <mergeCell ref="E3:G4"/>
    <mergeCell ref="H3:J4"/>
    <mergeCell ref="K3:M4"/>
    <mergeCell ref="N3:V4"/>
    <mergeCell ref="W3:Y4"/>
    <mergeCell ref="A8:C9"/>
    <mergeCell ref="D8:D9"/>
    <mergeCell ref="E8:G9"/>
    <mergeCell ref="H8:J9"/>
    <mergeCell ref="K8:K9"/>
    <mergeCell ref="L8:M9"/>
    <mergeCell ref="N8:N9"/>
    <mergeCell ref="Z3:Z4"/>
    <mergeCell ref="AA3:AA4"/>
    <mergeCell ref="AB8:AB9"/>
    <mergeCell ref="O8:O9"/>
    <mergeCell ref="P8:P9"/>
    <mergeCell ref="Q8:Q9"/>
    <mergeCell ref="R8:R9"/>
    <mergeCell ref="S8:S9"/>
    <mergeCell ref="T8:T9"/>
    <mergeCell ref="Z5:Z7"/>
    <mergeCell ref="AA5:AA7"/>
    <mergeCell ref="AB5:AB7"/>
    <mergeCell ref="E10:G11"/>
    <mergeCell ref="H10:J11"/>
    <mergeCell ref="K10:K11"/>
    <mergeCell ref="L10:M11"/>
    <mergeCell ref="U8:U9"/>
    <mergeCell ref="V8:V9"/>
    <mergeCell ref="W8:Y9"/>
    <mergeCell ref="Z8:Z9"/>
    <mergeCell ref="AA8:AA9"/>
    <mergeCell ref="AB10:AB12"/>
    <mergeCell ref="Q12:S12"/>
    <mergeCell ref="A13:C14"/>
    <mergeCell ref="D13:D14"/>
    <mergeCell ref="E13:G14"/>
    <mergeCell ref="H13:J14"/>
    <mergeCell ref="K13:K14"/>
    <mergeCell ref="L13:M14"/>
    <mergeCell ref="N13:N14"/>
    <mergeCell ref="O13:O14"/>
    <mergeCell ref="T10:T11"/>
    <mergeCell ref="U10:U11"/>
    <mergeCell ref="V10:V11"/>
    <mergeCell ref="W10:Y12"/>
    <mergeCell ref="Z10:Z12"/>
    <mergeCell ref="AA10:AA12"/>
    <mergeCell ref="N10:N11"/>
    <mergeCell ref="O10:O11"/>
    <mergeCell ref="P10:P11"/>
    <mergeCell ref="Q10:Q11"/>
    <mergeCell ref="R10:R11"/>
    <mergeCell ref="S10:S11"/>
    <mergeCell ref="A10:C11"/>
    <mergeCell ref="D10:D11"/>
    <mergeCell ref="E16:G17"/>
    <mergeCell ref="H16:J17"/>
    <mergeCell ref="K16:K17"/>
    <mergeCell ref="L16:M17"/>
    <mergeCell ref="V13:V14"/>
    <mergeCell ref="W13:Y15"/>
    <mergeCell ref="Z13:Z15"/>
    <mergeCell ref="AA13:AA15"/>
    <mergeCell ref="AB13:AB15"/>
    <mergeCell ref="Q15:S15"/>
    <mergeCell ref="P13:P14"/>
    <mergeCell ref="Q13:Q14"/>
    <mergeCell ref="R13:R14"/>
    <mergeCell ref="S13:S14"/>
    <mergeCell ref="T13:T14"/>
    <mergeCell ref="U13:U14"/>
    <mergeCell ref="AB16:AB18"/>
    <mergeCell ref="Q18:S18"/>
    <mergeCell ref="A19:C20"/>
    <mergeCell ref="D19:D20"/>
    <mergeCell ref="E19:G20"/>
    <mergeCell ref="H19:J20"/>
    <mergeCell ref="K19:K20"/>
    <mergeCell ref="L19:M20"/>
    <mergeCell ref="N19:N20"/>
    <mergeCell ref="O19:O20"/>
    <mergeCell ref="T16:T17"/>
    <mergeCell ref="U16:U17"/>
    <mergeCell ref="V16:V17"/>
    <mergeCell ref="W16:Y18"/>
    <mergeCell ref="Z16:Z18"/>
    <mergeCell ref="AA16:AA18"/>
    <mergeCell ref="N16:N17"/>
    <mergeCell ref="O16:O17"/>
    <mergeCell ref="P16:P17"/>
    <mergeCell ref="Q16:Q17"/>
    <mergeCell ref="R16:R17"/>
    <mergeCell ref="S16:S17"/>
    <mergeCell ref="A16:C17"/>
    <mergeCell ref="D16:D17"/>
    <mergeCell ref="E22:G23"/>
    <mergeCell ref="H22:J23"/>
    <mergeCell ref="K22:K23"/>
    <mergeCell ref="L22:M23"/>
    <mergeCell ref="V19:V20"/>
    <mergeCell ref="W19:Y21"/>
    <mergeCell ref="Z19:Z21"/>
    <mergeCell ref="AA19:AA21"/>
    <mergeCell ref="AB19:AB21"/>
    <mergeCell ref="Q21:S21"/>
    <mergeCell ref="P19:P20"/>
    <mergeCell ref="Q19:Q20"/>
    <mergeCell ref="R19:R20"/>
    <mergeCell ref="S19:S20"/>
    <mergeCell ref="T19:T20"/>
    <mergeCell ref="U19:U20"/>
    <mergeCell ref="AB22:AB24"/>
    <mergeCell ref="Q24:S24"/>
    <mergeCell ref="A25:C26"/>
    <mergeCell ref="D25:D26"/>
    <mergeCell ref="E25:G26"/>
    <mergeCell ref="H25:J26"/>
    <mergeCell ref="K25:K26"/>
    <mergeCell ref="L25:M26"/>
    <mergeCell ref="N25:N26"/>
    <mergeCell ref="O25:O26"/>
    <mergeCell ref="T22:T23"/>
    <mergeCell ref="U22:U23"/>
    <mergeCell ref="V22:V23"/>
    <mergeCell ref="W22:Y24"/>
    <mergeCell ref="Z22:Z24"/>
    <mergeCell ref="AA22:AA24"/>
    <mergeCell ref="N22:N23"/>
    <mergeCell ref="O22:O23"/>
    <mergeCell ref="P22:P23"/>
    <mergeCell ref="Q22:Q23"/>
    <mergeCell ref="R22:R23"/>
    <mergeCell ref="S22:S23"/>
    <mergeCell ref="A22:C23"/>
    <mergeCell ref="D22:D23"/>
    <mergeCell ref="E28:G29"/>
    <mergeCell ref="H28:J29"/>
    <mergeCell ref="K28:K29"/>
    <mergeCell ref="L28:M29"/>
    <mergeCell ref="V25:V26"/>
    <mergeCell ref="W25:Y27"/>
    <mergeCell ref="Z25:Z27"/>
    <mergeCell ref="AA25:AA27"/>
    <mergeCell ref="AB25:AB27"/>
    <mergeCell ref="Q27:S27"/>
    <mergeCell ref="P25:P26"/>
    <mergeCell ref="Q25:Q26"/>
    <mergeCell ref="R25:R26"/>
    <mergeCell ref="S25:S26"/>
    <mergeCell ref="T25:T26"/>
    <mergeCell ref="U25:U26"/>
    <mergeCell ref="AB28:AB30"/>
    <mergeCell ref="Q30:S30"/>
    <mergeCell ref="A31:C32"/>
    <mergeCell ref="D31:D32"/>
    <mergeCell ref="E31:G32"/>
    <mergeCell ref="H31:J32"/>
    <mergeCell ref="K31:K32"/>
    <mergeCell ref="L31:M32"/>
    <mergeCell ref="N31:N32"/>
    <mergeCell ref="O31:O32"/>
    <mergeCell ref="T28:T29"/>
    <mergeCell ref="U28:U29"/>
    <mergeCell ref="V28:V29"/>
    <mergeCell ref="W28:Y30"/>
    <mergeCell ref="Z28:Z30"/>
    <mergeCell ref="AA28:AA30"/>
    <mergeCell ref="N28:N29"/>
    <mergeCell ref="O28:O29"/>
    <mergeCell ref="P28:P29"/>
    <mergeCell ref="Q28:Q29"/>
    <mergeCell ref="R28:R29"/>
    <mergeCell ref="S28:S29"/>
    <mergeCell ref="A28:C29"/>
    <mergeCell ref="D28:D29"/>
    <mergeCell ref="V31:V32"/>
    <mergeCell ref="W31:Y32"/>
    <mergeCell ref="Z31:Z32"/>
    <mergeCell ref="AA31:AA32"/>
    <mergeCell ref="AB31:AB32"/>
    <mergeCell ref="P31:P32"/>
    <mergeCell ref="Q31:Q32"/>
    <mergeCell ref="R31:R32"/>
    <mergeCell ref="S31:S32"/>
    <mergeCell ref="T31:T32"/>
    <mergeCell ref="U31:U32"/>
  </mergeCells>
  <conditionalFormatting sqref="P22:P23">
    <cfRule type="colorScale" priority="2">
      <colorScale>
        <cfvo type="min"/>
        <cfvo type="max"/>
        <color rgb="FFFF7128"/>
        <color rgb="FFFFEF9C"/>
      </colorScale>
    </cfRule>
  </conditionalFormatting>
  <conditionalFormatting sqref="T12 T15 T18 T21 T24 T27 T30">
    <cfRule type="cellIs" dxfId="3" priority="1" operator="greaterThan">
      <formula>89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Type de caisses transportées">
          <x14:formula1>
            <xm:f>Volume!$C$2:$C$7</xm:f>
          </x14:formula1>
          <xm:sqref>P10 P13:P14 P16:P17 P19:P20 P22:P23 P25:P26 P28:P29 P31:P32 N10 N13 N16 N19 N22 N25 N28 N31</xm:sqref>
        </x14:dataValidation>
        <x14:dataValidation type="list" allowBlank="1" showInputMessage="1" showErrorMessage="1" prompt="Types de caisses transportées_x000a_">
          <x14:formula1>
            <xm:f>Volume!$C$2:$C$7</xm:f>
          </x14:formula1>
          <xm:sqref>T10 T13:T14 T16:T17 T19:T20 T31:T32 T28:T29 T22:T23 T25:T26</xm:sqref>
        </x14:dataValidation>
        <x14:dataValidation type="list" allowBlank="1" showInputMessage="1" showErrorMessage="1" prompt="types de caisses transportées">
          <x14:formula1>
            <xm:f>Volume!$C$2:$C$7</xm:f>
          </x14:formula1>
          <xm:sqref>R10 R13:R14 R16:R17 R19:R20 R22:R23 R25:R26 R28:R29 R31:R32</xm:sqref>
        </x14:dataValidation>
        <x14:dataValidation type="list" allowBlank="1" showInputMessage="1" showErrorMessage="1">
          <x14:formula1>
            <xm:f>Volume!$A$1:$A$2</xm:f>
          </x14:formula1>
          <xm:sqref>K10 K13:K14 K16:K17 K19:K20 K22:K23 K25:K26 K28:K29 K31:K32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"/>
  <sheetViews>
    <sheetView zoomScale="60" zoomScaleNormal="60" workbookViewId="0">
      <selection activeCell="T30" activeCellId="6" sqref="T12 T15 T18 T21 T24 T27 T30"/>
    </sheetView>
  </sheetViews>
  <sheetFormatPr defaultRowHeight="15" x14ac:dyDescent="0.25"/>
  <cols>
    <col min="11" max="11" width="12.42578125" customWidth="1"/>
    <col min="12" max="12" width="12.28515625" customWidth="1"/>
    <col min="13" max="13" width="27.85546875" customWidth="1"/>
    <col min="14" max="14" width="11.85546875" bestFit="1" customWidth="1"/>
    <col min="16" max="16" width="11.85546875" bestFit="1" customWidth="1"/>
    <col min="18" max="18" width="11.85546875" bestFit="1" customWidth="1"/>
    <col min="20" max="20" width="11.85546875" bestFit="1" customWidth="1"/>
    <col min="26" max="26" width="11" customWidth="1"/>
    <col min="27" max="27" width="11.5703125" customWidth="1"/>
    <col min="28" max="28" width="10.28515625" customWidth="1"/>
  </cols>
  <sheetData>
    <row r="1" spans="1:28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2"/>
      <c r="Y1" s="2"/>
      <c r="Z1" s="2"/>
      <c r="AA1" s="2"/>
      <c r="AB1" s="2"/>
    </row>
    <row r="2" spans="1:28" x14ac:dyDescent="0.25">
      <c r="A2" s="2"/>
      <c r="B2" s="2"/>
      <c r="C2" s="2"/>
      <c r="D2" s="2"/>
      <c r="E2" s="33" t="s">
        <v>1</v>
      </c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2"/>
      <c r="W2" s="2"/>
      <c r="X2" s="2"/>
      <c r="Y2" s="2"/>
      <c r="Z2" s="2"/>
      <c r="AA2" s="2"/>
      <c r="AB2" s="2"/>
    </row>
    <row r="3" spans="1:28" x14ac:dyDescent="0.25">
      <c r="A3" s="2"/>
      <c r="B3" s="2"/>
      <c r="C3" s="2"/>
      <c r="D3" s="29" t="s">
        <v>53</v>
      </c>
      <c r="E3" s="17" t="s">
        <v>2</v>
      </c>
      <c r="F3" s="18"/>
      <c r="G3" s="19"/>
      <c r="H3" s="17" t="s">
        <v>3</v>
      </c>
      <c r="I3" s="18"/>
      <c r="J3" s="19"/>
      <c r="K3" s="17" t="s">
        <v>4</v>
      </c>
      <c r="L3" s="18"/>
      <c r="M3" s="19"/>
      <c r="N3" s="17" t="s">
        <v>5</v>
      </c>
      <c r="O3" s="18"/>
      <c r="P3" s="18"/>
      <c r="Q3" s="18"/>
      <c r="R3" s="18"/>
      <c r="S3" s="18"/>
      <c r="T3" s="18"/>
      <c r="U3" s="18"/>
      <c r="V3" s="19"/>
      <c r="W3" s="17" t="s">
        <v>6</v>
      </c>
      <c r="X3" s="18"/>
      <c r="Y3" s="19"/>
      <c r="Z3" s="30" t="s">
        <v>7</v>
      </c>
      <c r="AA3" s="29" t="s">
        <v>8</v>
      </c>
      <c r="AB3" s="29" t="s">
        <v>9</v>
      </c>
    </row>
    <row r="4" spans="1:28" x14ac:dyDescent="0.25">
      <c r="A4" s="2"/>
      <c r="B4" s="2"/>
      <c r="C4" s="2"/>
      <c r="D4" s="29"/>
      <c r="E4" s="23"/>
      <c r="F4" s="24"/>
      <c r="G4" s="25"/>
      <c r="H4" s="20"/>
      <c r="I4" s="21"/>
      <c r="J4" s="22"/>
      <c r="K4" s="23"/>
      <c r="L4" s="24"/>
      <c r="M4" s="25"/>
      <c r="N4" s="23"/>
      <c r="O4" s="24"/>
      <c r="P4" s="24"/>
      <c r="Q4" s="24"/>
      <c r="R4" s="24"/>
      <c r="S4" s="24"/>
      <c r="T4" s="24"/>
      <c r="U4" s="24"/>
      <c r="V4" s="25"/>
      <c r="W4" s="23"/>
      <c r="X4" s="24"/>
      <c r="Y4" s="25"/>
      <c r="Z4" s="30"/>
      <c r="AA4" s="29"/>
      <c r="AB4" s="29"/>
    </row>
    <row r="5" spans="1:28" x14ac:dyDescent="0.25">
      <c r="A5" s="2"/>
      <c r="B5" s="2"/>
      <c r="C5" s="2"/>
      <c r="D5" s="30" t="s">
        <v>54</v>
      </c>
      <c r="E5" s="17" t="s">
        <v>10</v>
      </c>
      <c r="F5" s="18"/>
      <c r="G5" s="19"/>
      <c r="H5" s="43" t="s">
        <v>11</v>
      </c>
      <c r="I5" s="44"/>
      <c r="J5" s="45"/>
      <c r="K5" s="26" t="s">
        <v>12</v>
      </c>
      <c r="L5" s="17" t="s">
        <v>13</v>
      </c>
      <c r="M5" s="19"/>
      <c r="N5" s="43" t="s">
        <v>28</v>
      </c>
      <c r="O5" s="44"/>
      <c r="P5" s="44"/>
      <c r="Q5" s="44"/>
      <c r="R5" s="44"/>
      <c r="S5" s="44"/>
      <c r="T5" s="44"/>
      <c r="U5" s="44"/>
      <c r="V5" s="45"/>
      <c r="W5" s="43" t="s">
        <v>14</v>
      </c>
      <c r="X5" s="44"/>
      <c r="Y5" s="45"/>
      <c r="Z5" s="43" t="s">
        <v>15</v>
      </c>
      <c r="AA5" s="55" t="s">
        <v>16</v>
      </c>
      <c r="AB5" s="55" t="s">
        <v>16</v>
      </c>
    </row>
    <row r="6" spans="1:28" x14ac:dyDescent="0.25">
      <c r="A6" s="2"/>
      <c r="B6" s="2"/>
      <c r="C6" s="2"/>
      <c r="D6" s="30"/>
      <c r="E6" s="20"/>
      <c r="F6" s="21"/>
      <c r="G6" s="22"/>
      <c r="H6" s="46"/>
      <c r="I6" s="47"/>
      <c r="J6" s="48"/>
      <c r="K6" s="27"/>
      <c r="L6" s="20"/>
      <c r="M6" s="22"/>
      <c r="N6" s="46"/>
      <c r="O6" s="47"/>
      <c r="P6" s="47"/>
      <c r="Q6" s="47"/>
      <c r="R6" s="47"/>
      <c r="S6" s="47"/>
      <c r="T6" s="47"/>
      <c r="U6" s="47"/>
      <c r="V6" s="48"/>
      <c r="W6" s="46"/>
      <c r="X6" s="47"/>
      <c r="Y6" s="48"/>
      <c r="Z6" s="46"/>
      <c r="AA6" s="56"/>
      <c r="AB6" s="56"/>
    </row>
    <row r="7" spans="1:28" x14ac:dyDescent="0.25">
      <c r="A7" s="2"/>
      <c r="B7" s="2"/>
      <c r="C7" s="2"/>
      <c r="D7" s="30"/>
      <c r="E7" s="23"/>
      <c r="F7" s="24"/>
      <c r="G7" s="25"/>
      <c r="H7" s="49"/>
      <c r="I7" s="50"/>
      <c r="J7" s="51"/>
      <c r="K7" s="28"/>
      <c r="L7" s="23"/>
      <c r="M7" s="25"/>
      <c r="N7" s="49"/>
      <c r="O7" s="50"/>
      <c r="P7" s="50"/>
      <c r="Q7" s="50"/>
      <c r="R7" s="50"/>
      <c r="S7" s="50"/>
      <c r="T7" s="50"/>
      <c r="U7" s="50"/>
      <c r="V7" s="51"/>
      <c r="W7" s="49"/>
      <c r="X7" s="50"/>
      <c r="Y7" s="51"/>
      <c r="Z7" s="49"/>
      <c r="AA7" s="57"/>
      <c r="AB7" s="57"/>
    </row>
    <row r="8" spans="1:28" x14ac:dyDescent="0.25">
      <c r="A8" s="17" t="s">
        <v>17</v>
      </c>
      <c r="B8" s="18"/>
      <c r="C8" s="18"/>
      <c r="D8" s="26"/>
      <c r="E8" s="17"/>
      <c r="F8" s="18"/>
      <c r="G8" s="19"/>
      <c r="H8" s="17"/>
      <c r="I8" s="18"/>
      <c r="J8" s="19"/>
      <c r="K8" s="41"/>
      <c r="L8" s="17"/>
      <c r="M8" s="19"/>
      <c r="N8" s="26" t="s">
        <v>48</v>
      </c>
      <c r="O8" s="31" t="s">
        <v>49</v>
      </c>
      <c r="P8" s="26" t="s">
        <v>48</v>
      </c>
      <c r="Q8" s="31" t="s">
        <v>49</v>
      </c>
      <c r="R8" s="26" t="s">
        <v>48</v>
      </c>
      <c r="S8" s="31" t="s">
        <v>49</v>
      </c>
      <c r="T8" s="26" t="s">
        <v>48</v>
      </c>
      <c r="U8" s="31" t="s">
        <v>49</v>
      </c>
      <c r="V8" s="31" t="s">
        <v>39</v>
      </c>
      <c r="W8" s="17"/>
      <c r="X8" s="18"/>
      <c r="Y8" s="19"/>
      <c r="Z8" s="29"/>
      <c r="AA8" s="29"/>
      <c r="AB8" s="29"/>
    </row>
    <row r="9" spans="1:28" x14ac:dyDescent="0.25">
      <c r="A9" s="23"/>
      <c r="B9" s="24"/>
      <c r="C9" s="24"/>
      <c r="D9" s="28"/>
      <c r="E9" s="23"/>
      <c r="F9" s="24"/>
      <c r="G9" s="25"/>
      <c r="H9" s="23"/>
      <c r="I9" s="24"/>
      <c r="J9" s="25"/>
      <c r="K9" s="42"/>
      <c r="L9" s="23"/>
      <c r="M9" s="25"/>
      <c r="N9" s="28"/>
      <c r="O9" s="32"/>
      <c r="P9" s="28"/>
      <c r="Q9" s="32"/>
      <c r="R9" s="28"/>
      <c r="S9" s="32"/>
      <c r="T9" s="28"/>
      <c r="U9" s="32"/>
      <c r="V9" s="32"/>
      <c r="W9" s="23"/>
      <c r="X9" s="24"/>
      <c r="Y9" s="25"/>
      <c r="Z9" s="29"/>
      <c r="AA9" s="29"/>
      <c r="AB9" s="29"/>
    </row>
    <row r="10" spans="1:28" x14ac:dyDescent="0.25">
      <c r="A10" s="18" t="s">
        <v>20</v>
      </c>
      <c r="B10" s="18"/>
      <c r="C10" s="18"/>
      <c r="D10" s="26"/>
      <c r="E10" s="17"/>
      <c r="F10" s="18"/>
      <c r="G10" s="19"/>
      <c r="H10" s="17"/>
      <c r="I10" s="18"/>
      <c r="J10" s="19"/>
      <c r="K10" s="26" t="s">
        <v>18</v>
      </c>
      <c r="L10" s="17"/>
      <c r="M10" s="19"/>
      <c r="N10" s="26" t="s">
        <v>35</v>
      </c>
      <c r="O10" s="31" t="s">
        <v>43</v>
      </c>
      <c r="P10" s="26" t="s">
        <v>33</v>
      </c>
      <c r="Q10" s="31" t="s">
        <v>43</v>
      </c>
      <c r="R10" s="26" t="s">
        <v>32</v>
      </c>
      <c r="S10" s="31" t="s">
        <v>29</v>
      </c>
      <c r="T10" s="26" t="s">
        <v>34</v>
      </c>
      <c r="U10" s="31" t="s">
        <v>29</v>
      </c>
      <c r="V10" s="58">
        <f>INDEX(Volume!$D$2:$D$7,MATCH(Jeudi!N10,Volume!$C$2:$C$7,0))*O10+INDEX(Volume!$D$2:$D$7,MATCH(Jeudi!P10,Volume!$C$2:$C$7,0))*Q10+INDEX(Volume!$D$2:$D$7,MATCH(Jeudi!R10,Volume!$C$2:$C$7,0))*S10+INDEX(Volume!$D$2:$D$7,MATCH(Jeudi!T10,Volume!$C$2:$C$7,0))*U10</f>
        <v>24.555555555555557</v>
      </c>
      <c r="W10" s="17"/>
      <c r="X10" s="18"/>
      <c r="Y10" s="19"/>
      <c r="Z10" s="26"/>
      <c r="AA10" s="26"/>
      <c r="AB10" s="26"/>
    </row>
    <row r="11" spans="1:28" x14ac:dyDescent="0.25">
      <c r="A11" s="24"/>
      <c r="B11" s="24"/>
      <c r="C11" s="24"/>
      <c r="D11" s="28"/>
      <c r="E11" s="23"/>
      <c r="F11" s="24"/>
      <c r="G11" s="25"/>
      <c r="H11" s="23"/>
      <c r="I11" s="24"/>
      <c r="J11" s="25"/>
      <c r="K11" s="28"/>
      <c r="L11" s="23"/>
      <c r="M11" s="25"/>
      <c r="N11" s="28"/>
      <c r="O11" s="32"/>
      <c r="P11" s="28"/>
      <c r="Q11" s="32"/>
      <c r="R11" s="28"/>
      <c r="S11" s="32"/>
      <c r="T11" s="28"/>
      <c r="U11" s="32"/>
      <c r="V11" s="59"/>
      <c r="W11" s="20"/>
      <c r="X11" s="21"/>
      <c r="Y11" s="22"/>
      <c r="Z11" s="27"/>
      <c r="AA11" s="27"/>
      <c r="AB11" s="27"/>
    </row>
    <row r="12" spans="1:28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52" t="s">
        <v>51</v>
      </c>
      <c r="R12" s="53"/>
      <c r="S12" s="54"/>
      <c r="T12" s="11">
        <f>IF(U12&lt;0,0,U12)</f>
        <v>24.555555555555557</v>
      </c>
      <c r="U12" s="8">
        <f>IF(K10="Dépôt",0,V10)</f>
        <v>24.555555555555557</v>
      </c>
      <c r="V12" s="10"/>
      <c r="W12" s="23"/>
      <c r="X12" s="24"/>
      <c r="Y12" s="25"/>
      <c r="Z12" s="28"/>
      <c r="AA12" s="28"/>
      <c r="AB12" s="28"/>
    </row>
    <row r="13" spans="1:28" x14ac:dyDescent="0.25">
      <c r="A13" s="18" t="s">
        <v>21</v>
      </c>
      <c r="B13" s="18"/>
      <c r="C13" s="18"/>
      <c r="D13" s="26"/>
      <c r="E13" s="17"/>
      <c r="F13" s="18"/>
      <c r="G13" s="19"/>
      <c r="H13" s="17"/>
      <c r="I13" s="18"/>
      <c r="J13" s="19"/>
      <c r="K13" s="26" t="s">
        <v>18</v>
      </c>
      <c r="L13" s="17"/>
      <c r="M13" s="19"/>
      <c r="N13" s="26" t="s">
        <v>32</v>
      </c>
      <c r="O13" s="31" t="s">
        <v>43</v>
      </c>
      <c r="P13" s="26" t="s">
        <v>31</v>
      </c>
      <c r="Q13" s="31"/>
      <c r="R13" s="26" t="s">
        <v>34</v>
      </c>
      <c r="S13" s="31" t="s">
        <v>42</v>
      </c>
      <c r="T13" s="26" t="s">
        <v>33</v>
      </c>
      <c r="U13" s="31" t="s">
        <v>44</v>
      </c>
      <c r="V13" s="58">
        <f>INDEX(Volume!$D$2:$D$7,MATCH(Jeudi!N13,Volume!$C$2:$C$7,0))*O13+INDEX(Volume!$D$2:$D$7,MATCH(Jeudi!P13,Volume!$C$2:$C$7,0))*Q13+INDEX(Volume!$D$2:$D$7,MATCH(Jeudi!R13,Volume!$C$2:$C$7,0))*S13+INDEX(Volume!$D$2:$D$7,MATCH(Jeudi!T13,Volume!$C$2:$C$7,0))*U13</f>
        <v>35.944444444444443</v>
      </c>
      <c r="W13" s="17"/>
      <c r="X13" s="18"/>
      <c r="Y13" s="19"/>
      <c r="Z13" s="26"/>
      <c r="AA13" s="26"/>
      <c r="AB13" s="26"/>
    </row>
    <row r="14" spans="1:28" x14ac:dyDescent="0.25">
      <c r="A14" s="21"/>
      <c r="B14" s="21"/>
      <c r="C14" s="21"/>
      <c r="D14" s="28"/>
      <c r="E14" s="23"/>
      <c r="F14" s="24"/>
      <c r="G14" s="25"/>
      <c r="H14" s="23"/>
      <c r="I14" s="24"/>
      <c r="J14" s="25"/>
      <c r="K14" s="28"/>
      <c r="L14" s="23"/>
      <c r="M14" s="25"/>
      <c r="N14" s="28"/>
      <c r="O14" s="32"/>
      <c r="P14" s="28"/>
      <c r="Q14" s="32"/>
      <c r="R14" s="28"/>
      <c r="S14" s="32"/>
      <c r="T14" s="28"/>
      <c r="U14" s="32"/>
      <c r="V14" s="59"/>
      <c r="W14" s="20"/>
      <c r="X14" s="21"/>
      <c r="Y14" s="22"/>
      <c r="Z14" s="27"/>
      <c r="AA14" s="27"/>
      <c r="AB14" s="27"/>
    </row>
    <row r="15" spans="1:28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52" t="s">
        <v>51</v>
      </c>
      <c r="R15" s="53"/>
      <c r="S15" s="54"/>
      <c r="T15" s="11">
        <f>IF(U15&lt;0,0,U15)</f>
        <v>60.5</v>
      </c>
      <c r="U15" s="8">
        <f>IF(K13="Retrait",(U12+V13),(U12-V13))</f>
        <v>60.5</v>
      </c>
      <c r="V15" s="10"/>
      <c r="W15" s="23"/>
      <c r="X15" s="24"/>
      <c r="Y15" s="25"/>
      <c r="Z15" s="28"/>
      <c r="AA15" s="28"/>
      <c r="AB15" s="28"/>
    </row>
    <row r="16" spans="1:28" x14ac:dyDescent="0.25">
      <c r="A16" s="18" t="s">
        <v>22</v>
      </c>
      <c r="B16" s="18"/>
      <c r="C16" s="18"/>
      <c r="D16" s="26"/>
      <c r="E16" s="17"/>
      <c r="F16" s="18"/>
      <c r="G16" s="19"/>
      <c r="H16" s="17"/>
      <c r="I16" s="18"/>
      <c r="J16" s="19"/>
      <c r="K16" s="26" t="s">
        <v>19</v>
      </c>
      <c r="L16" s="17"/>
      <c r="M16" s="19"/>
      <c r="N16" s="26" t="s">
        <v>32</v>
      </c>
      <c r="O16" s="31" t="s">
        <v>43</v>
      </c>
      <c r="P16" s="26" t="s">
        <v>36</v>
      </c>
      <c r="Q16" s="31"/>
      <c r="R16" s="26" t="s">
        <v>34</v>
      </c>
      <c r="S16" s="31" t="s">
        <v>43</v>
      </c>
      <c r="T16" s="26" t="s">
        <v>31</v>
      </c>
      <c r="U16" s="31" t="s">
        <v>44</v>
      </c>
      <c r="V16" s="58">
        <f>INDEX(Volume!$D$2:$D$7,MATCH(Jeudi!N16,Volume!$C$2:$C$7,0))*O16+INDEX(Volume!$D$2:$D$7,MATCH(Jeudi!P16,Volume!$C$2:$C$7,0))*Q16+INDEX(Volume!$D$2:$D$7,MATCH(Jeudi!R16,Volume!$C$2:$C$7,0))*S16+INDEX(Volume!$D$2:$D$7,MATCH(Jeudi!T16,Volume!$C$2:$C$7,0))*U16</f>
        <v>56</v>
      </c>
      <c r="W16" s="17"/>
      <c r="X16" s="18"/>
      <c r="Y16" s="19"/>
      <c r="Z16" s="26"/>
      <c r="AA16" s="26"/>
      <c r="AB16" s="26"/>
    </row>
    <row r="17" spans="1:28" x14ac:dyDescent="0.25">
      <c r="A17" s="21"/>
      <c r="B17" s="21"/>
      <c r="C17" s="21"/>
      <c r="D17" s="28"/>
      <c r="E17" s="23"/>
      <c r="F17" s="24"/>
      <c r="G17" s="25"/>
      <c r="H17" s="23"/>
      <c r="I17" s="24"/>
      <c r="J17" s="25"/>
      <c r="K17" s="28"/>
      <c r="L17" s="23"/>
      <c r="M17" s="25"/>
      <c r="N17" s="28"/>
      <c r="O17" s="32"/>
      <c r="P17" s="28"/>
      <c r="Q17" s="32"/>
      <c r="R17" s="28"/>
      <c r="S17" s="32"/>
      <c r="T17" s="28"/>
      <c r="U17" s="32"/>
      <c r="V17" s="59"/>
      <c r="W17" s="20"/>
      <c r="X17" s="21"/>
      <c r="Y17" s="22"/>
      <c r="Z17" s="27"/>
      <c r="AA17" s="27"/>
      <c r="AB17" s="27"/>
    </row>
    <row r="18" spans="1:28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52" t="s">
        <v>51</v>
      </c>
      <c r="R18" s="53"/>
      <c r="S18" s="54"/>
      <c r="T18" s="9">
        <f>IF(U18&lt;0,0,U18)</f>
        <v>4.5</v>
      </c>
      <c r="U18" s="12">
        <f>IF(K16="Dépôt",((U15)-V16),((U15)+V16))</f>
        <v>4.5</v>
      </c>
      <c r="V18" s="10"/>
      <c r="W18" s="23"/>
      <c r="X18" s="24"/>
      <c r="Y18" s="25"/>
      <c r="Z18" s="28"/>
      <c r="AA18" s="28"/>
      <c r="AB18" s="28"/>
    </row>
    <row r="19" spans="1:28" x14ac:dyDescent="0.25">
      <c r="A19" s="18" t="s">
        <v>23</v>
      </c>
      <c r="B19" s="18"/>
      <c r="C19" s="18"/>
      <c r="D19" s="26"/>
      <c r="E19" s="17"/>
      <c r="F19" s="18"/>
      <c r="G19" s="19"/>
      <c r="H19" s="17"/>
      <c r="I19" s="18"/>
      <c r="J19" s="19"/>
      <c r="K19" s="26" t="s">
        <v>19</v>
      </c>
      <c r="L19" s="17"/>
      <c r="M19" s="19"/>
      <c r="N19" s="26" t="s">
        <v>32</v>
      </c>
      <c r="O19" s="31" t="s">
        <v>43</v>
      </c>
      <c r="P19" s="26" t="s">
        <v>31</v>
      </c>
      <c r="Q19" s="31" t="s">
        <v>42</v>
      </c>
      <c r="R19" s="26" t="s">
        <v>34</v>
      </c>
      <c r="S19" s="31" t="s">
        <v>44</v>
      </c>
      <c r="T19" s="26" t="s">
        <v>33</v>
      </c>
      <c r="U19" s="31"/>
      <c r="V19" s="58">
        <f>INDEX(Volume!$D$2:$D$7,MATCH(Jeudi!N19,Volume!$C$2:$C$7,0))*O19+INDEX(Volume!$D$2:$D$7,MATCH(Jeudi!P19,Volume!$C$2:$C$7,0))*Q19+INDEX(Volume!$D$2:$D$7,MATCH(Jeudi!R19,Volume!$C$2:$C$7,0))*S19+INDEX(Volume!$D$2:$D$7,MATCH(Jeudi!T19,Volume!$C$2:$C$7,0))*U19</f>
        <v>41.611111111111114</v>
      </c>
      <c r="W19" s="17"/>
      <c r="X19" s="18"/>
      <c r="Y19" s="19"/>
      <c r="Z19" s="26"/>
      <c r="AA19" s="26"/>
      <c r="AB19" s="26"/>
    </row>
    <row r="20" spans="1:28" x14ac:dyDescent="0.25">
      <c r="A20" s="21"/>
      <c r="B20" s="21"/>
      <c r="C20" s="21"/>
      <c r="D20" s="28"/>
      <c r="E20" s="23"/>
      <c r="F20" s="24"/>
      <c r="G20" s="25"/>
      <c r="H20" s="23"/>
      <c r="I20" s="24"/>
      <c r="J20" s="25"/>
      <c r="K20" s="28"/>
      <c r="L20" s="23"/>
      <c r="M20" s="25"/>
      <c r="N20" s="28"/>
      <c r="O20" s="32"/>
      <c r="P20" s="28"/>
      <c r="Q20" s="32"/>
      <c r="R20" s="28"/>
      <c r="S20" s="32"/>
      <c r="T20" s="28"/>
      <c r="U20" s="32"/>
      <c r="V20" s="59"/>
      <c r="W20" s="20"/>
      <c r="X20" s="21"/>
      <c r="Y20" s="22"/>
      <c r="Z20" s="27"/>
      <c r="AA20" s="27"/>
      <c r="AB20" s="27"/>
    </row>
    <row r="21" spans="1:28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52" t="s">
        <v>51</v>
      </c>
      <c r="R21" s="53"/>
      <c r="S21" s="54"/>
      <c r="T21" s="11">
        <f>IF(U21&lt;0,0,U21)</f>
        <v>4.5</v>
      </c>
      <c r="U21" s="5">
        <f>IF(K19="Retrait",((T18)+V19),(T18))</f>
        <v>4.5</v>
      </c>
      <c r="V21" s="10"/>
      <c r="W21" s="23"/>
      <c r="X21" s="24"/>
      <c r="Y21" s="25"/>
      <c r="Z21" s="28"/>
      <c r="AA21" s="28"/>
      <c r="AB21" s="28"/>
    </row>
    <row r="22" spans="1:28" x14ac:dyDescent="0.25">
      <c r="A22" s="18" t="s">
        <v>24</v>
      </c>
      <c r="B22" s="18"/>
      <c r="C22" s="18"/>
      <c r="D22" s="26"/>
      <c r="E22" s="17"/>
      <c r="F22" s="18"/>
      <c r="G22" s="19"/>
      <c r="H22" s="17"/>
      <c r="I22" s="18"/>
      <c r="J22" s="19"/>
      <c r="K22" s="26" t="s">
        <v>18</v>
      </c>
      <c r="L22" s="17"/>
      <c r="M22" s="19"/>
      <c r="N22" s="26" t="s">
        <v>32</v>
      </c>
      <c r="O22" s="31" t="s">
        <v>43</v>
      </c>
      <c r="P22" s="26" t="s">
        <v>34</v>
      </c>
      <c r="Q22" s="31" t="s">
        <v>42</v>
      </c>
      <c r="R22" s="26" t="s">
        <v>34</v>
      </c>
      <c r="S22" s="31" t="s">
        <v>45</v>
      </c>
      <c r="T22" s="26" t="s">
        <v>33</v>
      </c>
      <c r="U22" s="31" t="s">
        <v>42</v>
      </c>
      <c r="V22" s="58">
        <f>INDEX(Volume!$D$2:$D$7,MATCH(Jeudi!N22,Volume!$C$2:$C$7,0))*O22+INDEX(Volume!$D$2:$D$7,MATCH(Jeudi!P22,Volume!$C$2:$C$7,0))*Q22+INDEX(Volume!$D$2:$D$7,MATCH(Jeudi!R22,Volume!$C$2:$C$7,0))*S22+INDEX(Volume!$D$2:$D$7,MATCH(Jeudi!T22,Volume!$C$2:$C$7,0))*U22</f>
        <v>39.55555555555555</v>
      </c>
      <c r="W22" s="17"/>
      <c r="X22" s="18"/>
      <c r="Y22" s="19"/>
      <c r="Z22" s="26"/>
      <c r="AA22" s="26"/>
      <c r="AB22" s="26"/>
    </row>
    <row r="23" spans="1:28" x14ac:dyDescent="0.25">
      <c r="A23" s="21"/>
      <c r="B23" s="21"/>
      <c r="C23" s="21"/>
      <c r="D23" s="28"/>
      <c r="E23" s="23"/>
      <c r="F23" s="24"/>
      <c r="G23" s="25"/>
      <c r="H23" s="23"/>
      <c r="I23" s="24"/>
      <c r="J23" s="25"/>
      <c r="K23" s="28"/>
      <c r="L23" s="23"/>
      <c r="M23" s="25"/>
      <c r="N23" s="28"/>
      <c r="O23" s="32"/>
      <c r="P23" s="28"/>
      <c r="Q23" s="32"/>
      <c r="R23" s="28"/>
      <c r="S23" s="32"/>
      <c r="T23" s="28"/>
      <c r="U23" s="32"/>
      <c r="V23" s="59"/>
      <c r="W23" s="20"/>
      <c r="X23" s="21"/>
      <c r="Y23" s="22"/>
      <c r="Z23" s="27"/>
      <c r="AA23" s="27"/>
      <c r="AB23" s="27"/>
    </row>
    <row r="24" spans="1:28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52" t="s">
        <v>51</v>
      </c>
      <c r="R24" s="53"/>
      <c r="S24" s="54"/>
      <c r="T24" s="7">
        <f>IF(U24&lt;0,0,U24)</f>
        <v>44.05555555555555</v>
      </c>
      <c r="U24" s="12">
        <f>IF(K22="Dépôt",(U21-V22),(U21+V22))</f>
        <v>44.05555555555555</v>
      </c>
      <c r="V24" s="10"/>
      <c r="W24" s="23"/>
      <c r="X24" s="24"/>
      <c r="Y24" s="25"/>
      <c r="Z24" s="28"/>
      <c r="AA24" s="28"/>
      <c r="AB24" s="28"/>
    </row>
    <row r="25" spans="1:28" x14ac:dyDescent="0.25">
      <c r="A25" s="18" t="s">
        <v>25</v>
      </c>
      <c r="B25" s="18"/>
      <c r="C25" s="18"/>
      <c r="D25" s="26"/>
      <c r="E25" s="17"/>
      <c r="F25" s="18"/>
      <c r="G25" s="19"/>
      <c r="H25" s="17"/>
      <c r="I25" s="18"/>
      <c r="J25" s="19"/>
      <c r="K25" s="26" t="s">
        <v>18</v>
      </c>
      <c r="L25" s="17"/>
      <c r="M25" s="19"/>
      <c r="N25" s="26" t="s">
        <v>32</v>
      </c>
      <c r="O25" s="31" t="s">
        <v>43</v>
      </c>
      <c r="P25" s="26" t="s">
        <v>36</v>
      </c>
      <c r="Q25" s="31"/>
      <c r="R25" s="26" t="s">
        <v>34</v>
      </c>
      <c r="S25" s="31" t="s">
        <v>46</v>
      </c>
      <c r="T25" s="26" t="s">
        <v>33</v>
      </c>
      <c r="U25" s="31"/>
      <c r="V25" s="58">
        <f>INDEX(Volume!$D$2:$D$7,MATCH(Jeudi!N25,Volume!$C$2:$C$7,0))*O25+INDEX(Volume!$D$2:$D$7,MATCH(Jeudi!P25,Volume!$C$2:$C$7,0))*Q25+INDEX(Volume!$D$2:$D$7,MATCH(Jeudi!R25,Volume!$C$2:$C$7,0))*S25+INDEX(Volume!$D$2:$D$7,MATCH(Jeudi!T25,Volume!$C$2:$C$7,0))*U25</f>
        <v>29.5</v>
      </c>
      <c r="W25" s="17"/>
      <c r="X25" s="18"/>
      <c r="Y25" s="19"/>
      <c r="Z25" s="26"/>
      <c r="AA25" s="26"/>
      <c r="AB25" s="26"/>
    </row>
    <row r="26" spans="1:28" x14ac:dyDescent="0.25">
      <c r="A26" s="21"/>
      <c r="B26" s="21"/>
      <c r="C26" s="21"/>
      <c r="D26" s="28"/>
      <c r="E26" s="23"/>
      <c r="F26" s="24"/>
      <c r="G26" s="25"/>
      <c r="H26" s="23"/>
      <c r="I26" s="24"/>
      <c r="J26" s="25"/>
      <c r="K26" s="28"/>
      <c r="L26" s="23"/>
      <c r="M26" s="25"/>
      <c r="N26" s="28"/>
      <c r="O26" s="32"/>
      <c r="P26" s="28"/>
      <c r="Q26" s="32"/>
      <c r="R26" s="28"/>
      <c r="S26" s="32"/>
      <c r="T26" s="28"/>
      <c r="U26" s="32"/>
      <c r="V26" s="59"/>
      <c r="W26" s="20"/>
      <c r="X26" s="21"/>
      <c r="Y26" s="22"/>
      <c r="Z26" s="27"/>
      <c r="AA26" s="27"/>
      <c r="AB26" s="27"/>
    </row>
    <row r="27" spans="1:28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52" t="s">
        <v>51</v>
      </c>
      <c r="R27" s="53"/>
      <c r="S27" s="54"/>
      <c r="T27" s="7">
        <f>IF(U27&lt;0,0,U27)</f>
        <v>73.555555555555543</v>
      </c>
      <c r="U27" s="12">
        <f>IF(K25="Dépôt",(U24-V25),(U24+V25))</f>
        <v>73.555555555555543</v>
      </c>
      <c r="V27" s="10"/>
      <c r="W27" s="23"/>
      <c r="X27" s="24"/>
      <c r="Y27" s="25"/>
      <c r="Z27" s="28"/>
      <c r="AA27" s="28"/>
      <c r="AB27" s="28"/>
    </row>
    <row r="28" spans="1:28" x14ac:dyDescent="0.25">
      <c r="A28" s="18" t="s">
        <v>26</v>
      </c>
      <c r="B28" s="18"/>
      <c r="C28" s="18"/>
      <c r="D28" s="26"/>
      <c r="E28" s="17"/>
      <c r="F28" s="18"/>
      <c r="G28" s="19"/>
      <c r="H28" s="17"/>
      <c r="I28" s="18"/>
      <c r="J28" s="19"/>
      <c r="K28" s="26" t="s">
        <v>18</v>
      </c>
      <c r="L28" s="17"/>
      <c r="M28" s="19"/>
      <c r="N28" s="26" t="s">
        <v>32</v>
      </c>
      <c r="O28" s="31" t="s">
        <v>43</v>
      </c>
      <c r="P28" s="26" t="s">
        <v>36</v>
      </c>
      <c r="Q28" s="31"/>
      <c r="R28" s="26" t="s">
        <v>34</v>
      </c>
      <c r="S28" s="31" t="s">
        <v>47</v>
      </c>
      <c r="T28" s="26" t="s">
        <v>33</v>
      </c>
      <c r="U28" s="31"/>
      <c r="V28" s="58">
        <f>INDEX(Volume!$D$2:$D$7,MATCH(Jeudi!N28,Volume!$C$2:$C$7,0))*O28+INDEX(Volume!$D$2:$D$7,MATCH(Jeudi!P28,Volume!$C$2:$C$7,0))*Q28+INDEX(Volume!$D$2:$D$7,MATCH(Jeudi!R28,Volume!$C$2:$C$7,0))*S28+INDEX(Volume!$D$2:$D$7,MATCH(Jeudi!T28,Volume!$C$2:$C$7,0))*U28</f>
        <v>31.777777777777775</v>
      </c>
      <c r="W28" s="17"/>
      <c r="X28" s="18"/>
      <c r="Y28" s="19"/>
      <c r="Z28" s="26"/>
      <c r="AA28" s="26"/>
      <c r="AB28" s="26"/>
    </row>
    <row r="29" spans="1:28" x14ac:dyDescent="0.25">
      <c r="A29" s="21"/>
      <c r="B29" s="21"/>
      <c r="C29" s="21"/>
      <c r="D29" s="28"/>
      <c r="E29" s="23"/>
      <c r="F29" s="24"/>
      <c r="G29" s="25"/>
      <c r="H29" s="23"/>
      <c r="I29" s="24"/>
      <c r="J29" s="25"/>
      <c r="K29" s="28"/>
      <c r="L29" s="23"/>
      <c r="M29" s="25"/>
      <c r="N29" s="28"/>
      <c r="O29" s="32"/>
      <c r="P29" s="28"/>
      <c r="Q29" s="32"/>
      <c r="R29" s="28"/>
      <c r="S29" s="32"/>
      <c r="T29" s="28"/>
      <c r="U29" s="32"/>
      <c r="V29" s="59"/>
      <c r="W29" s="20"/>
      <c r="X29" s="21"/>
      <c r="Y29" s="22"/>
      <c r="Z29" s="27"/>
      <c r="AA29" s="27"/>
      <c r="AB29" s="27"/>
    </row>
    <row r="30" spans="1:28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52" t="s">
        <v>51</v>
      </c>
      <c r="R30" s="53"/>
      <c r="S30" s="54"/>
      <c r="T30" s="7">
        <f>IF(U30&lt;0,0,U30)</f>
        <v>105.33333333333331</v>
      </c>
      <c r="U30" s="12">
        <f>IF(K28="Dépôt",(U27-V28),(U27+V28))</f>
        <v>105.33333333333331</v>
      </c>
      <c r="V30" s="10"/>
      <c r="W30" s="23"/>
      <c r="X30" s="24"/>
      <c r="Y30" s="25"/>
      <c r="Z30" s="28"/>
      <c r="AA30" s="28"/>
      <c r="AB30" s="28"/>
    </row>
    <row r="31" spans="1:28" x14ac:dyDescent="0.25">
      <c r="A31" s="17" t="s">
        <v>27</v>
      </c>
      <c r="B31" s="18"/>
      <c r="C31" s="18"/>
      <c r="D31" s="26"/>
      <c r="E31" s="17"/>
      <c r="F31" s="18"/>
      <c r="G31" s="19"/>
      <c r="H31" s="17"/>
      <c r="I31" s="18"/>
      <c r="J31" s="19"/>
      <c r="K31" s="26" t="s">
        <v>18</v>
      </c>
      <c r="L31" s="17"/>
      <c r="M31" s="19"/>
      <c r="N31" s="26" t="s">
        <v>32</v>
      </c>
      <c r="O31" s="31" t="s">
        <v>43</v>
      </c>
      <c r="P31" s="26" t="s">
        <v>36</v>
      </c>
      <c r="Q31" s="31" t="s">
        <v>42</v>
      </c>
      <c r="R31" s="26" t="s">
        <v>34</v>
      </c>
      <c r="S31" s="31" t="s">
        <v>29</v>
      </c>
      <c r="T31" s="26" t="s">
        <v>33</v>
      </c>
      <c r="U31" s="31" t="s">
        <v>29</v>
      </c>
      <c r="V31" s="58">
        <f>INDEX(Volume!$D$2:$D$7,MATCH(Jeudi!N31,Volume!$C$2:$C$7,0))*O31+INDEX(Volume!$D$2:$D$7,MATCH(Jeudi!P31,Volume!$C$2:$C$7,0))*Q31+INDEX(Volume!$D$2:$D$7,MATCH(Jeudi!R31,Volume!$C$2:$C$7,0))*S31+INDEX(Volume!$D$2:$D$7,MATCH(Jeudi!T31,Volume!$C$2:$C$7,0))*U31</f>
        <v>23.777777777777779</v>
      </c>
      <c r="W31" s="17"/>
      <c r="X31" s="18"/>
      <c r="Y31" s="19"/>
      <c r="Z31" s="29"/>
      <c r="AA31" s="29"/>
      <c r="AB31" s="29"/>
    </row>
    <row r="32" spans="1:28" x14ac:dyDescent="0.25">
      <c r="A32" s="23"/>
      <c r="B32" s="24"/>
      <c r="C32" s="24"/>
      <c r="D32" s="28"/>
      <c r="E32" s="23"/>
      <c r="F32" s="24"/>
      <c r="G32" s="25"/>
      <c r="H32" s="23"/>
      <c r="I32" s="24"/>
      <c r="J32" s="25"/>
      <c r="K32" s="28"/>
      <c r="L32" s="23"/>
      <c r="M32" s="25"/>
      <c r="N32" s="28"/>
      <c r="O32" s="32"/>
      <c r="P32" s="28"/>
      <c r="Q32" s="32"/>
      <c r="R32" s="28"/>
      <c r="S32" s="32"/>
      <c r="T32" s="28"/>
      <c r="U32" s="32"/>
      <c r="V32" s="59"/>
      <c r="W32" s="23"/>
      <c r="X32" s="24"/>
      <c r="Y32" s="25"/>
      <c r="Z32" s="29"/>
      <c r="AA32" s="29"/>
      <c r="AB32" s="29"/>
    </row>
  </sheetData>
  <mergeCells count="199">
    <mergeCell ref="AB3:AB4"/>
    <mergeCell ref="D5:D7"/>
    <mergeCell ref="E5:G7"/>
    <mergeCell ref="H5:J7"/>
    <mergeCell ref="K5:K7"/>
    <mergeCell ref="L5:M7"/>
    <mergeCell ref="N5:V7"/>
    <mergeCell ref="W5:Y7"/>
    <mergeCell ref="A1:W1"/>
    <mergeCell ref="E2:U2"/>
    <mergeCell ref="D3:D4"/>
    <mergeCell ref="E3:G4"/>
    <mergeCell ref="H3:J4"/>
    <mergeCell ref="K3:M4"/>
    <mergeCell ref="N3:V4"/>
    <mergeCell ref="W3:Y4"/>
    <mergeCell ref="A8:C9"/>
    <mergeCell ref="D8:D9"/>
    <mergeCell ref="E8:G9"/>
    <mergeCell ref="H8:J9"/>
    <mergeCell ref="K8:K9"/>
    <mergeCell ref="L8:M9"/>
    <mergeCell ref="N8:N9"/>
    <mergeCell ref="Z3:Z4"/>
    <mergeCell ref="AA3:AA4"/>
    <mergeCell ref="AB8:AB9"/>
    <mergeCell ref="O8:O9"/>
    <mergeCell ref="P8:P9"/>
    <mergeCell ref="Q8:Q9"/>
    <mergeCell ref="R8:R9"/>
    <mergeCell ref="S8:S9"/>
    <mergeCell ref="T8:T9"/>
    <mergeCell ref="Z5:Z7"/>
    <mergeCell ref="AA5:AA7"/>
    <mergeCell ref="AB5:AB7"/>
    <mergeCell ref="E10:G11"/>
    <mergeCell ref="H10:J11"/>
    <mergeCell ref="K10:K11"/>
    <mergeCell ref="L10:M11"/>
    <mergeCell ref="U8:U9"/>
    <mergeCell ref="V8:V9"/>
    <mergeCell ref="W8:Y9"/>
    <mergeCell ref="Z8:Z9"/>
    <mergeCell ref="AA8:AA9"/>
    <mergeCell ref="AB10:AB12"/>
    <mergeCell ref="Q12:S12"/>
    <mergeCell ref="A13:C14"/>
    <mergeCell ref="D13:D14"/>
    <mergeCell ref="E13:G14"/>
    <mergeCell ref="H13:J14"/>
    <mergeCell ref="K13:K14"/>
    <mergeCell ref="L13:M14"/>
    <mergeCell ref="N13:N14"/>
    <mergeCell ref="O13:O14"/>
    <mergeCell ref="T10:T11"/>
    <mergeCell ref="U10:U11"/>
    <mergeCell ref="V10:V11"/>
    <mergeCell ref="W10:Y12"/>
    <mergeCell ref="Z10:Z12"/>
    <mergeCell ref="AA10:AA12"/>
    <mergeCell ref="N10:N11"/>
    <mergeCell ref="O10:O11"/>
    <mergeCell ref="P10:P11"/>
    <mergeCell ref="Q10:Q11"/>
    <mergeCell ref="R10:R11"/>
    <mergeCell ref="S10:S11"/>
    <mergeCell ref="A10:C11"/>
    <mergeCell ref="D10:D11"/>
    <mergeCell ref="E16:G17"/>
    <mergeCell ref="H16:J17"/>
    <mergeCell ref="K16:K17"/>
    <mergeCell ref="L16:M17"/>
    <mergeCell ref="V13:V14"/>
    <mergeCell ref="W13:Y15"/>
    <mergeCell ref="Z13:Z15"/>
    <mergeCell ref="AA13:AA15"/>
    <mergeCell ref="AB13:AB15"/>
    <mergeCell ref="Q15:S15"/>
    <mergeCell ref="P13:P14"/>
    <mergeCell ref="Q13:Q14"/>
    <mergeCell ref="R13:R14"/>
    <mergeCell ref="S13:S14"/>
    <mergeCell ref="T13:T14"/>
    <mergeCell ref="U13:U14"/>
    <mergeCell ref="AB16:AB18"/>
    <mergeCell ref="Q18:S18"/>
    <mergeCell ref="A19:C20"/>
    <mergeCell ref="D19:D20"/>
    <mergeCell ref="E19:G20"/>
    <mergeCell ref="H19:J20"/>
    <mergeCell ref="K19:K20"/>
    <mergeCell ref="L19:M20"/>
    <mergeCell ref="N19:N20"/>
    <mergeCell ref="O19:O20"/>
    <mergeCell ref="T16:T17"/>
    <mergeCell ref="U16:U17"/>
    <mergeCell ref="V16:V17"/>
    <mergeCell ref="W16:Y18"/>
    <mergeCell ref="Z16:Z18"/>
    <mergeCell ref="AA16:AA18"/>
    <mergeCell ref="N16:N17"/>
    <mergeCell ref="O16:O17"/>
    <mergeCell ref="P16:P17"/>
    <mergeCell ref="Q16:Q17"/>
    <mergeCell ref="R16:R17"/>
    <mergeCell ref="S16:S17"/>
    <mergeCell ref="A16:C17"/>
    <mergeCell ref="D16:D17"/>
    <mergeCell ref="E22:G23"/>
    <mergeCell ref="H22:J23"/>
    <mergeCell ref="K22:K23"/>
    <mergeCell ref="L22:M23"/>
    <mergeCell ref="V19:V20"/>
    <mergeCell ref="W19:Y21"/>
    <mergeCell ref="Z19:Z21"/>
    <mergeCell ref="AA19:AA21"/>
    <mergeCell ref="AB19:AB21"/>
    <mergeCell ref="Q21:S21"/>
    <mergeCell ref="P19:P20"/>
    <mergeCell ref="Q19:Q20"/>
    <mergeCell ref="R19:R20"/>
    <mergeCell ref="S19:S20"/>
    <mergeCell ref="T19:T20"/>
    <mergeCell ref="U19:U20"/>
    <mergeCell ref="AB22:AB24"/>
    <mergeCell ref="Q24:S24"/>
    <mergeCell ref="A25:C26"/>
    <mergeCell ref="D25:D26"/>
    <mergeCell ref="E25:G26"/>
    <mergeCell ref="H25:J26"/>
    <mergeCell ref="K25:K26"/>
    <mergeCell ref="L25:M26"/>
    <mergeCell ref="N25:N26"/>
    <mergeCell ref="O25:O26"/>
    <mergeCell ref="T22:T23"/>
    <mergeCell ref="U22:U23"/>
    <mergeCell ref="V22:V23"/>
    <mergeCell ref="W22:Y24"/>
    <mergeCell ref="Z22:Z24"/>
    <mergeCell ref="AA22:AA24"/>
    <mergeCell ref="N22:N23"/>
    <mergeCell ref="O22:O23"/>
    <mergeCell ref="P22:P23"/>
    <mergeCell ref="Q22:Q23"/>
    <mergeCell ref="R22:R23"/>
    <mergeCell ref="S22:S23"/>
    <mergeCell ref="A22:C23"/>
    <mergeCell ref="D22:D23"/>
    <mergeCell ref="E28:G29"/>
    <mergeCell ref="H28:J29"/>
    <mergeCell ref="K28:K29"/>
    <mergeCell ref="L28:M29"/>
    <mergeCell ref="V25:V26"/>
    <mergeCell ref="W25:Y27"/>
    <mergeCell ref="Z25:Z27"/>
    <mergeCell ref="AA25:AA27"/>
    <mergeCell ref="AB25:AB27"/>
    <mergeCell ref="Q27:S27"/>
    <mergeCell ref="P25:P26"/>
    <mergeCell ref="Q25:Q26"/>
    <mergeCell ref="R25:R26"/>
    <mergeCell ref="S25:S26"/>
    <mergeCell ref="T25:T26"/>
    <mergeCell ref="U25:U26"/>
    <mergeCell ref="AB28:AB30"/>
    <mergeCell ref="Q30:S30"/>
    <mergeCell ref="A31:C32"/>
    <mergeCell ref="D31:D32"/>
    <mergeCell ref="E31:G32"/>
    <mergeCell ref="H31:J32"/>
    <mergeCell ref="K31:K32"/>
    <mergeCell ref="L31:M32"/>
    <mergeCell ref="N31:N32"/>
    <mergeCell ref="O31:O32"/>
    <mergeCell ref="T28:T29"/>
    <mergeCell ref="U28:U29"/>
    <mergeCell ref="V28:V29"/>
    <mergeCell ref="W28:Y30"/>
    <mergeCell ref="Z28:Z30"/>
    <mergeCell ref="AA28:AA30"/>
    <mergeCell ref="N28:N29"/>
    <mergeCell ref="O28:O29"/>
    <mergeCell ref="P28:P29"/>
    <mergeCell ref="Q28:Q29"/>
    <mergeCell ref="R28:R29"/>
    <mergeCell ref="S28:S29"/>
    <mergeCell ref="A28:C29"/>
    <mergeCell ref="D28:D29"/>
    <mergeCell ref="V31:V32"/>
    <mergeCell ref="W31:Y32"/>
    <mergeCell ref="Z31:Z32"/>
    <mergeCell ref="AA31:AA32"/>
    <mergeCell ref="AB31:AB32"/>
    <mergeCell ref="P31:P32"/>
    <mergeCell ref="Q31:Q32"/>
    <mergeCell ref="R31:R32"/>
    <mergeCell ref="S31:S32"/>
    <mergeCell ref="T31:T32"/>
    <mergeCell ref="U31:U32"/>
  </mergeCells>
  <conditionalFormatting sqref="P22:P23">
    <cfRule type="colorScale" priority="2">
      <colorScale>
        <cfvo type="min"/>
        <cfvo type="max"/>
        <color rgb="FFFF7128"/>
        <color rgb="FFFFEF9C"/>
      </colorScale>
    </cfRule>
  </conditionalFormatting>
  <conditionalFormatting sqref="T12 T15 T18 T21 T24 T27 T30">
    <cfRule type="cellIs" dxfId="2" priority="1" operator="greaterThan">
      <formula>89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Type de caisses transportées">
          <x14:formula1>
            <xm:f>Volume!$C$2:$C$7</xm:f>
          </x14:formula1>
          <xm:sqref>P10 P13:P14 P16:P17 P19:P20 P22:P23 P25:P26 P28:P29 P31:P32 N10 N13 N16 N19 N22 N25 N28 N31</xm:sqref>
        </x14:dataValidation>
        <x14:dataValidation type="list" allowBlank="1" showInputMessage="1" showErrorMessage="1" prompt="Types de caisses transportées_x000a_">
          <x14:formula1>
            <xm:f>Volume!$C$2:$C$7</xm:f>
          </x14:formula1>
          <xm:sqref>T10 T13:T14 T16:T17 T19:T20 T31:T32 T28:T29 T22:T23 T25:T26</xm:sqref>
        </x14:dataValidation>
        <x14:dataValidation type="list" allowBlank="1" showInputMessage="1" showErrorMessage="1" prompt="types de caisses transportées">
          <x14:formula1>
            <xm:f>Volume!$C$2:$C$7</xm:f>
          </x14:formula1>
          <xm:sqref>R10 R13:R14 R16:R17 R19:R20 R22:R23 R25:R26 R28:R29 R31:R32</xm:sqref>
        </x14:dataValidation>
        <x14:dataValidation type="list" allowBlank="1" showInputMessage="1" showErrorMessage="1">
          <x14:formula1>
            <xm:f>Volume!$A$1:$A$2</xm:f>
          </x14:formula1>
          <xm:sqref>K10 K13:K14 K16:K17 K19:K20 K22:K23 K25:K26 K28:K29 K31:K32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2"/>
  <sheetViews>
    <sheetView topLeftCell="B1" zoomScale="70" zoomScaleNormal="70" workbookViewId="0">
      <selection activeCell="Q27" sqref="Q27:S27"/>
    </sheetView>
  </sheetViews>
  <sheetFormatPr defaultRowHeight="15" x14ac:dyDescent="0.25"/>
  <cols>
    <col min="11" max="11" width="10" bestFit="1" customWidth="1"/>
    <col min="12" max="12" width="13.42578125" customWidth="1"/>
    <col min="13" max="13" width="18" customWidth="1"/>
    <col min="14" max="14" width="10.28515625" bestFit="1" customWidth="1"/>
    <col min="18" max="18" width="10.28515625" bestFit="1" customWidth="1"/>
    <col min="20" max="20" width="10.28515625" bestFit="1" customWidth="1"/>
    <col min="26" max="26" width="19" customWidth="1"/>
    <col min="27" max="27" width="10.42578125" customWidth="1"/>
  </cols>
  <sheetData>
    <row r="1" spans="1:28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2"/>
      <c r="Y1" s="2"/>
      <c r="Z1" s="2"/>
      <c r="AA1" s="2"/>
      <c r="AB1" s="2"/>
    </row>
    <row r="2" spans="1:28" x14ac:dyDescent="0.25">
      <c r="A2" s="2"/>
      <c r="B2" s="2"/>
      <c r="C2" s="2"/>
      <c r="D2" s="2"/>
      <c r="E2" s="33" t="s">
        <v>1</v>
      </c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2"/>
      <c r="W2" s="2"/>
      <c r="X2" s="2"/>
      <c r="Y2" s="2"/>
      <c r="Z2" s="2"/>
      <c r="AA2" s="2"/>
      <c r="AB2" s="2"/>
    </row>
    <row r="3" spans="1:28" x14ac:dyDescent="0.25">
      <c r="A3" s="2"/>
      <c r="B3" s="2"/>
      <c r="C3" s="2"/>
      <c r="D3" s="29" t="s">
        <v>53</v>
      </c>
      <c r="E3" s="17" t="s">
        <v>2</v>
      </c>
      <c r="F3" s="18"/>
      <c r="G3" s="19"/>
      <c r="H3" s="17" t="s">
        <v>3</v>
      </c>
      <c r="I3" s="18"/>
      <c r="J3" s="19"/>
      <c r="K3" s="17" t="s">
        <v>4</v>
      </c>
      <c r="L3" s="18"/>
      <c r="M3" s="19"/>
      <c r="N3" s="17" t="s">
        <v>5</v>
      </c>
      <c r="O3" s="18"/>
      <c r="P3" s="18"/>
      <c r="Q3" s="18"/>
      <c r="R3" s="18"/>
      <c r="S3" s="18"/>
      <c r="T3" s="18"/>
      <c r="U3" s="18"/>
      <c r="V3" s="19"/>
      <c r="W3" s="17" t="s">
        <v>6</v>
      </c>
      <c r="X3" s="18"/>
      <c r="Y3" s="19"/>
      <c r="Z3" s="30" t="s">
        <v>7</v>
      </c>
      <c r="AA3" s="29" t="s">
        <v>8</v>
      </c>
      <c r="AB3" s="29" t="s">
        <v>9</v>
      </c>
    </row>
    <row r="4" spans="1:28" x14ac:dyDescent="0.25">
      <c r="A4" s="2"/>
      <c r="B4" s="2"/>
      <c r="C4" s="2"/>
      <c r="D4" s="29"/>
      <c r="E4" s="23"/>
      <c r="F4" s="24"/>
      <c r="G4" s="25"/>
      <c r="H4" s="20"/>
      <c r="I4" s="21"/>
      <c r="J4" s="22"/>
      <c r="K4" s="23"/>
      <c r="L4" s="24"/>
      <c r="M4" s="25"/>
      <c r="N4" s="23"/>
      <c r="O4" s="24"/>
      <c r="P4" s="24"/>
      <c r="Q4" s="24"/>
      <c r="R4" s="24"/>
      <c r="S4" s="24"/>
      <c r="T4" s="24"/>
      <c r="U4" s="24"/>
      <c r="V4" s="25"/>
      <c r="W4" s="23"/>
      <c r="X4" s="24"/>
      <c r="Y4" s="25"/>
      <c r="Z4" s="30"/>
      <c r="AA4" s="29"/>
      <c r="AB4" s="29"/>
    </row>
    <row r="5" spans="1:28" x14ac:dyDescent="0.25">
      <c r="A5" s="2"/>
      <c r="B5" s="2"/>
      <c r="C5" s="2"/>
      <c r="D5" s="30" t="s">
        <v>54</v>
      </c>
      <c r="E5" s="17" t="s">
        <v>10</v>
      </c>
      <c r="F5" s="18"/>
      <c r="G5" s="19"/>
      <c r="H5" s="43" t="s">
        <v>11</v>
      </c>
      <c r="I5" s="44"/>
      <c r="J5" s="45"/>
      <c r="K5" s="26" t="s">
        <v>12</v>
      </c>
      <c r="L5" s="17" t="s">
        <v>13</v>
      </c>
      <c r="M5" s="19"/>
      <c r="N5" s="43" t="s">
        <v>28</v>
      </c>
      <c r="O5" s="44"/>
      <c r="P5" s="44"/>
      <c r="Q5" s="44"/>
      <c r="R5" s="44"/>
      <c r="S5" s="44"/>
      <c r="T5" s="44"/>
      <c r="U5" s="44"/>
      <c r="V5" s="45"/>
      <c r="W5" s="43" t="s">
        <v>14</v>
      </c>
      <c r="X5" s="44"/>
      <c r="Y5" s="45"/>
      <c r="Z5" s="43" t="s">
        <v>15</v>
      </c>
      <c r="AA5" s="55" t="s">
        <v>16</v>
      </c>
      <c r="AB5" s="55" t="s">
        <v>16</v>
      </c>
    </row>
    <row r="6" spans="1:28" x14ac:dyDescent="0.25">
      <c r="A6" s="2"/>
      <c r="B6" s="2"/>
      <c r="C6" s="2"/>
      <c r="D6" s="30"/>
      <c r="E6" s="20"/>
      <c r="F6" s="21"/>
      <c r="G6" s="22"/>
      <c r="H6" s="46"/>
      <c r="I6" s="47"/>
      <c r="J6" s="48"/>
      <c r="K6" s="27"/>
      <c r="L6" s="20"/>
      <c r="M6" s="22"/>
      <c r="N6" s="46"/>
      <c r="O6" s="47"/>
      <c r="P6" s="47"/>
      <c r="Q6" s="47"/>
      <c r="R6" s="47"/>
      <c r="S6" s="47"/>
      <c r="T6" s="47"/>
      <c r="U6" s="47"/>
      <c r="V6" s="48"/>
      <c r="W6" s="46"/>
      <c r="X6" s="47"/>
      <c r="Y6" s="48"/>
      <c r="Z6" s="46"/>
      <c r="AA6" s="56"/>
      <c r="AB6" s="56"/>
    </row>
    <row r="7" spans="1:28" x14ac:dyDescent="0.25">
      <c r="A7" s="2"/>
      <c r="B7" s="2"/>
      <c r="C7" s="2"/>
      <c r="D7" s="30"/>
      <c r="E7" s="23"/>
      <c r="F7" s="24"/>
      <c r="G7" s="25"/>
      <c r="H7" s="49"/>
      <c r="I7" s="50"/>
      <c r="J7" s="51"/>
      <c r="K7" s="28"/>
      <c r="L7" s="23"/>
      <c r="M7" s="25"/>
      <c r="N7" s="49"/>
      <c r="O7" s="50"/>
      <c r="P7" s="50"/>
      <c r="Q7" s="50"/>
      <c r="R7" s="50"/>
      <c r="S7" s="50"/>
      <c r="T7" s="50"/>
      <c r="U7" s="50"/>
      <c r="V7" s="51"/>
      <c r="W7" s="49"/>
      <c r="X7" s="50"/>
      <c r="Y7" s="51"/>
      <c r="Z7" s="49"/>
      <c r="AA7" s="57"/>
      <c r="AB7" s="57"/>
    </row>
    <row r="8" spans="1:28" x14ac:dyDescent="0.25">
      <c r="A8" s="17" t="s">
        <v>17</v>
      </c>
      <c r="B8" s="18"/>
      <c r="C8" s="18"/>
      <c r="D8" s="26"/>
      <c r="E8" s="17"/>
      <c r="F8" s="18"/>
      <c r="G8" s="19"/>
      <c r="H8" s="17"/>
      <c r="I8" s="18"/>
      <c r="J8" s="19"/>
      <c r="K8" s="41"/>
      <c r="L8" s="17"/>
      <c r="M8" s="19"/>
      <c r="N8" s="26" t="s">
        <v>48</v>
      </c>
      <c r="O8" s="31" t="s">
        <v>49</v>
      </c>
      <c r="P8" s="26" t="s">
        <v>48</v>
      </c>
      <c r="Q8" s="31" t="s">
        <v>49</v>
      </c>
      <c r="R8" s="26" t="s">
        <v>48</v>
      </c>
      <c r="S8" s="31" t="s">
        <v>49</v>
      </c>
      <c r="T8" s="26" t="s">
        <v>48</v>
      </c>
      <c r="U8" s="31" t="s">
        <v>49</v>
      </c>
      <c r="V8" s="31" t="s">
        <v>39</v>
      </c>
      <c r="W8" s="17"/>
      <c r="X8" s="18"/>
      <c r="Y8" s="19"/>
      <c r="Z8" s="29"/>
      <c r="AA8" s="29"/>
      <c r="AB8" s="29"/>
    </row>
    <row r="9" spans="1:28" x14ac:dyDescent="0.25">
      <c r="A9" s="23"/>
      <c r="B9" s="24"/>
      <c r="C9" s="24"/>
      <c r="D9" s="28"/>
      <c r="E9" s="23"/>
      <c r="F9" s="24"/>
      <c r="G9" s="25"/>
      <c r="H9" s="23"/>
      <c r="I9" s="24"/>
      <c r="J9" s="25"/>
      <c r="K9" s="42"/>
      <c r="L9" s="23"/>
      <c r="M9" s="25"/>
      <c r="N9" s="28"/>
      <c r="O9" s="32"/>
      <c r="P9" s="28"/>
      <c r="Q9" s="32"/>
      <c r="R9" s="28"/>
      <c r="S9" s="32"/>
      <c r="T9" s="28"/>
      <c r="U9" s="32"/>
      <c r="V9" s="32"/>
      <c r="W9" s="23"/>
      <c r="X9" s="24"/>
      <c r="Y9" s="25"/>
      <c r="Z9" s="29"/>
      <c r="AA9" s="29"/>
      <c r="AB9" s="29"/>
    </row>
    <row r="10" spans="1:28" x14ac:dyDescent="0.25">
      <c r="A10" s="18" t="s">
        <v>20</v>
      </c>
      <c r="B10" s="18"/>
      <c r="C10" s="18"/>
      <c r="D10" s="26"/>
      <c r="E10" s="17"/>
      <c r="F10" s="18"/>
      <c r="G10" s="19"/>
      <c r="H10" s="17"/>
      <c r="I10" s="18"/>
      <c r="J10" s="19"/>
      <c r="K10" s="26" t="s">
        <v>18</v>
      </c>
      <c r="L10" s="17"/>
      <c r="M10" s="19"/>
      <c r="N10" s="26" t="s">
        <v>34</v>
      </c>
      <c r="O10" s="31" t="s">
        <v>43</v>
      </c>
      <c r="P10" s="26" t="s">
        <v>32</v>
      </c>
      <c r="Q10" s="31" t="s">
        <v>43</v>
      </c>
      <c r="R10" s="26" t="s">
        <v>35</v>
      </c>
      <c r="S10" s="31" t="s">
        <v>29</v>
      </c>
      <c r="T10" s="26" t="s">
        <v>33</v>
      </c>
      <c r="U10" s="31" t="s">
        <v>29</v>
      </c>
      <c r="V10" s="58">
        <f>INDEX(Volume!$D$2:$D$7,MATCH(Vendredi!N31,Volume!$C$2:$C$7,0))*O31+INDEX(Volume!$D$2:$D$7,MATCH(Vendredi!P31,Volume!$C$2:$C$7,0))*Q31+INDEX(Volume!$D$2:$D$7,MATCH(Vendredi!R31,Volume!$C$2:$C$7,0))*S31+INDEX(Volume!$D$2:$D$7,MATCH(Vendredi!T31,Volume!$C$2:$C$7,0))*U31</f>
        <v>23.777777777777779</v>
      </c>
      <c r="W10" s="17"/>
      <c r="X10" s="18"/>
      <c r="Y10" s="19"/>
      <c r="Z10" s="26"/>
      <c r="AA10" s="26"/>
      <c r="AB10" s="26"/>
    </row>
    <row r="11" spans="1:28" x14ac:dyDescent="0.25">
      <c r="A11" s="24"/>
      <c r="B11" s="24"/>
      <c r="C11" s="24"/>
      <c r="D11" s="28"/>
      <c r="E11" s="23"/>
      <c r="F11" s="24"/>
      <c r="G11" s="25"/>
      <c r="H11" s="23"/>
      <c r="I11" s="24"/>
      <c r="J11" s="25"/>
      <c r="K11" s="28"/>
      <c r="L11" s="23"/>
      <c r="M11" s="25"/>
      <c r="N11" s="28"/>
      <c r="O11" s="32"/>
      <c r="P11" s="28"/>
      <c r="Q11" s="32"/>
      <c r="R11" s="28"/>
      <c r="S11" s="32"/>
      <c r="T11" s="28"/>
      <c r="U11" s="32"/>
      <c r="V11" s="59"/>
      <c r="W11" s="20"/>
      <c r="X11" s="21"/>
      <c r="Y11" s="22"/>
      <c r="Z11" s="27"/>
      <c r="AA11" s="27"/>
      <c r="AB11" s="27"/>
    </row>
    <row r="12" spans="1:28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52" t="s">
        <v>51</v>
      </c>
      <c r="R12" s="53"/>
      <c r="S12" s="54"/>
      <c r="T12" s="11">
        <f>IF(U12&lt;0,0,U12)</f>
        <v>23.777777777777779</v>
      </c>
      <c r="U12" s="8">
        <f>IF(K10="Dépôt",0,V10)</f>
        <v>23.777777777777779</v>
      </c>
      <c r="V12" s="10"/>
      <c r="W12" s="23"/>
      <c r="X12" s="24"/>
      <c r="Y12" s="25"/>
      <c r="Z12" s="28"/>
      <c r="AA12" s="28"/>
      <c r="AB12" s="28"/>
    </row>
    <row r="13" spans="1:28" x14ac:dyDescent="0.25">
      <c r="A13" s="18" t="s">
        <v>21</v>
      </c>
      <c r="B13" s="18"/>
      <c r="C13" s="18"/>
      <c r="D13" s="26"/>
      <c r="E13" s="17"/>
      <c r="F13" s="18"/>
      <c r="G13" s="19"/>
      <c r="H13" s="17"/>
      <c r="I13" s="18"/>
      <c r="J13" s="19"/>
      <c r="K13" s="26" t="s">
        <v>18</v>
      </c>
      <c r="L13" s="17"/>
      <c r="M13" s="19"/>
      <c r="N13" s="26" t="s">
        <v>32</v>
      </c>
      <c r="O13" s="31" t="s">
        <v>43</v>
      </c>
      <c r="P13" s="26" t="s">
        <v>31</v>
      </c>
      <c r="Q13" s="31"/>
      <c r="R13" s="26" t="s">
        <v>34</v>
      </c>
      <c r="S13" s="31" t="s">
        <v>42</v>
      </c>
      <c r="T13" s="26" t="s">
        <v>33</v>
      </c>
      <c r="U13" s="31" t="s">
        <v>44</v>
      </c>
      <c r="V13" s="58">
        <f>INDEX(Volume!$D$2:$D$7,MATCH(Vendredi!N13,Volume!$C$2:$C$7,0))*O13+INDEX(Volume!$D$2:$D$7,MATCH(Vendredi!P13,Volume!$C$2:$C$7,0))*Q13+INDEX(Volume!$D$2:$D$7,MATCH(Vendredi!R13,Volume!$C$2:$C$7,0))*S13+INDEX(Volume!$D$2:$D$7,MATCH(Vendredi!T13,Volume!$C$2:$C$7,0))*U13</f>
        <v>35.944444444444443</v>
      </c>
      <c r="W13" s="17"/>
      <c r="X13" s="18"/>
      <c r="Y13" s="19"/>
      <c r="Z13" s="26"/>
      <c r="AA13" s="26"/>
      <c r="AB13" s="26"/>
    </row>
    <row r="14" spans="1:28" x14ac:dyDescent="0.25">
      <c r="A14" s="21"/>
      <c r="B14" s="21"/>
      <c r="C14" s="21"/>
      <c r="D14" s="28"/>
      <c r="E14" s="23"/>
      <c r="F14" s="24"/>
      <c r="G14" s="25"/>
      <c r="H14" s="23"/>
      <c r="I14" s="24"/>
      <c r="J14" s="25"/>
      <c r="K14" s="28"/>
      <c r="L14" s="23"/>
      <c r="M14" s="25"/>
      <c r="N14" s="28"/>
      <c r="O14" s="32"/>
      <c r="P14" s="28"/>
      <c r="Q14" s="32"/>
      <c r="R14" s="28"/>
      <c r="S14" s="32"/>
      <c r="T14" s="28"/>
      <c r="U14" s="32"/>
      <c r="V14" s="59"/>
      <c r="W14" s="20"/>
      <c r="X14" s="21"/>
      <c r="Y14" s="22"/>
      <c r="Z14" s="27"/>
      <c r="AA14" s="27"/>
      <c r="AB14" s="27"/>
    </row>
    <row r="15" spans="1:28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52" t="s">
        <v>51</v>
      </c>
      <c r="R15" s="53"/>
      <c r="S15" s="54"/>
      <c r="T15" s="11">
        <f>IF(U15&lt;0,0,U15)</f>
        <v>59.722222222222221</v>
      </c>
      <c r="U15" s="8">
        <f>IF(K13="Retrait",(U12+V13),(U12-V13))</f>
        <v>59.722222222222221</v>
      </c>
      <c r="V15" s="10"/>
      <c r="W15" s="23"/>
      <c r="X15" s="24"/>
      <c r="Y15" s="25"/>
      <c r="Z15" s="28"/>
      <c r="AA15" s="28"/>
      <c r="AB15" s="28"/>
    </row>
    <row r="16" spans="1:28" x14ac:dyDescent="0.25">
      <c r="A16" s="18" t="s">
        <v>22</v>
      </c>
      <c r="B16" s="18"/>
      <c r="C16" s="18"/>
      <c r="D16" s="26"/>
      <c r="E16" s="17"/>
      <c r="F16" s="18"/>
      <c r="G16" s="19"/>
      <c r="H16" s="17"/>
      <c r="I16" s="18"/>
      <c r="J16" s="19"/>
      <c r="K16" s="26" t="s">
        <v>19</v>
      </c>
      <c r="L16" s="17"/>
      <c r="M16" s="19"/>
      <c r="N16" s="26" t="s">
        <v>32</v>
      </c>
      <c r="O16" s="31" t="s">
        <v>43</v>
      </c>
      <c r="P16" s="26" t="s">
        <v>36</v>
      </c>
      <c r="Q16" s="31"/>
      <c r="R16" s="26" t="s">
        <v>34</v>
      </c>
      <c r="S16" s="31" t="s">
        <v>43</v>
      </c>
      <c r="T16" s="26" t="s">
        <v>31</v>
      </c>
      <c r="U16" s="31" t="s">
        <v>44</v>
      </c>
      <c r="V16" s="58">
        <f>INDEX(Volume!$D$2:$D$7,MATCH(Vendredi!N16,Volume!$C$2:$C$7,0))*O16+INDEX(Volume!$D$2:$D$7,MATCH(Vendredi!P16,Volume!$C$2:$C$7,0))*Q16+INDEX(Volume!$D$2:$D$7,MATCH(Vendredi!R16,Volume!$C$2:$C$7,0))*S16+INDEX(Volume!$D$2:$D$7,MATCH(Vendredi!T16,Volume!$C$2:$C$7,0))*U16</f>
        <v>56</v>
      </c>
      <c r="W16" s="17"/>
      <c r="X16" s="18"/>
      <c r="Y16" s="19"/>
      <c r="Z16" s="26"/>
      <c r="AA16" s="26"/>
      <c r="AB16" s="26"/>
    </row>
    <row r="17" spans="1:28" x14ac:dyDescent="0.25">
      <c r="A17" s="21"/>
      <c r="B17" s="21"/>
      <c r="C17" s="21"/>
      <c r="D17" s="28"/>
      <c r="E17" s="23"/>
      <c r="F17" s="24"/>
      <c r="G17" s="25"/>
      <c r="H17" s="23"/>
      <c r="I17" s="24"/>
      <c r="J17" s="25"/>
      <c r="K17" s="28"/>
      <c r="L17" s="23"/>
      <c r="M17" s="25"/>
      <c r="N17" s="28"/>
      <c r="O17" s="32"/>
      <c r="P17" s="28"/>
      <c r="Q17" s="32"/>
      <c r="R17" s="28"/>
      <c r="S17" s="32"/>
      <c r="T17" s="28"/>
      <c r="U17" s="32"/>
      <c r="V17" s="59"/>
      <c r="W17" s="20"/>
      <c r="X17" s="21"/>
      <c r="Y17" s="22"/>
      <c r="Z17" s="27"/>
      <c r="AA17" s="27"/>
      <c r="AB17" s="27"/>
    </row>
    <row r="18" spans="1:28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52" t="s">
        <v>51</v>
      </c>
      <c r="R18" s="53"/>
      <c r="S18" s="54"/>
      <c r="T18" s="9">
        <f>IF(U18&lt;0,0,U18)</f>
        <v>3.7222222222222214</v>
      </c>
      <c r="U18" s="12">
        <f>IF(K16="Dépôt",((U15)-V16),((U15)+V16))</f>
        <v>3.7222222222222214</v>
      </c>
      <c r="V18" s="10"/>
      <c r="W18" s="23"/>
      <c r="X18" s="24"/>
      <c r="Y18" s="25"/>
      <c r="Z18" s="28"/>
      <c r="AA18" s="28"/>
      <c r="AB18" s="28"/>
    </row>
    <row r="19" spans="1:28" x14ac:dyDescent="0.25">
      <c r="A19" s="18" t="s">
        <v>23</v>
      </c>
      <c r="B19" s="18"/>
      <c r="C19" s="18"/>
      <c r="D19" s="26"/>
      <c r="E19" s="17"/>
      <c r="F19" s="18"/>
      <c r="G19" s="19"/>
      <c r="H19" s="17"/>
      <c r="I19" s="18"/>
      <c r="J19" s="19"/>
      <c r="K19" s="26" t="s">
        <v>19</v>
      </c>
      <c r="L19" s="17"/>
      <c r="M19" s="19"/>
      <c r="N19" s="26" t="s">
        <v>32</v>
      </c>
      <c r="O19" s="31" t="s">
        <v>43</v>
      </c>
      <c r="P19" s="26" t="s">
        <v>31</v>
      </c>
      <c r="Q19" s="31" t="s">
        <v>42</v>
      </c>
      <c r="R19" s="26" t="s">
        <v>34</v>
      </c>
      <c r="S19" s="31" t="s">
        <v>44</v>
      </c>
      <c r="T19" s="26" t="s">
        <v>33</v>
      </c>
      <c r="U19" s="31"/>
      <c r="V19" s="58">
        <f>INDEX(Volume!$D$2:$D$7,MATCH(Vendredi!N19,Volume!$C$2:$C$7,0))*O19+INDEX(Volume!$D$2:$D$7,MATCH(Vendredi!P19,Volume!$C$2:$C$7,0))*Q19+INDEX(Volume!$D$2:$D$7,MATCH(Vendredi!R19,Volume!$C$2:$C$7,0))*S19+INDEX(Volume!$D$2:$D$7,MATCH(Vendredi!T19,Volume!$C$2:$C$7,0))*U19</f>
        <v>41.611111111111114</v>
      </c>
      <c r="W19" s="17"/>
      <c r="X19" s="18"/>
      <c r="Y19" s="19"/>
      <c r="Z19" s="26"/>
      <c r="AA19" s="26"/>
      <c r="AB19" s="26"/>
    </row>
    <row r="20" spans="1:28" x14ac:dyDescent="0.25">
      <c r="A20" s="21"/>
      <c r="B20" s="21"/>
      <c r="C20" s="21"/>
      <c r="D20" s="28"/>
      <c r="E20" s="23"/>
      <c r="F20" s="24"/>
      <c r="G20" s="25"/>
      <c r="H20" s="23"/>
      <c r="I20" s="24"/>
      <c r="J20" s="25"/>
      <c r="K20" s="28"/>
      <c r="L20" s="23"/>
      <c r="M20" s="25"/>
      <c r="N20" s="28"/>
      <c r="O20" s="32"/>
      <c r="P20" s="28"/>
      <c r="Q20" s="32"/>
      <c r="R20" s="28"/>
      <c r="S20" s="32"/>
      <c r="T20" s="28"/>
      <c r="U20" s="32"/>
      <c r="V20" s="59"/>
      <c r="W20" s="20"/>
      <c r="X20" s="21"/>
      <c r="Y20" s="22"/>
      <c r="Z20" s="27"/>
      <c r="AA20" s="27"/>
      <c r="AB20" s="27"/>
    </row>
    <row r="21" spans="1:28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52" t="s">
        <v>51</v>
      </c>
      <c r="R21" s="53"/>
      <c r="S21" s="54"/>
      <c r="T21" s="11">
        <f>IF(U21&lt;0,0,U21)</f>
        <v>3.7222222222222214</v>
      </c>
      <c r="U21" s="5">
        <f>IF(K19="Retrait",((T18)+V19),(T18))</f>
        <v>3.7222222222222214</v>
      </c>
      <c r="V21" s="10"/>
      <c r="W21" s="23"/>
      <c r="X21" s="24"/>
      <c r="Y21" s="25"/>
      <c r="Z21" s="28"/>
      <c r="AA21" s="28"/>
      <c r="AB21" s="28"/>
    </row>
    <row r="22" spans="1:28" x14ac:dyDescent="0.25">
      <c r="A22" s="18" t="s">
        <v>24</v>
      </c>
      <c r="B22" s="18"/>
      <c r="C22" s="18"/>
      <c r="D22" s="26"/>
      <c r="E22" s="17"/>
      <c r="F22" s="18"/>
      <c r="G22" s="19"/>
      <c r="H22" s="17"/>
      <c r="I22" s="18"/>
      <c r="J22" s="19"/>
      <c r="K22" s="26" t="s">
        <v>18</v>
      </c>
      <c r="L22" s="17"/>
      <c r="M22" s="19"/>
      <c r="N22" s="26" t="s">
        <v>32</v>
      </c>
      <c r="O22" s="31" t="s">
        <v>43</v>
      </c>
      <c r="P22" s="26" t="s">
        <v>34</v>
      </c>
      <c r="Q22" s="31" t="s">
        <v>42</v>
      </c>
      <c r="R22" s="26" t="s">
        <v>34</v>
      </c>
      <c r="S22" s="31" t="s">
        <v>45</v>
      </c>
      <c r="T22" s="26" t="s">
        <v>33</v>
      </c>
      <c r="U22" s="31" t="s">
        <v>42</v>
      </c>
      <c r="V22" s="58">
        <f>INDEX(Volume!$D$2:$D$7,MATCH(Vendredi!N22,Volume!$C$2:$C$7,0))*O22+INDEX(Volume!$D$2:$D$7,MATCH(Vendredi!P22,Volume!$C$2:$C$7,0))*Q22+INDEX(Volume!$D$2:$D$7,MATCH(Vendredi!R22,Volume!$C$2:$C$7,0))*S22+INDEX(Volume!$D$2:$D$7,MATCH(Vendredi!T22,Volume!$C$2:$C$7,0))*U22</f>
        <v>39.55555555555555</v>
      </c>
      <c r="W22" s="17"/>
      <c r="X22" s="18"/>
      <c r="Y22" s="19"/>
      <c r="Z22" s="26"/>
      <c r="AA22" s="26"/>
      <c r="AB22" s="26"/>
    </row>
    <row r="23" spans="1:28" x14ac:dyDescent="0.25">
      <c r="A23" s="21"/>
      <c r="B23" s="21"/>
      <c r="C23" s="21"/>
      <c r="D23" s="28"/>
      <c r="E23" s="23"/>
      <c r="F23" s="24"/>
      <c r="G23" s="25"/>
      <c r="H23" s="23"/>
      <c r="I23" s="24"/>
      <c r="J23" s="25"/>
      <c r="K23" s="28"/>
      <c r="L23" s="23"/>
      <c r="M23" s="25"/>
      <c r="N23" s="28"/>
      <c r="O23" s="32"/>
      <c r="P23" s="28"/>
      <c r="Q23" s="32"/>
      <c r="R23" s="28"/>
      <c r="S23" s="32"/>
      <c r="T23" s="28"/>
      <c r="U23" s="32"/>
      <c r="V23" s="59"/>
      <c r="W23" s="20"/>
      <c r="X23" s="21"/>
      <c r="Y23" s="22"/>
      <c r="Z23" s="27"/>
      <c r="AA23" s="27"/>
      <c r="AB23" s="27"/>
    </row>
    <row r="24" spans="1:28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52" t="s">
        <v>51</v>
      </c>
      <c r="R24" s="53"/>
      <c r="S24" s="54"/>
      <c r="T24" s="7">
        <f>IF(U24&lt;0,0,U24)</f>
        <v>43.277777777777771</v>
      </c>
      <c r="U24" s="12">
        <f>IF(K22="Dépôt",(U21-V22),(U21+V22))</f>
        <v>43.277777777777771</v>
      </c>
      <c r="V24" s="10"/>
      <c r="W24" s="23"/>
      <c r="X24" s="24"/>
      <c r="Y24" s="25"/>
      <c r="Z24" s="28"/>
      <c r="AA24" s="28"/>
      <c r="AB24" s="28"/>
    </row>
    <row r="25" spans="1:28" x14ac:dyDescent="0.25">
      <c r="A25" s="18" t="s">
        <v>25</v>
      </c>
      <c r="B25" s="18"/>
      <c r="C25" s="18"/>
      <c r="D25" s="26"/>
      <c r="E25" s="17"/>
      <c r="F25" s="18"/>
      <c r="G25" s="19"/>
      <c r="H25" s="17"/>
      <c r="I25" s="18"/>
      <c r="J25" s="19"/>
      <c r="K25" s="26" t="s">
        <v>18</v>
      </c>
      <c r="L25" s="17"/>
      <c r="M25" s="19"/>
      <c r="N25" s="26" t="s">
        <v>32</v>
      </c>
      <c r="O25" s="31" t="s">
        <v>43</v>
      </c>
      <c r="P25" s="26" t="s">
        <v>36</v>
      </c>
      <c r="Q25" s="31"/>
      <c r="R25" s="26" t="s">
        <v>34</v>
      </c>
      <c r="S25" s="31" t="s">
        <v>29</v>
      </c>
      <c r="T25" s="26" t="s">
        <v>33</v>
      </c>
      <c r="U25" s="31"/>
      <c r="V25" s="58">
        <f>INDEX(Volume!$D$2:$D$7,MATCH(Vendredi!N25,Volume!$C$2:$C$7,0))*O25+INDEX(Volume!$D$2:$D$7,MATCH(Vendredi!P25,Volume!$C$2:$C$7,0))*Q25+INDEX(Volume!$D$2:$D$7,MATCH(Vendredi!R25,Volume!$C$2:$C$7,0))*S25+INDEX(Volume!$D$2:$D$7,MATCH(Vendredi!T25,Volume!$C$2:$C$7,0))*U25</f>
        <v>18.111111111111111</v>
      </c>
      <c r="W25" s="17"/>
      <c r="X25" s="18"/>
      <c r="Y25" s="19"/>
      <c r="Z25" s="26"/>
      <c r="AA25" s="26"/>
      <c r="AB25" s="26"/>
    </row>
    <row r="26" spans="1:28" x14ac:dyDescent="0.25">
      <c r="A26" s="21"/>
      <c r="B26" s="21"/>
      <c r="C26" s="21"/>
      <c r="D26" s="28"/>
      <c r="E26" s="23"/>
      <c r="F26" s="24"/>
      <c r="G26" s="25"/>
      <c r="H26" s="23"/>
      <c r="I26" s="24"/>
      <c r="J26" s="25"/>
      <c r="K26" s="28"/>
      <c r="L26" s="23"/>
      <c r="M26" s="25"/>
      <c r="N26" s="28"/>
      <c r="O26" s="32"/>
      <c r="P26" s="28"/>
      <c r="Q26" s="32"/>
      <c r="R26" s="28"/>
      <c r="S26" s="32"/>
      <c r="T26" s="28"/>
      <c r="U26" s="32"/>
      <c r="V26" s="59"/>
      <c r="W26" s="20"/>
      <c r="X26" s="21"/>
      <c r="Y26" s="22"/>
      <c r="Z26" s="27"/>
      <c r="AA26" s="27"/>
      <c r="AB26" s="27"/>
    </row>
    <row r="27" spans="1:28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52" t="s">
        <v>51</v>
      </c>
      <c r="R27" s="53"/>
      <c r="S27" s="54"/>
      <c r="T27" s="7">
        <f>IF(U27&lt;0,0,U27)</f>
        <v>61.388888888888886</v>
      </c>
      <c r="U27" s="12">
        <f>IF(K25="Dépôt",(U24-V25),(U24+V25))</f>
        <v>61.388888888888886</v>
      </c>
      <c r="V27" s="10"/>
      <c r="W27" s="23"/>
      <c r="X27" s="24"/>
      <c r="Y27" s="25"/>
      <c r="Z27" s="28"/>
      <c r="AA27" s="28"/>
      <c r="AB27" s="28"/>
    </row>
    <row r="28" spans="1:28" x14ac:dyDescent="0.25">
      <c r="A28" s="18" t="s">
        <v>26</v>
      </c>
      <c r="B28" s="18"/>
      <c r="C28" s="18"/>
      <c r="D28" s="26"/>
      <c r="E28" s="17"/>
      <c r="F28" s="18"/>
      <c r="G28" s="19"/>
      <c r="H28" s="17"/>
      <c r="I28" s="18"/>
      <c r="J28" s="19"/>
      <c r="K28" s="26" t="s">
        <v>18</v>
      </c>
      <c r="L28" s="17"/>
      <c r="M28" s="19"/>
      <c r="N28" s="26" t="s">
        <v>32</v>
      </c>
      <c r="O28" s="31" t="s">
        <v>43</v>
      </c>
      <c r="P28" s="26" t="s">
        <v>36</v>
      </c>
      <c r="Q28" s="31"/>
      <c r="R28" s="26" t="s">
        <v>34</v>
      </c>
      <c r="S28" s="31" t="s">
        <v>29</v>
      </c>
      <c r="T28" s="26" t="s">
        <v>33</v>
      </c>
      <c r="U28" s="31"/>
      <c r="V28" s="58">
        <f>INDEX(Volume!$D$2:$D$7,MATCH(Vendredi!N28,Volume!$C$2:$C$7,0))*O28+INDEX(Volume!$D$2:$D$7,MATCH(Vendredi!P28,Volume!$C$2:$C$7,0))*Q28+INDEX(Volume!$D$2:$D$7,MATCH(Vendredi!R28,Volume!$C$2:$C$7,0))*S28+INDEX(Volume!$D$2:$D$7,MATCH(Vendredi!T28,Volume!$C$2:$C$7,0))*U28</f>
        <v>18.111111111111111</v>
      </c>
      <c r="W28" s="17"/>
      <c r="X28" s="18"/>
      <c r="Y28" s="19"/>
      <c r="Z28" s="26"/>
      <c r="AA28" s="26"/>
      <c r="AB28" s="26"/>
    </row>
    <row r="29" spans="1:28" x14ac:dyDescent="0.25">
      <c r="A29" s="21"/>
      <c r="B29" s="21"/>
      <c r="C29" s="21"/>
      <c r="D29" s="28"/>
      <c r="E29" s="23"/>
      <c r="F29" s="24"/>
      <c r="G29" s="25"/>
      <c r="H29" s="23"/>
      <c r="I29" s="24"/>
      <c r="J29" s="25"/>
      <c r="K29" s="28"/>
      <c r="L29" s="23"/>
      <c r="M29" s="25"/>
      <c r="N29" s="28"/>
      <c r="O29" s="32"/>
      <c r="P29" s="28"/>
      <c r="Q29" s="32"/>
      <c r="R29" s="28"/>
      <c r="S29" s="32"/>
      <c r="T29" s="28"/>
      <c r="U29" s="32"/>
      <c r="V29" s="59"/>
      <c r="W29" s="20"/>
      <c r="X29" s="21"/>
      <c r="Y29" s="22"/>
      <c r="Z29" s="27"/>
      <c r="AA29" s="27"/>
      <c r="AB29" s="27"/>
    </row>
    <row r="30" spans="1:28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52" t="s">
        <v>51</v>
      </c>
      <c r="R30" s="53"/>
      <c r="S30" s="54"/>
      <c r="T30" s="7">
        <f>IF(U30&lt;0,0,U30)</f>
        <v>79.5</v>
      </c>
      <c r="U30" s="12">
        <f>IF(K28="Dépôt",(U27-V28),(U27+V28))</f>
        <v>79.5</v>
      </c>
      <c r="V30" s="10"/>
      <c r="W30" s="23"/>
      <c r="X30" s="24"/>
      <c r="Y30" s="25"/>
      <c r="Z30" s="28"/>
      <c r="AA30" s="28"/>
      <c r="AB30" s="28"/>
    </row>
    <row r="31" spans="1:28" x14ac:dyDescent="0.25">
      <c r="A31" s="17" t="s">
        <v>27</v>
      </c>
      <c r="B31" s="18"/>
      <c r="C31" s="18"/>
      <c r="D31" s="26"/>
      <c r="E31" s="17"/>
      <c r="F31" s="18"/>
      <c r="G31" s="19"/>
      <c r="H31" s="17"/>
      <c r="I31" s="18"/>
      <c r="J31" s="19"/>
      <c r="K31" s="26" t="s">
        <v>18</v>
      </c>
      <c r="L31" s="17"/>
      <c r="M31" s="19"/>
      <c r="N31" s="26" t="s">
        <v>32</v>
      </c>
      <c r="O31" s="31" t="s">
        <v>43</v>
      </c>
      <c r="P31" s="26" t="s">
        <v>36</v>
      </c>
      <c r="Q31" s="31" t="s">
        <v>42</v>
      </c>
      <c r="R31" s="26" t="s">
        <v>34</v>
      </c>
      <c r="S31" s="31" t="s">
        <v>29</v>
      </c>
      <c r="T31" s="26" t="s">
        <v>33</v>
      </c>
      <c r="U31" s="31" t="s">
        <v>29</v>
      </c>
      <c r="V31" s="58">
        <f>INDEX(Volume!$D$2:$D$7,MATCH(Vendredi!N31,Volume!$C$2:$C$7,0))*O31+INDEX(Volume!$D$2:$D$7,MATCH(Vendredi!P31,Volume!$C$2:$C$7,0))*Q31+INDEX(Volume!$D$2:$D$7,MATCH(Vendredi!R31,Volume!$C$2:$C$7,0))*S31+INDEX(Volume!$D$2:$D$7,MATCH(Vendredi!T31,Volume!$C$2:$C$7,0))*U31</f>
        <v>23.777777777777779</v>
      </c>
      <c r="W31" s="17"/>
      <c r="X31" s="18"/>
      <c r="Y31" s="19"/>
      <c r="Z31" s="29"/>
      <c r="AA31" s="29"/>
      <c r="AB31" s="29"/>
    </row>
    <row r="32" spans="1:28" x14ac:dyDescent="0.25">
      <c r="A32" s="23"/>
      <c r="B32" s="24"/>
      <c r="C32" s="24"/>
      <c r="D32" s="28"/>
      <c r="E32" s="23"/>
      <c r="F32" s="24"/>
      <c r="G32" s="25"/>
      <c r="H32" s="23"/>
      <c r="I32" s="24"/>
      <c r="J32" s="25"/>
      <c r="K32" s="28"/>
      <c r="L32" s="23"/>
      <c r="M32" s="25"/>
      <c r="N32" s="28"/>
      <c r="O32" s="32"/>
      <c r="P32" s="28"/>
      <c r="Q32" s="32"/>
      <c r="R32" s="28"/>
      <c r="S32" s="32"/>
      <c r="T32" s="28"/>
      <c r="U32" s="32"/>
      <c r="V32" s="59"/>
      <c r="W32" s="23"/>
      <c r="X32" s="24"/>
      <c r="Y32" s="25"/>
      <c r="Z32" s="29"/>
      <c r="AA32" s="29"/>
      <c r="AB32" s="29"/>
    </row>
  </sheetData>
  <mergeCells count="199">
    <mergeCell ref="K3:M4"/>
    <mergeCell ref="N3:V4"/>
    <mergeCell ref="W3:Y4"/>
    <mergeCell ref="Z3:Z4"/>
    <mergeCell ref="AA3:AA4"/>
    <mergeCell ref="AB3:AB4"/>
    <mergeCell ref="A1:W1"/>
    <mergeCell ref="E2:U2"/>
    <mergeCell ref="D3:D4"/>
    <mergeCell ref="E3:G4"/>
    <mergeCell ref="H3:J4"/>
    <mergeCell ref="W5:Y7"/>
    <mergeCell ref="Z5:Z7"/>
    <mergeCell ref="AA5:AA7"/>
    <mergeCell ref="AB5:AB7"/>
    <mergeCell ref="A8:C9"/>
    <mergeCell ref="D8:D9"/>
    <mergeCell ref="E8:G9"/>
    <mergeCell ref="H8:J9"/>
    <mergeCell ref="K8:K9"/>
    <mergeCell ref="L8:M9"/>
    <mergeCell ref="D5:D7"/>
    <mergeCell ref="E5:G7"/>
    <mergeCell ref="H5:J7"/>
    <mergeCell ref="K5:K7"/>
    <mergeCell ref="L5:M7"/>
    <mergeCell ref="N5:V7"/>
    <mergeCell ref="AB8:AB9"/>
    <mergeCell ref="A10:C11"/>
    <mergeCell ref="D10:D11"/>
    <mergeCell ref="E10:G11"/>
    <mergeCell ref="H10:J11"/>
    <mergeCell ref="K10:K11"/>
    <mergeCell ref="L10:M11"/>
    <mergeCell ref="N10:N11"/>
    <mergeCell ref="O10:O11"/>
    <mergeCell ref="P10:P11"/>
    <mergeCell ref="T8:T9"/>
    <mergeCell ref="U8:U9"/>
    <mergeCell ref="V8:V9"/>
    <mergeCell ref="W8:Y9"/>
    <mergeCell ref="Z8:Z9"/>
    <mergeCell ref="AA8:AA9"/>
    <mergeCell ref="N8:N9"/>
    <mergeCell ref="O8:O9"/>
    <mergeCell ref="P8:P9"/>
    <mergeCell ref="Q8:Q9"/>
    <mergeCell ref="R8:R9"/>
    <mergeCell ref="S8:S9"/>
    <mergeCell ref="W10:Y12"/>
    <mergeCell ref="Z10:Z12"/>
    <mergeCell ref="AA10:AA12"/>
    <mergeCell ref="AB10:AB12"/>
    <mergeCell ref="Q12:S12"/>
    <mergeCell ref="A13:C14"/>
    <mergeCell ref="D13:D14"/>
    <mergeCell ref="E13:G14"/>
    <mergeCell ref="H13:J14"/>
    <mergeCell ref="K13:K14"/>
    <mergeCell ref="Q10:Q11"/>
    <mergeCell ref="R10:R11"/>
    <mergeCell ref="S10:S11"/>
    <mergeCell ref="T10:T11"/>
    <mergeCell ref="U10:U11"/>
    <mergeCell ref="V10:V11"/>
    <mergeCell ref="AA13:AA15"/>
    <mergeCell ref="AB13:AB15"/>
    <mergeCell ref="Q15:S15"/>
    <mergeCell ref="A16:C17"/>
    <mergeCell ref="D16:D17"/>
    <mergeCell ref="E16:G17"/>
    <mergeCell ref="H16:J17"/>
    <mergeCell ref="K16:K17"/>
    <mergeCell ref="L16:M17"/>
    <mergeCell ref="N16:N17"/>
    <mergeCell ref="S13:S14"/>
    <mergeCell ref="T13:T14"/>
    <mergeCell ref="U13:U14"/>
    <mergeCell ref="V13:V14"/>
    <mergeCell ref="W13:Y15"/>
    <mergeCell ref="Z13:Z15"/>
    <mergeCell ref="L13:M14"/>
    <mergeCell ref="N13:N14"/>
    <mergeCell ref="O13:O14"/>
    <mergeCell ref="P13:P14"/>
    <mergeCell ref="Q13:Q14"/>
    <mergeCell ref="R13:R14"/>
    <mergeCell ref="U16:U17"/>
    <mergeCell ref="V16:V17"/>
    <mergeCell ref="W16:Y18"/>
    <mergeCell ref="Z16:Z18"/>
    <mergeCell ref="AA16:AA18"/>
    <mergeCell ref="AB16:AB18"/>
    <mergeCell ref="O16:O17"/>
    <mergeCell ref="P16:P17"/>
    <mergeCell ref="Q16:Q17"/>
    <mergeCell ref="R16:R17"/>
    <mergeCell ref="S16:S17"/>
    <mergeCell ref="T16:T17"/>
    <mergeCell ref="Q18:S18"/>
    <mergeCell ref="A19:C20"/>
    <mergeCell ref="D19:D20"/>
    <mergeCell ref="E19:G20"/>
    <mergeCell ref="H19:J20"/>
    <mergeCell ref="K19:K20"/>
    <mergeCell ref="L19:M20"/>
    <mergeCell ref="N19:N20"/>
    <mergeCell ref="O19:O20"/>
    <mergeCell ref="P19:P20"/>
    <mergeCell ref="W19:Y21"/>
    <mergeCell ref="Z19:Z21"/>
    <mergeCell ref="AA19:AA21"/>
    <mergeCell ref="AB19:AB21"/>
    <mergeCell ref="Q21:S21"/>
    <mergeCell ref="A22:C23"/>
    <mergeCell ref="D22:D23"/>
    <mergeCell ref="E22:G23"/>
    <mergeCell ref="H22:J23"/>
    <mergeCell ref="K22:K23"/>
    <mergeCell ref="Q19:Q20"/>
    <mergeCell ref="R19:R20"/>
    <mergeCell ref="S19:S20"/>
    <mergeCell ref="T19:T20"/>
    <mergeCell ref="U19:U20"/>
    <mergeCell ref="V19:V20"/>
    <mergeCell ref="AA22:AA24"/>
    <mergeCell ref="AB22:AB24"/>
    <mergeCell ref="Q24:S24"/>
    <mergeCell ref="A25:C26"/>
    <mergeCell ref="D25:D26"/>
    <mergeCell ref="E25:G26"/>
    <mergeCell ref="H25:J26"/>
    <mergeCell ref="K25:K26"/>
    <mergeCell ref="L25:M26"/>
    <mergeCell ref="N25:N26"/>
    <mergeCell ref="S22:S23"/>
    <mergeCell ref="T22:T23"/>
    <mergeCell ref="U22:U23"/>
    <mergeCell ref="V22:V23"/>
    <mergeCell ref="W22:Y24"/>
    <mergeCell ref="Z22:Z24"/>
    <mergeCell ref="L22:M23"/>
    <mergeCell ref="N22:N23"/>
    <mergeCell ref="O22:O23"/>
    <mergeCell ref="P22:P23"/>
    <mergeCell ref="Q22:Q23"/>
    <mergeCell ref="R22:R23"/>
    <mergeCell ref="O25:O26"/>
    <mergeCell ref="P25:P26"/>
    <mergeCell ref="W25:Y27"/>
    <mergeCell ref="Z25:Z27"/>
    <mergeCell ref="AA25:AA27"/>
    <mergeCell ref="AB25:AB27"/>
    <mergeCell ref="Q27:S27"/>
    <mergeCell ref="A28:C29"/>
    <mergeCell ref="D28:D29"/>
    <mergeCell ref="E28:G29"/>
    <mergeCell ref="H28:J29"/>
    <mergeCell ref="K28:K29"/>
    <mergeCell ref="Q25:Q26"/>
    <mergeCell ref="R25:R26"/>
    <mergeCell ref="S25:S26"/>
    <mergeCell ref="T25:T26"/>
    <mergeCell ref="U25:U26"/>
    <mergeCell ref="V25:V26"/>
    <mergeCell ref="A31:C32"/>
    <mergeCell ref="D31:D32"/>
    <mergeCell ref="E31:G32"/>
    <mergeCell ref="H31:J32"/>
    <mergeCell ref="K31:K32"/>
    <mergeCell ref="L31:M32"/>
    <mergeCell ref="N31:N32"/>
    <mergeCell ref="S28:S29"/>
    <mergeCell ref="T28:T29"/>
    <mergeCell ref="L28:M29"/>
    <mergeCell ref="N28:N29"/>
    <mergeCell ref="O28:O29"/>
    <mergeCell ref="P28:P29"/>
    <mergeCell ref="Q28:Q29"/>
    <mergeCell ref="R28:R29"/>
    <mergeCell ref="O31:O32"/>
    <mergeCell ref="P31:P32"/>
    <mergeCell ref="Q31:Q32"/>
    <mergeCell ref="R31:R32"/>
    <mergeCell ref="S31:S32"/>
    <mergeCell ref="T31:T32"/>
    <mergeCell ref="AA28:AA30"/>
    <mergeCell ref="AB28:AB30"/>
    <mergeCell ref="Q30:S30"/>
    <mergeCell ref="U28:U29"/>
    <mergeCell ref="V28:V29"/>
    <mergeCell ref="W28:Y30"/>
    <mergeCell ref="Z28:Z30"/>
    <mergeCell ref="Z31:Z32"/>
    <mergeCell ref="AA31:AA32"/>
    <mergeCell ref="AB31:AB32"/>
    <mergeCell ref="U31:U32"/>
    <mergeCell ref="V31:V32"/>
    <mergeCell ref="W31:Y32"/>
  </mergeCells>
  <conditionalFormatting sqref="P22:P23">
    <cfRule type="colorScale" priority="2">
      <colorScale>
        <cfvo type="min"/>
        <cfvo type="max"/>
        <color rgb="FFFF7128"/>
        <color rgb="FFFFEF9C"/>
      </colorScale>
    </cfRule>
  </conditionalFormatting>
  <conditionalFormatting sqref="T12 T15 T18 T21 T24 T27 T30">
    <cfRule type="cellIs" dxfId="1" priority="1" operator="greaterThan">
      <formula>89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Type de caisses transportées">
          <x14:formula1>
            <xm:f>Volume!$C$2:$C$7</xm:f>
          </x14:formula1>
          <xm:sqref>P10 P13:P14 P16:P17 P19:P20 P22:P23 P25:P26 P28:P29 P31:P32 N10 N13 N16 N19 N22 N25 N28 N31</xm:sqref>
        </x14:dataValidation>
        <x14:dataValidation type="list" allowBlank="1" showInputMessage="1" showErrorMessage="1" prompt="Types de caisses transportées_x000a_">
          <x14:formula1>
            <xm:f>Volume!$C$2:$C$7</xm:f>
          </x14:formula1>
          <xm:sqref>T10 T13:T14 T16:T17 T19:T20 T31:T32 T28:T29 T22:T23 T25:T26</xm:sqref>
        </x14:dataValidation>
        <x14:dataValidation type="list" allowBlank="1" showInputMessage="1" showErrorMessage="1" prompt="types de caisses transportées">
          <x14:formula1>
            <xm:f>Volume!$C$2:$C$7</xm:f>
          </x14:formula1>
          <xm:sqref>R10 R13:R14 R16:R17 R19:R20 R22:R23 R25:R26 R28:R29 R31:R32</xm:sqref>
        </x14:dataValidation>
        <x14:dataValidation type="list" allowBlank="1" showInputMessage="1" showErrorMessage="1">
          <x14:formula1>
            <xm:f>Volume!$A$1:$A$2</xm:f>
          </x14:formula1>
          <xm:sqref>K10 K13:K14 K16:K17 K19:K20 K22:K23 K25:K26 K28:K29 K31:K32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A9" sqref="A9"/>
    </sheetView>
  </sheetViews>
  <sheetFormatPr defaultRowHeight="15" x14ac:dyDescent="0.25"/>
  <cols>
    <col min="3" max="3" width="11.7109375" bestFit="1" customWidth="1"/>
    <col min="4" max="4" width="11.42578125" bestFit="1" customWidth="1"/>
    <col min="5" max="5" width="10.7109375" bestFit="1" customWidth="1"/>
  </cols>
  <sheetData>
    <row r="1" spans="1:10" x14ac:dyDescent="0.25">
      <c r="A1" s="1" t="s">
        <v>18</v>
      </c>
      <c r="C1" t="s">
        <v>30</v>
      </c>
      <c r="D1" t="s">
        <v>37</v>
      </c>
      <c r="E1" t="s">
        <v>38</v>
      </c>
      <c r="F1" t="s">
        <v>40</v>
      </c>
    </row>
    <row r="2" spans="1:10" x14ac:dyDescent="0.25">
      <c r="A2" s="1" t="s">
        <v>19</v>
      </c>
      <c r="C2" t="s">
        <v>31</v>
      </c>
      <c r="D2" s="4">
        <f t="shared" ref="D2:D8" si="0">E2*$D$9/$E$9</f>
        <v>8.3333333333333339</v>
      </c>
      <c r="E2">
        <v>150</v>
      </c>
      <c r="F2">
        <f>6*E2</f>
        <v>900</v>
      </c>
    </row>
    <row r="3" spans="1:10" x14ac:dyDescent="0.25">
      <c r="C3" t="s">
        <v>32</v>
      </c>
      <c r="D3" s="4">
        <f t="shared" si="0"/>
        <v>5.2777777777777777</v>
      </c>
      <c r="E3">
        <v>95</v>
      </c>
      <c r="H3">
        <f>6*E2+E3+E4+4*E5+E8</f>
        <v>1616</v>
      </c>
    </row>
    <row r="4" spans="1:10" x14ac:dyDescent="0.25">
      <c r="C4" t="s">
        <v>34</v>
      </c>
      <c r="D4" s="4">
        <f t="shared" si="0"/>
        <v>2.2777777777777777</v>
      </c>
      <c r="E4">
        <v>41</v>
      </c>
      <c r="H4">
        <f>H3*100/E9</f>
        <v>89.777777777777771</v>
      </c>
    </row>
    <row r="5" spans="1:10" x14ac:dyDescent="0.25">
      <c r="C5" t="s">
        <v>33</v>
      </c>
      <c r="D5" s="4">
        <f t="shared" si="0"/>
        <v>3.8888888888888888</v>
      </c>
      <c r="E5">
        <v>70</v>
      </c>
    </row>
    <row r="6" spans="1:10" x14ac:dyDescent="0.25">
      <c r="C6" t="s">
        <v>35</v>
      </c>
      <c r="D6" s="4">
        <f t="shared" si="0"/>
        <v>1.7777777777777777</v>
      </c>
      <c r="E6">
        <v>32</v>
      </c>
    </row>
    <row r="7" spans="1:10" x14ac:dyDescent="0.25">
      <c r="A7" s="61" t="s">
        <v>61</v>
      </c>
      <c r="B7" s="61"/>
      <c r="C7" t="s">
        <v>36</v>
      </c>
      <c r="D7" s="4">
        <f t="shared" si="0"/>
        <v>0.88888888888888884</v>
      </c>
      <c r="E7">
        <v>16</v>
      </c>
    </row>
    <row r="8" spans="1:10" x14ac:dyDescent="0.25">
      <c r="C8" t="s">
        <v>50</v>
      </c>
      <c r="D8" s="4">
        <f t="shared" si="0"/>
        <v>16.666666666666668</v>
      </c>
      <c r="E8">
        <v>300</v>
      </c>
      <c r="G8" s="60" t="s">
        <v>52</v>
      </c>
      <c r="H8" s="60"/>
      <c r="I8" s="60"/>
      <c r="J8" s="60"/>
    </row>
    <row r="9" spans="1:10" x14ac:dyDescent="0.25">
      <c r="C9" t="s">
        <v>41</v>
      </c>
      <c r="D9">
        <v>100</v>
      </c>
      <c r="E9">
        <v>1800</v>
      </c>
      <c r="G9" s="60"/>
      <c r="H9" s="60"/>
      <c r="I9" s="60"/>
      <c r="J9" s="60"/>
    </row>
  </sheetData>
  <mergeCells count="2">
    <mergeCell ref="G8:J9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lundi</vt:lpstr>
      <vt:lpstr>Mardi</vt:lpstr>
      <vt:lpstr>Mercredi</vt:lpstr>
      <vt:lpstr>Jeudi</vt:lpstr>
      <vt:lpstr>Vendredi</vt:lpstr>
      <vt:lpstr>Volume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</dc:creator>
  <cp:lastModifiedBy>TOt</cp:lastModifiedBy>
  <dcterms:created xsi:type="dcterms:W3CDTF">2016-04-22T13:49:20Z</dcterms:created>
  <dcterms:modified xsi:type="dcterms:W3CDTF">2016-04-27T12:13:59Z</dcterms:modified>
</cp:coreProperties>
</file>