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0" windowWidth="20115" windowHeight="10800"/>
  </bookViews>
  <sheets>
    <sheet name="Ce que j'ai" sheetId="1" r:id="rId1"/>
    <sheet name="Ce que je veux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16" i="2"/>
  <c r="G116"/>
  <c r="U115"/>
  <c r="H115"/>
  <c r="G115"/>
  <c r="U114"/>
  <c r="H114"/>
  <c r="G114"/>
  <c r="U113"/>
  <c r="H113"/>
  <c r="G113"/>
  <c r="U112"/>
  <c r="H112"/>
  <c r="G112"/>
  <c r="U111"/>
  <c r="H111"/>
  <c r="G111"/>
  <c r="U110"/>
  <c r="H110"/>
  <c r="G110"/>
  <c r="U109"/>
  <c r="H109"/>
  <c r="G109"/>
  <c r="H108"/>
  <c r="G108"/>
  <c r="U107"/>
  <c r="H107"/>
  <c r="G107"/>
  <c r="U106"/>
  <c r="H106"/>
  <c r="G106"/>
  <c r="U105"/>
  <c r="H105"/>
  <c r="G105"/>
  <c r="U104"/>
  <c r="H104"/>
  <c r="G104"/>
  <c r="U103"/>
  <c r="H103"/>
  <c r="G103"/>
  <c r="U102"/>
  <c r="H102"/>
  <c r="G102"/>
  <c r="U101"/>
  <c r="N101"/>
  <c r="K101"/>
  <c r="H101"/>
  <c r="L101" s="1"/>
  <c r="G101"/>
  <c r="N100"/>
  <c r="K100"/>
  <c r="H100"/>
  <c r="L100" s="1"/>
  <c r="G100"/>
  <c r="U99"/>
  <c r="N99"/>
  <c r="K99"/>
  <c r="H99"/>
  <c r="L99" s="1"/>
  <c r="G99"/>
  <c r="J99" s="1"/>
  <c r="I99" s="1"/>
  <c r="U98"/>
  <c r="N98"/>
  <c r="K98"/>
  <c r="H98"/>
  <c r="G98"/>
  <c r="J98" s="1"/>
  <c r="I98" s="1"/>
  <c r="U97"/>
  <c r="N97"/>
  <c r="K97"/>
  <c r="H97"/>
  <c r="G97"/>
  <c r="J97" s="1"/>
  <c r="I97" s="1"/>
  <c r="U96"/>
  <c r="N96"/>
  <c r="K96"/>
  <c r="H96"/>
  <c r="L96" s="1"/>
  <c r="G96"/>
  <c r="U95"/>
  <c r="N95"/>
  <c r="K95"/>
  <c r="H95"/>
  <c r="L95" s="1"/>
  <c r="G95"/>
  <c r="J95" s="1"/>
  <c r="I95" s="1"/>
  <c r="U94"/>
  <c r="N94"/>
  <c r="K94"/>
  <c r="H94"/>
  <c r="G94"/>
  <c r="J94" s="1"/>
  <c r="I94" s="1"/>
  <c r="U93"/>
  <c r="N93"/>
  <c r="K93"/>
  <c r="H93"/>
  <c r="G93"/>
  <c r="J93" s="1"/>
  <c r="I93" s="1"/>
  <c r="N92"/>
  <c r="K92"/>
  <c r="H92"/>
  <c r="L92" s="1"/>
  <c r="G92"/>
  <c r="J92" s="1"/>
  <c r="I92" s="1"/>
  <c r="N91"/>
  <c r="K91"/>
  <c r="H91"/>
  <c r="L91" s="1"/>
  <c r="G91"/>
  <c r="J91" s="1"/>
  <c r="I91" s="1"/>
  <c r="U90"/>
  <c r="N90"/>
  <c r="K90"/>
  <c r="H90"/>
  <c r="L90" s="1"/>
  <c r="G90"/>
  <c r="U89"/>
  <c r="N89"/>
  <c r="K89"/>
  <c r="H89"/>
  <c r="G89"/>
  <c r="J89" s="1"/>
  <c r="I89" s="1"/>
  <c r="U88"/>
  <c r="N88"/>
  <c r="K88"/>
  <c r="H88"/>
  <c r="G88"/>
  <c r="J88" s="1"/>
  <c r="I88" s="1"/>
  <c r="U87"/>
  <c r="N87"/>
  <c r="K87"/>
  <c r="H87"/>
  <c r="L87" s="1"/>
  <c r="G87"/>
  <c r="J87" s="1"/>
  <c r="I87" s="1"/>
  <c r="U86"/>
  <c r="N86"/>
  <c r="K86"/>
  <c r="H86"/>
  <c r="L86" s="1"/>
  <c r="G86"/>
  <c r="U85"/>
  <c r="N85"/>
  <c r="K85"/>
  <c r="H85"/>
  <c r="G85"/>
  <c r="J85" s="1"/>
  <c r="I85" s="1"/>
  <c r="U84"/>
  <c r="N84"/>
  <c r="K84"/>
  <c r="H84"/>
  <c r="G84"/>
  <c r="J84" s="1"/>
  <c r="I84" s="1"/>
  <c r="N83"/>
  <c r="K83"/>
  <c r="H83"/>
  <c r="G83"/>
  <c r="J83" s="1"/>
  <c r="I83" s="1"/>
  <c r="U82"/>
  <c r="N82"/>
  <c r="K82"/>
  <c r="H82"/>
  <c r="L82" s="1"/>
  <c r="G82"/>
  <c r="J82" s="1"/>
  <c r="I82" s="1"/>
  <c r="U81"/>
  <c r="N81"/>
  <c r="H81"/>
  <c r="L81" s="1"/>
  <c r="G81"/>
  <c r="K81" s="1"/>
  <c r="U80"/>
  <c r="N80"/>
  <c r="H80"/>
  <c r="L80" s="1"/>
  <c r="G80"/>
  <c r="J80" s="1"/>
  <c r="I80" s="1"/>
  <c r="U79"/>
  <c r="N79"/>
  <c r="H79"/>
  <c r="G79"/>
  <c r="J79" s="1"/>
  <c r="I79" s="1"/>
  <c r="U78"/>
  <c r="N78"/>
  <c r="H78"/>
  <c r="L78" s="1"/>
  <c r="G78"/>
  <c r="J78" s="1"/>
  <c r="I78" s="1"/>
  <c r="U77"/>
  <c r="N77"/>
  <c r="H77"/>
  <c r="L77" s="1"/>
  <c r="G77"/>
  <c r="K77" s="1"/>
  <c r="U76"/>
  <c r="N76"/>
  <c r="K76"/>
  <c r="H76"/>
  <c r="L76" s="1"/>
  <c r="G76"/>
  <c r="J76" s="1"/>
  <c r="I76" s="1"/>
  <c r="N75"/>
  <c r="K75"/>
  <c r="H75"/>
  <c r="L75" s="1"/>
  <c r="G75"/>
  <c r="J75" s="1"/>
  <c r="I75" s="1"/>
  <c r="U74"/>
  <c r="N74"/>
  <c r="K74"/>
  <c r="H74"/>
  <c r="G74"/>
  <c r="J74" s="1"/>
  <c r="I74" s="1"/>
  <c r="U73"/>
  <c r="N73"/>
  <c r="K73"/>
  <c r="H73"/>
  <c r="L73" s="1"/>
  <c r="G73"/>
  <c r="J73" s="1"/>
  <c r="I73" s="1"/>
  <c r="U72"/>
  <c r="N72"/>
  <c r="K72"/>
  <c r="H72"/>
  <c r="G72"/>
  <c r="U71"/>
  <c r="N71"/>
  <c r="K71"/>
  <c r="H71"/>
  <c r="L71" s="1"/>
  <c r="G71"/>
  <c r="J71" s="1"/>
  <c r="I71" s="1"/>
  <c r="U70"/>
  <c r="N70"/>
  <c r="K70"/>
  <c r="H70"/>
  <c r="G70"/>
  <c r="J70" s="1"/>
  <c r="I70" s="1"/>
  <c r="U69"/>
  <c r="N69"/>
  <c r="K69"/>
  <c r="H69"/>
  <c r="L69" s="1"/>
  <c r="G69"/>
  <c r="J69" s="1"/>
  <c r="I69" s="1"/>
  <c r="U68"/>
  <c r="N68"/>
  <c r="K68"/>
  <c r="H68"/>
  <c r="G68"/>
  <c r="N67"/>
  <c r="K67"/>
  <c r="H67"/>
  <c r="L67" s="1"/>
  <c r="G67"/>
  <c r="N66"/>
  <c r="H66"/>
  <c r="L66" s="1"/>
  <c r="G66"/>
  <c r="K66" s="1"/>
  <c r="U65"/>
  <c r="N65"/>
  <c r="H65"/>
  <c r="L65" s="1"/>
  <c r="G65"/>
  <c r="J65" s="1"/>
  <c r="I65" s="1"/>
  <c r="U64"/>
  <c r="N64"/>
  <c r="H64"/>
  <c r="G64"/>
  <c r="J64" s="1"/>
  <c r="I64" s="1"/>
  <c r="U63"/>
  <c r="N63"/>
  <c r="H63"/>
  <c r="L63" s="1"/>
  <c r="G63"/>
  <c r="J63" s="1"/>
  <c r="I63" s="1"/>
  <c r="U62"/>
  <c r="N62"/>
  <c r="H62"/>
  <c r="L62" s="1"/>
  <c r="G62"/>
  <c r="K62" s="1"/>
  <c r="U61"/>
  <c r="N61"/>
  <c r="K61"/>
  <c r="H61"/>
  <c r="L61" s="1"/>
  <c r="G61"/>
  <c r="J61" s="1"/>
  <c r="I61" s="1"/>
  <c r="U60"/>
  <c r="N60"/>
  <c r="K60"/>
  <c r="H60"/>
  <c r="G60"/>
  <c r="J60" s="1"/>
  <c r="I60" s="1"/>
  <c r="U59"/>
  <c r="N59"/>
  <c r="K59"/>
  <c r="H59"/>
  <c r="L59" s="1"/>
  <c r="G59"/>
  <c r="J59" s="1"/>
  <c r="I59" s="1"/>
  <c r="N58"/>
  <c r="K58"/>
  <c r="H58"/>
  <c r="L58" s="1"/>
  <c r="G58"/>
  <c r="J58" s="1"/>
  <c r="I58" s="1"/>
  <c r="N57"/>
  <c r="K57"/>
  <c r="H57"/>
  <c r="G57"/>
  <c r="J57" s="1"/>
  <c r="I57" s="1"/>
  <c r="U56"/>
  <c r="N56"/>
  <c r="H56"/>
  <c r="L56" s="1"/>
  <c r="G56"/>
  <c r="K56" s="1"/>
  <c r="U55"/>
  <c r="N55"/>
  <c r="H55"/>
  <c r="L55" s="1"/>
  <c r="G55"/>
  <c r="J55" s="1"/>
  <c r="I55" s="1"/>
  <c r="U54"/>
  <c r="N54"/>
  <c r="H54"/>
  <c r="G54"/>
  <c r="J54" s="1"/>
  <c r="I54" s="1"/>
  <c r="U53"/>
  <c r="N53"/>
  <c r="H53"/>
  <c r="L53" s="1"/>
  <c r="G53"/>
  <c r="J53" s="1"/>
  <c r="I53" s="1"/>
  <c r="U52"/>
  <c r="N52"/>
  <c r="H52"/>
  <c r="L52" s="1"/>
  <c r="G52"/>
  <c r="K52" s="1"/>
  <c r="U51"/>
  <c r="N51"/>
  <c r="K51"/>
  <c r="H51"/>
  <c r="L51" s="1"/>
  <c r="G51"/>
  <c r="J51" s="1"/>
  <c r="I51" s="1"/>
  <c r="U50"/>
  <c r="N50"/>
  <c r="K50"/>
  <c r="H50"/>
  <c r="G50"/>
  <c r="J50" s="1"/>
  <c r="I50" s="1"/>
  <c r="N49"/>
  <c r="K49"/>
  <c r="H49"/>
  <c r="G49"/>
  <c r="J49" s="1"/>
  <c r="I49" s="1"/>
  <c r="U48"/>
  <c r="N48"/>
  <c r="K48"/>
  <c r="H48"/>
  <c r="G48"/>
  <c r="J48" s="1"/>
  <c r="I48" s="1"/>
  <c r="U47"/>
  <c r="N47"/>
  <c r="H47"/>
  <c r="L47" s="1"/>
  <c r="G47"/>
  <c r="K47" s="1"/>
  <c r="U46"/>
  <c r="N46"/>
  <c r="H46"/>
  <c r="L46" s="1"/>
  <c r="G46"/>
  <c r="J46" s="1"/>
  <c r="I46" s="1"/>
  <c r="U45"/>
  <c r="N45"/>
  <c r="H45"/>
  <c r="G45"/>
  <c r="J45" s="1"/>
  <c r="I45" s="1"/>
  <c r="U44"/>
  <c r="N44"/>
  <c r="H44"/>
  <c r="L44" s="1"/>
  <c r="G44"/>
  <c r="J44" s="1"/>
  <c r="I44" s="1"/>
  <c r="U43"/>
  <c r="N43"/>
  <c r="K43"/>
  <c r="H43"/>
  <c r="L43" s="1"/>
  <c r="G43"/>
  <c r="U42"/>
  <c r="N42"/>
  <c r="K42"/>
  <c r="H42"/>
  <c r="G42"/>
  <c r="J42" s="1"/>
  <c r="I42" s="1"/>
  <c r="N41"/>
  <c r="K41"/>
  <c r="H41"/>
  <c r="L41" s="1"/>
  <c r="G41"/>
  <c r="J41" s="1"/>
  <c r="I41" s="1"/>
  <c r="U40"/>
  <c r="N40"/>
  <c r="K40"/>
  <c r="H40"/>
  <c r="G40"/>
  <c r="J40" s="1"/>
  <c r="I40" s="1"/>
  <c r="U39"/>
  <c r="J101" s="1"/>
  <c r="I101" s="1"/>
  <c r="N39"/>
  <c r="H39"/>
  <c r="L39" s="1"/>
  <c r="G39"/>
  <c r="J39" s="1"/>
  <c r="I39" s="1"/>
  <c r="U38"/>
  <c r="J96" s="1"/>
  <c r="I96" s="1"/>
  <c r="N38"/>
  <c r="H38"/>
  <c r="L38" s="1"/>
  <c r="G38"/>
  <c r="K38" s="1"/>
  <c r="U37"/>
  <c r="J90" s="1"/>
  <c r="I90" s="1"/>
  <c r="N37"/>
  <c r="H37"/>
  <c r="L37" s="1"/>
  <c r="G37"/>
  <c r="J37" s="1"/>
  <c r="I37" s="1"/>
  <c r="U36"/>
  <c r="J86" s="1"/>
  <c r="I86" s="1"/>
  <c r="N36"/>
  <c r="H36"/>
  <c r="G36"/>
  <c r="J36" s="1"/>
  <c r="I36" s="1"/>
  <c r="U35"/>
  <c r="J81" s="1"/>
  <c r="I81" s="1"/>
  <c r="N35"/>
  <c r="H35"/>
  <c r="G35"/>
  <c r="J35" s="1"/>
  <c r="I35" s="1"/>
  <c r="U34"/>
  <c r="N34"/>
  <c r="H34"/>
  <c r="G34"/>
  <c r="J34" s="1"/>
  <c r="I34" s="1"/>
  <c r="N33"/>
  <c r="H33"/>
  <c r="G33"/>
  <c r="J33" s="1"/>
  <c r="I33" s="1"/>
  <c r="U32"/>
  <c r="N32"/>
  <c r="K32"/>
  <c r="H32"/>
  <c r="G32"/>
  <c r="J32" s="1"/>
  <c r="I32" s="1"/>
  <c r="U31"/>
  <c r="J72" s="1"/>
  <c r="I72" s="1"/>
  <c r="N31"/>
  <c r="K31"/>
  <c r="H31"/>
  <c r="G31"/>
  <c r="J31" s="1"/>
  <c r="I31" s="1"/>
  <c r="U30"/>
  <c r="J68" s="1"/>
  <c r="I68" s="1"/>
  <c r="N30"/>
  <c r="K30"/>
  <c r="H30"/>
  <c r="G30"/>
  <c r="J30" s="1"/>
  <c r="I30" s="1"/>
  <c r="U29"/>
  <c r="J66" s="1"/>
  <c r="I66" s="1"/>
  <c r="N29"/>
  <c r="J29"/>
  <c r="I29" s="1"/>
  <c r="H29"/>
  <c r="G29"/>
  <c r="K29" s="1"/>
  <c r="U28"/>
  <c r="N28"/>
  <c r="J28"/>
  <c r="I28" s="1"/>
  <c r="H28"/>
  <c r="G28"/>
  <c r="K28" s="1"/>
  <c r="U27"/>
  <c r="J56" s="1"/>
  <c r="I56" s="1"/>
  <c r="N27"/>
  <c r="J27"/>
  <c r="I27" s="1"/>
  <c r="H27"/>
  <c r="G27"/>
  <c r="K27" s="1"/>
  <c r="U26"/>
  <c r="N26"/>
  <c r="K26"/>
  <c r="J26"/>
  <c r="I26" s="1"/>
  <c r="H26"/>
  <c r="G26"/>
  <c r="N25"/>
  <c r="K25"/>
  <c r="J25"/>
  <c r="I25"/>
  <c r="H25"/>
  <c r="G25"/>
  <c r="U24"/>
  <c r="N24"/>
  <c r="K24"/>
  <c r="J24"/>
  <c r="I24"/>
  <c r="H24"/>
  <c r="G24"/>
  <c r="U23"/>
  <c r="N23"/>
  <c r="K23"/>
  <c r="J23"/>
  <c r="I23"/>
  <c r="H23"/>
  <c r="G23"/>
  <c r="U22"/>
  <c r="N22"/>
  <c r="K22"/>
  <c r="J22"/>
  <c r="I22"/>
  <c r="H22"/>
  <c r="G22"/>
  <c r="U21"/>
  <c r="J47" s="1"/>
  <c r="I47" s="1"/>
  <c r="N21"/>
  <c r="J21"/>
  <c r="I21" s="1"/>
  <c r="H21"/>
  <c r="G21"/>
  <c r="K21" s="1"/>
  <c r="U20"/>
  <c r="J43" s="1"/>
  <c r="I43" s="1"/>
  <c r="N20"/>
  <c r="J20"/>
  <c r="I20" s="1"/>
  <c r="H20"/>
  <c r="G20"/>
  <c r="K20" s="1"/>
  <c r="U19"/>
  <c r="J38" s="1"/>
  <c r="I38" s="1"/>
  <c r="N19"/>
  <c r="J19"/>
  <c r="I19" s="1"/>
  <c r="H19"/>
  <c r="G19"/>
  <c r="K19" s="1"/>
  <c r="U18"/>
  <c r="N18"/>
  <c r="J18"/>
  <c r="I18" s="1"/>
  <c r="H18"/>
  <c r="G18"/>
  <c r="K18" s="1"/>
  <c r="N17"/>
  <c r="H17"/>
  <c r="G17"/>
  <c r="J17" s="1"/>
  <c r="I17" s="1"/>
  <c r="U16"/>
  <c r="N16"/>
  <c r="K16"/>
  <c r="H16"/>
  <c r="G16"/>
  <c r="J16" s="1"/>
  <c r="I16" s="1"/>
  <c r="U15"/>
  <c r="N15"/>
  <c r="K15"/>
  <c r="H15"/>
  <c r="G15"/>
  <c r="J15" s="1"/>
  <c r="I15" s="1"/>
  <c r="U14"/>
  <c r="N14"/>
  <c r="K14"/>
  <c r="H14"/>
  <c r="G14"/>
  <c r="U13"/>
  <c r="N13"/>
  <c r="K13"/>
  <c r="H13"/>
  <c r="G13"/>
  <c r="U12"/>
  <c r="N12"/>
  <c r="K12"/>
  <c r="H12"/>
  <c r="G12"/>
  <c r="U11"/>
  <c r="N11"/>
  <c r="K11"/>
  <c r="H11"/>
  <c r="G11"/>
  <c r="U10"/>
  <c r="N10"/>
  <c r="K10"/>
  <c r="H10"/>
  <c r="G10"/>
  <c r="N9"/>
  <c r="K9"/>
  <c r="H9"/>
  <c r="G9"/>
  <c r="J9" s="1"/>
  <c r="I9" s="1"/>
  <c r="U8"/>
  <c r="N8"/>
  <c r="K8"/>
  <c r="H8"/>
  <c r="G8"/>
  <c r="J8" s="1"/>
  <c r="I8" s="1"/>
  <c r="U7"/>
  <c r="N7"/>
  <c r="K7"/>
  <c r="H7"/>
  <c r="G7"/>
  <c r="J7" s="1"/>
  <c r="I7" s="1"/>
  <c r="U6"/>
  <c r="N6"/>
  <c r="K6"/>
  <c r="H6"/>
  <c r="G6"/>
  <c r="J6" s="1"/>
  <c r="I6" s="1"/>
  <c r="U5"/>
  <c r="J14" s="1"/>
  <c r="I14" s="1"/>
  <c r="N5"/>
  <c r="K5"/>
  <c r="H5"/>
  <c r="G5"/>
  <c r="J5" s="1"/>
  <c r="I5" s="1"/>
  <c r="U4"/>
  <c r="J11" s="1"/>
  <c r="I11" s="1"/>
  <c r="N4"/>
  <c r="K4"/>
  <c r="H4"/>
  <c r="G4"/>
  <c r="J4" s="1"/>
  <c r="I4" s="1"/>
  <c r="U3"/>
  <c r="N3"/>
  <c r="K3"/>
  <c r="H3"/>
  <c r="G3"/>
  <c r="J3" s="1"/>
  <c r="I3" s="1"/>
  <c r="U2"/>
  <c r="N2"/>
  <c r="K2"/>
  <c r="H2"/>
  <c r="G2"/>
  <c r="J2" s="1"/>
  <c r="I2" s="1"/>
  <c r="H116" i="1"/>
  <c r="G116"/>
  <c r="U115"/>
  <c r="H115"/>
  <c r="G115"/>
  <c r="U114"/>
  <c r="H114"/>
  <c r="G114"/>
  <c r="U113"/>
  <c r="H113"/>
  <c r="G113"/>
  <c r="U112"/>
  <c r="H112"/>
  <c r="G112"/>
  <c r="U111"/>
  <c r="H111"/>
  <c r="G111"/>
  <c r="U110"/>
  <c r="H110"/>
  <c r="G110"/>
  <c r="U109"/>
  <c r="H109"/>
  <c r="G109"/>
  <c r="H108"/>
  <c r="G108"/>
  <c r="U107"/>
  <c r="H107"/>
  <c r="G107"/>
  <c r="U106"/>
  <c r="H106"/>
  <c r="G106"/>
  <c r="U105"/>
  <c r="H105"/>
  <c r="G105"/>
  <c r="U104"/>
  <c r="H104"/>
  <c r="G104"/>
  <c r="U103"/>
  <c r="H103"/>
  <c r="G103"/>
  <c r="U102"/>
  <c r="H102"/>
  <c r="G102"/>
  <c r="U101"/>
  <c r="N101"/>
  <c r="K101"/>
  <c r="H101"/>
  <c r="L101" s="1"/>
  <c r="G101"/>
  <c r="N100"/>
  <c r="K100"/>
  <c r="H100"/>
  <c r="L100" s="1"/>
  <c r="G100"/>
  <c r="U99"/>
  <c r="N99"/>
  <c r="K99"/>
  <c r="H99"/>
  <c r="L99" s="1"/>
  <c r="G99"/>
  <c r="J99" s="1"/>
  <c r="I99" s="1"/>
  <c r="U98"/>
  <c r="N98"/>
  <c r="K98"/>
  <c r="H98"/>
  <c r="G98"/>
  <c r="J98" s="1"/>
  <c r="I98" s="1"/>
  <c r="U97"/>
  <c r="N97"/>
  <c r="K97"/>
  <c r="H97"/>
  <c r="L97" s="1"/>
  <c r="G97"/>
  <c r="J97" s="1"/>
  <c r="I97" s="1"/>
  <c r="U96"/>
  <c r="N96"/>
  <c r="K96"/>
  <c r="H96"/>
  <c r="L96" s="1"/>
  <c r="G96"/>
  <c r="U95"/>
  <c r="N95"/>
  <c r="K95"/>
  <c r="H95"/>
  <c r="L95" s="1"/>
  <c r="G95"/>
  <c r="J95" s="1"/>
  <c r="I95" s="1"/>
  <c r="U94"/>
  <c r="N94"/>
  <c r="K94"/>
  <c r="H94"/>
  <c r="G94"/>
  <c r="J94" s="1"/>
  <c r="I94" s="1"/>
  <c r="U93"/>
  <c r="N93"/>
  <c r="K93"/>
  <c r="H93"/>
  <c r="L93" s="1"/>
  <c r="G93"/>
  <c r="J93" s="1"/>
  <c r="I93" s="1"/>
  <c r="N92"/>
  <c r="K92"/>
  <c r="H92"/>
  <c r="L92" s="1"/>
  <c r="G92"/>
  <c r="J92" s="1"/>
  <c r="I92" s="1"/>
  <c r="N91"/>
  <c r="K91"/>
  <c r="H91"/>
  <c r="L91" s="1"/>
  <c r="G91"/>
  <c r="J91" s="1"/>
  <c r="I91" s="1"/>
  <c r="U90"/>
  <c r="N90"/>
  <c r="K90"/>
  <c r="H90"/>
  <c r="L90" s="1"/>
  <c r="G90"/>
  <c r="U89"/>
  <c r="N89"/>
  <c r="K89"/>
  <c r="H89"/>
  <c r="L89" s="1"/>
  <c r="G89"/>
  <c r="J89" s="1"/>
  <c r="I89" s="1"/>
  <c r="U88"/>
  <c r="N88"/>
  <c r="K88"/>
  <c r="H88"/>
  <c r="G88"/>
  <c r="J88" s="1"/>
  <c r="I88" s="1"/>
  <c r="U87"/>
  <c r="N87"/>
  <c r="K87"/>
  <c r="H87"/>
  <c r="L87" s="1"/>
  <c r="G87"/>
  <c r="J87" s="1"/>
  <c r="I87" s="1"/>
  <c r="U86"/>
  <c r="N86"/>
  <c r="K86"/>
  <c r="H86"/>
  <c r="L86" s="1"/>
  <c r="G86"/>
  <c r="U85"/>
  <c r="N85"/>
  <c r="K85"/>
  <c r="H85"/>
  <c r="L85" s="1"/>
  <c r="G85"/>
  <c r="J85" s="1"/>
  <c r="I85" s="1"/>
  <c r="U84"/>
  <c r="N84"/>
  <c r="K84"/>
  <c r="H84"/>
  <c r="G84"/>
  <c r="J84" s="1"/>
  <c r="I84" s="1"/>
  <c r="N83"/>
  <c r="K83"/>
  <c r="H83"/>
  <c r="G83"/>
  <c r="J83" s="1"/>
  <c r="I83" s="1"/>
  <c r="U82"/>
  <c r="N82"/>
  <c r="K82"/>
  <c r="H82"/>
  <c r="L82" s="1"/>
  <c r="G82"/>
  <c r="J82" s="1"/>
  <c r="I82" s="1"/>
  <c r="U81"/>
  <c r="N81"/>
  <c r="H81"/>
  <c r="L81" s="1"/>
  <c r="G81"/>
  <c r="K81" s="1"/>
  <c r="U80"/>
  <c r="N80"/>
  <c r="H80"/>
  <c r="L80" s="1"/>
  <c r="G80"/>
  <c r="J80" s="1"/>
  <c r="I80" s="1"/>
  <c r="U79"/>
  <c r="N79"/>
  <c r="H79"/>
  <c r="G79"/>
  <c r="J79" s="1"/>
  <c r="I79" s="1"/>
  <c r="U78"/>
  <c r="N78"/>
  <c r="H78"/>
  <c r="L78" s="1"/>
  <c r="G78"/>
  <c r="J78" s="1"/>
  <c r="I78" s="1"/>
  <c r="U77"/>
  <c r="N77"/>
  <c r="H77"/>
  <c r="L77" s="1"/>
  <c r="G77"/>
  <c r="K77" s="1"/>
  <c r="U76"/>
  <c r="N76"/>
  <c r="K76"/>
  <c r="H76"/>
  <c r="L76" s="1"/>
  <c r="G76"/>
  <c r="J76" s="1"/>
  <c r="I76" s="1"/>
  <c r="N75"/>
  <c r="K75"/>
  <c r="H75"/>
  <c r="L75" s="1"/>
  <c r="G75"/>
  <c r="J75" s="1"/>
  <c r="I75" s="1"/>
  <c r="U74"/>
  <c r="N74"/>
  <c r="K74"/>
  <c r="H74"/>
  <c r="G74"/>
  <c r="J74" s="1"/>
  <c r="I74" s="1"/>
  <c r="U73"/>
  <c r="N73"/>
  <c r="K73"/>
  <c r="H73"/>
  <c r="L73" s="1"/>
  <c r="G73"/>
  <c r="J73" s="1"/>
  <c r="I73" s="1"/>
  <c r="U72"/>
  <c r="N72"/>
  <c r="K72"/>
  <c r="H72"/>
  <c r="L72" s="1"/>
  <c r="G72"/>
  <c r="U71"/>
  <c r="N71"/>
  <c r="K71"/>
  <c r="H71"/>
  <c r="L71" s="1"/>
  <c r="G71"/>
  <c r="J71" s="1"/>
  <c r="I71" s="1"/>
  <c r="U70"/>
  <c r="N70"/>
  <c r="K70"/>
  <c r="H70"/>
  <c r="G70"/>
  <c r="J70" s="1"/>
  <c r="I70" s="1"/>
  <c r="U69"/>
  <c r="N69"/>
  <c r="K69"/>
  <c r="H69"/>
  <c r="L69" s="1"/>
  <c r="G69"/>
  <c r="J69" s="1"/>
  <c r="I69" s="1"/>
  <c r="U68"/>
  <c r="N68"/>
  <c r="K68"/>
  <c r="H68"/>
  <c r="L68" s="1"/>
  <c r="G68"/>
  <c r="N67"/>
  <c r="K67"/>
  <c r="H67"/>
  <c r="L67" s="1"/>
  <c r="G67"/>
  <c r="N66"/>
  <c r="H66"/>
  <c r="L66" s="1"/>
  <c r="G66"/>
  <c r="K66" s="1"/>
  <c r="U65"/>
  <c r="N65"/>
  <c r="H65"/>
  <c r="L65" s="1"/>
  <c r="G65"/>
  <c r="J65" s="1"/>
  <c r="I65" s="1"/>
  <c r="U64"/>
  <c r="N64"/>
  <c r="H64"/>
  <c r="G64"/>
  <c r="J64" s="1"/>
  <c r="I64" s="1"/>
  <c r="U63"/>
  <c r="N63"/>
  <c r="H63"/>
  <c r="L63" s="1"/>
  <c r="G63"/>
  <c r="J63" s="1"/>
  <c r="I63" s="1"/>
  <c r="U62"/>
  <c r="N62"/>
  <c r="H62"/>
  <c r="L62" s="1"/>
  <c r="G62"/>
  <c r="K62" s="1"/>
  <c r="U61"/>
  <c r="N61"/>
  <c r="K61"/>
  <c r="H61"/>
  <c r="L61" s="1"/>
  <c r="G61"/>
  <c r="J61" s="1"/>
  <c r="I61" s="1"/>
  <c r="U60"/>
  <c r="N60"/>
  <c r="K60"/>
  <c r="H60"/>
  <c r="G60"/>
  <c r="J60" s="1"/>
  <c r="I60" s="1"/>
  <c r="U59"/>
  <c r="N59"/>
  <c r="K59"/>
  <c r="H59"/>
  <c r="L59" s="1"/>
  <c r="G59"/>
  <c r="J59" s="1"/>
  <c r="I59" s="1"/>
  <c r="N58"/>
  <c r="K58"/>
  <c r="H58"/>
  <c r="L58" s="1"/>
  <c r="G58"/>
  <c r="J58" s="1"/>
  <c r="I58" s="1"/>
  <c r="N57"/>
  <c r="K57"/>
  <c r="H57"/>
  <c r="L57" s="1"/>
  <c r="G57"/>
  <c r="J57" s="1"/>
  <c r="I57" s="1"/>
  <c r="U56"/>
  <c r="N56"/>
  <c r="H56"/>
  <c r="L56" s="1"/>
  <c r="G56"/>
  <c r="K56" s="1"/>
  <c r="U55"/>
  <c r="N55"/>
  <c r="H55"/>
  <c r="L55" s="1"/>
  <c r="G55"/>
  <c r="J55" s="1"/>
  <c r="I55" s="1"/>
  <c r="U54"/>
  <c r="N54"/>
  <c r="H54"/>
  <c r="G54"/>
  <c r="J54" s="1"/>
  <c r="I54" s="1"/>
  <c r="U53"/>
  <c r="N53"/>
  <c r="H53"/>
  <c r="L53" s="1"/>
  <c r="G53"/>
  <c r="J53" s="1"/>
  <c r="I53" s="1"/>
  <c r="U52"/>
  <c r="N52"/>
  <c r="H52"/>
  <c r="L52" s="1"/>
  <c r="G52"/>
  <c r="K52" s="1"/>
  <c r="U51"/>
  <c r="N51"/>
  <c r="K51"/>
  <c r="H51"/>
  <c r="L51" s="1"/>
  <c r="G51"/>
  <c r="J51" s="1"/>
  <c r="I51" s="1"/>
  <c r="U50"/>
  <c r="N50"/>
  <c r="K50"/>
  <c r="H50"/>
  <c r="G50"/>
  <c r="J50" s="1"/>
  <c r="I50" s="1"/>
  <c r="N49"/>
  <c r="K49"/>
  <c r="H49"/>
  <c r="G49"/>
  <c r="J49" s="1"/>
  <c r="I49" s="1"/>
  <c r="U48"/>
  <c r="N48"/>
  <c r="K48"/>
  <c r="H48"/>
  <c r="L48" s="1"/>
  <c r="G48"/>
  <c r="J48" s="1"/>
  <c r="I48" s="1"/>
  <c r="U47"/>
  <c r="N47"/>
  <c r="H47"/>
  <c r="L47" s="1"/>
  <c r="G47"/>
  <c r="K47" s="1"/>
  <c r="U46"/>
  <c r="N46"/>
  <c r="H46"/>
  <c r="L46" s="1"/>
  <c r="G46"/>
  <c r="J46" s="1"/>
  <c r="I46" s="1"/>
  <c r="U45"/>
  <c r="N45"/>
  <c r="H45"/>
  <c r="G45"/>
  <c r="J45" s="1"/>
  <c r="I45" s="1"/>
  <c r="U44"/>
  <c r="N44"/>
  <c r="H44"/>
  <c r="L44" s="1"/>
  <c r="G44"/>
  <c r="J44" s="1"/>
  <c r="I44" s="1"/>
  <c r="U43"/>
  <c r="N43"/>
  <c r="K43"/>
  <c r="H43"/>
  <c r="L43" s="1"/>
  <c r="G43"/>
  <c r="U42"/>
  <c r="N42"/>
  <c r="K42"/>
  <c r="H42"/>
  <c r="L42" s="1"/>
  <c r="G42"/>
  <c r="J42" s="1"/>
  <c r="I42" s="1"/>
  <c r="N41"/>
  <c r="K41"/>
  <c r="H41"/>
  <c r="L41" s="1"/>
  <c r="G41"/>
  <c r="J41" s="1"/>
  <c r="I41" s="1"/>
  <c r="U40"/>
  <c r="N40"/>
  <c r="K40"/>
  <c r="H40"/>
  <c r="G40"/>
  <c r="J40" s="1"/>
  <c r="I40" s="1"/>
  <c r="U39"/>
  <c r="J101" s="1"/>
  <c r="I101" s="1"/>
  <c r="N39"/>
  <c r="H39"/>
  <c r="L39" s="1"/>
  <c r="G39"/>
  <c r="J39" s="1"/>
  <c r="I39" s="1"/>
  <c r="U38"/>
  <c r="J96" s="1"/>
  <c r="I96" s="1"/>
  <c r="N38"/>
  <c r="H38"/>
  <c r="L38" s="1"/>
  <c r="G38"/>
  <c r="K38" s="1"/>
  <c r="U37"/>
  <c r="J90" s="1"/>
  <c r="I90" s="1"/>
  <c r="N37"/>
  <c r="H37"/>
  <c r="L37" s="1"/>
  <c r="G37"/>
  <c r="J37" s="1"/>
  <c r="I37" s="1"/>
  <c r="U36"/>
  <c r="J86" s="1"/>
  <c r="I86" s="1"/>
  <c r="N36"/>
  <c r="H36"/>
  <c r="G36"/>
  <c r="J36" s="1"/>
  <c r="I36" s="1"/>
  <c r="U35"/>
  <c r="J81" s="1"/>
  <c r="I81" s="1"/>
  <c r="N35"/>
  <c r="H35"/>
  <c r="G35"/>
  <c r="J35" s="1"/>
  <c r="I35" s="1"/>
  <c r="U34"/>
  <c r="N34"/>
  <c r="H34"/>
  <c r="G34"/>
  <c r="K34" s="1"/>
  <c r="N33"/>
  <c r="H33"/>
  <c r="G33"/>
  <c r="K33" s="1"/>
  <c r="U32"/>
  <c r="N32"/>
  <c r="K32"/>
  <c r="H32"/>
  <c r="G32"/>
  <c r="J32" s="1"/>
  <c r="I32" s="1"/>
  <c r="U31"/>
  <c r="J72" s="1"/>
  <c r="I72" s="1"/>
  <c r="N31"/>
  <c r="K31"/>
  <c r="H31"/>
  <c r="G31"/>
  <c r="J31" s="1"/>
  <c r="I31" s="1"/>
  <c r="U30"/>
  <c r="J68" s="1"/>
  <c r="I68" s="1"/>
  <c r="N30"/>
  <c r="K30"/>
  <c r="H30"/>
  <c r="G30"/>
  <c r="J30" s="1"/>
  <c r="I30" s="1"/>
  <c r="U29"/>
  <c r="J66" s="1"/>
  <c r="I66" s="1"/>
  <c r="N29"/>
  <c r="J29"/>
  <c r="I29" s="1"/>
  <c r="H29"/>
  <c r="G29"/>
  <c r="K29" s="1"/>
  <c r="U28"/>
  <c r="N28"/>
  <c r="H28"/>
  <c r="G28"/>
  <c r="J28" s="1"/>
  <c r="I28" s="1"/>
  <c r="U27"/>
  <c r="J56" s="1"/>
  <c r="I56" s="1"/>
  <c r="N27"/>
  <c r="H27"/>
  <c r="G27"/>
  <c r="J27" s="1"/>
  <c r="I27" s="1"/>
  <c r="U26"/>
  <c r="N26"/>
  <c r="K26"/>
  <c r="H26"/>
  <c r="G26"/>
  <c r="J26" s="1"/>
  <c r="I26" s="1"/>
  <c r="N25"/>
  <c r="K25"/>
  <c r="H25"/>
  <c r="G25"/>
  <c r="J25" s="1"/>
  <c r="I25" s="1"/>
  <c r="U24"/>
  <c r="N24"/>
  <c r="K24"/>
  <c r="J24"/>
  <c r="I24" s="1"/>
  <c r="H24"/>
  <c r="G24"/>
  <c r="U23"/>
  <c r="N23"/>
  <c r="K23"/>
  <c r="H23"/>
  <c r="G23"/>
  <c r="J23" s="1"/>
  <c r="I23" s="1"/>
  <c r="U22"/>
  <c r="N22"/>
  <c r="K22"/>
  <c r="H22"/>
  <c r="G22"/>
  <c r="J22" s="1"/>
  <c r="I22" s="1"/>
  <c r="U21"/>
  <c r="J47" s="1"/>
  <c r="I47" s="1"/>
  <c r="N21"/>
  <c r="H21"/>
  <c r="G21"/>
  <c r="J21" s="1"/>
  <c r="I21" s="1"/>
  <c r="U20"/>
  <c r="J43" s="1"/>
  <c r="I43" s="1"/>
  <c r="N20"/>
  <c r="J20"/>
  <c r="I20" s="1"/>
  <c r="H20"/>
  <c r="G20"/>
  <c r="K20" s="1"/>
  <c r="U19"/>
  <c r="J38" s="1"/>
  <c r="I38" s="1"/>
  <c r="N19"/>
  <c r="H19"/>
  <c r="G19"/>
  <c r="K19" s="1"/>
  <c r="U18"/>
  <c r="N18"/>
  <c r="H18"/>
  <c r="G18"/>
  <c r="J18" s="1"/>
  <c r="I18" s="1"/>
  <c r="N17"/>
  <c r="H17"/>
  <c r="G17"/>
  <c r="J17" s="1"/>
  <c r="I17" s="1"/>
  <c r="U16"/>
  <c r="N16"/>
  <c r="K16"/>
  <c r="H16"/>
  <c r="G16"/>
  <c r="J16" s="1"/>
  <c r="I16" s="1"/>
  <c r="U15"/>
  <c r="N15"/>
  <c r="K15"/>
  <c r="H15"/>
  <c r="G15"/>
  <c r="U14"/>
  <c r="N14"/>
  <c r="K14"/>
  <c r="H14"/>
  <c r="G14"/>
  <c r="J14" s="1"/>
  <c r="I14" s="1"/>
  <c r="U13"/>
  <c r="J34" s="1"/>
  <c r="I34" s="1"/>
  <c r="N13"/>
  <c r="K13"/>
  <c r="H13"/>
  <c r="G13"/>
  <c r="J13" s="1"/>
  <c r="I13" s="1"/>
  <c r="U12"/>
  <c r="N12"/>
  <c r="K12"/>
  <c r="H12"/>
  <c r="G12"/>
  <c r="J12" s="1"/>
  <c r="I12" s="1"/>
  <c r="U11"/>
  <c r="N11"/>
  <c r="K11"/>
  <c r="J11"/>
  <c r="I11" s="1"/>
  <c r="H11"/>
  <c r="G11"/>
  <c r="U10"/>
  <c r="N10"/>
  <c r="K10"/>
  <c r="H10"/>
  <c r="G10"/>
  <c r="J10" s="1"/>
  <c r="I10" s="1"/>
  <c r="N9"/>
  <c r="K9"/>
  <c r="H9"/>
  <c r="G9"/>
  <c r="J9" s="1"/>
  <c r="I9" s="1"/>
  <c r="U8"/>
  <c r="N8"/>
  <c r="K8"/>
  <c r="H8"/>
  <c r="G8"/>
  <c r="J8" s="1"/>
  <c r="I8" s="1"/>
  <c r="U7"/>
  <c r="N7"/>
  <c r="K7"/>
  <c r="H7"/>
  <c r="G7"/>
  <c r="J7" s="1"/>
  <c r="I7" s="1"/>
  <c r="U6"/>
  <c r="N6"/>
  <c r="K6"/>
  <c r="J6"/>
  <c r="I6" s="1"/>
  <c r="H6"/>
  <c r="G6"/>
  <c r="U5"/>
  <c r="J15" s="1"/>
  <c r="I15" s="1"/>
  <c r="N5"/>
  <c r="K5"/>
  <c r="H5"/>
  <c r="G5"/>
  <c r="J5" s="1"/>
  <c r="I5" s="1"/>
  <c r="U4"/>
  <c r="N4"/>
  <c r="K4"/>
  <c r="H4"/>
  <c r="G4"/>
  <c r="J4" s="1"/>
  <c r="I4" s="1"/>
  <c r="U3"/>
  <c r="N3"/>
  <c r="K3"/>
  <c r="H3"/>
  <c r="G3"/>
  <c r="J3" s="1"/>
  <c r="I3" s="1"/>
  <c r="U2"/>
  <c r="N2"/>
  <c r="K2"/>
  <c r="H2"/>
  <c r="G2"/>
  <c r="J2" s="1"/>
  <c r="I2" s="1"/>
  <c r="K33" i="2" l="1"/>
  <c r="L36"/>
  <c r="K37"/>
  <c r="L45"/>
  <c r="K46"/>
  <c r="L49"/>
  <c r="J52"/>
  <c r="I52" s="1"/>
  <c r="L54"/>
  <c r="K55"/>
  <c r="J62"/>
  <c r="I62" s="1"/>
  <c r="L64"/>
  <c r="K65"/>
  <c r="J67"/>
  <c r="I67" s="1"/>
  <c r="J77"/>
  <c r="I77" s="1"/>
  <c r="L79"/>
  <c r="K80"/>
  <c r="L83"/>
  <c r="L84"/>
  <c r="L88"/>
  <c r="L94"/>
  <c r="L98"/>
  <c r="J100"/>
  <c r="I100" s="1"/>
  <c r="K34"/>
  <c r="K35"/>
  <c r="K36"/>
  <c r="M42" s="1"/>
  <c r="K45"/>
  <c r="K54"/>
  <c r="K64"/>
  <c r="K79"/>
  <c r="K17"/>
  <c r="M25" s="1"/>
  <c r="K39"/>
  <c r="M96" s="1"/>
  <c r="K44"/>
  <c r="K53"/>
  <c r="K63"/>
  <c r="M99" s="1"/>
  <c r="M76"/>
  <c r="K78"/>
  <c r="M85"/>
  <c r="M89"/>
  <c r="J10"/>
  <c r="I10" s="1"/>
  <c r="J12"/>
  <c r="I12" s="1"/>
  <c r="J13"/>
  <c r="I13" s="1"/>
  <c r="K28" i="1"/>
  <c r="J33"/>
  <c r="I33" s="1"/>
  <c r="L36"/>
  <c r="K37"/>
  <c r="L40"/>
  <c r="L45"/>
  <c r="K46"/>
  <c r="L49"/>
  <c r="L50"/>
  <c r="J52"/>
  <c r="I52" s="1"/>
  <c r="L54"/>
  <c r="K55"/>
  <c r="L60"/>
  <c r="J62"/>
  <c r="I62" s="1"/>
  <c r="L64"/>
  <c r="K65"/>
  <c r="J67"/>
  <c r="I67" s="1"/>
  <c r="L70"/>
  <c r="L74"/>
  <c r="J77"/>
  <c r="I77" s="1"/>
  <c r="L79"/>
  <c r="K80"/>
  <c r="L83"/>
  <c r="L84"/>
  <c r="L88"/>
  <c r="L94"/>
  <c r="L98"/>
  <c r="J100"/>
  <c r="I100" s="1"/>
  <c r="K17"/>
  <c r="K18"/>
  <c r="J19"/>
  <c r="I19" s="1"/>
  <c r="K27"/>
  <c r="K36"/>
  <c r="K45"/>
  <c r="K54"/>
  <c r="K64"/>
  <c r="K79"/>
  <c r="K21"/>
  <c r="K35"/>
  <c r="K39"/>
  <c r="M42"/>
  <c r="K44"/>
  <c r="K53"/>
  <c r="K63"/>
  <c r="K78"/>
  <c r="M76" s="1"/>
  <c r="M13" l="1"/>
  <c r="M89"/>
  <c r="M73"/>
  <c r="M41"/>
  <c r="M19"/>
  <c r="M75" i="2"/>
  <c r="M61"/>
  <c r="M46"/>
  <c r="M100"/>
  <c r="M81"/>
  <c r="M68"/>
  <c r="M62"/>
  <c r="M47"/>
  <c r="M92"/>
  <c r="M73"/>
  <c r="M70"/>
  <c r="M16"/>
  <c r="M13"/>
  <c r="M8"/>
  <c r="M50"/>
  <c r="M35"/>
  <c r="M24"/>
  <c r="M94"/>
  <c r="M64"/>
  <c r="M23"/>
  <c r="M2"/>
  <c r="M31"/>
  <c r="M20"/>
  <c r="M51"/>
  <c r="M41"/>
  <c r="M101"/>
  <c r="M86"/>
  <c r="M72"/>
  <c r="M52"/>
  <c r="M38"/>
  <c r="M93"/>
  <c r="M87"/>
  <c r="M57"/>
  <c r="M39"/>
  <c r="M74"/>
  <c r="M22"/>
  <c r="M27"/>
  <c r="M45"/>
  <c r="M79"/>
  <c r="M36"/>
  <c r="M28"/>
  <c r="M98"/>
  <c r="M83"/>
  <c r="M26"/>
  <c r="M6"/>
  <c r="M3"/>
  <c r="M17"/>
  <c r="M95"/>
  <c r="M65"/>
  <c r="M90"/>
  <c r="M77"/>
  <c r="M66"/>
  <c r="M43"/>
  <c r="M82"/>
  <c r="M69"/>
  <c r="M63"/>
  <c r="M58"/>
  <c r="M53"/>
  <c r="M48"/>
  <c r="M30"/>
  <c r="M15"/>
  <c r="M60"/>
  <c r="M9"/>
  <c r="M40"/>
  <c r="M32"/>
  <c r="M5"/>
  <c r="M84"/>
  <c r="M29"/>
  <c r="M11"/>
  <c r="M12"/>
  <c r="M19"/>
  <c r="M80"/>
  <c r="M71"/>
  <c r="M55"/>
  <c r="M37"/>
  <c r="M67"/>
  <c r="M56"/>
  <c r="M97"/>
  <c r="M91"/>
  <c r="M78"/>
  <c r="M59"/>
  <c r="M44"/>
  <c r="M54"/>
  <c r="M7"/>
  <c r="M10"/>
  <c r="M4"/>
  <c r="M49"/>
  <c r="M34"/>
  <c r="M14"/>
  <c r="M88"/>
  <c r="M33"/>
  <c r="M21"/>
  <c r="M18"/>
  <c r="M95" i="1"/>
  <c r="M65"/>
  <c r="M9"/>
  <c r="M16"/>
  <c r="M90"/>
  <c r="M77"/>
  <c r="M66"/>
  <c r="M43"/>
  <c r="M33"/>
  <c r="M20"/>
  <c r="M15"/>
  <c r="M93"/>
  <c r="M87"/>
  <c r="M57"/>
  <c r="M39"/>
  <c r="M54"/>
  <c r="M45"/>
  <c r="M50"/>
  <c r="M22"/>
  <c r="M88"/>
  <c r="M27"/>
  <c r="M80"/>
  <c r="M71"/>
  <c r="M55"/>
  <c r="M37"/>
  <c r="M23"/>
  <c r="M10"/>
  <c r="M96"/>
  <c r="M67"/>
  <c r="M56"/>
  <c r="M34"/>
  <c r="M24"/>
  <c r="M3"/>
  <c r="M12"/>
  <c r="M82"/>
  <c r="M69"/>
  <c r="M63"/>
  <c r="M58"/>
  <c r="M53"/>
  <c r="M48"/>
  <c r="M35"/>
  <c r="M70"/>
  <c r="M60"/>
  <c r="M79"/>
  <c r="M36"/>
  <c r="M94"/>
  <c r="M64"/>
  <c r="M8"/>
  <c r="M85"/>
  <c r="M75"/>
  <c r="M61"/>
  <c r="M46"/>
  <c r="M28"/>
  <c r="M14"/>
  <c r="M100"/>
  <c r="M81"/>
  <c r="M68"/>
  <c r="M62"/>
  <c r="M47"/>
  <c r="M6"/>
  <c r="M97"/>
  <c r="M91"/>
  <c r="M78"/>
  <c r="M59"/>
  <c r="M44"/>
  <c r="M30"/>
  <c r="M25"/>
  <c r="M74"/>
  <c r="M2"/>
  <c r="M21"/>
  <c r="M40"/>
  <c r="M98"/>
  <c r="M83"/>
  <c r="M31"/>
  <c r="M51"/>
  <c r="M32"/>
  <c r="M5"/>
  <c r="M101"/>
  <c r="M86"/>
  <c r="M72"/>
  <c r="M52"/>
  <c r="M38"/>
  <c r="M29"/>
  <c r="M11"/>
  <c r="M92"/>
  <c r="M26"/>
  <c r="M7"/>
  <c r="M4"/>
  <c r="M18"/>
  <c r="M49"/>
  <c r="M17"/>
  <c r="M84"/>
  <c r="M99"/>
</calcChain>
</file>

<file path=xl/sharedStrings.xml><?xml version="1.0" encoding="utf-8"?>
<sst xmlns="http://schemas.openxmlformats.org/spreadsheetml/2006/main" count="508" uniqueCount="113">
  <si>
    <t>Nom_Carr</t>
  </si>
  <si>
    <t>De</t>
  </si>
  <si>
    <t>Vers</t>
  </si>
  <si>
    <t>VH</t>
  </si>
  <si>
    <t>Connexion</t>
  </si>
  <si>
    <t>Connecter_A</t>
  </si>
  <si>
    <t>Ligne</t>
  </si>
  <si>
    <t>Colonne</t>
  </si>
  <si>
    <t>%</t>
  </si>
  <si>
    <t>Somme_Branche</t>
  </si>
  <si>
    <t>Lien</t>
  </si>
  <si>
    <t>Colonne_Connexion</t>
  </si>
  <si>
    <t>ID</t>
  </si>
  <si>
    <t>A</t>
  </si>
  <si>
    <t>A1</t>
  </si>
  <si>
    <t>A2</t>
  </si>
  <si>
    <t>A3</t>
  </si>
  <si>
    <t>A4</t>
  </si>
  <si>
    <t>A5</t>
  </si>
  <si>
    <t>A6</t>
  </si>
  <si>
    <t>B</t>
  </si>
  <si>
    <t>B1</t>
  </si>
  <si>
    <t>B2</t>
  </si>
  <si>
    <t>B3</t>
  </si>
  <si>
    <t>B4</t>
  </si>
  <si>
    <t>B5</t>
  </si>
  <si>
    <t>B6</t>
  </si>
  <si>
    <t>C</t>
  </si>
  <si>
    <t>C1</t>
  </si>
  <si>
    <t>C2</t>
  </si>
  <si>
    <t>C3</t>
  </si>
  <si>
    <t>C4</t>
  </si>
  <si>
    <t>C5</t>
  </si>
  <si>
    <t>C6</t>
  </si>
  <si>
    <t>D</t>
  </si>
  <si>
    <t>D1</t>
  </si>
  <si>
    <t>D2</t>
  </si>
  <si>
    <t>D3</t>
  </si>
  <si>
    <t>D4</t>
  </si>
  <si>
    <t>D5</t>
  </si>
  <si>
    <t>D6</t>
  </si>
  <si>
    <t>E</t>
  </si>
  <si>
    <t>E1</t>
  </si>
  <si>
    <t>E2</t>
  </si>
  <si>
    <t>E3</t>
  </si>
  <si>
    <t>E4</t>
  </si>
  <si>
    <t>E5</t>
  </si>
  <si>
    <t>E6</t>
  </si>
  <si>
    <t>F</t>
  </si>
  <si>
    <t>F1</t>
  </si>
  <si>
    <t>F2</t>
  </si>
  <si>
    <t>F3</t>
  </si>
  <si>
    <t>F4</t>
  </si>
  <si>
    <t>F5</t>
  </si>
  <si>
    <t>F6</t>
  </si>
  <si>
    <t>G</t>
  </si>
  <si>
    <t>G1</t>
  </si>
  <si>
    <t>G2</t>
  </si>
  <si>
    <t>G3</t>
  </si>
  <si>
    <t>G4</t>
  </si>
  <si>
    <t>G5</t>
  </si>
  <si>
    <t>G6</t>
  </si>
  <si>
    <t>H</t>
  </si>
  <si>
    <t>H1</t>
  </si>
  <si>
    <t>H2</t>
  </si>
  <si>
    <t>H3</t>
  </si>
  <si>
    <t>H4</t>
  </si>
  <si>
    <t>H5</t>
  </si>
  <si>
    <t>H6</t>
  </si>
  <si>
    <t>I</t>
  </si>
  <si>
    <t>I1</t>
  </si>
  <si>
    <t>I2</t>
  </si>
  <si>
    <t>I3</t>
  </si>
  <si>
    <t>I4</t>
  </si>
  <si>
    <t>I5</t>
  </si>
  <si>
    <t>I6</t>
  </si>
  <si>
    <t>J</t>
  </si>
  <si>
    <t>J1</t>
  </si>
  <si>
    <t>J2</t>
  </si>
  <si>
    <t>J3</t>
  </si>
  <si>
    <t>J4</t>
  </si>
  <si>
    <t>J5</t>
  </si>
  <si>
    <t>J6</t>
  </si>
  <si>
    <t>K</t>
  </si>
  <si>
    <t>K1</t>
  </si>
  <si>
    <t>K2</t>
  </si>
  <si>
    <t>K3</t>
  </si>
  <si>
    <t>K4</t>
  </si>
  <si>
    <t>K5</t>
  </si>
  <si>
    <t>K6</t>
  </si>
  <si>
    <t>L</t>
  </si>
  <si>
    <t>L1</t>
  </si>
  <si>
    <t>L2</t>
  </si>
  <si>
    <t>L3</t>
  </si>
  <si>
    <t>L4</t>
  </si>
  <si>
    <t>L5</t>
  </si>
  <si>
    <t>L6</t>
  </si>
  <si>
    <t>M</t>
  </si>
  <si>
    <t>M1</t>
  </si>
  <si>
    <t>M2</t>
  </si>
  <si>
    <t>M3</t>
  </si>
  <si>
    <t>M4</t>
  </si>
  <si>
    <t>M5</t>
  </si>
  <si>
    <t>M6</t>
  </si>
  <si>
    <t>N</t>
  </si>
  <si>
    <t>N1</t>
  </si>
  <si>
    <t>N2</t>
  </si>
  <si>
    <t>N3</t>
  </si>
  <si>
    <t>N4</t>
  </si>
  <si>
    <t>N5</t>
  </si>
  <si>
    <t>N6</t>
  </si>
  <si>
    <t>Nouveau</t>
  </si>
  <si>
    <t>Vers_Connexion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</si>
</sst>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1" applyFont="1" applyFill="1"/>
    <xf numFmtId="0" fontId="2" fillId="0" borderId="2" xfId="1" applyFont="1" applyBorder="1" applyAlignment="1" applyProtection="1">
      <alignment horizontal="center" vertical="center"/>
      <protection locked="0"/>
    </xf>
    <xf numFmtId="10" fontId="0" fillId="0" borderId="0" xfId="0" applyNumberFormat="1"/>
    <xf numFmtId="0" fontId="0" fillId="0" borderId="3" xfId="0" applyBorder="1"/>
    <xf numFmtId="0" fontId="0" fillId="0" borderId="4" xfId="0" applyBorder="1"/>
    <xf numFmtId="0" fontId="2" fillId="0" borderId="5" xfId="1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16"/>
  <sheetViews>
    <sheetView tabSelected="1" workbookViewId="0">
      <selection activeCell="M2" sqref="M2"/>
    </sheetView>
  </sheetViews>
  <sheetFormatPr baseColWidth="10" defaultRowHeight="15"/>
  <cols>
    <col min="6" max="6" width="14.85546875" customWidth="1"/>
    <col min="13" max="13" width="19.7109375" customWidth="1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1</v>
      </c>
      <c r="H1" t="s">
        <v>2</v>
      </c>
      <c r="I1" s="2" t="s">
        <v>8</v>
      </c>
      <c r="J1" s="2" t="s">
        <v>9</v>
      </c>
      <c r="K1" s="2" t="s">
        <v>10</v>
      </c>
      <c r="L1" s="2" t="s">
        <v>111</v>
      </c>
      <c r="M1" s="2" t="s">
        <v>112</v>
      </c>
      <c r="N1" s="2" t="s">
        <v>12</v>
      </c>
    </row>
    <row r="2" spans="1:21">
      <c r="A2" t="s">
        <v>13</v>
      </c>
      <c r="B2">
        <v>1</v>
      </c>
      <c r="C2">
        <v>2</v>
      </c>
      <c r="D2" s="3">
        <v>4</v>
      </c>
      <c r="E2" t="b">
        <v>0</v>
      </c>
      <c r="G2" s="1" t="str">
        <f t="shared" ref="G2:G65" si="0">$A2&amp;$B2</f>
        <v>A1</v>
      </c>
      <c r="H2" t="str">
        <f t="shared" ref="H2:H65" si="1">$A2&amp;$C2</f>
        <v>A2</v>
      </c>
      <c r="I2" s="4">
        <f t="shared" ref="I2:I65" si="2">D2/J2</f>
        <v>1.2903225806451613E-2</v>
      </c>
      <c r="J2">
        <f t="shared" ref="J2:J65" si="3">VLOOKUP(G2,$T$2:$U$48,2,)</f>
        <v>310</v>
      </c>
      <c r="K2" t="str">
        <f>IF(E2=TRUE,VLOOKUP(G2,H:H,1,FALSE),"")</f>
        <v/>
      </c>
      <c r="M2" t="str">
        <f>IFERROR(VLOOKUP(H2,K2:K:K,1,FALSE),"")</f>
        <v/>
      </c>
      <c r="N2" t="str">
        <f>A2&amp;"_"&amp;B2&amp;"_"&amp;C2</f>
        <v>A_1_2</v>
      </c>
      <c r="T2" s="5" t="s">
        <v>13</v>
      </c>
      <c r="U2" s="6">
        <f>SUMIF(A:A,"A",D:D)</f>
        <v>2140</v>
      </c>
    </row>
    <row r="3" spans="1:21">
      <c r="A3" t="s">
        <v>13</v>
      </c>
      <c r="B3">
        <v>1</v>
      </c>
      <c r="C3">
        <v>3</v>
      </c>
      <c r="D3" s="3">
        <v>11</v>
      </c>
      <c r="E3" t="b">
        <v>0</v>
      </c>
      <c r="G3" s="1" t="str">
        <f t="shared" si="0"/>
        <v>A1</v>
      </c>
      <c r="H3" t="str">
        <f t="shared" si="1"/>
        <v>A3</v>
      </c>
      <c r="I3" s="4">
        <f t="shared" si="2"/>
        <v>3.5483870967741936E-2</v>
      </c>
      <c r="J3">
        <f t="shared" si="3"/>
        <v>310</v>
      </c>
      <c r="K3" t="str">
        <f t="shared" ref="K3:K66" si="4">IF(E3=TRUE,VLOOKUP(G3,H:H,1,FALSE),"")</f>
        <v/>
      </c>
      <c r="M3" t="str">
        <f>IFERROR(VLOOKUP(H3,K3:K:K,1,FALSE),"")</f>
        <v/>
      </c>
      <c r="N3" t="str">
        <f t="shared" ref="N3:N66" si="5">A3&amp;"_"&amp;B3&amp;"_"&amp;C3</f>
        <v>A_1_3</v>
      </c>
      <c r="T3" t="s">
        <v>14</v>
      </c>
      <c r="U3">
        <f>SUMIFS(D:D,A:A,"A",B:B,"1")</f>
        <v>310</v>
      </c>
    </row>
    <row r="4" spans="1:21">
      <c r="A4" t="s">
        <v>13</v>
      </c>
      <c r="B4">
        <v>1</v>
      </c>
      <c r="C4">
        <v>4</v>
      </c>
      <c r="D4" s="3">
        <v>146</v>
      </c>
      <c r="E4" t="b">
        <v>0</v>
      </c>
      <c r="G4" s="1" t="str">
        <f t="shared" si="0"/>
        <v>A1</v>
      </c>
      <c r="H4" t="str">
        <f t="shared" si="1"/>
        <v>A4</v>
      </c>
      <c r="I4" s="4">
        <f t="shared" si="2"/>
        <v>0.47096774193548385</v>
      </c>
      <c r="J4">
        <f t="shared" si="3"/>
        <v>310</v>
      </c>
      <c r="K4" t="str">
        <f t="shared" si="4"/>
        <v/>
      </c>
      <c r="M4" t="str">
        <f>IFERROR(VLOOKUP(H4,K4:K:K,1,FALSE),"")</f>
        <v>A4</v>
      </c>
      <c r="N4" t="str">
        <f t="shared" si="5"/>
        <v>A_1_4</v>
      </c>
      <c r="T4" t="s">
        <v>15</v>
      </c>
      <c r="U4">
        <f>SUMIFS(D:D,A:A,"A",B:B,"2")</f>
        <v>334</v>
      </c>
    </row>
    <row r="5" spans="1:21">
      <c r="A5" t="s">
        <v>13</v>
      </c>
      <c r="B5">
        <v>1</v>
      </c>
      <c r="C5">
        <v>5</v>
      </c>
      <c r="D5" s="3">
        <v>143</v>
      </c>
      <c r="E5" t="b">
        <v>0</v>
      </c>
      <c r="G5" s="1" t="str">
        <f t="shared" si="0"/>
        <v>A1</v>
      </c>
      <c r="H5" t="str">
        <f t="shared" si="1"/>
        <v>A5</v>
      </c>
      <c r="I5" s="4">
        <f t="shared" si="2"/>
        <v>0.46129032258064517</v>
      </c>
      <c r="J5">
        <f t="shared" si="3"/>
        <v>310</v>
      </c>
      <c r="K5" t="str">
        <f t="shared" si="4"/>
        <v/>
      </c>
      <c r="M5" t="str">
        <f>IFERROR(VLOOKUP(H5,K5:K:K,1,FALSE),"")</f>
        <v/>
      </c>
      <c r="N5" t="str">
        <f t="shared" si="5"/>
        <v>A_1_5</v>
      </c>
      <c r="T5" t="s">
        <v>16</v>
      </c>
      <c r="U5">
        <f>SUMIFS(D:D,A:A,"A",B:B,"3")</f>
        <v>108</v>
      </c>
    </row>
    <row r="6" spans="1:21">
      <c r="A6" t="s">
        <v>13</v>
      </c>
      <c r="B6">
        <v>1</v>
      </c>
      <c r="C6">
        <v>1</v>
      </c>
      <c r="D6" s="3">
        <v>6</v>
      </c>
      <c r="E6" t="b">
        <v>0</v>
      </c>
      <c r="G6" s="1" t="str">
        <f t="shared" si="0"/>
        <v>A1</v>
      </c>
      <c r="H6" t="str">
        <f t="shared" si="1"/>
        <v>A1</v>
      </c>
      <c r="I6" s="4">
        <f t="shared" si="2"/>
        <v>1.935483870967742E-2</v>
      </c>
      <c r="J6">
        <f t="shared" si="3"/>
        <v>310</v>
      </c>
      <c r="K6" t="str">
        <f t="shared" si="4"/>
        <v/>
      </c>
      <c r="M6" t="str">
        <f>IFERROR(VLOOKUP(H6,K6:K:K,1,FALSE),"")</f>
        <v/>
      </c>
      <c r="N6" t="str">
        <f t="shared" si="5"/>
        <v>A_1_1</v>
      </c>
      <c r="T6" t="s">
        <v>17</v>
      </c>
      <c r="U6">
        <f>SUMIFS(D:D,A:A,"A",B:B,"4")</f>
        <v>795</v>
      </c>
    </row>
    <row r="7" spans="1:21">
      <c r="A7" t="s">
        <v>13</v>
      </c>
      <c r="B7">
        <v>2</v>
      </c>
      <c r="C7">
        <v>3</v>
      </c>
      <c r="D7" s="3">
        <v>4</v>
      </c>
      <c r="E7" t="b">
        <v>0</v>
      </c>
      <c r="G7" s="1" t="str">
        <f t="shared" si="0"/>
        <v>A2</v>
      </c>
      <c r="H7" t="str">
        <f t="shared" si="1"/>
        <v>A3</v>
      </c>
      <c r="I7" s="4">
        <f t="shared" si="2"/>
        <v>1.1976047904191617E-2</v>
      </c>
      <c r="J7">
        <f t="shared" si="3"/>
        <v>334</v>
      </c>
      <c r="K7" t="str">
        <f t="shared" si="4"/>
        <v/>
      </c>
      <c r="M7" t="str">
        <f>IFERROR(VLOOKUP(H7,K7:K:K,1,FALSE),"")</f>
        <v/>
      </c>
      <c r="N7" t="str">
        <f t="shared" si="5"/>
        <v>A_2_3</v>
      </c>
      <c r="T7" t="s">
        <v>18</v>
      </c>
      <c r="U7">
        <f>SUMIFS(D:D,A:A,"A",B:B,"5")</f>
        <v>593</v>
      </c>
    </row>
    <row r="8" spans="1:21">
      <c r="A8" t="s">
        <v>13</v>
      </c>
      <c r="B8">
        <v>2</v>
      </c>
      <c r="C8">
        <v>4</v>
      </c>
      <c r="D8" s="3">
        <v>231</v>
      </c>
      <c r="E8" t="b">
        <v>0</v>
      </c>
      <c r="G8" s="1" t="str">
        <f t="shared" si="0"/>
        <v>A2</v>
      </c>
      <c r="H8" t="str">
        <f t="shared" si="1"/>
        <v>A4</v>
      </c>
      <c r="I8" s="4">
        <f t="shared" si="2"/>
        <v>0.69161676646706582</v>
      </c>
      <c r="J8">
        <f t="shared" si="3"/>
        <v>334</v>
      </c>
      <c r="K8" t="str">
        <f t="shared" si="4"/>
        <v/>
      </c>
      <c r="M8" t="str">
        <f>IFERROR(VLOOKUP(H8,K8:K:K,1,FALSE),"")</f>
        <v>A4</v>
      </c>
      <c r="N8" t="str">
        <f t="shared" si="5"/>
        <v>A_2_4</v>
      </c>
      <c r="T8" t="s">
        <v>19</v>
      </c>
      <c r="U8">
        <f>SUMIFS(D:D,A:A,"A",B:B,"6")</f>
        <v>0</v>
      </c>
    </row>
    <row r="9" spans="1:21">
      <c r="A9" t="s">
        <v>13</v>
      </c>
      <c r="B9">
        <v>2</v>
      </c>
      <c r="C9">
        <v>5</v>
      </c>
      <c r="D9" s="3">
        <v>94</v>
      </c>
      <c r="E9" t="b">
        <v>0</v>
      </c>
      <c r="G9" s="1" t="str">
        <f t="shared" si="0"/>
        <v>A2</v>
      </c>
      <c r="H9" t="str">
        <f t="shared" si="1"/>
        <v>A5</v>
      </c>
      <c r="I9" s="4">
        <f t="shared" si="2"/>
        <v>0.28143712574850299</v>
      </c>
      <c r="J9">
        <f t="shared" si="3"/>
        <v>334</v>
      </c>
      <c r="K9" t="str">
        <f t="shared" si="4"/>
        <v/>
      </c>
      <c r="M9" t="str">
        <f>IFERROR(VLOOKUP(H9,K9:K:K,1,FALSE),"")</f>
        <v/>
      </c>
      <c r="N9" t="str">
        <f t="shared" si="5"/>
        <v>A_2_5</v>
      </c>
    </row>
    <row r="10" spans="1:21">
      <c r="A10" t="s">
        <v>13</v>
      </c>
      <c r="B10">
        <v>2</v>
      </c>
      <c r="C10">
        <v>1</v>
      </c>
      <c r="D10" s="3">
        <v>4</v>
      </c>
      <c r="E10" t="b">
        <v>0</v>
      </c>
      <c r="G10" s="1" t="str">
        <f t="shared" si="0"/>
        <v>A2</v>
      </c>
      <c r="H10" t="str">
        <f t="shared" si="1"/>
        <v>A1</v>
      </c>
      <c r="I10" s="4">
        <f t="shared" si="2"/>
        <v>1.1976047904191617E-2</v>
      </c>
      <c r="J10">
        <f t="shared" si="3"/>
        <v>334</v>
      </c>
      <c r="K10" t="str">
        <f t="shared" si="4"/>
        <v/>
      </c>
      <c r="M10" t="str">
        <f>IFERROR(VLOOKUP(H10,K10:K:K,1,FALSE),"")</f>
        <v/>
      </c>
      <c r="N10" t="str">
        <f t="shared" si="5"/>
        <v>A_2_1</v>
      </c>
      <c r="T10" s="5" t="s">
        <v>20</v>
      </c>
      <c r="U10" s="6">
        <f>SUMIF(A:A,"B",D:D)</f>
        <v>1592</v>
      </c>
    </row>
    <row r="11" spans="1:21">
      <c r="A11" t="s">
        <v>13</v>
      </c>
      <c r="B11">
        <v>2</v>
      </c>
      <c r="C11">
        <v>2</v>
      </c>
      <c r="D11" s="3">
        <v>1</v>
      </c>
      <c r="E11" t="b">
        <v>0</v>
      </c>
      <c r="G11" s="1" t="str">
        <f t="shared" si="0"/>
        <v>A2</v>
      </c>
      <c r="H11" t="str">
        <f t="shared" si="1"/>
        <v>A2</v>
      </c>
      <c r="I11" s="4">
        <f t="shared" si="2"/>
        <v>2.9940119760479044E-3</v>
      </c>
      <c r="J11">
        <f t="shared" si="3"/>
        <v>334</v>
      </c>
      <c r="K11" t="str">
        <f t="shared" si="4"/>
        <v/>
      </c>
      <c r="M11" t="str">
        <f>IFERROR(VLOOKUP(H11,K11:K:K,1,FALSE),"")</f>
        <v/>
      </c>
      <c r="N11" t="str">
        <f t="shared" si="5"/>
        <v>A_2_2</v>
      </c>
      <c r="T11" t="s">
        <v>21</v>
      </c>
      <c r="U11">
        <f>SUMIFS(D:D,A:A,"B",B:B,"1")</f>
        <v>621</v>
      </c>
    </row>
    <row r="12" spans="1:21">
      <c r="A12" t="s">
        <v>13</v>
      </c>
      <c r="B12">
        <v>3</v>
      </c>
      <c r="C12">
        <v>4</v>
      </c>
      <c r="D12" s="3">
        <v>89</v>
      </c>
      <c r="E12" t="b">
        <v>0</v>
      </c>
      <c r="G12" s="1" t="str">
        <f t="shared" si="0"/>
        <v>A3</v>
      </c>
      <c r="H12" t="str">
        <f t="shared" si="1"/>
        <v>A4</v>
      </c>
      <c r="I12" s="4">
        <f t="shared" si="2"/>
        <v>0.82407407407407407</v>
      </c>
      <c r="J12">
        <f t="shared" si="3"/>
        <v>108</v>
      </c>
      <c r="K12" t="str">
        <f t="shared" si="4"/>
        <v/>
      </c>
      <c r="M12" t="str">
        <f>IFERROR(VLOOKUP(H12,K12:K:K,1,FALSE),"")</f>
        <v>A4</v>
      </c>
      <c r="N12" t="str">
        <f t="shared" si="5"/>
        <v>A_3_4</v>
      </c>
      <c r="T12" t="s">
        <v>22</v>
      </c>
      <c r="U12">
        <f>SUMIFS(D:D,A:A,"B",B:B,"2")</f>
        <v>151</v>
      </c>
    </row>
    <row r="13" spans="1:21">
      <c r="A13" t="s">
        <v>13</v>
      </c>
      <c r="B13">
        <v>3</v>
      </c>
      <c r="C13">
        <v>5</v>
      </c>
      <c r="D13" s="3">
        <v>9</v>
      </c>
      <c r="E13" t="b">
        <v>0</v>
      </c>
      <c r="G13" s="1" t="str">
        <f t="shared" si="0"/>
        <v>A3</v>
      </c>
      <c r="H13" t="str">
        <f t="shared" si="1"/>
        <v>A5</v>
      </c>
      <c r="I13" s="4">
        <f t="shared" si="2"/>
        <v>8.3333333333333329E-2</v>
      </c>
      <c r="J13">
        <f t="shared" si="3"/>
        <v>108</v>
      </c>
      <c r="K13" t="str">
        <f t="shared" si="4"/>
        <v/>
      </c>
      <c r="M13" t="str">
        <f>IFERROR(VLOOKUP(H13,K13:K:K,1,FALSE),"")</f>
        <v/>
      </c>
      <c r="N13" t="str">
        <f t="shared" si="5"/>
        <v>A_3_5</v>
      </c>
      <c r="T13" t="s">
        <v>23</v>
      </c>
      <c r="U13">
        <f>SUMIFS(D:D,A:A,"B",B:B,"3")</f>
        <v>820</v>
      </c>
    </row>
    <row r="14" spans="1:21">
      <c r="A14" t="s">
        <v>13</v>
      </c>
      <c r="B14">
        <v>3</v>
      </c>
      <c r="C14">
        <v>1</v>
      </c>
      <c r="D14" s="3">
        <v>7</v>
      </c>
      <c r="E14" t="b">
        <v>0</v>
      </c>
      <c r="G14" s="1" t="str">
        <f t="shared" si="0"/>
        <v>A3</v>
      </c>
      <c r="H14" t="str">
        <f t="shared" si="1"/>
        <v>A1</v>
      </c>
      <c r="I14" s="4">
        <f t="shared" si="2"/>
        <v>6.4814814814814811E-2</v>
      </c>
      <c r="J14">
        <f t="shared" si="3"/>
        <v>108</v>
      </c>
      <c r="K14" t="str">
        <f t="shared" si="4"/>
        <v/>
      </c>
      <c r="M14" t="str">
        <f>IFERROR(VLOOKUP(H14,K14:K:K,1,FALSE),"")</f>
        <v/>
      </c>
      <c r="N14" t="str">
        <f t="shared" si="5"/>
        <v>A_3_1</v>
      </c>
      <c r="T14" t="s">
        <v>24</v>
      </c>
      <c r="U14">
        <f>SUMIFS(D:D,A:A,"B",B:B,"4")</f>
        <v>0</v>
      </c>
    </row>
    <row r="15" spans="1:21">
      <c r="A15" t="s">
        <v>13</v>
      </c>
      <c r="B15">
        <v>3</v>
      </c>
      <c r="C15">
        <v>2</v>
      </c>
      <c r="D15" s="3">
        <v>1</v>
      </c>
      <c r="E15" t="b">
        <v>0</v>
      </c>
      <c r="G15" s="1" t="str">
        <f t="shared" si="0"/>
        <v>A3</v>
      </c>
      <c r="H15" t="str">
        <f t="shared" si="1"/>
        <v>A2</v>
      </c>
      <c r="I15" s="4">
        <f t="shared" si="2"/>
        <v>9.2592592592592587E-3</v>
      </c>
      <c r="J15">
        <f t="shared" si="3"/>
        <v>108</v>
      </c>
      <c r="K15" t="str">
        <f t="shared" si="4"/>
        <v/>
      </c>
      <c r="M15" t="str">
        <f>IFERROR(VLOOKUP(H15,K15:K:K,1,FALSE),"")</f>
        <v/>
      </c>
      <c r="N15" t="str">
        <f t="shared" si="5"/>
        <v>A_3_2</v>
      </c>
      <c r="T15" t="s">
        <v>25</v>
      </c>
      <c r="U15">
        <f>SUMIFS(D:D,A:A,"B",B:B,"5")</f>
        <v>0</v>
      </c>
    </row>
    <row r="16" spans="1:21">
      <c r="A16" t="s">
        <v>13</v>
      </c>
      <c r="B16">
        <v>3</v>
      </c>
      <c r="C16">
        <v>3</v>
      </c>
      <c r="D16" s="3">
        <v>2</v>
      </c>
      <c r="E16" t="b">
        <v>0</v>
      </c>
      <c r="G16" s="1" t="str">
        <f t="shared" si="0"/>
        <v>A3</v>
      </c>
      <c r="H16" t="str">
        <f t="shared" si="1"/>
        <v>A3</v>
      </c>
      <c r="I16" s="4">
        <f t="shared" si="2"/>
        <v>1.8518518518518517E-2</v>
      </c>
      <c r="J16">
        <f t="shared" si="3"/>
        <v>108</v>
      </c>
      <c r="K16" t="str">
        <f t="shared" si="4"/>
        <v/>
      </c>
      <c r="M16" t="str">
        <f>IFERROR(VLOOKUP(H16,K16:K:K,1,FALSE),"")</f>
        <v/>
      </c>
      <c r="N16" t="str">
        <f t="shared" si="5"/>
        <v>A_3_3</v>
      </c>
      <c r="T16" t="s">
        <v>26</v>
      </c>
      <c r="U16">
        <f>SUMIFS(D:D,A:A,"B",B:B,"6")</f>
        <v>0</v>
      </c>
    </row>
    <row r="17" spans="1:21">
      <c r="A17" t="s">
        <v>13</v>
      </c>
      <c r="B17">
        <v>4</v>
      </c>
      <c r="C17">
        <v>5</v>
      </c>
      <c r="D17" s="3">
        <v>146</v>
      </c>
      <c r="E17" t="b">
        <v>1</v>
      </c>
      <c r="F17" t="s">
        <v>20</v>
      </c>
      <c r="G17" s="1" t="str">
        <f t="shared" si="0"/>
        <v>A4</v>
      </c>
      <c r="H17" t="str">
        <f t="shared" si="1"/>
        <v>A5</v>
      </c>
      <c r="I17" s="4">
        <f t="shared" si="2"/>
        <v>0.18364779874213835</v>
      </c>
      <c r="J17">
        <f t="shared" si="3"/>
        <v>795</v>
      </c>
      <c r="K17" t="str">
        <f t="shared" si="4"/>
        <v>A4</v>
      </c>
      <c r="M17" t="str">
        <f>IFERROR(VLOOKUP(H17,K17:K:K,1,FALSE),"")</f>
        <v/>
      </c>
      <c r="N17" t="str">
        <f t="shared" si="5"/>
        <v>A_4_5</v>
      </c>
    </row>
    <row r="18" spans="1:21">
      <c r="A18" t="s">
        <v>13</v>
      </c>
      <c r="B18">
        <v>4</v>
      </c>
      <c r="C18">
        <v>1</v>
      </c>
      <c r="D18" s="3">
        <v>204</v>
      </c>
      <c r="E18" t="b">
        <v>1</v>
      </c>
      <c r="F18" t="s">
        <v>20</v>
      </c>
      <c r="G18" s="1" t="str">
        <f t="shared" si="0"/>
        <v>A4</v>
      </c>
      <c r="H18" t="str">
        <f t="shared" si="1"/>
        <v>A1</v>
      </c>
      <c r="I18" s="4">
        <f t="shared" si="2"/>
        <v>0.25660377358490566</v>
      </c>
      <c r="J18">
        <f t="shared" si="3"/>
        <v>795</v>
      </c>
      <c r="K18" t="str">
        <f t="shared" si="4"/>
        <v>A4</v>
      </c>
      <c r="M18" t="str">
        <f>IFERROR(VLOOKUP(H18,K18:K:K,1,FALSE),"")</f>
        <v/>
      </c>
      <c r="N18" t="str">
        <f t="shared" si="5"/>
        <v>A_4_1</v>
      </c>
      <c r="T18" s="5" t="s">
        <v>27</v>
      </c>
      <c r="U18" s="6">
        <f>SUMIF(A:A,"C",D:D)</f>
        <v>1664</v>
      </c>
    </row>
    <row r="19" spans="1:21">
      <c r="A19" t="s">
        <v>13</v>
      </c>
      <c r="B19">
        <v>4</v>
      </c>
      <c r="C19">
        <v>2</v>
      </c>
      <c r="D19" s="3">
        <v>305</v>
      </c>
      <c r="E19" t="b">
        <v>1</v>
      </c>
      <c r="F19" t="s">
        <v>20</v>
      </c>
      <c r="G19" s="1" t="str">
        <f t="shared" si="0"/>
        <v>A4</v>
      </c>
      <c r="H19" t="str">
        <f t="shared" si="1"/>
        <v>A2</v>
      </c>
      <c r="I19" s="4">
        <f t="shared" si="2"/>
        <v>0.38364779874213839</v>
      </c>
      <c r="J19">
        <f t="shared" si="3"/>
        <v>795</v>
      </c>
      <c r="K19" t="str">
        <f t="shared" si="4"/>
        <v>A4</v>
      </c>
      <c r="M19" t="str">
        <f>IFERROR(VLOOKUP(H19,K19:K:K,1,FALSE),"")</f>
        <v/>
      </c>
      <c r="N19" t="str">
        <f t="shared" si="5"/>
        <v>A_4_2</v>
      </c>
      <c r="T19" t="s">
        <v>28</v>
      </c>
      <c r="U19">
        <f>SUMIFS(D:D,A:A,"C",B:B,"1")</f>
        <v>547</v>
      </c>
    </row>
    <row r="20" spans="1:21">
      <c r="A20" t="s">
        <v>13</v>
      </c>
      <c r="B20">
        <v>4</v>
      </c>
      <c r="C20">
        <v>3</v>
      </c>
      <c r="D20" s="3">
        <v>137</v>
      </c>
      <c r="E20" t="b">
        <v>1</v>
      </c>
      <c r="F20" t="s">
        <v>20</v>
      </c>
      <c r="G20" s="1" t="str">
        <f t="shared" si="0"/>
        <v>A4</v>
      </c>
      <c r="H20" t="str">
        <f t="shared" si="1"/>
        <v>A3</v>
      </c>
      <c r="I20" s="4">
        <f t="shared" si="2"/>
        <v>0.17232704402515722</v>
      </c>
      <c r="J20">
        <f t="shared" si="3"/>
        <v>795</v>
      </c>
      <c r="K20" t="str">
        <f t="shared" si="4"/>
        <v>A4</v>
      </c>
      <c r="M20" t="str">
        <f>IFERROR(VLOOKUP(H20,K20:K:K,1,FALSE),"")</f>
        <v/>
      </c>
      <c r="N20" t="str">
        <f t="shared" si="5"/>
        <v>A_4_3</v>
      </c>
      <c r="T20" t="s">
        <v>29</v>
      </c>
      <c r="U20">
        <f>SUMIFS(D:D,A:A,"C",B:B,"2")</f>
        <v>105</v>
      </c>
    </row>
    <row r="21" spans="1:21">
      <c r="A21" t="s">
        <v>13</v>
      </c>
      <c r="B21">
        <v>4</v>
      </c>
      <c r="C21">
        <v>4</v>
      </c>
      <c r="D21" s="3">
        <v>3</v>
      </c>
      <c r="E21" t="b">
        <v>1</v>
      </c>
      <c r="F21" t="s">
        <v>20</v>
      </c>
      <c r="G21" s="1" t="str">
        <f t="shared" si="0"/>
        <v>A4</v>
      </c>
      <c r="H21" t="str">
        <f t="shared" si="1"/>
        <v>A4</v>
      </c>
      <c r="I21" s="4">
        <f t="shared" si="2"/>
        <v>3.7735849056603774E-3</v>
      </c>
      <c r="J21">
        <f t="shared" si="3"/>
        <v>795</v>
      </c>
      <c r="K21" t="str">
        <f t="shared" si="4"/>
        <v>A4</v>
      </c>
      <c r="M21" t="str">
        <f>IFERROR(VLOOKUP(H21,K21:K:K,1,FALSE),"")</f>
        <v>A4</v>
      </c>
      <c r="N21" t="str">
        <f t="shared" si="5"/>
        <v>A_4_4</v>
      </c>
      <c r="T21" t="s">
        <v>30</v>
      </c>
      <c r="U21">
        <f>SUMIFS(D:D,A:A,"C",B:B,"3")</f>
        <v>643</v>
      </c>
    </row>
    <row r="22" spans="1:21">
      <c r="A22" t="s">
        <v>13</v>
      </c>
      <c r="B22">
        <v>5</v>
      </c>
      <c r="C22">
        <v>1</v>
      </c>
      <c r="D22" s="3">
        <v>293</v>
      </c>
      <c r="E22" t="b">
        <v>0</v>
      </c>
      <c r="G22" s="1" t="str">
        <f t="shared" si="0"/>
        <v>A5</v>
      </c>
      <c r="H22" t="str">
        <f t="shared" si="1"/>
        <v>A1</v>
      </c>
      <c r="I22" s="4">
        <f t="shared" si="2"/>
        <v>0.49409780775716694</v>
      </c>
      <c r="J22">
        <f t="shared" si="3"/>
        <v>593</v>
      </c>
      <c r="K22" t="str">
        <f t="shared" si="4"/>
        <v/>
      </c>
      <c r="M22" t="str">
        <f>IFERROR(VLOOKUP(H22,K22:K:K,1,FALSE),"")</f>
        <v/>
      </c>
      <c r="N22" t="str">
        <f t="shared" si="5"/>
        <v>A_5_1</v>
      </c>
      <c r="T22" t="s">
        <v>31</v>
      </c>
      <c r="U22">
        <f>SUMIFS(D:D,A:A,"C",B:B,"4")</f>
        <v>369</v>
      </c>
    </row>
    <row r="23" spans="1:21">
      <c r="A23" t="s">
        <v>13</v>
      </c>
      <c r="B23">
        <v>5</v>
      </c>
      <c r="C23">
        <v>2</v>
      </c>
      <c r="D23" s="3">
        <v>125</v>
      </c>
      <c r="E23" t="b">
        <v>0</v>
      </c>
      <c r="G23" s="1" t="str">
        <f t="shared" si="0"/>
        <v>A5</v>
      </c>
      <c r="H23" t="str">
        <f t="shared" si="1"/>
        <v>A2</v>
      </c>
      <c r="I23" s="4">
        <f t="shared" si="2"/>
        <v>0.21079258010118043</v>
      </c>
      <c r="J23">
        <f t="shared" si="3"/>
        <v>593</v>
      </c>
      <c r="K23" t="str">
        <f t="shared" si="4"/>
        <v/>
      </c>
      <c r="M23" t="str">
        <f>IFERROR(VLOOKUP(H23,K23:K:K,1,FALSE),"")</f>
        <v/>
      </c>
      <c r="N23" t="str">
        <f t="shared" si="5"/>
        <v>A_5_2</v>
      </c>
      <c r="T23" t="s">
        <v>32</v>
      </c>
      <c r="U23">
        <f>SUMIFS(D:D,A:A,"C",B:B,"5")</f>
        <v>0</v>
      </c>
    </row>
    <row r="24" spans="1:21">
      <c r="A24" t="s">
        <v>13</v>
      </c>
      <c r="B24">
        <v>5</v>
      </c>
      <c r="C24">
        <v>3</v>
      </c>
      <c r="D24" s="3">
        <v>38</v>
      </c>
      <c r="E24" t="b">
        <v>0</v>
      </c>
      <c r="G24" s="1" t="str">
        <f t="shared" si="0"/>
        <v>A5</v>
      </c>
      <c r="H24" t="str">
        <f t="shared" si="1"/>
        <v>A3</v>
      </c>
      <c r="I24" s="4">
        <f t="shared" si="2"/>
        <v>6.4080944350758853E-2</v>
      </c>
      <c r="J24">
        <f t="shared" si="3"/>
        <v>593</v>
      </c>
      <c r="K24" t="str">
        <f t="shared" si="4"/>
        <v/>
      </c>
      <c r="M24" t="str">
        <f>IFERROR(VLOOKUP(H24,K24:K:K,1,FALSE),"")</f>
        <v/>
      </c>
      <c r="N24" t="str">
        <f t="shared" si="5"/>
        <v>A_5_3</v>
      </c>
      <c r="T24" t="s">
        <v>33</v>
      </c>
      <c r="U24">
        <f>SUMIFS(D:D,A:A,"C",B:B,"6")</f>
        <v>0</v>
      </c>
    </row>
    <row r="25" spans="1:21">
      <c r="A25" t="s">
        <v>13</v>
      </c>
      <c r="B25">
        <v>5</v>
      </c>
      <c r="C25">
        <v>4</v>
      </c>
      <c r="D25" s="3">
        <v>121</v>
      </c>
      <c r="E25" t="b">
        <v>0</v>
      </c>
      <c r="G25" s="1" t="str">
        <f t="shared" si="0"/>
        <v>A5</v>
      </c>
      <c r="H25" t="str">
        <f t="shared" si="1"/>
        <v>A4</v>
      </c>
      <c r="I25" s="4">
        <f t="shared" si="2"/>
        <v>0.20404721753794267</v>
      </c>
      <c r="J25">
        <f t="shared" si="3"/>
        <v>593</v>
      </c>
      <c r="K25" t="str">
        <f t="shared" si="4"/>
        <v/>
      </c>
      <c r="M25" t="str">
        <f>IFERROR(VLOOKUP(H25,K25:K:K,1,FALSE),"")</f>
        <v>A4</v>
      </c>
      <c r="N25" t="str">
        <f t="shared" si="5"/>
        <v>A_5_4</v>
      </c>
    </row>
    <row r="26" spans="1:21">
      <c r="A26" t="s">
        <v>13</v>
      </c>
      <c r="B26">
        <v>5</v>
      </c>
      <c r="C26">
        <v>5</v>
      </c>
      <c r="D26" s="3">
        <v>16</v>
      </c>
      <c r="E26" t="b">
        <v>0</v>
      </c>
      <c r="G26" s="1" t="str">
        <f t="shared" si="0"/>
        <v>A5</v>
      </c>
      <c r="H26" t="str">
        <f t="shared" si="1"/>
        <v>A5</v>
      </c>
      <c r="I26" s="4">
        <f t="shared" si="2"/>
        <v>2.6981450252951095E-2</v>
      </c>
      <c r="J26">
        <f t="shared" si="3"/>
        <v>593</v>
      </c>
      <c r="K26" t="str">
        <f t="shared" si="4"/>
        <v/>
      </c>
      <c r="M26" t="str">
        <f>IFERROR(VLOOKUP(H26,K26:K:K,1,FALSE),"")</f>
        <v/>
      </c>
      <c r="N26" t="str">
        <f t="shared" si="5"/>
        <v>A_5_5</v>
      </c>
      <c r="T26" s="5" t="s">
        <v>34</v>
      </c>
      <c r="U26" s="6">
        <f>SUMIF(A:A,"D",D:D)</f>
        <v>2572</v>
      </c>
    </row>
    <row r="27" spans="1:21">
      <c r="A27" t="s">
        <v>20</v>
      </c>
      <c r="B27">
        <v>1</v>
      </c>
      <c r="C27">
        <v>2</v>
      </c>
      <c r="D27" s="3">
        <v>88</v>
      </c>
      <c r="E27" t="b">
        <v>1</v>
      </c>
      <c r="F27" t="s">
        <v>13</v>
      </c>
      <c r="G27" s="1" t="str">
        <f t="shared" si="0"/>
        <v>B1</v>
      </c>
      <c r="H27" t="str">
        <f t="shared" si="1"/>
        <v>B2</v>
      </c>
      <c r="I27" s="4">
        <f t="shared" si="2"/>
        <v>0.14170692431561996</v>
      </c>
      <c r="J27">
        <f t="shared" si="3"/>
        <v>621</v>
      </c>
      <c r="K27" t="str">
        <f t="shared" si="4"/>
        <v>B1</v>
      </c>
      <c r="M27" t="str">
        <f>IFERROR(VLOOKUP(H27,K27:K:K,1,FALSE),"")</f>
        <v/>
      </c>
      <c r="N27" t="str">
        <f t="shared" si="5"/>
        <v>B_1_2</v>
      </c>
      <c r="T27" t="s">
        <v>35</v>
      </c>
      <c r="U27">
        <f>SUMIFS(D:D,A:A,"D",B:B,"1")</f>
        <v>432</v>
      </c>
    </row>
    <row r="28" spans="1:21">
      <c r="A28" t="s">
        <v>20</v>
      </c>
      <c r="B28">
        <v>1</v>
      </c>
      <c r="C28">
        <v>3</v>
      </c>
      <c r="D28" s="3">
        <v>531</v>
      </c>
      <c r="E28" t="b">
        <v>1</v>
      </c>
      <c r="F28" t="s">
        <v>13</v>
      </c>
      <c r="G28" s="1" t="str">
        <f t="shared" si="0"/>
        <v>B1</v>
      </c>
      <c r="H28" t="str">
        <f t="shared" si="1"/>
        <v>B3</v>
      </c>
      <c r="I28" s="4">
        <f t="shared" si="2"/>
        <v>0.85507246376811596</v>
      </c>
      <c r="J28">
        <f t="shared" si="3"/>
        <v>621</v>
      </c>
      <c r="K28" t="str">
        <f t="shared" si="4"/>
        <v>B1</v>
      </c>
      <c r="M28" t="str">
        <f>IFERROR(VLOOKUP(H28,K28:K:K,1,FALSE),"")</f>
        <v>B3</v>
      </c>
      <c r="N28" t="str">
        <f t="shared" si="5"/>
        <v>B_1_3</v>
      </c>
      <c r="T28" t="s">
        <v>36</v>
      </c>
      <c r="U28">
        <f>SUMIFS(D:D,A:A,"D",B:B,"2")</f>
        <v>732</v>
      </c>
    </row>
    <row r="29" spans="1:21">
      <c r="A29" t="s">
        <v>20</v>
      </c>
      <c r="B29">
        <v>1</v>
      </c>
      <c r="C29">
        <v>1</v>
      </c>
      <c r="D29" s="3">
        <v>2</v>
      </c>
      <c r="E29" t="b">
        <v>1</v>
      </c>
      <c r="F29" t="s">
        <v>13</v>
      </c>
      <c r="G29" s="1" t="str">
        <f t="shared" si="0"/>
        <v>B1</v>
      </c>
      <c r="H29" t="str">
        <f t="shared" si="1"/>
        <v>B1</v>
      </c>
      <c r="I29" s="4">
        <f t="shared" si="2"/>
        <v>3.2206119162640902E-3</v>
      </c>
      <c r="J29">
        <f t="shared" si="3"/>
        <v>621</v>
      </c>
      <c r="K29" t="str">
        <f t="shared" si="4"/>
        <v>B1</v>
      </c>
      <c r="M29" t="str">
        <f>IFERROR(VLOOKUP(H29,K29:K:K,1,FALSE),"")</f>
        <v>B1</v>
      </c>
      <c r="N29" t="str">
        <f t="shared" si="5"/>
        <v>B_1_1</v>
      </c>
      <c r="T29" t="s">
        <v>37</v>
      </c>
      <c r="U29">
        <f>SUMIFS(D:D,A:A,"D",B:B,"3")</f>
        <v>651</v>
      </c>
    </row>
    <row r="30" spans="1:21">
      <c r="A30" t="s">
        <v>20</v>
      </c>
      <c r="B30">
        <v>2</v>
      </c>
      <c r="C30">
        <v>3</v>
      </c>
      <c r="D30" s="3">
        <v>10</v>
      </c>
      <c r="E30" t="b">
        <v>0</v>
      </c>
      <c r="G30" s="1" t="str">
        <f t="shared" si="0"/>
        <v>B2</v>
      </c>
      <c r="H30" t="str">
        <f t="shared" si="1"/>
        <v>B3</v>
      </c>
      <c r="I30" s="4">
        <f t="shared" si="2"/>
        <v>6.6225165562913912E-2</v>
      </c>
      <c r="J30">
        <f t="shared" si="3"/>
        <v>151</v>
      </c>
      <c r="K30" t="str">
        <f t="shared" si="4"/>
        <v/>
      </c>
      <c r="M30" t="str">
        <f>IFERROR(VLOOKUP(H30,K30:K:K,1,FALSE),"")</f>
        <v>B3</v>
      </c>
      <c r="N30" t="str">
        <f t="shared" si="5"/>
        <v>B_2_3</v>
      </c>
      <c r="T30" t="s">
        <v>38</v>
      </c>
      <c r="U30">
        <f>SUMIFS(D:D,A:A,"D",B:B,"4")</f>
        <v>682</v>
      </c>
    </row>
    <row r="31" spans="1:21">
      <c r="A31" t="s">
        <v>20</v>
      </c>
      <c r="B31">
        <v>2</v>
      </c>
      <c r="C31">
        <v>1</v>
      </c>
      <c r="D31" s="3">
        <v>141</v>
      </c>
      <c r="E31" t="b">
        <v>0</v>
      </c>
      <c r="G31" s="1" t="str">
        <f t="shared" si="0"/>
        <v>B2</v>
      </c>
      <c r="H31" t="str">
        <f t="shared" si="1"/>
        <v>B1</v>
      </c>
      <c r="I31" s="4">
        <f t="shared" si="2"/>
        <v>0.93377483443708609</v>
      </c>
      <c r="J31">
        <f t="shared" si="3"/>
        <v>151</v>
      </c>
      <c r="K31" t="str">
        <f t="shared" si="4"/>
        <v/>
      </c>
      <c r="M31" t="str">
        <f>IFERROR(VLOOKUP(H31,K31:K:K,1,FALSE),"")</f>
        <v>B1</v>
      </c>
      <c r="N31" t="str">
        <f t="shared" si="5"/>
        <v>B_2_1</v>
      </c>
      <c r="T31" t="s">
        <v>39</v>
      </c>
      <c r="U31">
        <f>SUMIFS(D:D,A:A,"D",B:B,"5")</f>
        <v>75</v>
      </c>
    </row>
    <row r="32" spans="1:21">
      <c r="A32" t="s">
        <v>20</v>
      </c>
      <c r="B32">
        <v>2</v>
      </c>
      <c r="C32">
        <v>2</v>
      </c>
      <c r="D32" s="3">
        <v>0</v>
      </c>
      <c r="E32" t="b">
        <v>0</v>
      </c>
      <c r="G32" s="1" t="str">
        <f t="shared" si="0"/>
        <v>B2</v>
      </c>
      <c r="H32" t="str">
        <f t="shared" si="1"/>
        <v>B2</v>
      </c>
      <c r="I32" s="4">
        <f t="shared" si="2"/>
        <v>0</v>
      </c>
      <c r="J32">
        <f t="shared" si="3"/>
        <v>151</v>
      </c>
      <c r="K32" t="str">
        <f t="shared" si="4"/>
        <v/>
      </c>
      <c r="M32" t="str">
        <f>IFERROR(VLOOKUP(H32,K32:K:K,1,FALSE),"")</f>
        <v/>
      </c>
      <c r="N32" t="str">
        <f t="shared" si="5"/>
        <v>B_2_2</v>
      </c>
      <c r="T32" t="s">
        <v>40</v>
      </c>
      <c r="U32">
        <f>SUMIFS(D:D,A:A,"D",B:B,"6")</f>
        <v>0</v>
      </c>
    </row>
    <row r="33" spans="1:21">
      <c r="A33" t="s">
        <v>20</v>
      </c>
      <c r="B33">
        <v>3</v>
      </c>
      <c r="C33">
        <v>1</v>
      </c>
      <c r="D33" s="3">
        <v>817</v>
      </c>
      <c r="E33" t="b">
        <v>1</v>
      </c>
      <c r="F33" t="s">
        <v>27</v>
      </c>
      <c r="G33" s="1" t="str">
        <f t="shared" si="0"/>
        <v>B3</v>
      </c>
      <c r="H33" t="str">
        <f t="shared" si="1"/>
        <v>B1</v>
      </c>
      <c r="I33" s="4">
        <f t="shared" si="2"/>
        <v>0.99634146341463414</v>
      </c>
      <c r="J33">
        <f t="shared" si="3"/>
        <v>820</v>
      </c>
      <c r="K33" t="str">
        <f t="shared" si="4"/>
        <v>B3</v>
      </c>
      <c r="M33" t="str">
        <f>IFERROR(VLOOKUP(H33,K33:K:K,1,FALSE),"")</f>
        <v>B1</v>
      </c>
      <c r="N33" t="str">
        <f t="shared" si="5"/>
        <v>B_3_1</v>
      </c>
    </row>
    <row r="34" spans="1:21">
      <c r="A34" t="s">
        <v>20</v>
      </c>
      <c r="B34">
        <v>3</v>
      </c>
      <c r="C34">
        <v>2</v>
      </c>
      <c r="D34" s="3">
        <v>2</v>
      </c>
      <c r="E34" t="b">
        <v>1</v>
      </c>
      <c r="F34" t="s">
        <v>27</v>
      </c>
      <c r="G34" s="1" t="str">
        <f t="shared" si="0"/>
        <v>B3</v>
      </c>
      <c r="H34" t="str">
        <f t="shared" si="1"/>
        <v>B2</v>
      </c>
      <c r="I34" s="4">
        <f t="shared" si="2"/>
        <v>2.4390243902439024E-3</v>
      </c>
      <c r="J34">
        <f t="shared" si="3"/>
        <v>820</v>
      </c>
      <c r="K34" t="str">
        <f t="shared" si="4"/>
        <v>B3</v>
      </c>
      <c r="M34" t="str">
        <f>IFERROR(VLOOKUP(H34,K34:K:K,1,FALSE),"")</f>
        <v/>
      </c>
      <c r="N34" t="str">
        <f t="shared" si="5"/>
        <v>B_3_2</v>
      </c>
      <c r="T34" s="5" t="s">
        <v>41</v>
      </c>
      <c r="U34" s="6">
        <f>SUMIF(A:A,"E",D:D)</f>
        <v>1289</v>
      </c>
    </row>
    <row r="35" spans="1:21">
      <c r="A35" t="s">
        <v>20</v>
      </c>
      <c r="B35">
        <v>3</v>
      </c>
      <c r="C35">
        <v>3</v>
      </c>
      <c r="D35" s="3">
        <v>1</v>
      </c>
      <c r="E35" t="b">
        <v>1</v>
      </c>
      <c r="F35" t="s">
        <v>27</v>
      </c>
      <c r="G35" s="1" t="str">
        <f t="shared" si="0"/>
        <v>B3</v>
      </c>
      <c r="H35" t="str">
        <f t="shared" si="1"/>
        <v>B3</v>
      </c>
      <c r="I35" s="4">
        <f t="shared" si="2"/>
        <v>1.2195121951219512E-3</v>
      </c>
      <c r="J35">
        <f t="shared" si="3"/>
        <v>820</v>
      </c>
      <c r="K35" t="str">
        <f t="shared" si="4"/>
        <v>B3</v>
      </c>
      <c r="M35" t="str">
        <f>IFERROR(VLOOKUP(H35,K35:K:K,1,FALSE),"")</f>
        <v>B3</v>
      </c>
      <c r="N35" t="str">
        <f t="shared" si="5"/>
        <v>B_3_3</v>
      </c>
      <c r="T35" t="s">
        <v>42</v>
      </c>
      <c r="U35">
        <f>SUMIFS(D:D,A:A,"E",B:B,"1")</f>
        <v>395</v>
      </c>
    </row>
    <row r="36" spans="1:21">
      <c r="A36" t="s">
        <v>27</v>
      </c>
      <c r="B36">
        <v>1</v>
      </c>
      <c r="C36">
        <v>2</v>
      </c>
      <c r="D36" s="3">
        <v>23</v>
      </c>
      <c r="E36" t="b">
        <v>1</v>
      </c>
      <c r="F36" t="s">
        <v>20</v>
      </c>
      <c r="G36" s="1" t="str">
        <f t="shared" si="0"/>
        <v>C1</v>
      </c>
      <c r="H36" t="str">
        <f t="shared" si="1"/>
        <v>C2</v>
      </c>
      <c r="I36" s="4">
        <f t="shared" si="2"/>
        <v>4.2047531992687383E-2</v>
      </c>
      <c r="J36">
        <f t="shared" si="3"/>
        <v>547</v>
      </c>
      <c r="K36" t="str">
        <f t="shared" si="4"/>
        <v>C1</v>
      </c>
      <c r="L36" t="str">
        <f>IFERROR(VLOOKUP(H36,F36:K:K,1,FALSE),"")</f>
        <v/>
      </c>
      <c r="M36" t="str">
        <f>IFERROR(VLOOKUP(H36,K36:K:K,1,FALSE),"")</f>
        <v/>
      </c>
      <c r="N36" t="str">
        <f t="shared" si="5"/>
        <v>C_1_2</v>
      </c>
      <c r="T36" t="s">
        <v>43</v>
      </c>
      <c r="U36">
        <f>SUMIFS(D:D,A:A,"E",B:B,"2")</f>
        <v>65</v>
      </c>
    </row>
    <row r="37" spans="1:21">
      <c r="A37" t="s">
        <v>27</v>
      </c>
      <c r="B37">
        <v>1</v>
      </c>
      <c r="C37">
        <v>3</v>
      </c>
      <c r="D37" s="3">
        <v>370</v>
      </c>
      <c r="E37" t="b">
        <v>1</v>
      </c>
      <c r="F37" t="s">
        <v>20</v>
      </c>
      <c r="G37" s="1" t="str">
        <f t="shared" si="0"/>
        <v>C1</v>
      </c>
      <c r="H37" t="str">
        <f t="shared" si="1"/>
        <v>C3</v>
      </c>
      <c r="I37" s="4">
        <f t="shared" si="2"/>
        <v>0.67641681901279704</v>
      </c>
      <c r="J37">
        <f t="shared" si="3"/>
        <v>547</v>
      </c>
      <c r="K37" t="str">
        <f t="shared" si="4"/>
        <v>C1</v>
      </c>
      <c r="L37" t="str">
        <f>IFERROR(VLOOKUP(H37,F37:K:K,1,FALSE),"")</f>
        <v/>
      </c>
      <c r="M37" t="str">
        <f>IFERROR(VLOOKUP(H37,K37:K:K,1,FALSE),"")</f>
        <v>C3</v>
      </c>
      <c r="N37" t="str">
        <f t="shared" si="5"/>
        <v>C_1_3</v>
      </c>
      <c r="T37" t="s">
        <v>44</v>
      </c>
      <c r="U37">
        <f>SUMIFS(D:D,A:A,"E",B:B,"3")</f>
        <v>80</v>
      </c>
    </row>
    <row r="38" spans="1:21">
      <c r="A38" t="s">
        <v>27</v>
      </c>
      <c r="B38">
        <v>1</v>
      </c>
      <c r="C38">
        <v>4</v>
      </c>
      <c r="D38" s="3">
        <v>154</v>
      </c>
      <c r="E38" t="b">
        <v>1</v>
      </c>
      <c r="F38" t="s">
        <v>20</v>
      </c>
      <c r="G38" s="1" t="str">
        <f t="shared" si="0"/>
        <v>C1</v>
      </c>
      <c r="H38" t="str">
        <f t="shared" si="1"/>
        <v>C4</v>
      </c>
      <c r="I38" s="4">
        <f t="shared" si="2"/>
        <v>0.28153564899451555</v>
      </c>
      <c r="J38">
        <f t="shared" si="3"/>
        <v>547</v>
      </c>
      <c r="K38" t="str">
        <f t="shared" si="4"/>
        <v>C1</v>
      </c>
      <c r="L38" t="str">
        <f>IFERROR(VLOOKUP(H38,F38:K:K,1,FALSE),"")</f>
        <v/>
      </c>
      <c r="M38" t="str">
        <f>IFERROR(VLOOKUP(H38,K38:K:K,1,FALSE),"")</f>
        <v/>
      </c>
      <c r="N38" t="str">
        <f t="shared" si="5"/>
        <v>C_1_4</v>
      </c>
      <c r="T38" t="s">
        <v>45</v>
      </c>
      <c r="U38">
        <f>SUMIFS(D:D,A:A,"E",B:B,"4")</f>
        <v>670</v>
      </c>
    </row>
    <row r="39" spans="1:21">
      <c r="A39" t="s">
        <v>27</v>
      </c>
      <c r="B39">
        <v>1</v>
      </c>
      <c r="C39">
        <v>1</v>
      </c>
      <c r="D39" s="3">
        <v>0</v>
      </c>
      <c r="E39" t="b">
        <v>1</v>
      </c>
      <c r="F39" t="s">
        <v>20</v>
      </c>
      <c r="G39" s="1" t="str">
        <f t="shared" si="0"/>
        <v>C1</v>
      </c>
      <c r="H39" t="str">
        <f t="shared" si="1"/>
        <v>C1</v>
      </c>
      <c r="I39" s="4">
        <f t="shared" si="2"/>
        <v>0</v>
      </c>
      <c r="J39">
        <f t="shared" si="3"/>
        <v>547</v>
      </c>
      <c r="K39" t="str">
        <f t="shared" si="4"/>
        <v>C1</v>
      </c>
      <c r="L39" t="str">
        <f>IFERROR(VLOOKUP(H39,F39:K:K,1,FALSE),"")</f>
        <v/>
      </c>
      <c r="M39" t="str">
        <f>IFERROR(VLOOKUP(H39,K39:K:K,1,FALSE),"")</f>
        <v>C1</v>
      </c>
      <c r="N39" t="str">
        <f t="shared" si="5"/>
        <v>C_1_1</v>
      </c>
      <c r="T39" t="s">
        <v>46</v>
      </c>
      <c r="U39">
        <f>SUMIFS(D:D,A:A,"E",B:B,"5")</f>
        <v>79</v>
      </c>
    </row>
    <row r="40" spans="1:21">
      <c r="A40" t="s">
        <v>27</v>
      </c>
      <c r="B40">
        <v>2</v>
      </c>
      <c r="C40">
        <v>3</v>
      </c>
      <c r="D40" s="3">
        <v>20</v>
      </c>
      <c r="E40" t="b">
        <v>0</v>
      </c>
      <c r="G40" s="1" t="str">
        <f t="shared" si="0"/>
        <v>C2</v>
      </c>
      <c r="H40" t="str">
        <f t="shared" si="1"/>
        <v>C3</v>
      </c>
      <c r="I40" s="4">
        <f t="shared" si="2"/>
        <v>0.19047619047619047</v>
      </c>
      <c r="J40">
        <f t="shared" si="3"/>
        <v>105</v>
      </c>
      <c r="K40" t="str">
        <f t="shared" si="4"/>
        <v/>
      </c>
      <c r="L40" t="str">
        <f>IFERROR(VLOOKUP(H40,F40:K:K,1,FALSE),"")</f>
        <v/>
      </c>
      <c r="M40" t="str">
        <f>IFERROR(VLOOKUP(H40,K40:K:K,1,FALSE),"")</f>
        <v>C3</v>
      </c>
      <c r="N40" t="str">
        <f t="shared" si="5"/>
        <v>C_2_3</v>
      </c>
      <c r="T40" t="s">
        <v>47</v>
      </c>
      <c r="U40">
        <f>SUMIFS(D:D,A:A,"E",B:B,"6")</f>
        <v>0</v>
      </c>
    </row>
    <row r="41" spans="1:21">
      <c r="A41" t="s">
        <v>27</v>
      </c>
      <c r="B41">
        <v>2</v>
      </c>
      <c r="C41">
        <v>4</v>
      </c>
      <c r="D41" s="3">
        <v>52</v>
      </c>
      <c r="E41" t="b">
        <v>0</v>
      </c>
      <c r="G41" s="1" t="str">
        <f t="shared" si="0"/>
        <v>C2</v>
      </c>
      <c r="H41" t="str">
        <f t="shared" si="1"/>
        <v>C4</v>
      </c>
      <c r="I41" s="4">
        <f t="shared" si="2"/>
        <v>0.49523809523809526</v>
      </c>
      <c r="J41">
        <f t="shared" si="3"/>
        <v>105</v>
      </c>
      <c r="K41" t="str">
        <f t="shared" si="4"/>
        <v/>
      </c>
      <c r="L41" t="str">
        <f>IFERROR(VLOOKUP(H41,F41:K:K,1,FALSE),"")</f>
        <v/>
      </c>
      <c r="M41" t="str">
        <f>IFERROR(VLOOKUP(H41,K41:K:K,1,FALSE),"")</f>
        <v/>
      </c>
      <c r="N41" t="str">
        <f t="shared" si="5"/>
        <v>C_2_4</v>
      </c>
    </row>
    <row r="42" spans="1:21">
      <c r="A42" t="s">
        <v>27</v>
      </c>
      <c r="B42">
        <v>2</v>
      </c>
      <c r="C42">
        <v>1</v>
      </c>
      <c r="D42" s="3">
        <v>32</v>
      </c>
      <c r="E42" t="b">
        <v>0</v>
      </c>
      <c r="G42" s="1" t="str">
        <f t="shared" si="0"/>
        <v>C2</v>
      </c>
      <c r="H42" t="str">
        <f t="shared" si="1"/>
        <v>C1</v>
      </c>
      <c r="I42" s="4">
        <f t="shared" si="2"/>
        <v>0.30476190476190479</v>
      </c>
      <c r="J42">
        <f t="shared" si="3"/>
        <v>105</v>
      </c>
      <c r="K42" t="str">
        <f t="shared" si="4"/>
        <v/>
      </c>
      <c r="L42" t="str">
        <f>IFERROR(VLOOKUP(H42,F42:K:K,1,FALSE),"")</f>
        <v/>
      </c>
      <c r="M42" t="str">
        <f>IFERROR(VLOOKUP(H42,K42:K:K,1,FALSE),"")</f>
        <v>C1</v>
      </c>
      <c r="N42" t="str">
        <f t="shared" si="5"/>
        <v>C_2_1</v>
      </c>
      <c r="T42" s="5" t="s">
        <v>48</v>
      </c>
      <c r="U42" s="6">
        <f>SUMIF(A:A,"F",D:D)</f>
        <v>0</v>
      </c>
    </row>
    <row r="43" spans="1:21">
      <c r="A43" t="s">
        <v>27</v>
      </c>
      <c r="B43">
        <v>2</v>
      </c>
      <c r="C43">
        <v>2</v>
      </c>
      <c r="D43" s="3">
        <v>1</v>
      </c>
      <c r="E43" t="b">
        <v>0</v>
      </c>
      <c r="G43" s="1" t="str">
        <f t="shared" si="0"/>
        <v>C2</v>
      </c>
      <c r="H43" t="str">
        <f t="shared" si="1"/>
        <v>C2</v>
      </c>
      <c r="I43" s="4">
        <f t="shared" si="2"/>
        <v>9.5238095238095247E-3</v>
      </c>
      <c r="J43">
        <f t="shared" si="3"/>
        <v>105</v>
      </c>
      <c r="K43" t="str">
        <f t="shared" si="4"/>
        <v/>
      </c>
      <c r="L43" t="str">
        <f>IFERROR(VLOOKUP(H43,F43:K:K,1,FALSE),"")</f>
        <v/>
      </c>
      <c r="M43" t="str">
        <f>IFERROR(VLOOKUP(H43,K43:K:K,1,FALSE),"")</f>
        <v/>
      </c>
      <c r="N43" t="str">
        <f t="shared" si="5"/>
        <v>C_2_2</v>
      </c>
      <c r="T43" t="s">
        <v>49</v>
      </c>
      <c r="U43">
        <f>SUMIFS(D:D,A:A,"F",B:B,"1")</f>
        <v>0</v>
      </c>
    </row>
    <row r="44" spans="1:21">
      <c r="A44" t="s">
        <v>27</v>
      </c>
      <c r="B44">
        <v>3</v>
      </c>
      <c r="C44">
        <v>4</v>
      </c>
      <c r="D44" s="3">
        <v>61</v>
      </c>
      <c r="E44" t="b">
        <v>1</v>
      </c>
      <c r="F44" t="s">
        <v>34</v>
      </c>
      <c r="G44" s="1" t="str">
        <f t="shared" si="0"/>
        <v>C3</v>
      </c>
      <c r="H44" t="str">
        <f t="shared" si="1"/>
        <v>C4</v>
      </c>
      <c r="I44" s="4">
        <f t="shared" si="2"/>
        <v>9.4867807153965783E-2</v>
      </c>
      <c r="J44">
        <f t="shared" si="3"/>
        <v>643</v>
      </c>
      <c r="K44" t="str">
        <f t="shared" si="4"/>
        <v>C3</v>
      </c>
      <c r="L44" t="str">
        <f>IFERROR(VLOOKUP(H44,F44:K:K,1,FALSE),"")</f>
        <v/>
      </c>
      <c r="M44" t="str">
        <f>IFERROR(VLOOKUP(H44,K44:K:K,1,FALSE),"")</f>
        <v/>
      </c>
      <c r="N44" t="str">
        <f t="shared" si="5"/>
        <v>C_3_4</v>
      </c>
      <c r="T44" t="s">
        <v>50</v>
      </c>
      <c r="U44">
        <f>SUMIFS(D:D,A:A,"F",B:B,"2")</f>
        <v>0</v>
      </c>
    </row>
    <row r="45" spans="1:21">
      <c r="A45" t="s">
        <v>27</v>
      </c>
      <c r="B45">
        <v>3</v>
      </c>
      <c r="C45">
        <v>1</v>
      </c>
      <c r="D45" s="3">
        <v>524</v>
      </c>
      <c r="E45" t="b">
        <v>1</v>
      </c>
      <c r="F45" t="s">
        <v>34</v>
      </c>
      <c r="G45" s="1" t="str">
        <f t="shared" si="0"/>
        <v>C3</v>
      </c>
      <c r="H45" t="str">
        <f t="shared" si="1"/>
        <v>C1</v>
      </c>
      <c r="I45" s="4">
        <f t="shared" si="2"/>
        <v>0.81493001555209954</v>
      </c>
      <c r="J45">
        <f t="shared" si="3"/>
        <v>643</v>
      </c>
      <c r="K45" t="str">
        <f t="shared" si="4"/>
        <v>C3</v>
      </c>
      <c r="L45" t="str">
        <f>IFERROR(VLOOKUP(H45,F45:K:K,1,FALSE),"")</f>
        <v/>
      </c>
      <c r="M45" t="str">
        <f>IFERROR(VLOOKUP(H45,K45:K:K,1,FALSE),"")</f>
        <v>C1</v>
      </c>
      <c r="N45" t="str">
        <f t="shared" si="5"/>
        <v>C_3_1</v>
      </c>
      <c r="T45" t="s">
        <v>51</v>
      </c>
      <c r="U45">
        <f>SUMIFS(D:D,A:A,"F",B:B,"3")</f>
        <v>0</v>
      </c>
    </row>
    <row r="46" spans="1:21">
      <c r="A46" t="s">
        <v>27</v>
      </c>
      <c r="B46">
        <v>3</v>
      </c>
      <c r="C46">
        <v>2</v>
      </c>
      <c r="D46" s="3">
        <v>57</v>
      </c>
      <c r="E46" t="b">
        <v>1</v>
      </c>
      <c r="F46" t="s">
        <v>34</v>
      </c>
      <c r="G46" s="1" t="str">
        <f t="shared" si="0"/>
        <v>C3</v>
      </c>
      <c r="H46" t="str">
        <f t="shared" si="1"/>
        <v>C2</v>
      </c>
      <c r="I46" s="4">
        <f t="shared" si="2"/>
        <v>8.8646967340590979E-2</v>
      </c>
      <c r="J46">
        <f t="shared" si="3"/>
        <v>643</v>
      </c>
      <c r="K46" t="str">
        <f t="shared" si="4"/>
        <v>C3</v>
      </c>
      <c r="L46" t="str">
        <f>IFERROR(VLOOKUP(H46,F46:K:K,1,FALSE),"")</f>
        <v/>
      </c>
      <c r="M46" t="str">
        <f>IFERROR(VLOOKUP(H46,K46:K:K,1,FALSE),"")</f>
        <v/>
      </c>
      <c r="N46" t="str">
        <f t="shared" si="5"/>
        <v>C_3_2</v>
      </c>
      <c r="T46" t="s">
        <v>52</v>
      </c>
      <c r="U46">
        <f>SUMIFS(D:D,A:A,"F",B:B,"4")</f>
        <v>0</v>
      </c>
    </row>
    <row r="47" spans="1:21">
      <c r="A47" t="s">
        <v>27</v>
      </c>
      <c r="B47">
        <v>3</v>
      </c>
      <c r="C47">
        <v>3</v>
      </c>
      <c r="D47" s="3">
        <v>1</v>
      </c>
      <c r="E47" t="b">
        <v>1</v>
      </c>
      <c r="F47" t="s">
        <v>34</v>
      </c>
      <c r="G47" s="1" t="str">
        <f t="shared" si="0"/>
        <v>C3</v>
      </c>
      <c r="H47" t="str">
        <f t="shared" si="1"/>
        <v>C3</v>
      </c>
      <c r="I47" s="4">
        <f t="shared" si="2"/>
        <v>1.5552099533437014E-3</v>
      </c>
      <c r="J47">
        <f t="shared" si="3"/>
        <v>643</v>
      </c>
      <c r="K47" t="str">
        <f t="shared" si="4"/>
        <v>C3</v>
      </c>
      <c r="L47" t="str">
        <f>IFERROR(VLOOKUP(H47,F47:K:K,1,FALSE),"")</f>
        <v/>
      </c>
      <c r="M47" t="str">
        <f>IFERROR(VLOOKUP(H47,K47:K:K,1,FALSE),"")</f>
        <v>C3</v>
      </c>
      <c r="N47" t="str">
        <f t="shared" si="5"/>
        <v>C_3_3</v>
      </c>
      <c r="T47" t="s">
        <v>53</v>
      </c>
      <c r="U47">
        <f>SUMIFS(D:D,A:A,"F",B:B,"5")</f>
        <v>0</v>
      </c>
    </row>
    <row r="48" spans="1:21">
      <c r="A48" t="s">
        <v>27</v>
      </c>
      <c r="B48">
        <v>4</v>
      </c>
      <c r="C48">
        <v>1</v>
      </c>
      <c r="D48" s="3">
        <v>267</v>
      </c>
      <c r="E48" t="b">
        <v>0</v>
      </c>
      <c r="G48" s="1" t="str">
        <f t="shared" si="0"/>
        <v>C4</v>
      </c>
      <c r="H48" t="str">
        <f t="shared" si="1"/>
        <v>C1</v>
      </c>
      <c r="I48" s="4">
        <f t="shared" si="2"/>
        <v>0.72357723577235777</v>
      </c>
      <c r="J48">
        <f t="shared" si="3"/>
        <v>369</v>
      </c>
      <c r="K48" t="str">
        <f t="shared" si="4"/>
        <v/>
      </c>
      <c r="L48" t="str">
        <f>IFERROR(VLOOKUP(H48,F48:K:K,1,FALSE),"")</f>
        <v/>
      </c>
      <c r="M48" t="str">
        <f>IFERROR(VLOOKUP(H48,K48:K:K,1,FALSE),"")</f>
        <v>C1</v>
      </c>
      <c r="N48" t="str">
        <f t="shared" si="5"/>
        <v>C_4_1</v>
      </c>
      <c r="T48" t="s">
        <v>54</v>
      </c>
      <c r="U48">
        <f>SUMIFS(D:D,A:A,"F",B:B,"6")</f>
        <v>0</v>
      </c>
    </row>
    <row r="49" spans="1:21">
      <c r="A49" t="s">
        <v>27</v>
      </c>
      <c r="B49">
        <v>4</v>
      </c>
      <c r="C49">
        <v>2</v>
      </c>
      <c r="D49" s="3">
        <v>69</v>
      </c>
      <c r="E49" t="b">
        <v>0</v>
      </c>
      <c r="G49" s="1" t="str">
        <f t="shared" si="0"/>
        <v>C4</v>
      </c>
      <c r="H49" t="str">
        <f t="shared" si="1"/>
        <v>C2</v>
      </c>
      <c r="I49" s="4">
        <f t="shared" si="2"/>
        <v>0.18699186991869918</v>
      </c>
      <c r="J49">
        <f t="shared" si="3"/>
        <v>369</v>
      </c>
      <c r="K49" t="str">
        <f t="shared" si="4"/>
        <v/>
      </c>
      <c r="L49" t="str">
        <f>IFERROR(VLOOKUP(H49,F49:K:K,1,FALSE),"")</f>
        <v/>
      </c>
      <c r="M49" t="str">
        <f>IFERROR(VLOOKUP(H49,K49:K:K,1,FALSE),"")</f>
        <v/>
      </c>
      <c r="N49" t="str">
        <f t="shared" si="5"/>
        <v>C_4_2</v>
      </c>
    </row>
    <row r="50" spans="1:21">
      <c r="A50" t="s">
        <v>27</v>
      </c>
      <c r="B50">
        <v>4</v>
      </c>
      <c r="C50">
        <v>3</v>
      </c>
      <c r="D50" s="3">
        <v>33</v>
      </c>
      <c r="E50" t="b">
        <v>0</v>
      </c>
      <c r="G50" s="1" t="str">
        <f t="shared" si="0"/>
        <v>C4</v>
      </c>
      <c r="H50" t="str">
        <f t="shared" si="1"/>
        <v>C3</v>
      </c>
      <c r="I50" s="4">
        <f t="shared" si="2"/>
        <v>8.943089430894309E-2</v>
      </c>
      <c r="J50">
        <f t="shared" si="3"/>
        <v>369</v>
      </c>
      <c r="K50" t="str">
        <f t="shared" si="4"/>
        <v/>
      </c>
      <c r="L50" t="str">
        <f>IFERROR(VLOOKUP(H50,F50:K:K,1,FALSE),"")</f>
        <v/>
      </c>
      <c r="M50" t="str">
        <f>IFERROR(VLOOKUP(H50,K50:K:K,1,FALSE),"")</f>
        <v>C3</v>
      </c>
      <c r="N50" t="str">
        <f t="shared" si="5"/>
        <v>C_4_3</v>
      </c>
      <c r="T50" s="5" t="s">
        <v>55</v>
      </c>
      <c r="U50" s="6">
        <f>SUMIF(A:A,"G",D:D)</f>
        <v>0</v>
      </c>
    </row>
    <row r="51" spans="1:21">
      <c r="A51" t="s">
        <v>27</v>
      </c>
      <c r="B51">
        <v>4</v>
      </c>
      <c r="C51">
        <v>4</v>
      </c>
      <c r="D51" s="7">
        <v>0</v>
      </c>
      <c r="E51" t="b">
        <v>0</v>
      </c>
      <c r="G51" s="1" t="str">
        <f t="shared" si="0"/>
        <v>C4</v>
      </c>
      <c r="H51" t="str">
        <f t="shared" si="1"/>
        <v>C4</v>
      </c>
      <c r="I51" s="4">
        <f t="shared" si="2"/>
        <v>0</v>
      </c>
      <c r="J51">
        <f t="shared" si="3"/>
        <v>369</v>
      </c>
      <c r="K51" t="str">
        <f t="shared" si="4"/>
        <v/>
      </c>
      <c r="L51" t="str">
        <f>IFERROR(VLOOKUP(H51,F51:K:K,1,FALSE),"")</f>
        <v/>
      </c>
      <c r="M51" t="str">
        <f>IFERROR(VLOOKUP(H51,K51:K:K,1,FALSE),"")</f>
        <v/>
      </c>
      <c r="N51" t="str">
        <f t="shared" si="5"/>
        <v>C_4_4</v>
      </c>
      <c r="T51" t="s">
        <v>56</v>
      </c>
      <c r="U51">
        <f t="shared" ref="U51:U56" si="6">SUMIFS(D:D,A:A,"B",B:B,"6")</f>
        <v>0</v>
      </c>
    </row>
    <row r="52" spans="1:21">
      <c r="A52" t="s">
        <v>34</v>
      </c>
      <c r="B52">
        <v>1</v>
      </c>
      <c r="C52">
        <v>2</v>
      </c>
      <c r="D52" s="3">
        <v>88</v>
      </c>
      <c r="E52" t="b">
        <v>1</v>
      </c>
      <c r="F52" t="s">
        <v>27</v>
      </c>
      <c r="G52" s="1" t="str">
        <f t="shared" si="0"/>
        <v>D1</v>
      </c>
      <c r="H52" t="str">
        <f t="shared" si="1"/>
        <v>D2</v>
      </c>
      <c r="I52" s="4">
        <f t="shared" si="2"/>
        <v>0.20370370370370369</v>
      </c>
      <c r="J52">
        <f t="shared" si="3"/>
        <v>432</v>
      </c>
      <c r="K52" t="str">
        <f t="shared" si="4"/>
        <v>D1</v>
      </c>
      <c r="L52" t="str">
        <f>IFERROR(VLOOKUP(H52,F52:K:K,1,FALSE),"")</f>
        <v/>
      </c>
      <c r="M52" t="str">
        <f>IFERROR(VLOOKUP(H52,K52:K:K,1,FALSE),"")</f>
        <v/>
      </c>
      <c r="N52" t="str">
        <f t="shared" si="5"/>
        <v>D_1_2</v>
      </c>
      <c r="T52" t="s">
        <v>57</v>
      </c>
      <c r="U52">
        <f t="shared" si="6"/>
        <v>0</v>
      </c>
    </row>
    <row r="53" spans="1:21">
      <c r="A53" t="s">
        <v>34</v>
      </c>
      <c r="B53">
        <v>1</v>
      </c>
      <c r="C53">
        <v>3</v>
      </c>
      <c r="D53" s="3">
        <v>216</v>
      </c>
      <c r="E53" t="b">
        <v>1</v>
      </c>
      <c r="F53" t="s">
        <v>27</v>
      </c>
      <c r="G53" s="1" t="str">
        <f t="shared" si="0"/>
        <v>D1</v>
      </c>
      <c r="H53" t="str">
        <f t="shared" si="1"/>
        <v>D3</v>
      </c>
      <c r="I53" s="4">
        <f t="shared" si="2"/>
        <v>0.5</v>
      </c>
      <c r="J53">
        <f t="shared" si="3"/>
        <v>432</v>
      </c>
      <c r="K53" t="str">
        <f t="shared" si="4"/>
        <v>D1</v>
      </c>
      <c r="L53" t="str">
        <f>IFERROR(VLOOKUP(H53,F53:K:K,1,FALSE),"")</f>
        <v/>
      </c>
      <c r="M53" t="str">
        <f>IFERROR(VLOOKUP(H53,K53:K:K,1,FALSE),"")</f>
        <v>D3</v>
      </c>
      <c r="N53" t="str">
        <f t="shared" si="5"/>
        <v>D_1_3</v>
      </c>
      <c r="T53" t="s">
        <v>58</v>
      </c>
      <c r="U53">
        <f t="shared" si="6"/>
        <v>0</v>
      </c>
    </row>
    <row r="54" spans="1:21">
      <c r="A54" t="s">
        <v>34</v>
      </c>
      <c r="B54">
        <v>1</v>
      </c>
      <c r="C54">
        <v>4</v>
      </c>
      <c r="D54" s="3">
        <v>105</v>
      </c>
      <c r="E54" t="b">
        <v>1</v>
      </c>
      <c r="F54" t="s">
        <v>27</v>
      </c>
      <c r="G54" s="1" t="str">
        <f t="shared" si="0"/>
        <v>D1</v>
      </c>
      <c r="H54" t="str">
        <f t="shared" si="1"/>
        <v>D4</v>
      </c>
      <c r="I54" s="4">
        <f t="shared" si="2"/>
        <v>0.24305555555555555</v>
      </c>
      <c r="J54">
        <f t="shared" si="3"/>
        <v>432</v>
      </c>
      <c r="K54" t="str">
        <f t="shared" si="4"/>
        <v>D1</v>
      </c>
      <c r="L54" t="str">
        <f>IFERROR(VLOOKUP(H54,F54:K:K,1,FALSE),"")</f>
        <v/>
      </c>
      <c r="M54" t="str">
        <f>IFERROR(VLOOKUP(H54,K54:K:K,1,FALSE),"")</f>
        <v/>
      </c>
      <c r="N54" t="str">
        <f t="shared" si="5"/>
        <v>D_1_4</v>
      </c>
      <c r="T54" t="s">
        <v>59</v>
      </c>
      <c r="U54">
        <f t="shared" si="6"/>
        <v>0</v>
      </c>
    </row>
    <row r="55" spans="1:21">
      <c r="A55" t="s">
        <v>34</v>
      </c>
      <c r="B55">
        <v>1</v>
      </c>
      <c r="C55">
        <v>5</v>
      </c>
      <c r="D55" s="3">
        <v>23</v>
      </c>
      <c r="E55" t="b">
        <v>1</v>
      </c>
      <c r="F55" t="s">
        <v>27</v>
      </c>
      <c r="G55" s="1" t="str">
        <f t="shared" si="0"/>
        <v>D1</v>
      </c>
      <c r="H55" t="str">
        <f t="shared" si="1"/>
        <v>D5</v>
      </c>
      <c r="I55" s="4">
        <f t="shared" si="2"/>
        <v>5.3240740740740741E-2</v>
      </c>
      <c r="J55">
        <f t="shared" si="3"/>
        <v>432</v>
      </c>
      <c r="K55" t="str">
        <f t="shared" si="4"/>
        <v>D1</v>
      </c>
      <c r="L55" t="str">
        <f>IFERROR(VLOOKUP(H55,F55:K:K,1,FALSE),"")</f>
        <v/>
      </c>
      <c r="M55" t="str">
        <f>IFERROR(VLOOKUP(H55,K55:K:K,1,FALSE),"")</f>
        <v/>
      </c>
      <c r="N55" t="str">
        <f t="shared" si="5"/>
        <v>D_1_5</v>
      </c>
      <c r="T55" t="s">
        <v>60</v>
      </c>
      <c r="U55">
        <f t="shared" si="6"/>
        <v>0</v>
      </c>
    </row>
    <row r="56" spans="1:21">
      <c r="A56" t="s">
        <v>34</v>
      </c>
      <c r="B56">
        <v>1</v>
      </c>
      <c r="C56">
        <v>1</v>
      </c>
      <c r="D56" s="3">
        <v>0</v>
      </c>
      <c r="E56" t="b">
        <v>1</v>
      </c>
      <c r="F56" t="s">
        <v>27</v>
      </c>
      <c r="G56" s="1" t="str">
        <f t="shared" si="0"/>
        <v>D1</v>
      </c>
      <c r="H56" t="str">
        <f t="shared" si="1"/>
        <v>D1</v>
      </c>
      <c r="I56" s="4">
        <f t="shared" si="2"/>
        <v>0</v>
      </c>
      <c r="J56">
        <f t="shared" si="3"/>
        <v>432</v>
      </c>
      <c r="K56" t="str">
        <f t="shared" si="4"/>
        <v>D1</v>
      </c>
      <c r="L56" t="str">
        <f>IFERROR(VLOOKUP(H56,F56:K:K,1,FALSE),"")</f>
        <v/>
      </c>
      <c r="M56" t="str">
        <f>IFERROR(VLOOKUP(H56,K56:K:K,1,FALSE),"")</f>
        <v>D1</v>
      </c>
      <c r="N56" t="str">
        <f t="shared" si="5"/>
        <v>D_1_1</v>
      </c>
      <c r="T56" t="s">
        <v>61</v>
      </c>
      <c r="U56">
        <f t="shared" si="6"/>
        <v>0</v>
      </c>
    </row>
    <row r="57" spans="1:21">
      <c r="A57" t="s">
        <v>34</v>
      </c>
      <c r="B57">
        <v>2</v>
      </c>
      <c r="C57">
        <v>3</v>
      </c>
      <c r="D57" s="3">
        <v>113</v>
      </c>
      <c r="E57" t="b">
        <v>0</v>
      </c>
      <c r="G57" s="1" t="str">
        <f t="shared" si="0"/>
        <v>D2</v>
      </c>
      <c r="H57" t="str">
        <f t="shared" si="1"/>
        <v>D3</v>
      </c>
      <c r="I57" s="4">
        <f t="shared" si="2"/>
        <v>0.15437158469945356</v>
      </c>
      <c r="J57">
        <f t="shared" si="3"/>
        <v>732</v>
      </c>
      <c r="K57" t="str">
        <f t="shared" si="4"/>
        <v/>
      </c>
      <c r="L57" t="str">
        <f>IFERROR(VLOOKUP(H57,F57:K:K,1,FALSE),"")</f>
        <v/>
      </c>
      <c r="M57" t="str">
        <f>IFERROR(VLOOKUP(H57,K57:K:K,1,FALSE),"")</f>
        <v>D3</v>
      </c>
      <c r="N57" t="str">
        <f t="shared" si="5"/>
        <v>D_2_3</v>
      </c>
    </row>
    <row r="58" spans="1:21">
      <c r="A58" t="s">
        <v>34</v>
      </c>
      <c r="B58">
        <v>2</v>
      </c>
      <c r="C58">
        <v>4</v>
      </c>
      <c r="D58" s="3">
        <v>452</v>
      </c>
      <c r="E58" t="b">
        <v>0</v>
      </c>
      <c r="G58" s="1" t="str">
        <f t="shared" si="0"/>
        <v>D2</v>
      </c>
      <c r="H58" t="str">
        <f t="shared" si="1"/>
        <v>D4</v>
      </c>
      <c r="I58" s="4">
        <f t="shared" si="2"/>
        <v>0.61748633879781423</v>
      </c>
      <c r="J58">
        <f t="shared" si="3"/>
        <v>732</v>
      </c>
      <c r="K58" t="str">
        <f t="shared" si="4"/>
        <v/>
      </c>
      <c r="L58" t="str">
        <f>IFERROR(VLOOKUP(H58,F58:K:K,1,FALSE),"")</f>
        <v/>
      </c>
      <c r="M58" t="str">
        <f>IFERROR(VLOOKUP(H58,K58:K:K,1,FALSE),"")</f>
        <v/>
      </c>
      <c r="N58" t="str">
        <f t="shared" si="5"/>
        <v>D_2_4</v>
      </c>
    </row>
    <row r="59" spans="1:21">
      <c r="A59" t="s">
        <v>34</v>
      </c>
      <c r="B59">
        <v>2</v>
      </c>
      <c r="C59">
        <v>5</v>
      </c>
      <c r="D59" s="3">
        <v>98</v>
      </c>
      <c r="E59" t="b">
        <v>0</v>
      </c>
      <c r="G59" s="1" t="str">
        <f t="shared" si="0"/>
        <v>D2</v>
      </c>
      <c r="H59" t="str">
        <f t="shared" si="1"/>
        <v>D5</v>
      </c>
      <c r="I59" s="4">
        <f t="shared" si="2"/>
        <v>0.13387978142076504</v>
      </c>
      <c r="J59">
        <f t="shared" si="3"/>
        <v>732</v>
      </c>
      <c r="K59" t="str">
        <f t="shared" si="4"/>
        <v/>
      </c>
      <c r="L59" t="str">
        <f>IFERROR(VLOOKUP(H59,F59:K:K,1,FALSE),"")</f>
        <v/>
      </c>
      <c r="M59" t="str">
        <f>IFERROR(VLOOKUP(H59,K59:K:K,1,FALSE),"")</f>
        <v/>
      </c>
      <c r="N59" t="str">
        <f t="shared" si="5"/>
        <v>D_2_5</v>
      </c>
      <c r="T59" s="5" t="s">
        <v>62</v>
      </c>
      <c r="U59" s="6">
        <f>SUMIF(A:A,"H",D:D)</f>
        <v>0</v>
      </c>
    </row>
    <row r="60" spans="1:21">
      <c r="A60" t="s">
        <v>34</v>
      </c>
      <c r="B60">
        <v>2</v>
      </c>
      <c r="C60">
        <v>1</v>
      </c>
      <c r="D60" s="3">
        <v>69</v>
      </c>
      <c r="E60" t="b">
        <v>0</v>
      </c>
      <c r="G60" s="1" t="str">
        <f t="shared" si="0"/>
        <v>D2</v>
      </c>
      <c r="H60" t="str">
        <f t="shared" si="1"/>
        <v>D1</v>
      </c>
      <c r="I60" s="4">
        <f t="shared" si="2"/>
        <v>9.4262295081967207E-2</v>
      </c>
      <c r="J60">
        <f t="shared" si="3"/>
        <v>732</v>
      </c>
      <c r="K60" t="str">
        <f t="shared" si="4"/>
        <v/>
      </c>
      <c r="L60" t="str">
        <f>IFERROR(VLOOKUP(H60,F60:K:K,1,FALSE),"")</f>
        <v/>
      </c>
      <c r="M60" t="str">
        <f>IFERROR(VLOOKUP(H60,K60:K:K,1,FALSE),"")</f>
        <v>D1</v>
      </c>
      <c r="N60" t="str">
        <f t="shared" si="5"/>
        <v>D_2_1</v>
      </c>
      <c r="T60" t="s">
        <v>63</v>
      </c>
      <c r="U60">
        <f t="shared" ref="U60:U65" si="7">SUMIFS(D:D,A:A,"B",B:B,"6")</f>
        <v>0</v>
      </c>
    </row>
    <row r="61" spans="1:21">
      <c r="A61" t="s">
        <v>34</v>
      </c>
      <c r="B61">
        <v>2</v>
      </c>
      <c r="C61">
        <v>2</v>
      </c>
      <c r="D61" s="3">
        <v>0</v>
      </c>
      <c r="E61" t="b">
        <v>0</v>
      </c>
      <c r="G61" s="1" t="str">
        <f t="shared" si="0"/>
        <v>D2</v>
      </c>
      <c r="H61" t="str">
        <f t="shared" si="1"/>
        <v>D2</v>
      </c>
      <c r="I61" s="4">
        <f t="shared" si="2"/>
        <v>0</v>
      </c>
      <c r="J61">
        <f t="shared" si="3"/>
        <v>732</v>
      </c>
      <c r="K61" t="str">
        <f t="shared" si="4"/>
        <v/>
      </c>
      <c r="L61" t="str">
        <f>IFERROR(VLOOKUP(H61,F61:K:K,1,FALSE),"")</f>
        <v/>
      </c>
      <c r="M61" t="str">
        <f>IFERROR(VLOOKUP(H61,K61:K:K,1,FALSE),"")</f>
        <v/>
      </c>
      <c r="N61" t="str">
        <f t="shared" si="5"/>
        <v>D_2_2</v>
      </c>
      <c r="T61" t="s">
        <v>64</v>
      </c>
      <c r="U61">
        <f t="shared" si="7"/>
        <v>0</v>
      </c>
    </row>
    <row r="62" spans="1:21">
      <c r="A62" t="s">
        <v>34</v>
      </c>
      <c r="B62">
        <v>3</v>
      </c>
      <c r="C62">
        <v>4</v>
      </c>
      <c r="D62" s="3">
        <v>77</v>
      </c>
      <c r="E62" t="b">
        <v>1</v>
      </c>
      <c r="F62" t="s">
        <v>41</v>
      </c>
      <c r="G62" s="1" t="str">
        <f t="shared" si="0"/>
        <v>D3</v>
      </c>
      <c r="H62" t="str">
        <f t="shared" si="1"/>
        <v>D4</v>
      </c>
      <c r="I62" s="4">
        <f t="shared" si="2"/>
        <v>0.11827956989247312</v>
      </c>
      <c r="J62">
        <f t="shared" si="3"/>
        <v>651</v>
      </c>
      <c r="K62" t="str">
        <f t="shared" si="4"/>
        <v>D3</v>
      </c>
      <c r="L62" t="str">
        <f>IFERROR(VLOOKUP(H62,F62:K:K,1,FALSE),"")</f>
        <v/>
      </c>
      <c r="M62" t="str">
        <f>IFERROR(VLOOKUP(H62,K62:K:K,1,FALSE),"")</f>
        <v/>
      </c>
      <c r="N62" t="str">
        <f t="shared" si="5"/>
        <v>D_3_4</v>
      </c>
      <c r="T62" t="s">
        <v>65</v>
      </c>
      <c r="U62">
        <f t="shared" si="7"/>
        <v>0</v>
      </c>
    </row>
    <row r="63" spans="1:21">
      <c r="A63" t="s">
        <v>34</v>
      </c>
      <c r="B63">
        <v>3</v>
      </c>
      <c r="C63">
        <v>5</v>
      </c>
      <c r="D63" s="3">
        <v>73</v>
      </c>
      <c r="E63" t="b">
        <v>1</v>
      </c>
      <c r="F63" t="s">
        <v>41</v>
      </c>
      <c r="G63" s="1" t="str">
        <f t="shared" si="0"/>
        <v>D3</v>
      </c>
      <c r="H63" t="str">
        <f t="shared" si="1"/>
        <v>D5</v>
      </c>
      <c r="I63" s="4">
        <f t="shared" si="2"/>
        <v>0.11213517665130568</v>
      </c>
      <c r="J63">
        <f t="shared" si="3"/>
        <v>651</v>
      </c>
      <c r="K63" t="str">
        <f t="shared" si="4"/>
        <v>D3</v>
      </c>
      <c r="L63" t="str">
        <f>IFERROR(VLOOKUP(H63,F63:K:K,1,FALSE),"")</f>
        <v/>
      </c>
      <c r="M63" t="str">
        <f>IFERROR(VLOOKUP(H63,K63:K:K,1,FALSE),"")</f>
        <v/>
      </c>
      <c r="N63" t="str">
        <f t="shared" si="5"/>
        <v>D_3_5</v>
      </c>
      <c r="T63" t="s">
        <v>66</v>
      </c>
      <c r="U63">
        <f t="shared" si="7"/>
        <v>0</v>
      </c>
    </row>
    <row r="64" spans="1:21">
      <c r="A64" t="s">
        <v>34</v>
      </c>
      <c r="B64">
        <v>3</v>
      </c>
      <c r="C64">
        <v>1</v>
      </c>
      <c r="D64" s="3">
        <v>320</v>
      </c>
      <c r="E64" t="b">
        <v>1</v>
      </c>
      <c r="F64" t="s">
        <v>41</v>
      </c>
      <c r="G64" s="1" t="str">
        <f t="shared" si="0"/>
        <v>D3</v>
      </c>
      <c r="H64" t="str">
        <f t="shared" si="1"/>
        <v>D1</v>
      </c>
      <c r="I64" s="4">
        <f t="shared" si="2"/>
        <v>0.49155145929339478</v>
      </c>
      <c r="J64">
        <f t="shared" si="3"/>
        <v>651</v>
      </c>
      <c r="K64" t="str">
        <f t="shared" si="4"/>
        <v>D3</v>
      </c>
      <c r="L64" t="str">
        <f>IFERROR(VLOOKUP(H64,F64:K:K,1,FALSE),"")</f>
        <v/>
      </c>
      <c r="M64" t="str">
        <f>IFERROR(VLOOKUP(H64,K64:K:K,1,FALSE),"")</f>
        <v>D1</v>
      </c>
      <c r="N64" t="str">
        <f t="shared" si="5"/>
        <v>D_3_1</v>
      </c>
      <c r="T64" t="s">
        <v>67</v>
      </c>
      <c r="U64">
        <f t="shared" si="7"/>
        <v>0</v>
      </c>
    </row>
    <row r="65" spans="1:21">
      <c r="A65" t="s">
        <v>34</v>
      </c>
      <c r="B65">
        <v>3</v>
      </c>
      <c r="C65">
        <v>2</v>
      </c>
      <c r="D65" s="3">
        <v>181</v>
      </c>
      <c r="E65" t="b">
        <v>1</v>
      </c>
      <c r="F65" t="s">
        <v>41</v>
      </c>
      <c r="G65" s="1" t="str">
        <f t="shared" si="0"/>
        <v>D3</v>
      </c>
      <c r="H65" t="str">
        <f t="shared" si="1"/>
        <v>D2</v>
      </c>
      <c r="I65" s="4">
        <f t="shared" si="2"/>
        <v>0.27803379416282642</v>
      </c>
      <c r="J65">
        <f t="shared" si="3"/>
        <v>651</v>
      </c>
      <c r="K65" t="str">
        <f t="shared" si="4"/>
        <v>D3</v>
      </c>
      <c r="L65" t="str">
        <f>IFERROR(VLOOKUP(H65,F65:K:K,1,FALSE),"")</f>
        <v/>
      </c>
      <c r="M65" t="str">
        <f>IFERROR(VLOOKUP(H65,K65:K:K,1,FALSE),"")</f>
        <v/>
      </c>
      <c r="N65" t="str">
        <f t="shared" si="5"/>
        <v>D_3_2</v>
      </c>
      <c r="T65" t="s">
        <v>68</v>
      </c>
      <c r="U65">
        <f t="shared" si="7"/>
        <v>0</v>
      </c>
    </row>
    <row r="66" spans="1:21">
      <c r="A66" t="s">
        <v>34</v>
      </c>
      <c r="B66">
        <v>3</v>
      </c>
      <c r="C66">
        <v>3</v>
      </c>
      <c r="D66" s="3">
        <v>0</v>
      </c>
      <c r="E66" t="b">
        <v>1</v>
      </c>
      <c r="F66" t="s">
        <v>41</v>
      </c>
      <c r="G66" s="1" t="str">
        <f t="shared" ref="G66:G116" si="8">$A66&amp;$B66</f>
        <v>D3</v>
      </c>
      <c r="H66" t="str">
        <f t="shared" ref="H66:H116" si="9">$A66&amp;$C66</f>
        <v>D3</v>
      </c>
      <c r="I66" s="4">
        <f t="shared" ref="I66:I101" si="10">D66/J66</f>
        <v>0</v>
      </c>
      <c r="J66">
        <f t="shared" ref="J66:J101" si="11">VLOOKUP(G66,$T$2:$U$48,2,)</f>
        <v>651</v>
      </c>
      <c r="K66" t="str">
        <f t="shared" si="4"/>
        <v>D3</v>
      </c>
      <c r="L66" t="str">
        <f>IFERROR(VLOOKUP(H66,F66:K:K,1,FALSE),"")</f>
        <v/>
      </c>
      <c r="M66" t="str">
        <f>IFERROR(VLOOKUP(H66,K66:K:K,1,FALSE),"")</f>
        <v>D3</v>
      </c>
      <c r="N66" t="str">
        <f t="shared" si="5"/>
        <v>D_3_3</v>
      </c>
    </row>
    <row r="67" spans="1:21">
      <c r="A67" t="s">
        <v>34</v>
      </c>
      <c r="B67">
        <v>4</v>
      </c>
      <c r="C67">
        <v>5</v>
      </c>
      <c r="D67" s="3">
        <v>68</v>
      </c>
      <c r="E67" t="b">
        <v>0</v>
      </c>
      <c r="G67" s="1" t="str">
        <f t="shared" si="8"/>
        <v>D4</v>
      </c>
      <c r="H67" t="str">
        <f t="shared" si="9"/>
        <v>D5</v>
      </c>
      <c r="I67" s="4">
        <f t="shared" si="10"/>
        <v>9.9706744868035185E-2</v>
      </c>
      <c r="J67">
        <f t="shared" si="11"/>
        <v>682</v>
      </c>
      <c r="K67" t="str">
        <f t="shared" ref="K67:K101" si="12">IF(E67=TRUE,VLOOKUP(G67,H:H,1,FALSE),"")</f>
        <v/>
      </c>
      <c r="L67" t="str">
        <f>IFERROR(VLOOKUP(H67,F67:K:K,1,FALSE),"")</f>
        <v/>
      </c>
      <c r="M67" t="str">
        <f>IFERROR(VLOOKUP(H67,K67:K:K,1,FALSE),"")</f>
        <v/>
      </c>
      <c r="N67" t="str">
        <f t="shared" ref="N67:N101" si="13">A67&amp;"_"&amp;B67&amp;"_"&amp;C67</f>
        <v>D_4_5</v>
      </c>
    </row>
    <row r="68" spans="1:21">
      <c r="A68" t="s">
        <v>34</v>
      </c>
      <c r="B68">
        <v>4</v>
      </c>
      <c r="C68">
        <v>1</v>
      </c>
      <c r="D68" s="3">
        <v>147</v>
      </c>
      <c r="E68" t="b">
        <v>0</v>
      </c>
      <c r="G68" s="1" t="str">
        <f t="shared" si="8"/>
        <v>D4</v>
      </c>
      <c r="H68" t="str">
        <f t="shared" si="9"/>
        <v>D1</v>
      </c>
      <c r="I68" s="4">
        <f t="shared" si="10"/>
        <v>0.2155425219941349</v>
      </c>
      <c r="J68">
        <f t="shared" si="11"/>
        <v>682</v>
      </c>
      <c r="K68" t="str">
        <f t="shared" si="12"/>
        <v/>
      </c>
      <c r="L68" t="str">
        <f>IFERROR(VLOOKUP(H68,F68:K:K,1,FALSE),"")</f>
        <v/>
      </c>
      <c r="M68" t="str">
        <f>IFERROR(VLOOKUP(H68,K68:K:K,1,FALSE),"")</f>
        <v>D1</v>
      </c>
      <c r="N68" t="str">
        <f t="shared" si="13"/>
        <v>D_4_1</v>
      </c>
      <c r="T68" s="5" t="s">
        <v>69</v>
      </c>
      <c r="U68" s="6">
        <f>SUMIF(A:A,"I",D:D)</f>
        <v>0</v>
      </c>
    </row>
    <row r="69" spans="1:21">
      <c r="A69" t="s">
        <v>34</v>
      </c>
      <c r="B69">
        <v>4</v>
      </c>
      <c r="C69">
        <v>2</v>
      </c>
      <c r="D69" s="3">
        <v>391</v>
      </c>
      <c r="E69" t="b">
        <v>0</v>
      </c>
      <c r="G69" s="1" t="str">
        <f t="shared" si="8"/>
        <v>D4</v>
      </c>
      <c r="H69" t="str">
        <f t="shared" si="9"/>
        <v>D2</v>
      </c>
      <c r="I69" s="4">
        <f t="shared" si="10"/>
        <v>0.57331378299120239</v>
      </c>
      <c r="J69">
        <f t="shared" si="11"/>
        <v>682</v>
      </c>
      <c r="K69" t="str">
        <f t="shared" si="12"/>
        <v/>
      </c>
      <c r="L69" t="str">
        <f>IFERROR(VLOOKUP(H69,F69:K:K,1,FALSE),"")</f>
        <v/>
      </c>
      <c r="M69" t="str">
        <f>IFERROR(VLOOKUP(H69,K69:K:K,1,FALSE),"")</f>
        <v/>
      </c>
      <c r="N69" t="str">
        <f t="shared" si="13"/>
        <v>D_4_2</v>
      </c>
      <c r="T69" t="s">
        <v>70</v>
      </c>
      <c r="U69">
        <f t="shared" ref="U69:U74" si="14">SUMIFS(D:D,A:A,"B",B:B,"6")</f>
        <v>0</v>
      </c>
    </row>
    <row r="70" spans="1:21">
      <c r="A70" t="s">
        <v>34</v>
      </c>
      <c r="B70">
        <v>4</v>
      </c>
      <c r="C70">
        <v>3</v>
      </c>
      <c r="D70" s="3">
        <v>76</v>
      </c>
      <c r="E70" t="b">
        <v>0</v>
      </c>
      <c r="G70" s="1" t="str">
        <f t="shared" si="8"/>
        <v>D4</v>
      </c>
      <c r="H70" t="str">
        <f t="shared" si="9"/>
        <v>D3</v>
      </c>
      <c r="I70" s="4">
        <f t="shared" si="10"/>
        <v>0.11143695014662756</v>
      </c>
      <c r="J70">
        <f t="shared" si="11"/>
        <v>682</v>
      </c>
      <c r="K70" t="str">
        <f t="shared" si="12"/>
        <v/>
      </c>
      <c r="L70" t="str">
        <f>IFERROR(VLOOKUP(H70,F70:K:K,1,FALSE),"")</f>
        <v/>
      </c>
      <c r="M70" t="str">
        <f>IFERROR(VLOOKUP(H70,K70:K:K,1,FALSE),"")</f>
        <v>D3</v>
      </c>
      <c r="N70" t="str">
        <f t="shared" si="13"/>
        <v>D_4_3</v>
      </c>
      <c r="T70" t="s">
        <v>71</v>
      </c>
      <c r="U70">
        <f t="shared" si="14"/>
        <v>0</v>
      </c>
    </row>
    <row r="71" spans="1:21">
      <c r="A71" t="s">
        <v>34</v>
      </c>
      <c r="B71">
        <v>4</v>
      </c>
      <c r="C71">
        <v>4</v>
      </c>
      <c r="D71" s="3">
        <v>0</v>
      </c>
      <c r="E71" t="b">
        <v>0</v>
      </c>
      <c r="G71" s="1" t="str">
        <f t="shared" si="8"/>
        <v>D4</v>
      </c>
      <c r="H71" t="str">
        <f t="shared" si="9"/>
        <v>D4</v>
      </c>
      <c r="I71" s="4">
        <f t="shared" si="10"/>
        <v>0</v>
      </c>
      <c r="J71">
        <f t="shared" si="11"/>
        <v>682</v>
      </c>
      <c r="K71" t="str">
        <f t="shared" si="12"/>
        <v/>
      </c>
      <c r="L71" t="str">
        <f>IFERROR(VLOOKUP(H71,F71:K:K,1,FALSE),"")</f>
        <v/>
      </c>
      <c r="M71" t="str">
        <f>IFERROR(VLOOKUP(H71,K71:K:K,1,FALSE),"")</f>
        <v/>
      </c>
      <c r="N71" t="str">
        <f t="shared" si="13"/>
        <v>D_4_4</v>
      </c>
      <c r="T71" t="s">
        <v>72</v>
      </c>
      <c r="U71">
        <f t="shared" si="14"/>
        <v>0</v>
      </c>
    </row>
    <row r="72" spans="1:21">
      <c r="A72" t="s">
        <v>34</v>
      </c>
      <c r="B72">
        <v>5</v>
      </c>
      <c r="C72">
        <v>1</v>
      </c>
      <c r="D72" s="3">
        <v>10</v>
      </c>
      <c r="E72" t="b">
        <v>0</v>
      </c>
      <c r="G72" s="1" t="str">
        <f t="shared" si="8"/>
        <v>D5</v>
      </c>
      <c r="H72" t="str">
        <f t="shared" si="9"/>
        <v>D1</v>
      </c>
      <c r="I72" s="4">
        <f t="shared" si="10"/>
        <v>0.13333333333333333</v>
      </c>
      <c r="J72">
        <f t="shared" si="11"/>
        <v>75</v>
      </c>
      <c r="K72" t="str">
        <f t="shared" si="12"/>
        <v/>
      </c>
      <c r="L72" t="str">
        <f>IFERROR(VLOOKUP(H72,F72:K:K,1,FALSE),"")</f>
        <v/>
      </c>
      <c r="M72" t="str">
        <f>IFERROR(VLOOKUP(H72,K72:K:K,1,FALSE),"")</f>
        <v>D1</v>
      </c>
      <c r="N72" t="str">
        <f t="shared" si="13"/>
        <v>D_5_1</v>
      </c>
      <c r="T72" t="s">
        <v>73</v>
      </c>
      <c r="U72">
        <f t="shared" si="14"/>
        <v>0</v>
      </c>
    </row>
    <row r="73" spans="1:21">
      <c r="A73" t="s">
        <v>34</v>
      </c>
      <c r="B73">
        <v>5</v>
      </c>
      <c r="C73">
        <v>2</v>
      </c>
      <c r="D73" s="3">
        <v>20</v>
      </c>
      <c r="E73" t="b">
        <v>0</v>
      </c>
      <c r="G73" s="1" t="str">
        <f t="shared" si="8"/>
        <v>D5</v>
      </c>
      <c r="H73" t="str">
        <f t="shared" si="9"/>
        <v>D2</v>
      </c>
      <c r="I73" s="4">
        <f t="shared" si="10"/>
        <v>0.26666666666666666</v>
      </c>
      <c r="J73">
        <f t="shared" si="11"/>
        <v>75</v>
      </c>
      <c r="K73" t="str">
        <f t="shared" si="12"/>
        <v/>
      </c>
      <c r="L73" t="str">
        <f>IFERROR(VLOOKUP(H73,F73:K:K,1,FALSE),"")</f>
        <v/>
      </c>
      <c r="M73" t="str">
        <f>IFERROR(VLOOKUP(H73,K73:K:K,1,FALSE),"")</f>
        <v/>
      </c>
      <c r="N73" t="str">
        <f t="shared" si="13"/>
        <v>D_5_2</v>
      </c>
      <c r="T73" t="s">
        <v>74</v>
      </c>
      <c r="U73">
        <f t="shared" si="14"/>
        <v>0</v>
      </c>
    </row>
    <row r="74" spans="1:21">
      <c r="A74" t="s">
        <v>34</v>
      </c>
      <c r="B74">
        <v>5</v>
      </c>
      <c r="C74">
        <v>3</v>
      </c>
      <c r="D74" s="3">
        <v>19</v>
      </c>
      <c r="E74" t="b">
        <v>0</v>
      </c>
      <c r="G74" s="1" t="str">
        <f t="shared" si="8"/>
        <v>D5</v>
      </c>
      <c r="H74" t="str">
        <f t="shared" si="9"/>
        <v>D3</v>
      </c>
      <c r="I74" s="4">
        <f t="shared" si="10"/>
        <v>0.25333333333333335</v>
      </c>
      <c r="J74">
        <f t="shared" si="11"/>
        <v>75</v>
      </c>
      <c r="K74" t="str">
        <f t="shared" si="12"/>
        <v/>
      </c>
      <c r="L74" t="str">
        <f>IFERROR(VLOOKUP(H74,F74:K:K,1,FALSE),"")</f>
        <v/>
      </c>
      <c r="M74" t="str">
        <f>IFERROR(VLOOKUP(H74,K74:K:K,1,FALSE),"")</f>
        <v>D3</v>
      </c>
      <c r="N74" t="str">
        <f t="shared" si="13"/>
        <v>D_5_3</v>
      </c>
      <c r="T74" t="s">
        <v>75</v>
      </c>
      <c r="U74">
        <f t="shared" si="14"/>
        <v>0</v>
      </c>
    </row>
    <row r="75" spans="1:21">
      <c r="A75" t="s">
        <v>34</v>
      </c>
      <c r="B75">
        <v>5</v>
      </c>
      <c r="C75">
        <v>4</v>
      </c>
      <c r="D75" s="3">
        <v>26</v>
      </c>
      <c r="E75" t="b">
        <v>0</v>
      </c>
      <c r="G75" s="1" t="str">
        <f t="shared" si="8"/>
        <v>D5</v>
      </c>
      <c r="H75" t="str">
        <f t="shared" si="9"/>
        <v>D4</v>
      </c>
      <c r="I75" s="4">
        <f t="shared" si="10"/>
        <v>0.34666666666666668</v>
      </c>
      <c r="J75">
        <f t="shared" si="11"/>
        <v>75</v>
      </c>
      <c r="K75" t="str">
        <f t="shared" si="12"/>
        <v/>
      </c>
      <c r="L75" t="str">
        <f>IFERROR(VLOOKUP(H75,F75:K:K,1,FALSE),"")</f>
        <v/>
      </c>
      <c r="M75" t="str">
        <f>IFERROR(VLOOKUP(H75,K75:K:K,1,FALSE),"")</f>
        <v/>
      </c>
      <c r="N75" t="str">
        <f t="shared" si="13"/>
        <v>D_5_4</v>
      </c>
    </row>
    <row r="76" spans="1:21">
      <c r="A76" t="s">
        <v>34</v>
      </c>
      <c r="B76">
        <v>5</v>
      </c>
      <c r="C76">
        <v>5</v>
      </c>
      <c r="D76" s="3">
        <v>0</v>
      </c>
      <c r="E76" t="b">
        <v>0</v>
      </c>
      <c r="G76" s="1" t="str">
        <f t="shared" si="8"/>
        <v>D5</v>
      </c>
      <c r="H76" t="str">
        <f t="shared" si="9"/>
        <v>D5</v>
      </c>
      <c r="I76" s="4">
        <f t="shared" si="10"/>
        <v>0</v>
      </c>
      <c r="J76">
        <f t="shared" si="11"/>
        <v>75</v>
      </c>
      <c r="K76" t="str">
        <f t="shared" si="12"/>
        <v/>
      </c>
      <c r="L76" t="str">
        <f>IFERROR(VLOOKUP(H76,F76:K:K,1,FALSE),"")</f>
        <v/>
      </c>
      <c r="M76" t="str">
        <f>IFERROR(VLOOKUP(H76,K76:K:K,1,FALSE),"")</f>
        <v/>
      </c>
      <c r="N76" t="str">
        <f t="shared" si="13"/>
        <v>D_5_5</v>
      </c>
      <c r="T76" s="5" t="s">
        <v>76</v>
      </c>
      <c r="U76" s="6">
        <f>SUMIF(A:A,"J",D:D)</f>
        <v>0</v>
      </c>
    </row>
    <row r="77" spans="1:21">
      <c r="A77" t="s">
        <v>41</v>
      </c>
      <c r="B77">
        <v>1</v>
      </c>
      <c r="C77">
        <v>2</v>
      </c>
      <c r="D77" s="3">
        <v>0</v>
      </c>
      <c r="E77" t="b">
        <v>1</v>
      </c>
      <c r="F77" t="s">
        <v>34</v>
      </c>
      <c r="G77" s="1" t="str">
        <f t="shared" si="8"/>
        <v>E1</v>
      </c>
      <c r="H77" t="str">
        <f t="shared" si="9"/>
        <v>E2</v>
      </c>
      <c r="I77" s="4">
        <f t="shared" si="10"/>
        <v>0</v>
      </c>
      <c r="J77">
        <f t="shared" si="11"/>
        <v>395</v>
      </c>
      <c r="K77" t="str">
        <f t="shared" si="12"/>
        <v>E1</v>
      </c>
      <c r="L77" t="str">
        <f>IFERROR(VLOOKUP(H77,F77:K:K,1,FALSE),"")</f>
        <v/>
      </c>
      <c r="M77" t="str">
        <f>IFERROR(VLOOKUP(H77,K77:K:K,1,FALSE),"")</f>
        <v/>
      </c>
      <c r="N77" t="str">
        <f t="shared" si="13"/>
        <v>E_1_2</v>
      </c>
      <c r="T77" t="s">
        <v>77</v>
      </c>
      <c r="U77">
        <f t="shared" ref="U77:U82" si="15">SUMIFS(D:D,A:A,"B",B:B,"6")</f>
        <v>0</v>
      </c>
    </row>
    <row r="78" spans="1:21">
      <c r="A78" t="s">
        <v>41</v>
      </c>
      <c r="B78">
        <v>1</v>
      </c>
      <c r="C78">
        <v>3</v>
      </c>
      <c r="D78" s="3">
        <v>8</v>
      </c>
      <c r="E78" t="b">
        <v>1</v>
      </c>
      <c r="F78" t="s">
        <v>34</v>
      </c>
      <c r="G78" s="1" t="str">
        <f t="shared" si="8"/>
        <v>E1</v>
      </c>
      <c r="H78" t="str">
        <f t="shared" si="9"/>
        <v>E3</v>
      </c>
      <c r="I78" s="4">
        <f t="shared" si="10"/>
        <v>2.0253164556962026E-2</v>
      </c>
      <c r="J78">
        <f t="shared" si="11"/>
        <v>395</v>
      </c>
      <c r="K78" t="str">
        <f t="shared" si="12"/>
        <v>E1</v>
      </c>
      <c r="L78" t="str">
        <f>IFERROR(VLOOKUP(H78,F78:K:K,1,FALSE),"")</f>
        <v/>
      </c>
      <c r="M78" t="str">
        <f>IFERROR(VLOOKUP(H78,K78:K:K,1,FALSE),"")</f>
        <v/>
      </c>
      <c r="N78" t="str">
        <f t="shared" si="13"/>
        <v>E_1_3</v>
      </c>
      <c r="T78" t="s">
        <v>78</v>
      </c>
      <c r="U78">
        <f t="shared" si="15"/>
        <v>0</v>
      </c>
    </row>
    <row r="79" spans="1:21">
      <c r="A79" t="s">
        <v>41</v>
      </c>
      <c r="B79">
        <v>1</v>
      </c>
      <c r="C79">
        <v>4</v>
      </c>
      <c r="D79" s="3">
        <v>335</v>
      </c>
      <c r="E79" t="b">
        <v>1</v>
      </c>
      <c r="F79" t="s">
        <v>34</v>
      </c>
      <c r="G79" s="1" t="str">
        <f t="shared" si="8"/>
        <v>E1</v>
      </c>
      <c r="H79" t="str">
        <f t="shared" si="9"/>
        <v>E4</v>
      </c>
      <c r="I79" s="4">
        <f t="shared" si="10"/>
        <v>0.84810126582278478</v>
      </c>
      <c r="J79">
        <f t="shared" si="11"/>
        <v>395</v>
      </c>
      <c r="K79" t="str">
        <f t="shared" si="12"/>
        <v>E1</v>
      </c>
      <c r="L79" t="str">
        <f>IFERROR(VLOOKUP(H79,F79:K:K,1,FALSE),"")</f>
        <v/>
      </c>
      <c r="M79" t="str">
        <f>IFERROR(VLOOKUP(H79,K79:K:K,1,FALSE),"")</f>
        <v/>
      </c>
      <c r="N79" t="str">
        <f t="shared" si="13"/>
        <v>E_1_4</v>
      </c>
      <c r="T79" t="s">
        <v>79</v>
      </c>
      <c r="U79">
        <f t="shared" si="15"/>
        <v>0</v>
      </c>
    </row>
    <row r="80" spans="1:21">
      <c r="A80" t="s">
        <v>41</v>
      </c>
      <c r="B80">
        <v>1</v>
      </c>
      <c r="C80">
        <v>5</v>
      </c>
      <c r="D80" s="3">
        <v>52</v>
      </c>
      <c r="E80" t="b">
        <v>1</v>
      </c>
      <c r="F80" t="s">
        <v>34</v>
      </c>
      <c r="G80" s="1" t="str">
        <f t="shared" si="8"/>
        <v>E1</v>
      </c>
      <c r="H80" t="str">
        <f t="shared" si="9"/>
        <v>E5</v>
      </c>
      <c r="I80" s="4">
        <f t="shared" si="10"/>
        <v>0.13164556962025317</v>
      </c>
      <c r="J80">
        <f t="shared" si="11"/>
        <v>395</v>
      </c>
      <c r="K80" t="str">
        <f t="shared" si="12"/>
        <v>E1</v>
      </c>
      <c r="L80" t="str">
        <f>IFERROR(VLOOKUP(H80,F80:K:K,1,FALSE),"")</f>
        <v/>
      </c>
      <c r="M80" t="str">
        <f>IFERROR(VLOOKUP(H80,K80:K:K,1,FALSE),"")</f>
        <v/>
      </c>
      <c r="N80" t="str">
        <f t="shared" si="13"/>
        <v>E_1_5</v>
      </c>
      <c r="T80" t="s">
        <v>80</v>
      </c>
      <c r="U80">
        <f t="shared" si="15"/>
        <v>0</v>
      </c>
    </row>
    <row r="81" spans="1:21">
      <c r="A81" t="s">
        <v>41</v>
      </c>
      <c r="B81">
        <v>1</v>
      </c>
      <c r="C81">
        <v>1</v>
      </c>
      <c r="D81" s="3">
        <v>0</v>
      </c>
      <c r="E81" t="b">
        <v>1</v>
      </c>
      <c r="F81" t="s">
        <v>34</v>
      </c>
      <c r="G81" s="1" t="str">
        <f t="shared" si="8"/>
        <v>E1</v>
      </c>
      <c r="H81" t="str">
        <f t="shared" si="9"/>
        <v>E1</v>
      </c>
      <c r="I81" s="4">
        <f t="shared" si="10"/>
        <v>0</v>
      </c>
      <c r="J81">
        <f t="shared" si="11"/>
        <v>395</v>
      </c>
      <c r="K81" t="str">
        <f t="shared" si="12"/>
        <v>E1</v>
      </c>
      <c r="L81" t="str">
        <f>IFERROR(VLOOKUP(H81,F81:K:K,1,FALSE),"")</f>
        <v/>
      </c>
      <c r="M81" t="str">
        <f>IFERROR(VLOOKUP(H81,K81:K:K,1,FALSE),"")</f>
        <v>E1</v>
      </c>
      <c r="N81" t="str">
        <f t="shared" si="13"/>
        <v>E_1_1</v>
      </c>
      <c r="T81" t="s">
        <v>81</v>
      </c>
      <c r="U81">
        <f t="shared" si="15"/>
        <v>0</v>
      </c>
    </row>
    <row r="82" spans="1:21">
      <c r="A82" t="s">
        <v>41</v>
      </c>
      <c r="B82">
        <v>2</v>
      </c>
      <c r="C82">
        <v>3</v>
      </c>
      <c r="D82" s="3">
        <v>1</v>
      </c>
      <c r="E82" t="b">
        <v>0</v>
      </c>
      <c r="G82" s="1" t="str">
        <f t="shared" si="8"/>
        <v>E2</v>
      </c>
      <c r="H82" t="str">
        <f t="shared" si="9"/>
        <v>E3</v>
      </c>
      <c r="I82" s="4">
        <f t="shared" si="10"/>
        <v>1.5384615384615385E-2</v>
      </c>
      <c r="J82">
        <f t="shared" si="11"/>
        <v>65</v>
      </c>
      <c r="K82" t="str">
        <f t="shared" si="12"/>
        <v/>
      </c>
      <c r="L82" t="str">
        <f>IFERROR(VLOOKUP(H82,F82:K:K,1,FALSE),"")</f>
        <v/>
      </c>
      <c r="M82" t="str">
        <f>IFERROR(VLOOKUP(H82,K82:K:K,1,FALSE),"")</f>
        <v/>
      </c>
      <c r="N82" t="str">
        <f t="shared" si="13"/>
        <v>E_2_3</v>
      </c>
      <c r="T82" t="s">
        <v>82</v>
      </c>
      <c r="U82">
        <f t="shared" si="15"/>
        <v>0</v>
      </c>
    </row>
    <row r="83" spans="1:21">
      <c r="A83" t="s">
        <v>41</v>
      </c>
      <c r="B83">
        <v>2</v>
      </c>
      <c r="C83">
        <v>4</v>
      </c>
      <c r="D83" s="3">
        <v>24</v>
      </c>
      <c r="E83" t="b">
        <v>0</v>
      </c>
      <c r="G83" s="1" t="str">
        <f t="shared" si="8"/>
        <v>E2</v>
      </c>
      <c r="H83" t="str">
        <f t="shared" si="9"/>
        <v>E4</v>
      </c>
      <c r="I83" s="4">
        <f t="shared" si="10"/>
        <v>0.36923076923076925</v>
      </c>
      <c r="J83">
        <f t="shared" si="11"/>
        <v>65</v>
      </c>
      <c r="K83" t="str">
        <f t="shared" si="12"/>
        <v/>
      </c>
      <c r="L83" t="str">
        <f>IFERROR(VLOOKUP(H83,F83:K:K,1,FALSE),"")</f>
        <v/>
      </c>
      <c r="M83" t="str">
        <f>IFERROR(VLOOKUP(H83,K83:K:K,1,FALSE),"")</f>
        <v/>
      </c>
      <c r="N83" t="str">
        <f t="shared" si="13"/>
        <v>E_2_4</v>
      </c>
    </row>
    <row r="84" spans="1:21">
      <c r="A84" t="s">
        <v>41</v>
      </c>
      <c r="B84">
        <v>2</v>
      </c>
      <c r="C84">
        <v>5</v>
      </c>
      <c r="D84" s="3">
        <v>40</v>
      </c>
      <c r="E84" t="b">
        <v>0</v>
      </c>
      <c r="G84" s="1" t="str">
        <f t="shared" si="8"/>
        <v>E2</v>
      </c>
      <c r="H84" t="str">
        <f t="shared" si="9"/>
        <v>E5</v>
      </c>
      <c r="I84" s="4">
        <f t="shared" si="10"/>
        <v>0.61538461538461542</v>
      </c>
      <c r="J84">
        <f t="shared" si="11"/>
        <v>65</v>
      </c>
      <c r="K84" t="str">
        <f t="shared" si="12"/>
        <v/>
      </c>
      <c r="L84" t="str">
        <f>IFERROR(VLOOKUP(H84,F84:K:K,1,FALSE),"")</f>
        <v/>
      </c>
      <c r="M84" t="str">
        <f>IFERROR(VLOOKUP(H84,K84:K:K,1,FALSE),"")</f>
        <v/>
      </c>
      <c r="N84" t="str">
        <f t="shared" si="13"/>
        <v>E_2_5</v>
      </c>
      <c r="T84" s="5" t="s">
        <v>83</v>
      </c>
      <c r="U84" s="6">
        <f>SUMIF(A:A,"K",D:D)</f>
        <v>0</v>
      </c>
    </row>
    <row r="85" spans="1:21">
      <c r="A85" t="s">
        <v>41</v>
      </c>
      <c r="B85">
        <v>2</v>
      </c>
      <c r="C85">
        <v>1</v>
      </c>
      <c r="D85" s="3">
        <v>0</v>
      </c>
      <c r="E85" t="b">
        <v>0</v>
      </c>
      <c r="G85" s="1" t="str">
        <f t="shared" si="8"/>
        <v>E2</v>
      </c>
      <c r="H85" t="str">
        <f t="shared" si="9"/>
        <v>E1</v>
      </c>
      <c r="I85" s="4">
        <f t="shared" si="10"/>
        <v>0</v>
      </c>
      <c r="J85">
        <f t="shared" si="11"/>
        <v>65</v>
      </c>
      <c r="K85" t="str">
        <f t="shared" si="12"/>
        <v/>
      </c>
      <c r="L85" t="str">
        <f>IFERROR(VLOOKUP(H85,F85:K:K,1,FALSE),"")</f>
        <v/>
      </c>
      <c r="M85" t="str">
        <f>IFERROR(VLOOKUP(H85,K85:K:K,1,FALSE),"")</f>
        <v>E1</v>
      </c>
      <c r="N85" t="str">
        <f t="shared" si="13"/>
        <v>E_2_1</v>
      </c>
      <c r="T85" t="s">
        <v>84</v>
      </c>
      <c r="U85">
        <f t="shared" ref="U85:U90" si="16">SUMIFS(D:D,A:A,"B",B:B,"6")</f>
        <v>0</v>
      </c>
    </row>
    <row r="86" spans="1:21">
      <c r="A86" t="s">
        <v>41</v>
      </c>
      <c r="B86">
        <v>2</v>
      </c>
      <c r="C86">
        <v>2</v>
      </c>
      <c r="D86" s="3">
        <v>0</v>
      </c>
      <c r="E86" t="b">
        <v>0</v>
      </c>
      <c r="G86" s="1" t="str">
        <f t="shared" si="8"/>
        <v>E2</v>
      </c>
      <c r="H86" t="str">
        <f t="shared" si="9"/>
        <v>E2</v>
      </c>
      <c r="I86" s="4">
        <f t="shared" si="10"/>
        <v>0</v>
      </c>
      <c r="J86">
        <f t="shared" si="11"/>
        <v>65</v>
      </c>
      <c r="K86" t="str">
        <f t="shared" si="12"/>
        <v/>
      </c>
      <c r="L86" t="str">
        <f>IFERROR(VLOOKUP(H86,F86:K:K,1,FALSE),"")</f>
        <v/>
      </c>
      <c r="M86" t="str">
        <f>IFERROR(VLOOKUP(H86,K86:K:K,1,FALSE),"")</f>
        <v/>
      </c>
      <c r="N86" t="str">
        <f t="shared" si="13"/>
        <v>E_2_2</v>
      </c>
      <c r="T86" t="s">
        <v>85</v>
      </c>
      <c r="U86">
        <f t="shared" si="16"/>
        <v>0</v>
      </c>
    </row>
    <row r="87" spans="1:21">
      <c r="A87" t="s">
        <v>41</v>
      </c>
      <c r="B87">
        <v>3</v>
      </c>
      <c r="C87">
        <v>4</v>
      </c>
      <c r="D87" s="3">
        <v>8</v>
      </c>
      <c r="E87" t="b">
        <v>0</v>
      </c>
      <c r="G87" s="1" t="str">
        <f t="shared" si="8"/>
        <v>E3</v>
      </c>
      <c r="H87" t="str">
        <f t="shared" si="9"/>
        <v>E4</v>
      </c>
      <c r="I87" s="4">
        <f t="shared" si="10"/>
        <v>0.1</v>
      </c>
      <c r="J87">
        <f t="shared" si="11"/>
        <v>80</v>
      </c>
      <c r="K87" t="str">
        <f t="shared" si="12"/>
        <v/>
      </c>
      <c r="L87" t="str">
        <f>IFERROR(VLOOKUP(H87,F87:K:K,1,FALSE),"")</f>
        <v/>
      </c>
      <c r="M87" t="str">
        <f>IFERROR(VLOOKUP(H87,K87:K:K,1,FALSE),"")</f>
        <v/>
      </c>
      <c r="N87" t="str">
        <f t="shared" si="13"/>
        <v>E_3_4</v>
      </c>
      <c r="T87" t="s">
        <v>86</v>
      </c>
      <c r="U87">
        <f t="shared" si="16"/>
        <v>0</v>
      </c>
    </row>
    <row r="88" spans="1:21">
      <c r="A88" t="s">
        <v>41</v>
      </c>
      <c r="B88">
        <v>3</v>
      </c>
      <c r="C88">
        <v>5</v>
      </c>
      <c r="D88" s="3">
        <v>40</v>
      </c>
      <c r="E88" t="b">
        <v>0</v>
      </c>
      <c r="G88" s="1" t="str">
        <f t="shared" si="8"/>
        <v>E3</v>
      </c>
      <c r="H88" t="str">
        <f t="shared" si="9"/>
        <v>E5</v>
      </c>
      <c r="I88" s="4">
        <f t="shared" si="10"/>
        <v>0.5</v>
      </c>
      <c r="J88">
        <f t="shared" si="11"/>
        <v>80</v>
      </c>
      <c r="K88" t="str">
        <f t="shared" si="12"/>
        <v/>
      </c>
      <c r="L88" t="str">
        <f>IFERROR(VLOOKUP(H88,F88:K:K,1,FALSE),"")</f>
        <v/>
      </c>
      <c r="M88" t="str">
        <f>IFERROR(VLOOKUP(H88,K88:K:K,1,FALSE),"")</f>
        <v/>
      </c>
      <c r="N88" t="str">
        <f t="shared" si="13"/>
        <v>E_3_5</v>
      </c>
      <c r="T88" t="s">
        <v>87</v>
      </c>
      <c r="U88">
        <f t="shared" si="16"/>
        <v>0</v>
      </c>
    </row>
    <row r="89" spans="1:21">
      <c r="A89" t="s">
        <v>41</v>
      </c>
      <c r="B89">
        <v>3</v>
      </c>
      <c r="C89">
        <v>1</v>
      </c>
      <c r="D89" s="3">
        <v>31</v>
      </c>
      <c r="E89" t="b">
        <v>0</v>
      </c>
      <c r="G89" s="1" t="str">
        <f t="shared" si="8"/>
        <v>E3</v>
      </c>
      <c r="H89" t="str">
        <f t="shared" si="9"/>
        <v>E1</v>
      </c>
      <c r="I89" s="4">
        <f t="shared" si="10"/>
        <v>0.38750000000000001</v>
      </c>
      <c r="J89">
        <f t="shared" si="11"/>
        <v>80</v>
      </c>
      <c r="K89" t="str">
        <f t="shared" si="12"/>
        <v/>
      </c>
      <c r="L89" t="str">
        <f>IFERROR(VLOOKUP(H89,F89:K:K,1,FALSE),"")</f>
        <v/>
      </c>
      <c r="M89" t="str">
        <f>IFERROR(VLOOKUP(H89,K89:K:K,1,FALSE),"")</f>
        <v>E1</v>
      </c>
      <c r="N89" t="str">
        <f t="shared" si="13"/>
        <v>E_3_1</v>
      </c>
      <c r="T89" t="s">
        <v>88</v>
      </c>
      <c r="U89">
        <f t="shared" si="16"/>
        <v>0</v>
      </c>
    </row>
    <row r="90" spans="1:21">
      <c r="A90" t="s">
        <v>41</v>
      </c>
      <c r="B90">
        <v>3</v>
      </c>
      <c r="C90">
        <v>2</v>
      </c>
      <c r="D90" s="3">
        <v>1</v>
      </c>
      <c r="E90" t="b">
        <v>0</v>
      </c>
      <c r="G90" s="1" t="str">
        <f t="shared" si="8"/>
        <v>E3</v>
      </c>
      <c r="H90" t="str">
        <f t="shared" si="9"/>
        <v>E2</v>
      </c>
      <c r="I90" s="4">
        <f t="shared" si="10"/>
        <v>1.2500000000000001E-2</v>
      </c>
      <c r="J90">
        <f t="shared" si="11"/>
        <v>80</v>
      </c>
      <c r="K90" t="str">
        <f t="shared" si="12"/>
        <v/>
      </c>
      <c r="L90" t="str">
        <f>IFERROR(VLOOKUP(H90,F90:K:K,1,FALSE),"")</f>
        <v/>
      </c>
      <c r="M90" t="str">
        <f>IFERROR(VLOOKUP(H90,K90:K:K,1,FALSE),"")</f>
        <v/>
      </c>
      <c r="N90" t="str">
        <f t="shared" si="13"/>
        <v>E_3_2</v>
      </c>
      <c r="T90" t="s">
        <v>89</v>
      </c>
      <c r="U90">
        <f t="shared" si="16"/>
        <v>0</v>
      </c>
    </row>
    <row r="91" spans="1:21">
      <c r="A91" t="s">
        <v>41</v>
      </c>
      <c r="B91">
        <v>3</v>
      </c>
      <c r="C91">
        <v>3</v>
      </c>
      <c r="D91" s="3">
        <v>0</v>
      </c>
      <c r="E91" t="b">
        <v>0</v>
      </c>
      <c r="G91" s="1" t="str">
        <f t="shared" si="8"/>
        <v>E3</v>
      </c>
      <c r="H91" t="str">
        <f t="shared" si="9"/>
        <v>E3</v>
      </c>
      <c r="I91" s="4">
        <f t="shared" si="10"/>
        <v>0</v>
      </c>
      <c r="J91">
        <f t="shared" si="11"/>
        <v>80</v>
      </c>
      <c r="K91" t="str">
        <f t="shared" si="12"/>
        <v/>
      </c>
      <c r="L91" t="str">
        <f>IFERROR(VLOOKUP(H91,F91:K:K,1,FALSE),"")</f>
        <v/>
      </c>
      <c r="M91" t="str">
        <f>IFERROR(VLOOKUP(H91,K91:K:K,1,FALSE),"")</f>
        <v/>
      </c>
      <c r="N91" t="str">
        <f t="shared" si="13"/>
        <v>E_3_3</v>
      </c>
    </row>
    <row r="92" spans="1:21">
      <c r="A92" t="s">
        <v>41</v>
      </c>
      <c r="B92">
        <v>4</v>
      </c>
      <c r="C92">
        <v>5</v>
      </c>
      <c r="D92" s="3">
        <v>14</v>
      </c>
      <c r="E92" t="b">
        <v>0</v>
      </c>
      <c r="G92" s="1" t="str">
        <f t="shared" si="8"/>
        <v>E4</v>
      </c>
      <c r="H92" t="str">
        <f t="shared" si="9"/>
        <v>E5</v>
      </c>
      <c r="I92" s="4">
        <f t="shared" si="10"/>
        <v>2.0895522388059702E-2</v>
      </c>
      <c r="J92">
        <f t="shared" si="11"/>
        <v>670</v>
      </c>
      <c r="K92" t="str">
        <f t="shared" si="12"/>
        <v/>
      </c>
      <c r="L92" t="str">
        <f>IFERROR(VLOOKUP(H92,F92:K:K,1,FALSE),"")</f>
        <v/>
      </c>
      <c r="M92" t="str">
        <f>IFERROR(VLOOKUP(H92,K92:K:K,1,FALSE),"")</f>
        <v/>
      </c>
      <c r="N92" t="str">
        <f t="shared" si="13"/>
        <v>E_4_5</v>
      </c>
    </row>
    <row r="93" spans="1:21">
      <c r="A93" t="s">
        <v>41</v>
      </c>
      <c r="B93">
        <v>4</v>
      </c>
      <c r="C93">
        <v>1</v>
      </c>
      <c r="D93" s="3">
        <v>537</v>
      </c>
      <c r="E93" t="b">
        <v>0</v>
      </c>
      <c r="G93" s="1" t="str">
        <f t="shared" si="8"/>
        <v>E4</v>
      </c>
      <c r="H93" t="str">
        <f t="shared" si="9"/>
        <v>E1</v>
      </c>
      <c r="I93" s="4">
        <f t="shared" si="10"/>
        <v>0.80149253731343284</v>
      </c>
      <c r="J93">
        <f t="shared" si="11"/>
        <v>670</v>
      </c>
      <c r="K93" t="str">
        <f t="shared" si="12"/>
        <v/>
      </c>
      <c r="L93" t="str">
        <f>IFERROR(VLOOKUP(H93,F93:K:K,1,FALSE),"")</f>
        <v/>
      </c>
      <c r="M93" t="str">
        <f>IFERROR(VLOOKUP(H93,K93:K:K,1,FALSE),"")</f>
        <v>E1</v>
      </c>
      <c r="N93" t="str">
        <f t="shared" si="13"/>
        <v>E_4_1</v>
      </c>
      <c r="T93" s="5" t="s">
        <v>90</v>
      </c>
      <c r="U93" s="6">
        <f>SUMIF(A:A,"L",D:D)</f>
        <v>0</v>
      </c>
    </row>
    <row r="94" spans="1:21">
      <c r="A94" t="s">
        <v>41</v>
      </c>
      <c r="B94">
        <v>4</v>
      </c>
      <c r="C94">
        <v>2</v>
      </c>
      <c r="D94" s="3">
        <v>17</v>
      </c>
      <c r="E94" t="b">
        <v>0</v>
      </c>
      <c r="G94" s="1" t="str">
        <f t="shared" si="8"/>
        <v>E4</v>
      </c>
      <c r="H94" t="str">
        <f t="shared" si="9"/>
        <v>E2</v>
      </c>
      <c r="I94" s="4">
        <f t="shared" si="10"/>
        <v>2.5373134328358207E-2</v>
      </c>
      <c r="J94">
        <f t="shared" si="11"/>
        <v>670</v>
      </c>
      <c r="K94" t="str">
        <f t="shared" si="12"/>
        <v/>
      </c>
      <c r="L94" t="str">
        <f>IFERROR(VLOOKUP(H94,F94:K:K,1,FALSE),"")</f>
        <v/>
      </c>
      <c r="M94" t="str">
        <f>IFERROR(VLOOKUP(H94,K94:K:K,1,FALSE),"")</f>
        <v/>
      </c>
      <c r="N94" t="str">
        <f t="shared" si="13"/>
        <v>E_4_2</v>
      </c>
      <c r="T94" t="s">
        <v>91</v>
      </c>
      <c r="U94">
        <f t="shared" ref="U94:U99" si="17">SUMIFS(D:D,A:A,"B",B:B,"6")</f>
        <v>0</v>
      </c>
    </row>
    <row r="95" spans="1:21">
      <c r="A95" t="s">
        <v>41</v>
      </c>
      <c r="B95">
        <v>4</v>
      </c>
      <c r="C95">
        <v>3</v>
      </c>
      <c r="D95" s="3">
        <v>4</v>
      </c>
      <c r="E95" t="b">
        <v>0</v>
      </c>
      <c r="G95" s="1" t="str">
        <f t="shared" si="8"/>
        <v>E4</v>
      </c>
      <c r="H95" t="str">
        <f t="shared" si="9"/>
        <v>E3</v>
      </c>
      <c r="I95" s="4">
        <f t="shared" si="10"/>
        <v>5.9701492537313433E-3</v>
      </c>
      <c r="J95">
        <f t="shared" si="11"/>
        <v>670</v>
      </c>
      <c r="K95" t="str">
        <f t="shared" si="12"/>
        <v/>
      </c>
      <c r="L95" t="str">
        <f>IFERROR(VLOOKUP(H95,F95:K:K,1,FALSE),"")</f>
        <v/>
      </c>
      <c r="M95" t="str">
        <f>IFERROR(VLOOKUP(H95,K95:K:K,1,FALSE),"")</f>
        <v/>
      </c>
      <c r="N95" t="str">
        <f t="shared" si="13"/>
        <v>E_4_3</v>
      </c>
      <c r="T95" t="s">
        <v>92</v>
      </c>
      <c r="U95">
        <f t="shared" si="17"/>
        <v>0</v>
      </c>
    </row>
    <row r="96" spans="1:21">
      <c r="A96" t="s">
        <v>41</v>
      </c>
      <c r="B96">
        <v>4</v>
      </c>
      <c r="C96">
        <v>4</v>
      </c>
      <c r="D96" s="3">
        <v>98</v>
      </c>
      <c r="E96" t="b">
        <v>0</v>
      </c>
      <c r="G96" s="1" t="str">
        <f t="shared" si="8"/>
        <v>E4</v>
      </c>
      <c r="H96" t="str">
        <f t="shared" si="9"/>
        <v>E4</v>
      </c>
      <c r="I96" s="4">
        <f t="shared" si="10"/>
        <v>0.14626865671641792</v>
      </c>
      <c r="J96">
        <f t="shared" si="11"/>
        <v>670</v>
      </c>
      <c r="K96" t="str">
        <f t="shared" si="12"/>
        <v/>
      </c>
      <c r="L96" t="str">
        <f>IFERROR(VLOOKUP(H96,F96:K:K,1,FALSE),"")</f>
        <v/>
      </c>
      <c r="M96" t="str">
        <f>IFERROR(VLOOKUP(H96,K96:K:K,1,FALSE),"")</f>
        <v/>
      </c>
      <c r="N96" t="str">
        <f t="shared" si="13"/>
        <v>E_4_4</v>
      </c>
      <c r="T96" t="s">
        <v>93</v>
      </c>
      <c r="U96">
        <f t="shared" si="17"/>
        <v>0</v>
      </c>
    </row>
    <row r="97" spans="1:21">
      <c r="A97" t="s">
        <v>41</v>
      </c>
      <c r="B97">
        <v>5</v>
      </c>
      <c r="C97">
        <v>1</v>
      </c>
      <c r="D97" s="3">
        <v>34</v>
      </c>
      <c r="E97" t="b">
        <v>0</v>
      </c>
      <c r="G97" s="1" t="str">
        <f t="shared" si="8"/>
        <v>E5</v>
      </c>
      <c r="H97" t="str">
        <f t="shared" si="9"/>
        <v>E1</v>
      </c>
      <c r="I97" s="4">
        <f t="shared" si="10"/>
        <v>0.43037974683544306</v>
      </c>
      <c r="J97">
        <f t="shared" si="11"/>
        <v>79</v>
      </c>
      <c r="K97" t="str">
        <f t="shared" si="12"/>
        <v/>
      </c>
      <c r="L97" t="str">
        <f>IFERROR(VLOOKUP(H97,F97:K:K,1,FALSE),"")</f>
        <v/>
      </c>
      <c r="M97" t="str">
        <f>IFERROR(VLOOKUP(H97,K97:K:K,1,FALSE),"")</f>
        <v>E1</v>
      </c>
      <c r="N97" t="str">
        <f t="shared" si="13"/>
        <v>E_5_1</v>
      </c>
      <c r="T97" t="s">
        <v>94</v>
      </c>
      <c r="U97">
        <f t="shared" si="17"/>
        <v>0</v>
      </c>
    </row>
    <row r="98" spans="1:21">
      <c r="A98" t="s">
        <v>41</v>
      </c>
      <c r="B98">
        <v>5</v>
      </c>
      <c r="C98">
        <v>2</v>
      </c>
      <c r="D98" s="3">
        <v>27</v>
      </c>
      <c r="E98" t="b">
        <v>0</v>
      </c>
      <c r="G98" s="1" t="str">
        <f t="shared" si="8"/>
        <v>E5</v>
      </c>
      <c r="H98" t="str">
        <f t="shared" si="9"/>
        <v>E2</v>
      </c>
      <c r="I98" s="4">
        <f t="shared" si="10"/>
        <v>0.34177215189873417</v>
      </c>
      <c r="J98">
        <f t="shared" si="11"/>
        <v>79</v>
      </c>
      <c r="K98" t="str">
        <f t="shared" si="12"/>
        <v/>
      </c>
      <c r="L98" t="str">
        <f>IFERROR(VLOOKUP(H98,F98:K:K,1,FALSE),"")</f>
        <v/>
      </c>
      <c r="M98" t="str">
        <f>IFERROR(VLOOKUP(H98,K98:K:K,1,FALSE),"")</f>
        <v/>
      </c>
      <c r="N98" t="str">
        <f t="shared" si="13"/>
        <v>E_5_2</v>
      </c>
      <c r="T98" t="s">
        <v>95</v>
      </c>
      <c r="U98">
        <f t="shared" si="17"/>
        <v>0</v>
      </c>
    </row>
    <row r="99" spans="1:21">
      <c r="A99" t="s">
        <v>41</v>
      </c>
      <c r="B99">
        <v>5</v>
      </c>
      <c r="C99">
        <v>3</v>
      </c>
      <c r="D99" s="3">
        <v>17</v>
      </c>
      <c r="E99" t="b">
        <v>0</v>
      </c>
      <c r="G99" s="1" t="str">
        <f t="shared" si="8"/>
        <v>E5</v>
      </c>
      <c r="H99" t="str">
        <f t="shared" si="9"/>
        <v>E3</v>
      </c>
      <c r="I99" s="4">
        <f t="shared" si="10"/>
        <v>0.21518987341772153</v>
      </c>
      <c r="J99">
        <f t="shared" si="11"/>
        <v>79</v>
      </c>
      <c r="K99" t="str">
        <f t="shared" si="12"/>
        <v/>
      </c>
      <c r="L99" t="str">
        <f>IFERROR(VLOOKUP(H99,F99:K:K,1,FALSE),"")</f>
        <v/>
      </c>
      <c r="M99" t="str">
        <f>IFERROR(VLOOKUP(H99,K99:K:K,1,FALSE),"")</f>
        <v/>
      </c>
      <c r="N99" t="str">
        <f t="shared" si="13"/>
        <v>E_5_3</v>
      </c>
      <c r="T99" t="s">
        <v>96</v>
      </c>
      <c r="U99">
        <f t="shared" si="17"/>
        <v>0</v>
      </c>
    </row>
    <row r="100" spans="1:21">
      <c r="A100" t="s">
        <v>41</v>
      </c>
      <c r="B100">
        <v>5</v>
      </c>
      <c r="C100">
        <v>4</v>
      </c>
      <c r="D100" s="3">
        <v>0</v>
      </c>
      <c r="E100" t="b">
        <v>0</v>
      </c>
      <c r="G100" s="1" t="str">
        <f t="shared" si="8"/>
        <v>E5</v>
      </c>
      <c r="H100" t="str">
        <f t="shared" si="9"/>
        <v>E4</v>
      </c>
      <c r="I100" s="4">
        <f t="shared" si="10"/>
        <v>0</v>
      </c>
      <c r="J100">
        <f t="shared" si="11"/>
        <v>79</v>
      </c>
      <c r="K100" t="str">
        <f t="shared" si="12"/>
        <v/>
      </c>
      <c r="L100" t="str">
        <f>IFERROR(VLOOKUP(H100,F100:K:K,1,FALSE),"")</f>
        <v/>
      </c>
      <c r="M100" t="str">
        <f>IFERROR(VLOOKUP(H100,K100:K:K,1,FALSE),"")</f>
        <v/>
      </c>
      <c r="N100" t="str">
        <f t="shared" si="13"/>
        <v>E_5_4</v>
      </c>
    </row>
    <row r="101" spans="1:21">
      <c r="A101" t="s">
        <v>41</v>
      </c>
      <c r="B101">
        <v>5</v>
      </c>
      <c r="C101">
        <v>5</v>
      </c>
      <c r="D101" s="3">
        <v>1</v>
      </c>
      <c r="E101" t="b">
        <v>0</v>
      </c>
      <c r="G101" s="1" t="str">
        <f t="shared" si="8"/>
        <v>E5</v>
      </c>
      <c r="H101" t="str">
        <f t="shared" si="9"/>
        <v>E5</v>
      </c>
      <c r="I101" s="4">
        <f t="shared" si="10"/>
        <v>1.2658227848101266E-2</v>
      </c>
      <c r="J101">
        <f t="shared" si="11"/>
        <v>79</v>
      </c>
      <c r="K101" t="str">
        <f t="shared" si="12"/>
        <v/>
      </c>
      <c r="L101" t="str">
        <f>IFERROR(VLOOKUP(H101,F101:K:K,1,FALSE),"")</f>
        <v/>
      </c>
      <c r="M101" t="str">
        <f>IFERROR(VLOOKUP(H101,K101:K:K,1,FALSE),"")</f>
        <v/>
      </c>
      <c r="N101" t="str">
        <f t="shared" si="13"/>
        <v>E_5_5</v>
      </c>
      <c r="T101" s="5" t="s">
        <v>97</v>
      </c>
      <c r="U101" s="6">
        <f>SUMIF(A:A,"M",D:D)</f>
        <v>0</v>
      </c>
    </row>
    <row r="102" spans="1:21">
      <c r="G102" s="1" t="str">
        <f t="shared" si="8"/>
        <v/>
      </c>
      <c r="H102" t="str">
        <f t="shared" si="9"/>
        <v/>
      </c>
      <c r="I102" s="4"/>
      <c r="T102" t="s">
        <v>98</v>
      </c>
      <c r="U102">
        <f t="shared" ref="U102:U107" si="18">SUMIFS(D:D,A:A,"B",B:B,"6")</f>
        <v>0</v>
      </c>
    </row>
    <row r="103" spans="1:21">
      <c r="G103" s="1" t="str">
        <f t="shared" si="8"/>
        <v/>
      </c>
      <c r="H103" t="str">
        <f t="shared" si="9"/>
        <v/>
      </c>
      <c r="I103" s="4"/>
      <c r="T103" t="s">
        <v>99</v>
      </c>
      <c r="U103">
        <f t="shared" si="18"/>
        <v>0</v>
      </c>
    </row>
    <row r="104" spans="1:21">
      <c r="G104" s="1" t="str">
        <f t="shared" si="8"/>
        <v/>
      </c>
      <c r="H104" t="str">
        <f t="shared" si="9"/>
        <v/>
      </c>
      <c r="I104" s="4"/>
      <c r="T104" t="s">
        <v>100</v>
      </c>
      <c r="U104">
        <f t="shared" si="18"/>
        <v>0</v>
      </c>
    </row>
    <row r="105" spans="1:21">
      <c r="G105" s="1" t="str">
        <f t="shared" si="8"/>
        <v/>
      </c>
      <c r="H105" t="str">
        <f t="shared" si="9"/>
        <v/>
      </c>
      <c r="I105" s="4"/>
      <c r="T105" t="s">
        <v>101</v>
      </c>
      <c r="U105">
        <f t="shared" si="18"/>
        <v>0</v>
      </c>
    </row>
    <row r="106" spans="1:21">
      <c r="G106" s="1" t="str">
        <f t="shared" si="8"/>
        <v/>
      </c>
      <c r="H106" t="str">
        <f t="shared" si="9"/>
        <v/>
      </c>
      <c r="I106" s="4"/>
      <c r="T106" t="s">
        <v>102</v>
      </c>
      <c r="U106">
        <f t="shared" si="18"/>
        <v>0</v>
      </c>
    </row>
    <row r="107" spans="1:21">
      <c r="G107" s="1" t="str">
        <f t="shared" si="8"/>
        <v/>
      </c>
      <c r="H107" t="str">
        <f t="shared" si="9"/>
        <v/>
      </c>
      <c r="I107" s="4"/>
      <c r="T107" t="s">
        <v>103</v>
      </c>
      <c r="U107">
        <f t="shared" si="18"/>
        <v>0</v>
      </c>
    </row>
    <row r="108" spans="1:21">
      <c r="G108" s="1" t="str">
        <f t="shared" si="8"/>
        <v/>
      </c>
      <c r="H108" t="str">
        <f t="shared" si="9"/>
        <v/>
      </c>
      <c r="I108" s="4"/>
    </row>
    <row r="109" spans="1:21">
      <c r="G109" s="1" t="str">
        <f t="shared" si="8"/>
        <v/>
      </c>
      <c r="H109" t="str">
        <f t="shared" si="9"/>
        <v/>
      </c>
      <c r="I109" s="4"/>
      <c r="T109" s="5" t="s">
        <v>104</v>
      </c>
      <c r="U109" s="6">
        <f>SUMIF(A:A,"N",D:D)</f>
        <v>0</v>
      </c>
    </row>
    <row r="110" spans="1:21">
      <c r="G110" s="1" t="str">
        <f t="shared" si="8"/>
        <v/>
      </c>
      <c r="H110" t="str">
        <f t="shared" si="9"/>
        <v/>
      </c>
      <c r="I110" s="4"/>
      <c r="T110" t="s">
        <v>105</v>
      </c>
      <c r="U110">
        <f t="shared" ref="U110:U115" si="19">SUMIFS(D:D,A:A,"B",B:B,"6")</f>
        <v>0</v>
      </c>
    </row>
    <row r="111" spans="1:21">
      <c r="G111" s="1" t="str">
        <f t="shared" si="8"/>
        <v/>
      </c>
      <c r="H111" t="str">
        <f t="shared" si="9"/>
        <v/>
      </c>
      <c r="I111" s="4"/>
      <c r="T111" t="s">
        <v>106</v>
      </c>
      <c r="U111">
        <f t="shared" si="19"/>
        <v>0</v>
      </c>
    </row>
    <row r="112" spans="1:21">
      <c r="G112" s="1" t="str">
        <f t="shared" si="8"/>
        <v/>
      </c>
      <c r="H112" t="str">
        <f t="shared" si="9"/>
        <v/>
      </c>
      <c r="I112" s="4"/>
      <c r="T112" t="s">
        <v>107</v>
      </c>
      <c r="U112">
        <f t="shared" si="19"/>
        <v>0</v>
      </c>
    </row>
    <row r="113" spans="7:21">
      <c r="G113" s="1" t="str">
        <f t="shared" si="8"/>
        <v/>
      </c>
      <c r="H113" t="str">
        <f t="shared" si="9"/>
        <v/>
      </c>
      <c r="I113" s="4"/>
      <c r="T113" t="s">
        <v>108</v>
      </c>
      <c r="U113">
        <f t="shared" si="19"/>
        <v>0</v>
      </c>
    </row>
    <row r="114" spans="7:21">
      <c r="G114" s="1" t="str">
        <f t="shared" si="8"/>
        <v/>
      </c>
      <c r="H114" t="str">
        <f t="shared" si="9"/>
        <v/>
      </c>
      <c r="I114" s="4"/>
      <c r="T114" t="s">
        <v>109</v>
      </c>
      <c r="U114">
        <f t="shared" si="19"/>
        <v>0</v>
      </c>
    </row>
    <row r="115" spans="7:21">
      <c r="G115" s="1" t="str">
        <f t="shared" si="8"/>
        <v/>
      </c>
      <c r="H115" t="str">
        <f t="shared" si="9"/>
        <v/>
      </c>
      <c r="I115" s="4"/>
      <c r="T115" t="s">
        <v>110</v>
      </c>
      <c r="U115">
        <f t="shared" si="19"/>
        <v>0</v>
      </c>
    </row>
    <row r="116" spans="7:21">
      <c r="G116" s="1" t="str">
        <f t="shared" si="8"/>
        <v/>
      </c>
      <c r="H116" t="str">
        <f t="shared" si="9"/>
        <v/>
      </c>
      <c r="I11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16"/>
  <sheetViews>
    <sheetView topLeftCell="A52" workbookViewId="0">
      <selection activeCell="L96" sqref="L96"/>
    </sheetView>
  </sheetViews>
  <sheetFormatPr baseColWidth="10" defaultRowHeight="15"/>
  <cols>
    <col min="6" max="6" width="14.85546875" customWidth="1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t="s">
        <v>7</v>
      </c>
      <c r="I1" s="2" t="s">
        <v>8</v>
      </c>
      <c r="J1" s="2" t="s">
        <v>9</v>
      </c>
      <c r="K1" s="2" t="s">
        <v>10</v>
      </c>
      <c r="L1" s="2" t="s">
        <v>111</v>
      </c>
      <c r="M1" s="2" t="s">
        <v>11</v>
      </c>
      <c r="N1" s="2" t="s">
        <v>12</v>
      </c>
    </row>
    <row r="2" spans="1:21">
      <c r="A2" t="s">
        <v>13</v>
      </c>
      <c r="B2">
        <v>1</v>
      </c>
      <c r="C2">
        <v>2</v>
      </c>
      <c r="D2" s="3">
        <v>4</v>
      </c>
      <c r="E2" t="b">
        <v>0</v>
      </c>
      <c r="G2" s="1" t="str">
        <f t="shared" ref="G2:G65" si="0">$A2&amp;$B2</f>
        <v>A1</v>
      </c>
      <c r="H2" t="str">
        <f t="shared" ref="H2:H65" si="1">$A2&amp;$C2</f>
        <v>A2</v>
      </c>
      <c r="I2" s="4">
        <f t="shared" ref="I2:I65" si="2">D2/J2</f>
        <v>1.2903225806451613E-2</v>
      </c>
      <c r="J2">
        <f t="shared" ref="J2:J65" si="3">VLOOKUP(G2,$T$2:$U$48,2,)</f>
        <v>310</v>
      </c>
      <c r="K2" t="str">
        <f>IF(E2=TRUE,VLOOKUP(G2,H:H,1,FALSE),"")</f>
        <v/>
      </c>
      <c r="M2" t="str">
        <f>IFERROR(VLOOKUP(H2,K2:K:K,1,FALSE),"")</f>
        <v/>
      </c>
      <c r="N2" t="str">
        <f>A2&amp;"_"&amp;B2&amp;"_"&amp;C2</f>
        <v>A_1_2</v>
      </c>
      <c r="T2" s="5" t="s">
        <v>13</v>
      </c>
      <c r="U2" s="6">
        <f>SUMIF(A:A,"A",D:D)</f>
        <v>2140</v>
      </c>
    </row>
    <row r="3" spans="1:21">
      <c r="A3" t="s">
        <v>13</v>
      </c>
      <c r="B3">
        <v>1</v>
      </c>
      <c r="C3">
        <v>3</v>
      </c>
      <c r="D3" s="3">
        <v>11</v>
      </c>
      <c r="E3" t="b">
        <v>0</v>
      </c>
      <c r="G3" s="1" t="str">
        <f t="shared" si="0"/>
        <v>A1</v>
      </c>
      <c r="H3" t="str">
        <f t="shared" si="1"/>
        <v>A3</v>
      </c>
      <c r="I3" s="4">
        <f t="shared" si="2"/>
        <v>3.5483870967741936E-2</v>
      </c>
      <c r="J3">
        <f t="shared" si="3"/>
        <v>310</v>
      </c>
      <c r="K3" t="str">
        <f t="shared" ref="K3:K66" si="4">IF(E3=TRUE,VLOOKUP(G3,H:H,1,FALSE),"")</f>
        <v/>
      </c>
      <c r="M3" t="str">
        <f>IFERROR(VLOOKUP(H3,K3:K:K,1,FALSE),"")</f>
        <v/>
      </c>
      <c r="N3" t="str">
        <f t="shared" ref="N3:N66" si="5">A3&amp;"_"&amp;B3&amp;"_"&amp;C3</f>
        <v>A_1_3</v>
      </c>
      <c r="T3" t="s">
        <v>14</v>
      </c>
      <c r="U3">
        <f>SUMIFS(D:D,A:A,"A",B:B,"1")</f>
        <v>310</v>
      </c>
    </row>
    <row r="4" spans="1:21">
      <c r="A4" t="s">
        <v>13</v>
      </c>
      <c r="B4">
        <v>1</v>
      </c>
      <c r="C4">
        <v>4</v>
      </c>
      <c r="D4" s="3">
        <v>146</v>
      </c>
      <c r="E4" t="b">
        <v>0</v>
      </c>
      <c r="G4" s="1" t="str">
        <f t="shared" si="0"/>
        <v>A1</v>
      </c>
      <c r="H4" t="str">
        <f t="shared" si="1"/>
        <v>A4</v>
      </c>
      <c r="I4" s="4">
        <f t="shared" si="2"/>
        <v>0.47096774193548385</v>
      </c>
      <c r="J4">
        <f t="shared" si="3"/>
        <v>310</v>
      </c>
      <c r="K4" t="str">
        <f t="shared" si="4"/>
        <v/>
      </c>
      <c r="M4" t="str">
        <f>IFERROR(VLOOKUP(H4,K4:K:K,1,FALSE),"")</f>
        <v>A4</v>
      </c>
      <c r="N4" t="str">
        <f t="shared" si="5"/>
        <v>A_1_4</v>
      </c>
      <c r="T4" t="s">
        <v>15</v>
      </c>
      <c r="U4">
        <f>SUMIFS(D:D,A:A,"A",B:B,"2")</f>
        <v>334</v>
      </c>
    </row>
    <row r="5" spans="1:21">
      <c r="A5" t="s">
        <v>13</v>
      </c>
      <c r="B5">
        <v>1</v>
      </c>
      <c r="C5">
        <v>5</v>
      </c>
      <c r="D5" s="3">
        <v>143</v>
      </c>
      <c r="E5" t="b">
        <v>0</v>
      </c>
      <c r="G5" s="1" t="str">
        <f t="shared" si="0"/>
        <v>A1</v>
      </c>
      <c r="H5" t="str">
        <f t="shared" si="1"/>
        <v>A5</v>
      </c>
      <c r="I5" s="4">
        <f t="shared" si="2"/>
        <v>0.46129032258064517</v>
      </c>
      <c r="J5">
        <f t="shared" si="3"/>
        <v>310</v>
      </c>
      <c r="K5" t="str">
        <f t="shared" si="4"/>
        <v/>
      </c>
      <c r="M5" t="str">
        <f>IFERROR(VLOOKUP(H5,K5:K:K,1,FALSE),"")</f>
        <v/>
      </c>
      <c r="N5" t="str">
        <f t="shared" si="5"/>
        <v>A_1_5</v>
      </c>
      <c r="T5" t="s">
        <v>16</v>
      </c>
      <c r="U5">
        <f>SUMIFS(D:D,A:A,"A",B:B,"3")</f>
        <v>108</v>
      </c>
    </row>
    <row r="6" spans="1:21">
      <c r="A6" t="s">
        <v>13</v>
      </c>
      <c r="B6">
        <v>1</v>
      </c>
      <c r="C6">
        <v>1</v>
      </c>
      <c r="D6" s="3">
        <v>6</v>
      </c>
      <c r="E6" t="b">
        <v>0</v>
      </c>
      <c r="G6" s="1" t="str">
        <f t="shared" si="0"/>
        <v>A1</v>
      </c>
      <c r="H6" t="str">
        <f t="shared" si="1"/>
        <v>A1</v>
      </c>
      <c r="I6" s="4">
        <f t="shared" si="2"/>
        <v>1.935483870967742E-2</v>
      </c>
      <c r="J6">
        <f t="shared" si="3"/>
        <v>310</v>
      </c>
      <c r="K6" t="str">
        <f t="shared" si="4"/>
        <v/>
      </c>
      <c r="M6" t="str">
        <f>IFERROR(VLOOKUP(H6,K6:K:K,1,FALSE),"")</f>
        <v/>
      </c>
      <c r="N6" t="str">
        <f t="shared" si="5"/>
        <v>A_1_1</v>
      </c>
      <c r="T6" t="s">
        <v>17</v>
      </c>
      <c r="U6">
        <f>SUMIFS(D:D,A:A,"A",B:B,"4")</f>
        <v>795</v>
      </c>
    </row>
    <row r="7" spans="1:21">
      <c r="A7" t="s">
        <v>13</v>
      </c>
      <c r="B7">
        <v>2</v>
      </c>
      <c r="C7">
        <v>3</v>
      </c>
      <c r="D7" s="3">
        <v>4</v>
      </c>
      <c r="E7" t="b">
        <v>0</v>
      </c>
      <c r="G7" s="1" t="str">
        <f t="shared" si="0"/>
        <v>A2</v>
      </c>
      <c r="H7" t="str">
        <f t="shared" si="1"/>
        <v>A3</v>
      </c>
      <c r="I7" s="4">
        <f t="shared" si="2"/>
        <v>1.1976047904191617E-2</v>
      </c>
      <c r="J7">
        <f t="shared" si="3"/>
        <v>334</v>
      </c>
      <c r="K7" t="str">
        <f t="shared" si="4"/>
        <v/>
      </c>
      <c r="M7" t="str">
        <f>IFERROR(VLOOKUP(H7,K7:K:K,1,FALSE),"")</f>
        <v/>
      </c>
      <c r="N7" t="str">
        <f t="shared" si="5"/>
        <v>A_2_3</v>
      </c>
      <c r="T7" t="s">
        <v>18</v>
      </c>
      <c r="U7">
        <f>SUMIFS(D:D,A:A,"A",B:B,"5")</f>
        <v>593</v>
      </c>
    </row>
    <row r="8" spans="1:21">
      <c r="A8" t="s">
        <v>13</v>
      </c>
      <c r="B8">
        <v>2</v>
      </c>
      <c r="C8">
        <v>4</v>
      </c>
      <c r="D8" s="3">
        <v>231</v>
      </c>
      <c r="E8" t="b">
        <v>0</v>
      </c>
      <c r="G8" s="1" t="str">
        <f t="shared" si="0"/>
        <v>A2</v>
      </c>
      <c r="H8" t="str">
        <f t="shared" si="1"/>
        <v>A4</v>
      </c>
      <c r="I8" s="4">
        <f t="shared" si="2"/>
        <v>0.69161676646706582</v>
      </c>
      <c r="J8">
        <f t="shared" si="3"/>
        <v>334</v>
      </c>
      <c r="K8" t="str">
        <f t="shared" si="4"/>
        <v/>
      </c>
      <c r="M8" t="str">
        <f>IFERROR(VLOOKUP(H8,K8:K:K,1,FALSE),"")</f>
        <v>A4</v>
      </c>
      <c r="N8" t="str">
        <f t="shared" si="5"/>
        <v>A_2_4</v>
      </c>
      <c r="T8" t="s">
        <v>19</v>
      </c>
      <c r="U8">
        <f>SUMIFS(D:D,A:A,"A",B:B,"6")</f>
        <v>0</v>
      </c>
    </row>
    <row r="9" spans="1:21">
      <c r="A9" t="s">
        <v>13</v>
      </c>
      <c r="B9">
        <v>2</v>
      </c>
      <c r="C9">
        <v>5</v>
      </c>
      <c r="D9" s="3">
        <v>94</v>
      </c>
      <c r="E9" t="b">
        <v>0</v>
      </c>
      <c r="G9" s="1" t="str">
        <f t="shared" si="0"/>
        <v>A2</v>
      </c>
      <c r="H9" t="str">
        <f t="shared" si="1"/>
        <v>A5</v>
      </c>
      <c r="I9" s="4">
        <f t="shared" si="2"/>
        <v>0.28143712574850299</v>
      </c>
      <c r="J9">
        <f t="shared" si="3"/>
        <v>334</v>
      </c>
      <c r="K9" t="str">
        <f t="shared" si="4"/>
        <v/>
      </c>
      <c r="M9" t="str">
        <f>IFERROR(VLOOKUP(H9,K9:K:K,1,FALSE),"")</f>
        <v/>
      </c>
      <c r="N9" t="str">
        <f t="shared" si="5"/>
        <v>A_2_5</v>
      </c>
    </row>
    <row r="10" spans="1:21">
      <c r="A10" t="s">
        <v>13</v>
      </c>
      <c r="B10">
        <v>2</v>
      </c>
      <c r="C10">
        <v>1</v>
      </c>
      <c r="D10" s="3">
        <v>4</v>
      </c>
      <c r="E10" t="b">
        <v>0</v>
      </c>
      <c r="G10" s="1" t="str">
        <f t="shared" si="0"/>
        <v>A2</v>
      </c>
      <c r="H10" t="str">
        <f t="shared" si="1"/>
        <v>A1</v>
      </c>
      <c r="I10" s="4">
        <f t="shared" si="2"/>
        <v>1.1976047904191617E-2</v>
      </c>
      <c r="J10">
        <f t="shared" si="3"/>
        <v>334</v>
      </c>
      <c r="K10" t="str">
        <f t="shared" si="4"/>
        <v/>
      </c>
      <c r="M10" t="str">
        <f>IFERROR(VLOOKUP(H10,K10:K:K,1,FALSE),"")</f>
        <v/>
      </c>
      <c r="N10" t="str">
        <f t="shared" si="5"/>
        <v>A_2_1</v>
      </c>
      <c r="T10" s="5" t="s">
        <v>20</v>
      </c>
      <c r="U10" s="6">
        <f>SUMIF(A:A,"B",D:D)</f>
        <v>1592</v>
      </c>
    </row>
    <row r="11" spans="1:21">
      <c r="A11" t="s">
        <v>13</v>
      </c>
      <c r="B11">
        <v>2</v>
      </c>
      <c r="C11">
        <v>2</v>
      </c>
      <c r="D11" s="3">
        <v>1</v>
      </c>
      <c r="E11" t="b">
        <v>0</v>
      </c>
      <c r="G11" s="1" t="str">
        <f t="shared" si="0"/>
        <v>A2</v>
      </c>
      <c r="H11" t="str">
        <f t="shared" si="1"/>
        <v>A2</v>
      </c>
      <c r="I11" s="4">
        <f t="shared" si="2"/>
        <v>2.9940119760479044E-3</v>
      </c>
      <c r="J11">
        <f t="shared" si="3"/>
        <v>334</v>
      </c>
      <c r="K11" t="str">
        <f t="shared" si="4"/>
        <v/>
      </c>
      <c r="M11" t="str">
        <f>IFERROR(VLOOKUP(H11,K11:K:K,1,FALSE),"")</f>
        <v/>
      </c>
      <c r="N11" t="str">
        <f t="shared" si="5"/>
        <v>A_2_2</v>
      </c>
      <c r="T11" t="s">
        <v>21</v>
      </c>
      <c r="U11">
        <f>SUMIFS(D:D,A:A,"B",B:B,"1")</f>
        <v>621</v>
      </c>
    </row>
    <row r="12" spans="1:21">
      <c r="A12" t="s">
        <v>13</v>
      </c>
      <c r="B12">
        <v>3</v>
      </c>
      <c r="C12">
        <v>4</v>
      </c>
      <c r="D12" s="3">
        <v>89</v>
      </c>
      <c r="E12" t="b">
        <v>0</v>
      </c>
      <c r="G12" s="1" t="str">
        <f t="shared" si="0"/>
        <v>A3</v>
      </c>
      <c r="H12" t="str">
        <f t="shared" si="1"/>
        <v>A4</v>
      </c>
      <c r="I12" s="4">
        <f t="shared" si="2"/>
        <v>0.82407407407407407</v>
      </c>
      <c r="J12">
        <f t="shared" si="3"/>
        <v>108</v>
      </c>
      <c r="K12" t="str">
        <f t="shared" si="4"/>
        <v/>
      </c>
      <c r="M12" t="str">
        <f>IFERROR(VLOOKUP(H12,K12:K:K,1,FALSE),"")</f>
        <v>A4</v>
      </c>
      <c r="N12" t="str">
        <f t="shared" si="5"/>
        <v>A_3_4</v>
      </c>
      <c r="T12" t="s">
        <v>22</v>
      </c>
      <c r="U12">
        <f>SUMIFS(D:D,A:A,"B",B:B,"2")</f>
        <v>151</v>
      </c>
    </row>
    <row r="13" spans="1:21">
      <c r="A13" t="s">
        <v>13</v>
      </c>
      <c r="B13">
        <v>3</v>
      </c>
      <c r="C13">
        <v>5</v>
      </c>
      <c r="D13" s="3">
        <v>9</v>
      </c>
      <c r="E13" t="b">
        <v>0</v>
      </c>
      <c r="G13" s="1" t="str">
        <f t="shared" si="0"/>
        <v>A3</v>
      </c>
      <c r="H13" t="str">
        <f t="shared" si="1"/>
        <v>A5</v>
      </c>
      <c r="I13" s="4">
        <f t="shared" si="2"/>
        <v>8.3333333333333329E-2</v>
      </c>
      <c r="J13">
        <f t="shared" si="3"/>
        <v>108</v>
      </c>
      <c r="K13" t="str">
        <f t="shared" si="4"/>
        <v/>
      </c>
      <c r="M13" t="str">
        <f>IFERROR(VLOOKUP(H13,K13:K:K,1,FALSE),"")</f>
        <v/>
      </c>
      <c r="N13" t="str">
        <f t="shared" si="5"/>
        <v>A_3_5</v>
      </c>
      <c r="T13" t="s">
        <v>23</v>
      </c>
      <c r="U13">
        <f>SUMIFS(D:D,A:A,"B",B:B,"3")</f>
        <v>820</v>
      </c>
    </row>
    <row r="14" spans="1:21">
      <c r="A14" t="s">
        <v>13</v>
      </c>
      <c r="B14">
        <v>3</v>
      </c>
      <c r="C14">
        <v>1</v>
      </c>
      <c r="D14" s="3">
        <v>7</v>
      </c>
      <c r="E14" t="b">
        <v>0</v>
      </c>
      <c r="G14" s="1" t="str">
        <f t="shared" si="0"/>
        <v>A3</v>
      </c>
      <c r="H14" t="str">
        <f t="shared" si="1"/>
        <v>A1</v>
      </c>
      <c r="I14" s="4">
        <f t="shared" si="2"/>
        <v>6.4814814814814811E-2</v>
      </c>
      <c r="J14">
        <f t="shared" si="3"/>
        <v>108</v>
      </c>
      <c r="K14" t="str">
        <f t="shared" si="4"/>
        <v/>
      </c>
      <c r="M14" t="str">
        <f>IFERROR(VLOOKUP(H14,K14:K:K,1,FALSE),"")</f>
        <v/>
      </c>
      <c r="N14" t="str">
        <f t="shared" si="5"/>
        <v>A_3_1</v>
      </c>
      <c r="T14" t="s">
        <v>24</v>
      </c>
      <c r="U14">
        <f>SUMIFS(D:D,A:A,"B",B:B,"4")</f>
        <v>0</v>
      </c>
    </row>
    <row r="15" spans="1:21">
      <c r="A15" t="s">
        <v>13</v>
      </c>
      <c r="B15">
        <v>3</v>
      </c>
      <c r="C15">
        <v>2</v>
      </c>
      <c r="D15" s="3">
        <v>1</v>
      </c>
      <c r="E15" t="b">
        <v>0</v>
      </c>
      <c r="G15" s="1" t="str">
        <f t="shared" si="0"/>
        <v>A3</v>
      </c>
      <c r="H15" t="str">
        <f t="shared" si="1"/>
        <v>A2</v>
      </c>
      <c r="I15" s="4">
        <f t="shared" si="2"/>
        <v>9.2592592592592587E-3</v>
      </c>
      <c r="J15">
        <f t="shared" si="3"/>
        <v>108</v>
      </c>
      <c r="K15" t="str">
        <f t="shared" si="4"/>
        <v/>
      </c>
      <c r="M15" t="str">
        <f>IFERROR(VLOOKUP(H15,K15:K:K,1,FALSE),"")</f>
        <v/>
      </c>
      <c r="N15" t="str">
        <f t="shared" si="5"/>
        <v>A_3_2</v>
      </c>
      <c r="T15" t="s">
        <v>25</v>
      </c>
      <c r="U15">
        <f>SUMIFS(D:D,A:A,"B",B:B,"5")</f>
        <v>0</v>
      </c>
    </row>
    <row r="16" spans="1:21">
      <c r="A16" t="s">
        <v>13</v>
      </c>
      <c r="B16">
        <v>3</v>
      </c>
      <c r="C16">
        <v>3</v>
      </c>
      <c r="D16" s="3">
        <v>2</v>
      </c>
      <c r="E16" t="b">
        <v>0</v>
      </c>
      <c r="G16" s="1" t="str">
        <f t="shared" si="0"/>
        <v>A3</v>
      </c>
      <c r="H16" t="str">
        <f t="shared" si="1"/>
        <v>A3</v>
      </c>
      <c r="I16" s="4">
        <f t="shared" si="2"/>
        <v>1.8518518518518517E-2</v>
      </c>
      <c r="J16">
        <f t="shared" si="3"/>
        <v>108</v>
      </c>
      <c r="K16" t="str">
        <f t="shared" si="4"/>
        <v/>
      </c>
      <c r="M16" t="str">
        <f>IFERROR(VLOOKUP(H16,K16:K:K,1,FALSE),"")</f>
        <v/>
      </c>
      <c r="N16" t="str">
        <f t="shared" si="5"/>
        <v>A_3_3</v>
      </c>
      <c r="T16" t="s">
        <v>26</v>
      </c>
      <c r="U16">
        <f>SUMIFS(D:D,A:A,"B",B:B,"6")</f>
        <v>0</v>
      </c>
    </row>
    <row r="17" spans="1:21">
      <c r="A17" t="s">
        <v>13</v>
      </c>
      <c r="B17">
        <v>4</v>
      </c>
      <c r="C17">
        <v>5</v>
      </c>
      <c r="D17" s="3">
        <v>146</v>
      </c>
      <c r="E17" t="b">
        <v>1</v>
      </c>
      <c r="F17" t="s">
        <v>20</v>
      </c>
      <c r="G17" s="1" t="str">
        <f t="shared" si="0"/>
        <v>A4</v>
      </c>
      <c r="H17" t="str">
        <f t="shared" si="1"/>
        <v>A5</v>
      </c>
      <c r="I17" s="4">
        <f t="shared" si="2"/>
        <v>0.18364779874213835</v>
      </c>
      <c r="J17">
        <f t="shared" si="3"/>
        <v>795</v>
      </c>
      <c r="K17" t="str">
        <f t="shared" si="4"/>
        <v>A4</v>
      </c>
      <c r="M17" t="str">
        <f>IFERROR(VLOOKUP(H17,K17:K:K,1,FALSE),"")</f>
        <v/>
      </c>
      <c r="N17" t="str">
        <f t="shared" si="5"/>
        <v>A_4_5</v>
      </c>
    </row>
    <row r="18" spans="1:21">
      <c r="A18" t="s">
        <v>13</v>
      </c>
      <c r="B18">
        <v>4</v>
      </c>
      <c r="C18">
        <v>1</v>
      </c>
      <c r="D18" s="3">
        <v>204</v>
      </c>
      <c r="E18" t="b">
        <v>1</v>
      </c>
      <c r="F18" t="s">
        <v>20</v>
      </c>
      <c r="G18" s="1" t="str">
        <f t="shared" si="0"/>
        <v>A4</v>
      </c>
      <c r="H18" t="str">
        <f t="shared" si="1"/>
        <v>A1</v>
      </c>
      <c r="I18" s="4">
        <f t="shared" si="2"/>
        <v>0.25660377358490566</v>
      </c>
      <c r="J18">
        <f t="shared" si="3"/>
        <v>795</v>
      </c>
      <c r="K18" t="str">
        <f t="shared" si="4"/>
        <v>A4</v>
      </c>
      <c r="M18" t="str">
        <f>IFERROR(VLOOKUP(H18,K18:K:K,1,FALSE),"")</f>
        <v/>
      </c>
      <c r="N18" t="str">
        <f t="shared" si="5"/>
        <v>A_4_1</v>
      </c>
      <c r="T18" s="5" t="s">
        <v>27</v>
      </c>
      <c r="U18" s="6">
        <f>SUMIF(A:A,"C",D:D)</f>
        <v>1664</v>
      </c>
    </row>
    <row r="19" spans="1:21">
      <c r="A19" t="s">
        <v>13</v>
      </c>
      <c r="B19">
        <v>4</v>
      </c>
      <c r="C19">
        <v>2</v>
      </c>
      <c r="D19" s="3">
        <v>305</v>
      </c>
      <c r="E19" t="b">
        <v>1</v>
      </c>
      <c r="F19" t="s">
        <v>20</v>
      </c>
      <c r="G19" s="1" t="str">
        <f t="shared" si="0"/>
        <v>A4</v>
      </c>
      <c r="H19" t="str">
        <f t="shared" si="1"/>
        <v>A2</v>
      </c>
      <c r="I19" s="4">
        <f t="shared" si="2"/>
        <v>0.38364779874213839</v>
      </c>
      <c r="J19">
        <f t="shared" si="3"/>
        <v>795</v>
      </c>
      <c r="K19" t="str">
        <f t="shared" si="4"/>
        <v>A4</v>
      </c>
      <c r="M19" t="str">
        <f>IFERROR(VLOOKUP(H19,K19:K:K,1,FALSE),"")</f>
        <v/>
      </c>
      <c r="N19" t="str">
        <f t="shared" si="5"/>
        <v>A_4_2</v>
      </c>
      <c r="T19" t="s">
        <v>28</v>
      </c>
      <c r="U19">
        <f>SUMIFS(D:D,A:A,"C",B:B,"1")</f>
        <v>547</v>
      </c>
    </row>
    <row r="20" spans="1:21">
      <c r="A20" t="s">
        <v>13</v>
      </c>
      <c r="B20">
        <v>4</v>
      </c>
      <c r="C20">
        <v>3</v>
      </c>
      <c r="D20" s="3">
        <v>137</v>
      </c>
      <c r="E20" t="b">
        <v>1</v>
      </c>
      <c r="F20" t="s">
        <v>20</v>
      </c>
      <c r="G20" s="1" t="str">
        <f t="shared" si="0"/>
        <v>A4</v>
      </c>
      <c r="H20" t="str">
        <f t="shared" si="1"/>
        <v>A3</v>
      </c>
      <c r="I20" s="4">
        <f t="shared" si="2"/>
        <v>0.17232704402515722</v>
      </c>
      <c r="J20">
        <f t="shared" si="3"/>
        <v>795</v>
      </c>
      <c r="K20" t="str">
        <f t="shared" si="4"/>
        <v>A4</v>
      </c>
      <c r="M20" t="str">
        <f>IFERROR(VLOOKUP(H20,K20:K:K,1,FALSE),"")</f>
        <v/>
      </c>
      <c r="N20" t="str">
        <f t="shared" si="5"/>
        <v>A_4_3</v>
      </c>
      <c r="T20" t="s">
        <v>29</v>
      </c>
      <c r="U20">
        <f>SUMIFS(D:D,A:A,"C",B:B,"2")</f>
        <v>105</v>
      </c>
    </row>
    <row r="21" spans="1:21">
      <c r="A21" t="s">
        <v>13</v>
      </c>
      <c r="B21">
        <v>4</v>
      </c>
      <c r="C21">
        <v>4</v>
      </c>
      <c r="D21" s="3">
        <v>3</v>
      </c>
      <c r="E21" t="b">
        <v>1</v>
      </c>
      <c r="F21" t="s">
        <v>20</v>
      </c>
      <c r="G21" s="1" t="str">
        <f t="shared" si="0"/>
        <v>A4</v>
      </c>
      <c r="H21" t="str">
        <f t="shared" si="1"/>
        <v>A4</v>
      </c>
      <c r="I21" s="4">
        <f t="shared" si="2"/>
        <v>3.7735849056603774E-3</v>
      </c>
      <c r="J21">
        <f t="shared" si="3"/>
        <v>795</v>
      </c>
      <c r="K21" t="str">
        <f t="shared" si="4"/>
        <v>A4</v>
      </c>
      <c r="M21" t="str">
        <f>IFERROR(VLOOKUP(H21,K21:K:K,1,FALSE),"")</f>
        <v>A4</v>
      </c>
      <c r="N21" t="str">
        <f t="shared" si="5"/>
        <v>A_4_4</v>
      </c>
      <c r="T21" t="s">
        <v>30</v>
      </c>
      <c r="U21">
        <f>SUMIFS(D:D,A:A,"C",B:B,"3")</f>
        <v>643</v>
      </c>
    </row>
    <row r="22" spans="1:21">
      <c r="A22" t="s">
        <v>13</v>
      </c>
      <c r="B22">
        <v>5</v>
      </c>
      <c r="C22">
        <v>1</v>
      </c>
      <c r="D22" s="3">
        <v>293</v>
      </c>
      <c r="E22" t="b">
        <v>0</v>
      </c>
      <c r="G22" s="1" t="str">
        <f t="shared" si="0"/>
        <v>A5</v>
      </c>
      <c r="H22" t="str">
        <f t="shared" si="1"/>
        <v>A1</v>
      </c>
      <c r="I22" s="4">
        <f t="shared" si="2"/>
        <v>0.49409780775716694</v>
      </c>
      <c r="J22">
        <f t="shared" si="3"/>
        <v>593</v>
      </c>
      <c r="K22" t="str">
        <f t="shared" si="4"/>
        <v/>
      </c>
      <c r="M22" t="str">
        <f>IFERROR(VLOOKUP(H22,K22:K:K,1,FALSE),"")</f>
        <v/>
      </c>
      <c r="N22" t="str">
        <f t="shared" si="5"/>
        <v>A_5_1</v>
      </c>
      <c r="T22" t="s">
        <v>31</v>
      </c>
      <c r="U22">
        <f>SUMIFS(D:D,A:A,"C",B:B,"4")</f>
        <v>369</v>
      </c>
    </row>
    <row r="23" spans="1:21">
      <c r="A23" t="s">
        <v>13</v>
      </c>
      <c r="B23">
        <v>5</v>
      </c>
      <c r="C23">
        <v>2</v>
      </c>
      <c r="D23" s="3">
        <v>125</v>
      </c>
      <c r="E23" t="b">
        <v>0</v>
      </c>
      <c r="G23" s="1" t="str">
        <f t="shared" si="0"/>
        <v>A5</v>
      </c>
      <c r="H23" t="str">
        <f t="shared" si="1"/>
        <v>A2</v>
      </c>
      <c r="I23" s="4">
        <f t="shared" si="2"/>
        <v>0.21079258010118043</v>
      </c>
      <c r="J23">
        <f t="shared" si="3"/>
        <v>593</v>
      </c>
      <c r="K23" t="str">
        <f t="shared" si="4"/>
        <v/>
      </c>
      <c r="M23" t="str">
        <f>IFERROR(VLOOKUP(H23,K23:K:K,1,FALSE),"")</f>
        <v/>
      </c>
      <c r="N23" t="str">
        <f t="shared" si="5"/>
        <v>A_5_2</v>
      </c>
      <c r="T23" t="s">
        <v>32</v>
      </c>
      <c r="U23">
        <f>SUMIFS(D:D,A:A,"C",B:B,"5")</f>
        <v>0</v>
      </c>
    </row>
    <row r="24" spans="1:21">
      <c r="A24" t="s">
        <v>13</v>
      </c>
      <c r="B24">
        <v>5</v>
      </c>
      <c r="C24">
        <v>3</v>
      </c>
      <c r="D24" s="3">
        <v>38</v>
      </c>
      <c r="E24" t="b">
        <v>0</v>
      </c>
      <c r="G24" s="1" t="str">
        <f t="shared" si="0"/>
        <v>A5</v>
      </c>
      <c r="H24" t="str">
        <f t="shared" si="1"/>
        <v>A3</v>
      </c>
      <c r="I24" s="4">
        <f t="shared" si="2"/>
        <v>6.4080944350758853E-2</v>
      </c>
      <c r="J24">
        <f t="shared" si="3"/>
        <v>593</v>
      </c>
      <c r="K24" t="str">
        <f t="shared" si="4"/>
        <v/>
      </c>
      <c r="M24" t="str">
        <f>IFERROR(VLOOKUP(H24,K24:K:K,1,FALSE),"")</f>
        <v/>
      </c>
      <c r="N24" t="str">
        <f t="shared" si="5"/>
        <v>A_5_3</v>
      </c>
      <c r="T24" t="s">
        <v>33</v>
      </c>
      <c r="U24">
        <f>SUMIFS(D:D,A:A,"C",B:B,"6")</f>
        <v>0</v>
      </c>
    </row>
    <row r="25" spans="1:21">
      <c r="A25" t="s">
        <v>13</v>
      </c>
      <c r="B25">
        <v>5</v>
      </c>
      <c r="C25">
        <v>4</v>
      </c>
      <c r="D25" s="3">
        <v>121</v>
      </c>
      <c r="E25" t="b">
        <v>0</v>
      </c>
      <c r="G25" s="1" t="str">
        <f t="shared" si="0"/>
        <v>A5</v>
      </c>
      <c r="H25" t="str">
        <f t="shared" si="1"/>
        <v>A4</v>
      </c>
      <c r="I25" s="4">
        <f t="shared" si="2"/>
        <v>0.20404721753794267</v>
      </c>
      <c r="J25">
        <f t="shared" si="3"/>
        <v>593</v>
      </c>
      <c r="K25" t="str">
        <f t="shared" si="4"/>
        <v/>
      </c>
      <c r="M25" t="str">
        <f>IFERROR(VLOOKUP(H25,K25:K:K,1,FALSE),"")</f>
        <v>A4</v>
      </c>
      <c r="N25" t="str">
        <f t="shared" si="5"/>
        <v>A_5_4</v>
      </c>
    </row>
    <row r="26" spans="1:21">
      <c r="A26" t="s">
        <v>13</v>
      </c>
      <c r="B26">
        <v>5</v>
      </c>
      <c r="C26">
        <v>5</v>
      </c>
      <c r="D26" s="3">
        <v>16</v>
      </c>
      <c r="E26" t="b">
        <v>0</v>
      </c>
      <c r="G26" s="1" t="str">
        <f t="shared" si="0"/>
        <v>A5</v>
      </c>
      <c r="H26" t="str">
        <f t="shared" si="1"/>
        <v>A5</v>
      </c>
      <c r="I26" s="4">
        <f t="shared" si="2"/>
        <v>2.6981450252951095E-2</v>
      </c>
      <c r="J26">
        <f t="shared" si="3"/>
        <v>593</v>
      </c>
      <c r="K26" t="str">
        <f t="shared" si="4"/>
        <v/>
      </c>
      <c r="M26" t="str">
        <f>IFERROR(VLOOKUP(H26,K26:K:K,1,FALSE),"")</f>
        <v/>
      </c>
      <c r="N26" t="str">
        <f t="shared" si="5"/>
        <v>A_5_5</v>
      </c>
      <c r="T26" s="5" t="s">
        <v>34</v>
      </c>
      <c r="U26" s="6">
        <f>SUMIF(A:A,"D",D:D)</f>
        <v>2572</v>
      </c>
    </row>
    <row r="27" spans="1:21">
      <c r="A27" t="s">
        <v>20</v>
      </c>
      <c r="B27">
        <v>1</v>
      </c>
      <c r="C27">
        <v>2</v>
      </c>
      <c r="D27" s="3">
        <v>88</v>
      </c>
      <c r="E27" t="b">
        <v>1</v>
      </c>
      <c r="F27" t="s">
        <v>13</v>
      </c>
      <c r="G27" s="1" t="str">
        <f t="shared" si="0"/>
        <v>B1</v>
      </c>
      <c r="H27" t="str">
        <f t="shared" si="1"/>
        <v>B2</v>
      </c>
      <c r="I27" s="4">
        <f t="shared" si="2"/>
        <v>0.14170692431561996</v>
      </c>
      <c r="J27">
        <f t="shared" si="3"/>
        <v>621</v>
      </c>
      <c r="K27" t="str">
        <f t="shared" si="4"/>
        <v>B1</v>
      </c>
      <c r="M27" t="str">
        <f>IFERROR(VLOOKUP(H27,K27:K:K,1,FALSE),"")</f>
        <v/>
      </c>
      <c r="N27" t="str">
        <f t="shared" si="5"/>
        <v>B_1_2</v>
      </c>
      <c r="T27" t="s">
        <v>35</v>
      </c>
      <c r="U27">
        <f>SUMIFS(D:D,A:A,"D",B:B,"1")</f>
        <v>432</v>
      </c>
    </row>
    <row r="28" spans="1:21">
      <c r="A28" t="s">
        <v>20</v>
      </c>
      <c r="B28">
        <v>1</v>
      </c>
      <c r="C28">
        <v>3</v>
      </c>
      <c r="D28" s="3">
        <v>531</v>
      </c>
      <c r="E28" t="b">
        <v>1</v>
      </c>
      <c r="F28" t="s">
        <v>13</v>
      </c>
      <c r="G28" s="1" t="str">
        <f t="shared" si="0"/>
        <v>B1</v>
      </c>
      <c r="H28" t="str">
        <f t="shared" si="1"/>
        <v>B3</v>
      </c>
      <c r="I28" s="4">
        <f t="shared" si="2"/>
        <v>0.85507246376811596</v>
      </c>
      <c r="J28">
        <f t="shared" si="3"/>
        <v>621</v>
      </c>
      <c r="K28" t="str">
        <f t="shared" si="4"/>
        <v>B1</v>
      </c>
      <c r="M28" t="str">
        <f>IFERROR(VLOOKUP(H28,K28:K:K,1,FALSE),"")</f>
        <v>B3</v>
      </c>
      <c r="N28" t="str">
        <f t="shared" si="5"/>
        <v>B_1_3</v>
      </c>
      <c r="T28" t="s">
        <v>36</v>
      </c>
      <c r="U28">
        <f>SUMIFS(D:D,A:A,"D",B:B,"2")</f>
        <v>732</v>
      </c>
    </row>
    <row r="29" spans="1:21">
      <c r="A29" t="s">
        <v>20</v>
      </c>
      <c r="B29">
        <v>1</v>
      </c>
      <c r="C29">
        <v>1</v>
      </c>
      <c r="D29" s="3">
        <v>2</v>
      </c>
      <c r="E29" t="b">
        <v>1</v>
      </c>
      <c r="F29" t="s">
        <v>13</v>
      </c>
      <c r="G29" s="1" t="str">
        <f t="shared" si="0"/>
        <v>B1</v>
      </c>
      <c r="H29" t="str">
        <f t="shared" si="1"/>
        <v>B1</v>
      </c>
      <c r="I29" s="4">
        <f t="shared" si="2"/>
        <v>3.2206119162640902E-3</v>
      </c>
      <c r="J29">
        <f t="shared" si="3"/>
        <v>621</v>
      </c>
      <c r="K29" t="str">
        <f t="shared" si="4"/>
        <v>B1</v>
      </c>
      <c r="M29" t="str">
        <f>IFERROR(VLOOKUP(H29,K29:K:K,1,FALSE),"")</f>
        <v>B1</v>
      </c>
      <c r="N29" t="str">
        <f t="shared" si="5"/>
        <v>B_1_1</v>
      </c>
      <c r="T29" t="s">
        <v>37</v>
      </c>
      <c r="U29">
        <f>SUMIFS(D:D,A:A,"D",B:B,"3")</f>
        <v>651</v>
      </c>
    </row>
    <row r="30" spans="1:21">
      <c r="A30" t="s">
        <v>20</v>
      </c>
      <c r="B30">
        <v>2</v>
      </c>
      <c r="C30">
        <v>3</v>
      </c>
      <c r="D30" s="3">
        <v>10</v>
      </c>
      <c r="E30" t="b">
        <v>0</v>
      </c>
      <c r="G30" s="1" t="str">
        <f t="shared" si="0"/>
        <v>B2</v>
      </c>
      <c r="H30" t="str">
        <f t="shared" si="1"/>
        <v>B3</v>
      </c>
      <c r="I30" s="4">
        <f t="shared" si="2"/>
        <v>6.6225165562913912E-2</v>
      </c>
      <c r="J30">
        <f t="shared" si="3"/>
        <v>151</v>
      </c>
      <c r="K30" t="str">
        <f t="shared" si="4"/>
        <v/>
      </c>
      <c r="L30" t="s">
        <v>27</v>
      </c>
      <c r="M30" t="str">
        <f>IFERROR(VLOOKUP(H30,K30:K:K,1,FALSE),"")</f>
        <v>B3</v>
      </c>
      <c r="N30" t="str">
        <f t="shared" si="5"/>
        <v>B_2_3</v>
      </c>
      <c r="T30" t="s">
        <v>38</v>
      </c>
      <c r="U30">
        <f>SUMIFS(D:D,A:A,"D",B:B,"4")</f>
        <v>682</v>
      </c>
    </row>
    <row r="31" spans="1:21">
      <c r="A31" t="s">
        <v>20</v>
      </c>
      <c r="B31">
        <v>2</v>
      </c>
      <c r="C31">
        <v>1</v>
      </c>
      <c r="D31" s="3">
        <v>141</v>
      </c>
      <c r="E31" t="b">
        <v>0</v>
      </c>
      <c r="G31" s="1" t="str">
        <f t="shared" si="0"/>
        <v>B2</v>
      </c>
      <c r="H31" t="str">
        <f t="shared" si="1"/>
        <v>B1</v>
      </c>
      <c r="I31" s="4">
        <f t="shared" si="2"/>
        <v>0.93377483443708609</v>
      </c>
      <c r="J31">
        <f t="shared" si="3"/>
        <v>151</v>
      </c>
      <c r="K31" t="str">
        <f t="shared" si="4"/>
        <v/>
      </c>
      <c r="L31" t="s">
        <v>13</v>
      </c>
      <c r="M31" t="str">
        <f>IFERROR(VLOOKUP(H31,K31:K:K,1,FALSE),"")</f>
        <v>B1</v>
      </c>
      <c r="N31" t="str">
        <f t="shared" si="5"/>
        <v>B_2_1</v>
      </c>
      <c r="T31" t="s">
        <v>39</v>
      </c>
      <c r="U31">
        <f>SUMIFS(D:D,A:A,"D",B:B,"5")</f>
        <v>75</v>
      </c>
    </row>
    <row r="32" spans="1:21">
      <c r="A32" t="s">
        <v>20</v>
      </c>
      <c r="B32">
        <v>2</v>
      </c>
      <c r="C32">
        <v>2</v>
      </c>
      <c r="D32" s="3">
        <v>0</v>
      </c>
      <c r="E32" t="b">
        <v>0</v>
      </c>
      <c r="G32" s="1" t="str">
        <f t="shared" si="0"/>
        <v>B2</v>
      </c>
      <c r="H32" t="str">
        <f t="shared" si="1"/>
        <v>B2</v>
      </c>
      <c r="I32" s="4">
        <f t="shared" si="2"/>
        <v>0</v>
      </c>
      <c r="J32">
        <f t="shared" si="3"/>
        <v>151</v>
      </c>
      <c r="K32" t="str">
        <f t="shared" si="4"/>
        <v/>
      </c>
      <c r="M32" t="str">
        <f>IFERROR(VLOOKUP(H32,K32:K:K,1,FALSE),"")</f>
        <v/>
      </c>
      <c r="N32" t="str">
        <f t="shared" si="5"/>
        <v>B_2_2</v>
      </c>
      <c r="T32" t="s">
        <v>40</v>
      </c>
      <c r="U32">
        <f>SUMIFS(D:D,A:A,"D",B:B,"6")</f>
        <v>0</v>
      </c>
    </row>
    <row r="33" spans="1:21">
      <c r="A33" t="s">
        <v>20</v>
      </c>
      <c r="B33">
        <v>3</v>
      </c>
      <c r="C33">
        <v>1</v>
      </c>
      <c r="D33" s="3">
        <v>817</v>
      </c>
      <c r="E33" t="b">
        <v>1</v>
      </c>
      <c r="F33" t="s">
        <v>27</v>
      </c>
      <c r="G33" s="1" t="str">
        <f t="shared" si="0"/>
        <v>B3</v>
      </c>
      <c r="H33" t="str">
        <f t="shared" si="1"/>
        <v>B1</v>
      </c>
      <c r="I33" s="4">
        <f t="shared" si="2"/>
        <v>0.99634146341463414</v>
      </c>
      <c r="J33">
        <f t="shared" si="3"/>
        <v>820</v>
      </c>
      <c r="K33" t="str">
        <f t="shared" si="4"/>
        <v>B3</v>
      </c>
      <c r="M33" t="str">
        <f>IFERROR(VLOOKUP(H33,K33:K:K,1,FALSE),"")</f>
        <v>B1</v>
      </c>
      <c r="N33" t="str">
        <f t="shared" si="5"/>
        <v>B_3_1</v>
      </c>
    </row>
    <row r="34" spans="1:21">
      <c r="A34" t="s">
        <v>20</v>
      </c>
      <c r="B34">
        <v>3</v>
      </c>
      <c r="C34">
        <v>2</v>
      </c>
      <c r="D34" s="3">
        <v>2</v>
      </c>
      <c r="E34" t="b">
        <v>1</v>
      </c>
      <c r="F34" t="s">
        <v>27</v>
      </c>
      <c r="G34" s="1" t="str">
        <f t="shared" si="0"/>
        <v>B3</v>
      </c>
      <c r="H34" t="str">
        <f t="shared" si="1"/>
        <v>B2</v>
      </c>
      <c r="I34" s="4">
        <f t="shared" si="2"/>
        <v>2.4390243902439024E-3</v>
      </c>
      <c r="J34">
        <f t="shared" si="3"/>
        <v>820</v>
      </c>
      <c r="K34" t="str">
        <f t="shared" si="4"/>
        <v>B3</v>
      </c>
      <c r="M34" t="str">
        <f>IFERROR(VLOOKUP(H34,K34:K:K,1,FALSE),"")</f>
        <v/>
      </c>
      <c r="N34" t="str">
        <f t="shared" si="5"/>
        <v>B_3_2</v>
      </c>
      <c r="T34" s="5" t="s">
        <v>41</v>
      </c>
      <c r="U34" s="6">
        <f>SUMIF(A:A,"E",D:D)</f>
        <v>1289</v>
      </c>
    </row>
    <row r="35" spans="1:21">
      <c r="A35" t="s">
        <v>20</v>
      </c>
      <c r="B35">
        <v>3</v>
      </c>
      <c r="C35">
        <v>3</v>
      </c>
      <c r="D35" s="3">
        <v>1</v>
      </c>
      <c r="E35" t="b">
        <v>1</v>
      </c>
      <c r="F35" t="s">
        <v>27</v>
      </c>
      <c r="G35" s="1" t="str">
        <f t="shared" si="0"/>
        <v>B3</v>
      </c>
      <c r="H35" t="str">
        <f t="shared" si="1"/>
        <v>B3</v>
      </c>
      <c r="I35" s="4">
        <f t="shared" si="2"/>
        <v>1.2195121951219512E-3</v>
      </c>
      <c r="J35">
        <f t="shared" si="3"/>
        <v>820</v>
      </c>
      <c r="K35" t="str">
        <f t="shared" si="4"/>
        <v>B3</v>
      </c>
      <c r="M35" t="str">
        <f>IFERROR(VLOOKUP(H35,K35:K:K,1,FALSE),"")</f>
        <v>B3</v>
      </c>
      <c r="N35" t="str">
        <f t="shared" si="5"/>
        <v>B_3_3</v>
      </c>
      <c r="T35" t="s">
        <v>42</v>
      </c>
      <c r="U35">
        <f>SUMIFS(D:D,A:A,"E",B:B,"1")</f>
        <v>395</v>
      </c>
    </row>
    <row r="36" spans="1:21">
      <c r="A36" t="s">
        <v>27</v>
      </c>
      <c r="B36">
        <v>1</v>
      </c>
      <c r="C36">
        <v>2</v>
      </c>
      <c r="D36" s="3">
        <v>23</v>
      </c>
      <c r="E36" t="b">
        <v>1</v>
      </c>
      <c r="F36" t="s">
        <v>20</v>
      </c>
      <c r="G36" s="1" t="str">
        <f t="shared" si="0"/>
        <v>C1</v>
      </c>
      <c r="H36" t="str">
        <f t="shared" si="1"/>
        <v>C2</v>
      </c>
      <c r="I36" s="4">
        <f t="shared" si="2"/>
        <v>4.2047531992687383E-2</v>
      </c>
      <c r="J36">
        <f t="shared" si="3"/>
        <v>547</v>
      </c>
      <c r="K36" t="str">
        <f t="shared" si="4"/>
        <v>C1</v>
      </c>
      <c r="L36" t="str">
        <f>IFERROR(VLOOKUP(H36,F36:K:K,1,FALSE),"")</f>
        <v/>
      </c>
      <c r="M36" t="str">
        <f>IFERROR(VLOOKUP(H36,K36:K:K,1,FALSE),"")</f>
        <v/>
      </c>
      <c r="N36" t="str">
        <f t="shared" si="5"/>
        <v>C_1_2</v>
      </c>
      <c r="T36" t="s">
        <v>43</v>
      </c>
      <c r="U36">
        <f>SUMIFS(D:D,A:A,"E",B:B,"2")</f>
        <v>65</v>
      </c>
    </row>
    <row r="37" spans="1:21">
      <c r="A37" t="s">
        <v>27</v>
      </c>
      <c r="B37">
        <v>1</v>
      </c>
      <c r="C37">
        <v>3</v>
      </c>
      <c r="D37" s="3">
        <v>370</v>
      </c>
      <c r="E37" t="b">
        <v>1</v>
      </c>
      <c r="F37" t="s">
        <v>20</v>
      </c>
      <c r="G37" s="1" t="str">
        <f t="shared" si="0"/>
        <v>C1</v>
      </c>
      <c r="H37" t="str">
        <f t="shared" si="1"/>
        <v>C3</v>
      </c>
      <c r="I37" s="4">
        <f t="shared" si="2"/>
        <v>0.67641681901279704</v>
      </c>
      <c r="J37">
        <f t="shared" si="3"/>
        <v>547</v>
      </c>
      <c r="K37" t="str">
        <f t="shared" si="4"/>
        <v>C1</v>
      </c>
      <c r="L37" t="str">
        <f>IFERROR(VLOOKUP(H37,F37:K:K,1,FALSE),"")</f>
        <v/>
      </c>
      <c r="M37" t="str">
        <f>IFERROR(VLOOKUP(H37,K37:K:K,1,FALSE),"")</f>
        <v>C3</v>
      </c>
      <c r="N37" t="str">
        <f t="shared" si="5"/>
        <v>C_1_3</v>
      </c>
      <c r="T37" t="s">
        <v>44</v>
      </c>
      <c r="U37">
        <f>SUMIFS(D:D,A:A,"E",B:B,"3")</f>
        <v>80</v>
      </c>
    </row>
    <row r="38" spans="1:21">
      <c r="A38" t="s">
        <v>27</v>
      </c>
      <c r="B38">
        <v>1</v>
      </c>
      <c r="C38">
        <v>4</v>
      </c>
      <c r="D38" s="3">
        <v>154</v>
      </c>
      <c r="E38" t="b">
        <v>1</v>
      </c>
      <c r="F38" t="s">
        <v>20</v>
      </c>
      <c r="G38" s="1" t="str">
        <f t="shared" si="0"/>
        <v>C1</v>
      </c>
      <c r="H38" t="str">
        <f t="shared" si="1"/>
        <v>C4</v>
      </c>
      <c r="I38" s="4">
        <f t="shared" si="2"/>
        <v>0.28153564899451555</v>
      </c>
      <c r="J38">
        <f t="shared" si="3"/>
        <v>547</v>
      </c>
      <c r="K38" t="str">
        <f t="shared" si="4"/>
        <v>C1</v>
      </c>
      <c r="L38" t="str">
        <f>IFERROR(VLOOKUP(H38,F38:K:K,1,FALSE),"")</f>
        <v/>
      </c>
      <c r="M38" t="str">
        <f>IFERROR(VLOOKUP(H38,K38:K:K,1,FALSE),"")</f>
        <v/>
      </c>
      <c r="N38" t="str">
        <f t="shared" si="5"/>
        <v>C_1_4</v>
      </c>
      <c r="T38" t="s">
        <v>45</v>
      </c>
      <c r="U38">
        <f>SUMIFS(D:D,A:A,"E",B:B,"4")</f>
        <v>670</v>
      </c>
    </row>
    <row r="39" spans="1:21">
      <c r="A39" t="s">
        <v>27</v>
      </c>
      <c r="B39">
        <v>1</v>
      </c>
      <c r="C39">
        <v>1</v>
      </c>
      <c r="D39" s="3">
        <v>0</v>
      </c>
      <c r="E39" t="b">
        <v>1</v>
      </c>
      <c r="F39" t="s">
        <v>20</v>
      </c>
      <c r="G39" s="1" t="str">
        <f t="shared" si="0"/>
        <v>C1</v>
      </c>
      <c r="H39" t="str">
        <f t="shared" si="1"/>
        <v>C1</v>
      </c>
      <c r="I39" s="4">
        <f t="shared" si="2"/>
        <v>0</v>
      </c>
      <c r="J39">
        <f t="shared" si="3"/>
        <v>547</v>
      </c>
      <c r="K39" t="str">
        <f t="shared" si="4"/>
        <v>C1</v>
      </c>
      <c r="L39" t="str">
        <f>IFERROR(VLOOKUP(H39,F39:K:K,1,FALSE),"")</f>
        <v/>
      </c>
      <c r="M39" t="str">
        <f>IFERROR(VLOOKUP(H39,K39:K:K,1,FALSE),"")</f>
        <v>C1</v>
      </c>
      <c r="N39" t="str">
        <f t="shared" si="5"/>
        <v>C_1_1</v>
      </c>
      <c r="T39" t="s">
        <v>46</v>
      </c>
      <c r="U39">
        <f>SUMIFS(D:D,A:A,"E",B:B,"5")</f>
        <v>79</v>
      </c>
    </row>
    <row r="40" spans="1:21">
      <c r="A40" t="s">
        <v>27</v>
      </c>
      <c r="B40">
        <v>2</v>
      </c>
      <c r="C40">
        <v>3</v>
      </c>
      <c r="D40" s="3">
        <v>20</v>
      </c>
      <c r="E40" t="b">
        <v>0</v>
      </c>
      <c r="G40" s="1" t="str">
        <f t="shared" si="0"/>
        <v>C2</v>
      </c>
      <c r="H40" t="str">
        <f t="shared" si="1"/>
        <v>C3</v>
      </c>
      <c r="I40" s="4">
        <f t="shared" si="2"/>
        <v>0.19047619047619047</v>
      </c>
      <c r="J40">
        <f t="shared" si="3"/>
        <v>105</v>
      </c>
      <c r="K40" t="str">
        <f t="shared" si="4"/>
        <v/>
      </c>
      <c r="L40" t="s">
        <v>34</v>
      </c>
      <c r="M40" t="str">
        <f>IFERROR(VLOOKUP(H40,K40:K:K,1,FALSE),"")</f>
        <v>C3</v>
      </c>
      <c r="N40" t="str">
        <f t="shared" si="5"/>
        <v>C_2_3</v>
      </c>
      <c r="T40" t="s">
        <v>47</v>
      </c>
      <c r="U40">
        <f>SUMIFS(D:D,A:A,"E",B:B,"6")</f>
        <v>0</v>
      </c>
    </row>
    <row r="41" spans="1:21">
      <c r="A41" t="s">
        <v>27</v>
      </c>
      <c r="B41">
        <v>2</v>
      </c>
      <c r="C41">
        <v>4</v>
      </c>
      <c r="D41" s="3">
        <v>52</v>
      </c>
      <c r="E41" t="b">
        <v>0</v>
      </c>
      <c r="G41" s="1" t="str">
        <f t="shared" si="0"/>
        <v>C2</v>
      </c>
      <c r="H41" t="str">
        <f t="shared" si="1"/>
        <v>C4</v>
      </c>
      <c r="I41" s="4">
        <f t="shared" si="2"/>
        <v>0.49523809523809526</v>
      </c>
      <c r="J41">
        <f t="shared" si="3"/>
        <v>105</v>
      </c>
      <c r="K41" t="str">
        <f t="shared" si="4"/>
        <v/>
      </c>
      <c r="L41" t="str">
        <f>IFERROR(VLOOKUP(H41,F41:K:K,1,FALSE),"")</f>
        <v/>
      </c>
      <c r="M41" t="str">
        <f>IFERROR(VLOOKUP(H41,K41:K:K,1,FALSE),"")</f>
        <v/>
      </c>
      <c r="N41" t="str">
        <f t="shared" si="5"/>
        <v>C_2_4</v>
      </c>
    </row>
    <row r="42" spans="1:21">
      <c r="A42" t="s">
        <v>27</v>
      </c>
      <c r="B42">
        <v>2</v>
      </c>
      <c r="C42">
        <v>1</v>
      </c>
      <c r="D42" s="3">
        <v>32</v>
      </c>
      <c r="E42" t="b">
        <v>0</v>
      </c>
      <c r="G42" s="1" t="str">
        <f t="shared" si="0"/>
        <v>C2</v>
      </c>
      <c r="H42" t="str">
        <f t="shared" si="1"/>
        <v>C1</v>
      </c>
      <c r="I42" s="4">
        <f t="shared" si="2"/>
        <v>0.30476190476190479</v>
      </c>
      <c r="J42">
        <f t="shared" si="3"/>
        <v>105</v>
      </c>
      <c r="K42" t="str">
        <f t="shared" si="4"/>
        <v/>
      </c>
      <c r="L42" t="s">
        <v>20</v>
      </c>
      <c r="M42" t="str">
        <f>IFERROR(VLOOKUP(H42,K42:K:K,1,FALSE),"")</f>
        <v>C1</v>
      </c>
      <c r="N42" t="str">
        <f t="shared" si="5"/>
        <v>C_2_1</v>
      </c>
      <c r="T42" s="5" t="s">
        <v>48</v>
      </c>
      <c r="U42" s="6">
        <f>SUMIF(A:A,"F",D:D)</f>
        <v>0</v>
      </c>
    </row>
    <row r="43" spans="1:21">
      <c r="A43" t="s">
        <v>27</v>
      </c>
      <c r="B43">
        <v>2</v>
      </c>
      <c r="C43">
        <v>2</v>
      </c>
      <c r="D43" s="3">
        <v>1</v>
      </c>
      <c r="E43" t="b">
        <v>0</v>
      </c>
      <c r="G43" s="1" t="str">
        <f t="shared" si="0"/>
        <v>C2</v>
      </c>
      <c r="H43" t="str">
        <f t="shared" si="1"/>
        <v>C2</v>
      </c>
      <c r="I43" s="4">
        <f t="shared" si="2"/>
        <v>9.5238095238095247E-3</v>
      </c>
      <c r="J43">
        <f t="shared" si="3"/>
        <v>105</v>
      </c>
      <c r="K43" t="str">
        <f t="shared" si="4"/>
        <v/>
      </c>
      <c r="L43" t="str">
        <f>IFERROR(VLOOKUP(H43,F43:K:K,1,FALSE),"")</f>
        <v/>
      </c>
      <c r="M43" t="str">
        <f>IFERROR(VLOOKUP(H43,K43:K:K,1,FALSE),"")</f>
        <v/>
      </c>
      <c r="N43" t="str">
        <f t="shared" si="5"/>
        <v>C_2_2</v>
      </c>
      <c r="T43" t="s">
        <v>49</v>
      </c>
      <c r="U43">
        <f>SUMIFS(D:D,A:A,"F",B:B,"1")</f>
        <v>0</v>
      </c>
    </row>
    <row r="44" spans="1:21">
      <c r="A44" t="s">
        <v>27</v>
      </c>
      <c r="B44">
        <v>3</v>
      </c>
      <c r="C44">
        <v>4</v>
      </c>
      <c r="D44" s="3">
        <v>61</v>
      </c>
      <c r="E44" t="b">
        <v>1</v>
      </c>
      <c r="F44" t="s">
        <v>34</v>
      </c>
      <c r="G44" s="1" t="str">
        <f t="shared" si="0"/>
        <v>C3</v>
      </c>
      <c r="H44" t="str">
        <f t="shared" si="1"/>
        <v>C4</v>
      </c>
      <c r="I44" s="4">
        <f t="shared" si="2"/>
        <v>9.4867807153965783E-2</v>
      </c>
      <c r="J44">
        <f t="shared" si="3"/>
        <v>643</v>
      </c>
      <c r="K44" t="str">
        <f t="shared" si="4"/>
        <v>C3</v>
      </c>
      <c r="L44" t="str">
        <f>IFERROR(VLOOKUP(H44,F44:K:K,1,FALSE),"")</f>
        <v/>
      </c>
      <c r="M44" t="str">
        <f>IFERROR(VLOOKUP(H44,K44:K:K,1,FALSE),"")</f>
        <v/>
      </c>
      <c r="N44" t="str">
        <f t="shared" si="5"/>
        <v>C_3_4</v>
      </c>
      <c r="T44" t="s">
        <v>50</v>
      </c>
      <c r="U44">
        <f>SUMIFS(D:D,A:A,"F",B:B,"2")</f>
        <v>0</v>
      </c>
    </row>
    <row r="45" spans="1:21">
      <c r="A45" t="s">
        <v>27</v>
      </c>
      <c r="B45">
        <v>3</v>
      </c>
      <c r="C45">
        <v>1</v>
      </c>
      <c r="D45" s="3">
        <v>524</v>
      </c>
      <c r="E45" t="b">
        <v>1</v>
      </c>
      <c r="F45" t="s">
        <v>34</v>
      </c>
      <c r="G45" s="1" t="str">
        <f t="shared" si="0"/>
        <v>C3</v>
      </c>
      <c r="H45" t="str">
        <f t="shared" si="1"/>
        <v>C1</v>
      </c>
      <c r="I45" s="4">
        <f t="shared" si="2"/>
        <v>0.81493001555209954</v>
      </c>
      <c r="J45">
        <f t="shared" si="3"/>
        <v>643</v>
      </c>
      <c r="K45" t="str">
        <f t="shared" si="4"/>
        <v>C3</v>
      </c>
      <c r="L45" t="str">
        <f>IFERROR(VLOOKUP(H45,F45:K:K,1,FALSE),"")</f>
        <v/>
      </c>
      <c r="M45" t="str">
        <f>IFERROR(VLOOKUP(H45,K45:K:K,1,FALSE),"")</f>
        <v>C1</v>
      </c>
      <c r="N45" t="str">
        <f t="shared" si="5"/>
        <v>C_3_1</v>
      </c>
      <c r="T45" t="s">
        <v>51</v>
      </c>
      <c r="U45">
        <f>SUMIFS(D:D,A:A,"F",B:B,"3")</f>
        <v>0</v>
      </c>
    </row>
    <row r="46" spans="1:21">
      <c r="A46" t="s">
        <v>27</v>
      </c>
      <c r="B46">
        <v>3</v>
      </c>
      <c r="C46">
        <v>2</v>
      </c>
      <c r="D46" s="3">
        <v>57</v>
      </c>
      <c r="E46" t="b">
        <v>1</v>
      </c>
      <c r="F46" t="s">
        <v>34</v>
      </c>
      <c r="G46" s="1" t="str">
        <f t="shared" si="0"/>
        <v>C3</v>
      </c>
      <c r="H46" t="str">
        <f t="shared" si="1"/>
        <v>C2</v>
      </c>
      <c r="I46" s="4">
        <f t="shared" si="2"/>
        <v>8.8646967340590979E-2</v>
      </c>
      <c r="J46">
        <f t="shared" si="3"/>
        <v>643</v>
      </c>
      <c r="K46" t="str">
        <f t="shared" si="4"/>
        <v>C3</v>
      </c>
      <c r="L46" t="str">
        <f>IFERROR(VLOOKUP(H46,F46:K:K,1,FALSE),"")</f>
        <v/>
      </c>
      <c r="M46" t="str">
        <f>IFERROR(VLOOKUP(H46,K46:K:K,1,FALSE),"")</f>
        <v/>
      </c>
      <c r="N46" t="str">
        <f t="shared" si="5"/>
        <v>C_3_2</v>
      </c>
      <c r="T46" t="s">
        <v>52</v>
      </c>
      <c r="U46">
        <f>SUMIFS(D:D,A:A,"F",B:B,"4")</f>
        <v>0</v>
      </c>
    </row>
    <row r="47" spans="1:21">
      <c r="A47" t="s">
        <v>27</v>
      </c>
      <c r="B47">
        <v>3</v>
      </c>
      <c r="C47">
        <v>3</v>
      </c>
      <c r="D47" s="3">
        <v>1</v>
      </c>
      <c r="E47" t="b">
        <v>1</v>
      </c>
      <c r="F47" t="s">
        <v>34</v>
      </c>
      <c r="G47" s="1" t="str">
        <f t="shared" si="0"/>
        <v>C3</v>
      </c>
      <c r="H47" t="str">
        <f t="shared" si="1"/>
        <v>C3</v>
      </c>
      <c r="I47" s="4">
        <f t="shared" si="2"/>
        <v>1.5552099533437014E-3</v>
      </c>
      <c r="J47">
        <f t="shared" si="3"/>
        <v>643</v>
      </c>
      <c r="K47" t="str">
        <f t="shared" si="4"/>
        <v>C3</v>
      </c>
      <c r="L47" t="str">
        <f>IFERROR(VLOOKUP(H47,F47:K:K,1,FALSE),"")</f>
        <v/>
      </c>
      <c r="M47" t="str">
        <f>IFERROR(VLOOKUP(H47,K47:K:K,1,FALSE),"")</f>
        <v>C3</v>
      </c>
      <c r="N47" t="str">
        <f t="shared" si="5"/>
        <v>C_3_3</v>
      </c>
      <c r="T47" t="s">
        <v>53</v>
      </c>
      <c r="U47">
        <f>SUMIFS(D:D,A:A,"F",B:B,"5")</f>
        <v>0</v>
      </c>
    </row>
    <row r="48" spans="1:21">
      <c r="A48" t="s">
        <v>27</v>
      </c>
      <c r="B48">
        <v>4</v>
      </c>
      <c r="C48">
        <v>1</v>
      </c>
      <c r="D48" s="3">
        <v>267</v>
      </c>
      <c r="E48" t="b">
        <v>0</v>
      </c>
      <c r="G48" s="1" t="str">
        <f t="shared" si="0"/>
        <v>C4</v>
      </c>
      <c r="H48" t="str">
        <f t="shared" si="1"/>
        <v>C1</v>
      </c>
      <c r="I48" s="4">
        <f t="shared" si="2"/>
        <v>0.72357723577235777</v>
      </c>
      <c r="J48">
        <f t="shared" si="3"/>
        <v>369</v>
      </c>
      <c r="K48" t="str">
        <f t="shared" si="4"/>
        <v/>
      </c>
      <c r="L48" t="s">
        <v>20</v>
      </c>
      <c r="M48" t="str">
        <f>IFERROR(VLOOKUP(H48,K48:K:K,1,FALSE),"")</f>
        <v>C1</v>
      </c>
      <c r="N48" t="str">
        <f t="shared" si="5"/>
        <v>C_4_1</v>
      </c>
      <c r="T48" t="s">
        <v>54</v>
      </c>
      <c r="U48">
        <f>SUMIFS(D:D,A:A,"F",B:B,"6")</f>
        <v>0</v>
      </c>
    </row>
    <row r="49" spans="1:21">
      <c r="A49" t="s">
        <v>27</v>
      </c>
      <c r="B49">
        <v>4</v>
      </c>
      <c r="C49">
        <v>2</v>
      </c>
      <c r="D49" s="3">
        <v>69</v>
      </c>
      <c r="E49" t="b">
        <v>0</v>
      </c>
      <c r="G49" s="1" t="str">
        <f t="shared" si="0"/>
        <v>C4</v>
      </c>
      <c r="H49" t="str">
        <f t="shared" si="1"/>
        <v>C2</v>
      </c>
      <c r="I49" s="4">
        <f t="shared" si="2"/>
        <v>0.18699186991869918</v>
      </c>
      <c r="J49">
        <f t="shared" si="3"/>
        <v>369</v>
      </c>
      <c r="K49" t="str">
        <f t="shared" si="4"/>
        <v/>
      </c>
      <c r="L49" t="str">
        <f>IFERROR(VLOOKUP(H49,F49:K:K,1,FALSE),"")</f>
        <v/>
      </c>
      <c r="M49" t="str">
        <f>IFERROR(VLOOKUP(H49,K49:K:K,1,FALSE),"")</f>
        <v/>
      </c>
      <c r="N49" t="str">
        <f t="shared" si="5"/>
        <v>C_4_2</v>
      </c>
    </row>
    <row r="50" spans="1:21">
      <c r="A50" t="s">
        <v>27</v>
      </c>
      <c r="B50">
        <v>4</v>
      </c>
      <c r="C50">
        <v>3</v>
      </c>
      <c r="D50" s="3">
        <v>33</v>
      </c>
      <c r="E50" t="b">
        <v>0</v>
      </c>
      <c r="G50" s="1" t="str">
        <f t="shared" si="0"/>
        <v>C4</v>
      </c>
      <c r="H50" t="str">
        <f t="shared" si="1"/>
        <v>C3</v>
      </c>
      <c r="I50" s="4">
        <f t="shared" si="2"/>
        <v>8.943089430894309E-2</v>
      </c>
      <c r="J50">
        <f t="shared" si="3"/>
        <v>369</v>
      </c>
      <c r="K50" t="str">
        <f t="shared" si="4"/>
        <v/>
      </c>
      <c r="L50" t="s">
        <v>34</v>
      </c>
      <c r="M50" t="str">
        <f>IFERROR(VLOOKUP(H50,K50:K:K,1,FALSE),"")</f>
        <v>C3</v>
      </c>
      <c r="N50" t="str">
        <f t="shared" si="5"/>
        <v>C_4_3</v>
      </c>
      <c r="T50" s="5" t="s">
        <v>55</v>
      </c>
      <c r="U50" s="6">
        <f>SUMIF(A:A,"G",D:D)</f>
        <v>0</v>
      </c>
    </row>
    <row r="51" spans="1:21">
      <c r="A51" t="s">
        <v>27</v>
      </c>
      <c r="B51">
        <v>4</v>
      </c>
      <c r="C51">
        <v>4</v>
      </c>
      <c r="D51" s="7">
        <v>0</v>
      </c>
      <c r="E51" t="b">
        <v>0</v>
      </c>
      <c r="G51" s="1" t="str">
        <f t="shared" si="0"/>
        <v>C4</v>
      </c>
      <c r="H51" t="str">
        <f t="shared" si="1"/>
        <v>C4</v>
      </c>
      <c r="I51" s="4">
        <f t="shared" si="2"/>
        <v>0</v>
      </c>
      <c r="J51">
        <f t="shared" si="3"/>
        <v>369</v>
      </c>
      <c r="K51" t="str">
        <f t="shared" si="4"/>
        <v/>
      </c>
      <c r="L51" t="str">
        <f>IFERROR(VLOOKUP(H51,F51:K:K,1,FALSE),"")</f>
        <v/>
      </c>
      <c r="M51" t="str">
        <f>IFERROR(VLOOKUP(H51,K51:K:K,1,FALSE),"")</f>
        <v/>
      </c>
      <c r="N51" t="str">
        <f t="shared" si="5"/>
        <v>C_4_4</v>
      </c>
      <c r="T51" t="s">
        <v>56</v>
      </c>
      <c r="U51">
        <f t="shared" ref="U51:U56" si="6">SUMIFS(D:D,A:A,"B",B:B,"6")</f>
        <v>0</v>
      </c>
    </row>
    <row r="52" spans="1:21">
      <c r="A52" t="s">
        <v>34</v>
      </c>
      <c r="B52">
        <v>1</v>
      </c>
      <c r="C52">
        <v>2</v>
      </c>
      <c r="D52" s="3">
        <v>88</v>
      </c>
      <c r="E52" t="b">
        <v>1</v>
      </c>
      <c r="F52" t="s">
        <v>27</v>
      </c>
      <c r="G52" s="1" t="str">
        <f t="shared" si="0"/>
        <v>D1</v>
      </c>
      <c r="H52" t="str">
        <f t="shared" si="1"/>
        <v>D2</v>
      </c>
      <c r="I52" s="4">
        <f t="shared" si="2"/>
        <v>0.20370370370370369</v>
      </c>
      <c r="J52">
        <f t="shared" si="3"/>
        <v>432</v>
      </c>
      <c r="K52" t="str">
        <f t="shared" si="4"/>
        <v>D1</v>
      </c>
      <c r="L52" t="str">
        <f>IFERROR(VLOOKUP(H52,F52:K:K,1,FALSE),"")</f>
        <v/>
      </c>
      <c r="M52" t="str">
        <f>IFERROR(VLOOKUP(H52,K52:K:K,1,FALSE),"")</f>
        <v/>
      </c>
      <c r="N52" t="str">
        <f t="shared" si="5"/>
        <v>D_1_2</v>
      </c>
      <c r="T52" t="s">
        <v>57</v>
      </c>
      <c r="U52">
        <f t="shared" si="6"/>
        <v>0</v>
      </c>
    </row>
    <row r="53" spans="1:21">
      <c r="A53" t="s">
        <v>34</v>
      </c>
      <c r="B53">
        <v>1</v>
      </c>
      <c r="C53">
        <v>3</v>
      </c>
      <c r="D53" s="3">
        <v>216</v>
      </c>
      <c r="E53" t="b">
        <v>1</v>
      </c>
      <c r="F53" t="s">
        <v>27</v>
      </c>
      <c r="G53" s="1" t="str">
        <f t="shared" si="0"/>
        <v>D1</v>
      </c>
      <c r="H53" t="str">
        <f t="shared" si="1"/>
        <v>D3</v>
      </c>
      <c r="I53" s="4">
        <f t="shared" si="2"/>
        <v>0.5</v>
      </c>
      <c r="J53">
        <f t="shared" si="3"/>
        <v>432</v>
      </c>
      <c r="K53" t="str">
        <f t="shared" si="4"/>
        <v>D1</v>
      </c>
      <c r="L53" t="str">
        <f>IFERROR(VLOOKUP(H53,F53:K:K,1,FALSE),"")</f>
        <v/>
      </c>
      <c r="M53" t="str">
        <f>IFERROR(VLOOKUP(H53,K53:K:K,1,FALSE),"")</f>
        <v>D3</v>
      </c>
      <c r="N53" t="str">
        <f t="shared" si="5"/>
        <v>D_1_3</v>
      </c>
      <c r="T53" t="s">
        <v>58</v>
      </c>
      <c r="U53">
        <f t="shared" si="6"/>
        <v>0</v>
      </c>
    </row>
    <row r="54" spans="1:21">
      <c r="A54" t="s">
        <v>34</v>
      </c>
      <c r="B54">
        <v>1</v>
      </c>
      <c r="C54">
        <v>4</v>
      </c>
      <c r="D54" s="3">
        <v>105</v>
      </c>
      <c r="E54" t="b">
        <v>1</v>
      </c>
      <c r="F54" t="s">
        <v>27</v>
      </c>
      <c r="G54" s="1" t="str">
        <f t="shared" si="0"/>
        <v>D1</v>
      </c>
      <c r="H54" t="str">
        <f t="shared" si="1"/>
        <v>D4</v>
      </c>
      <c r="I54" s="4">
        <f t="shared" si="2"/>
        <v>0.24305555555555555</v>
      </c>
      <c r="J54">
        <f t="shared" si="3"/>
        <v>432</v>
      </c>
      <c r="K54" t="str">
        <f t="shared" si="4"/>
        <v>D1</v>
      </c>
      <c r="L54" t="str">
        <f>IFERROR(VLOOKUP(H54,F54:K:K,1,FALSE),"")</f>
        <v/>
      </c>
      <c r="M54" t="str">
        <f>IFERROR(VLOOKUP(H54,K54:K:K,1,FALSE),"")</f>
        <v/>
      </c>
      <c r="N54" t="str">
        <f t="shared" si="5"/>
        <v>D_1_4</v>
      </c>
      <c r="T54" t="s">
        <v>59</v>
      </c>
      <c r="U54">
        <f t="shared" si="6"/>
        <v>0</v>
      </c>
    </row>
    <row r="55" spans="1:21">
      <c r="A55" t="s">
        <v>34</v>
      </c>
      <c r="B55">
        <v>1</v>
      </c>
      <c r="C55">
        <v>5</v>
      </c>
      <c r="D55" s="3">
        <v>23</v>
      </c>
      <c r="E55" t="b">
        <v>1</v>
      </c>
      <c r="F55" t="s">
        <v>27</v>
      </c>
      <c r="G55" s="1" t="str">
        <f t="shared" si="0"/>
        <v>D1</v>
      </c>
      <c r="H55" t="str">
        <f t="shared" si="1"/>
        <v>D5</v>
      </c>
      <c r="I55" s="4">
        <f t="shared" si="2"/>
        <v>5.3240740740740741E-2</v>
      </c>
      <c r="J55">
        <f t="shared" si="3"/>
        <v>432</v>
      </c>
      <c r="K55" t="str">
        <f t="shared" si="4"/>
        <v>D1</v>
      </c>
      <c r="L55" t="str">
        <f>IFERROR(VLOOKUP(H55,F55:K:K,1,FALSE),"")</f>
        <v/>
      </c>
      <c r="M55" t="str">
        <f>IFERROR(VLOOKUP(H55,K55:K:K,1,FALSE),"")</f>
        <v/>
      </c>
      <c r="N55" t="str">
        <f t="shared" si="5"/>
        <v>D_1_5</v>
      </c>
      <c r="T55" t="s">
        <v>60</v>
      </c>
      <c r="U55">
        <f t="shared" si="6"/>
        <v>0</v>
      </c>
    </row>
    <row r="56" spans="1:21">
      <c r="A56" t="s">
        <v>34</v>
      </c>
      <c r="B56">
        <v>1</v>
      </c>
      <c r="C56">
        <v>1</v>
      </c>
      <c r="D56" s="3">
        <v>0</v>
      </c>
      <c r="E56" t="b">
        <v>1</v>
      </c>
      <c r="F56" t="s">
        <v>27</v>
      </c>
      <c r="G56" s="1" t="str">
        <f t="shared" si="0"/>
        <v>D1</v>
      </c>
      <c r="H56" t="str">
        <f t="shared" si="1"/>
        <v>D1</v>
      </c>
      <c r="I56" s="4">
        <f t="shared" si="2"/>
        <v>0</v>
      </c>
      <c r="J56">
        <f t="shared" si="3"/>
        <v>432</v>
      </c>
      <c r="K56" t="str">
        <f t="shared" si="4"/>
        <v>D1</v>
      </c>
      <c r="L56" t="str">
        <f>IFERROR(VLOOKUP(H56,F56:K:K,1,FALSE),"")</f>
        <v/>
      </c>
      <c r="M56" t="str">
        <f>IFERROR(VLOOKUP(H56,K56:K:K,1,FALSE),"")</f>
        <v>D1</v>
      </c>
      <c r="N56" t="str">
        <f t="shared" si="5"/>
        <v>D_1_1</v>
      </c>
      <c r="T56" t="s">
        <v>61</v>
      </c>
      <c r="U56">
        <f t="shared" si="6"/>
        <v>0</v>
      </c>
    </row>
    <row r="57" spans="1:21">
      <c r="A57" t="s">
        <v>34</v>
      </c>
      <c r="B57">
        <v>2</v>
      </c>
      <c r="C57">
        <v>3</v>
      </c>
      <c r="D57" s="3">
        <v>113</v>
      </c>
      <c r="E57" t="b">
        <v>0</v>
      </c>
      <c r="G57" s="1" t="str">
        <f t="shared" si="0"/>
        <v>D2</v>
      </c>
      <c r="H57" t="str">
        <f t="shared" si="1"/>
        <v>D3</v>
      </c>
      <c r="I57" s="4">
        <f t="shared" si="2"/>
        <v>0.15437158469945356</v>
      </c>
      <c r="J57">
        <f t="shared" si="3"/>
        <v>732</v>
      </c>
      <c r="K57" t="str">
        <f t="shared" si="4"/>
        <v/>
      </c>
      <c r="L57" t="s">
        <v>41</v>
      </c>
      <c r="M57" t="str">
        <f>IFERROR(VLOOKUP(H57,K57:K:K,1,FALSE),"")</f>
        <v>D3</v>
      </c>
      <c r="N57" t="str">
        <f t="shared" si="5"/>
        <v>D_2_3</v>
      </c>
    </row>
    <row r="58" spans="1:21">
      <c r="A58" t="s">
        <v>34</v>
      </c>
      <c r="B58">
        <v>2</v>
      </c>
      <c r="C58">
        <v>4</v>
      </c>
      <c r="D58" s="3">
        <v>452</v>
      </c>
      <c r="E58" t="b">
        <v>0</v>
      </c>
      <c r="G58" s="1" t="str">
        <f t="shared" si="0"/>
        <v>D2</v>
      </c>
      <c r="H58" t="str">
        <f t="shared" si="1"/>
        <v>D4</v>
      </c>
      <c r="I58" s="4">
        <f t="shared" si="2"/>
        <v>0.61748633879781423</v>
      </c>
      <c r="J58">
        <f t="shared" si="3"/>
        <v>732</v>
      </c>
      <c r="K58" t="str">
        <f t="shared" si="4"/>
        <v/>
      </c>
      <c r="L58" t="str">
        <f>IFERROR(VLOOKUP(H58,F58:K:K,1,FALSE),"")</f>
        <v/>
      </c>
      <c r="M58" t="str">
        <f>IFERROR(VLOOKUP(H58,K58:K:K,1,FALSE),"")</f>
        <v/>
      </c>
      <c r="N58" t="str">
        <f t="shared" si="5"/>
        <v>D_2_4</v>
      </c>
    </row>
    <row r="59" spans="1:21">
      <c r="A59" t="s">
        <v>34</v>
      </c>
      <c r="B59">
        <v>2</v>
      </c>
      <c r="C59">
        <v>5</v>
      </c>
      <c r="D59" s="3">
        <v>98</v>
      </c>
      <c r="E59" t="b">
        <v>0</v>
      </c>
      <c r="G59" s="1" t="str">
        <f t="shared" si="0"/>
        <v>D2</v>
      </c>
      <c r="H59" t="str">
        <f t="shared" si="1"/>
        <v>D5</v>
      </c>
      <c r="I59" s="4">
        <f t="shared" si="2"/>
        <v>0.13387978142076504</v>
      </c>
      <c r="J59">
        <f t="shared" si="3"/>
        <v>732</v>
      </c>
      <c r="K59" t="str">
        <f t="shared" si="4"/>
        <v/>
      </c>
      <c r="L59" t="str">
        <f>IFERROR(VLOOKUP(H59,F59:K:K,1,FALSE),"")</f>
        <v/>
      </c>
      <c r="M59" t="str">
        <f>IFERROR(VLOOKUP(H59,K59:K:K,1,FALSE),"")</f>
        <v/>
      </c>
      <c r="N59" t="str">
        <f t="shared" si="5"/>
        <v>D_2_5</v>
      </c>
      <c r="T59" s="5" t="s">
        <v>62</v>
      </c>
      <c r="U59" s="6">
        <f>SUMIF(A:A,"H",D:D)</f>
        <v>0</v>
      </c>
    </row>
    <row r="60" spans="1:21">
      <c r="A60" t="s">
        <v>34</v>
      </c>
      <c r="B60">
        <v>2</v>
      </c>
      <c r="C60">
        <v>1</v>
      </c>
      <c r="D60" s="3">
        <v>69</v>
      </c>
      <c r="E60" t="b">
        <v>0</v>
      </c>
      <c r="G60" s="1" t="str">
        <f t="shared" si="0"/>
        <v>D2</v>
      </c>
      <c r="H60" t="str">
        <f t="shared" si="1"/>
        <v>D1</v>
      </c>
      <c r="I60" s="4">
        <f t="shared" si="2"/>
        <v>9.4262295081967207E-2</v>
      </c>
      <c r="J60">
        <f t="shared" si="3"/>
        <v>732</v>
      </c>
      <c r="K60" t="str">
        <f t="shared" si="4"/>
        <v/>
      </c>
      <c r="L60" t="s">
        <v>27</v>
      </c>
      <c r="M60" t="str">
        <f>IFERROR(VLOOKUP(H60,K60:K:K,1,FALSE),"")</f>
        <v>D1</v>
      </c>
      <c r="N60" t="str">
        <f t="shared" si="5"/>
        <v>D_2_1</v>
      </c>
      <c r="T60" t="s">
        <v>63</v>
      </c>
      <c r="U60">
        <f t="shared" ref="U60:U65" si="7">SUMIFS(D:D,A:A,"B",B:B,"6")</f>
        <v>0</v>
      </c>
    </row>
    <row r="61" spans="1:21">
      <c r="A61" t="s">
        <v>34</v>
      </c>
      <c r="B61">
        <v>2</v>
      </c>
      <c r="C61">
        <v>2</v>
      </c>
      <c r="D61" s="3">
        <v>0</v>
      </c>
      <c r="E61" t="b">
        <v>0</v>
      </c>
      <c r="G61" s="1" t="str">
        <f t="shared" si="0"/>
        <v>D2</v>
      </c>
      <c r="H61" t="str">
        <f t="shared" si="1"/>
        <v>D2</v>
      </c>
      <c r="I61" s="4">
        <f t="shared" si="2"/>
        <v>0</v>
      </c>
      <c r="J61">
        <f t="shared" si="3"/>
        <v>732</v>
      </c>
      <c r="K61" t="str">
        <f t="shared" si="4"/>
        <v/>
      </c>
      <c r="L61" t="str">
        <f>IFERROR(VLOOKUP(H61,F61:K:K,1,FALSE),"")</f>
        <v/>
      </c>
      <c r="M61" t="str">
        <f>IFERROR(VLOOKUP(H61,K61:K:K,1,FALSE),"")</f>
        <v/>
      </c>
      <c r="N61" t="str">
        <f t="shared" si="5"/>
        <v>D_2_2</v>
      </c>
      <c r="T61" t="s">
        <v>64</v>
      </c>
      <c r="U61">
        <f t="shared" si="7"/>
        <v>0</v>
      </c>
    </row>
    <row r="62" spans="1:21">
      <c r="A62" t="s">
        <v>34</v>
      </c>
      <c r="B62">
        <v>3</v>
      </c>
      <c r="C62">
        <v>4</v>
      </c>
      <c r="D62" s="3">
        <v>77</v>
      </c>
      <c r="E62" t="b">
        <v>1</v>
      </c>
      <c r="F62" t="s">
        <v>41</v>
      </c>
      <c r="G62" s="1" t="str">
        <f t="shared" si="0"/>
        <v>D3</v>
      </c>
      <c r="H62" t="str">
        <f t="shared" si="1"/>
        <v>D4</v>
      </c>
      <c r="I62" s="4">
        <f t="shared" si="2"/>
        <v>0.11827956989247312</v>
      </c>
      <c r="J62">
        <f t="shared" si="3"/>
        <v>651</v>
      </c>
      <c r="K62" t="str">
        <f t="shared" si="4"/>
        <v>D3</v>
      </c>
      <c r="L62" t="str">
        <f>IFERROR(VLOOKUP(H62,F62:K:K,1,FALSE),"")</f>
        <v/>
      </c>
      <c r="M62" t="str">
        <f>IFERROR(VLOOKUP(H62,K62:K:K,1,FALSE),"")</f>
        <v/>
      </c>
      <c r="N62" t="str">
        <f t="shared" si="5"/>
        <v>D_3_4</v>
      </c>
      <c r="T62" t="s">
        <v>65</v>
      </c>
      <c r="U62">
        <f t="shared" si="7"/>
        <v>0</v>
      </c>
    </row>
    <row r="63" spans="1:21">
      <c r="A63" t="s">
        <v>34</v>
      </c>
      <c r="B63">
        <v>3</v>
      </c>
      <c r="C63">
        <v>5</v>
      </c>
      <c r="D63" s="3">
        <v>73</v>
      </c>
      <c r="E63" t="b">
        <v>1</v>
      </c>
      <c r="F63" t="s">
        <v>41</v>
      </c>
      <c r="G63" s="1" t="str">
        <f t="shared" si="0"/>
        <v>D3</v>
      </c>
      <c r="H63" t="str">
        <f t="shared" si="1"/>
        <v>D5</v>
      </c>
      <c r="I63" s="4">
        <f t="shared" si="2"/>
        <v>0.11213517665130568</v>
      </c>
      <c r="J63">
        <f t="shared" si="3"/>
        <v>651</v>
      </c>
      <c r="K63" t="str">
        <f t="shared" si="4"/>
        <v>D3</v>
      </c>
      <c r="L63" t="str">
        <f>IFERROR(VLOOKUP(H63,F63:K:K,1,FALSE),"")</f>
        <v/>
      </c>
      <c r="M63" t="str">
        <f>IFERROR(VLOOKUP(H63,K63:K:K,1,FALSE),"")</f>
        <v/>
      </c>
      <c r="N63" t="str">
        <f t="shared" si="5"/>
        <v>D_3_5</v>
      </c>
      <c r="T63" t="s">
        <v>66</v>
      </c>
      <c r="U63">
        <f t="shared" si="7"/>
        <v>0</v>
      </c>
    </row>
    <row r="64" spans="1:21">
      <c r="A64" t="s">
        <v>34</v>
      </c>
      <c r="B64">
        <v>3</v>
      </c>
      <c r="C64">
        <v>1</v>
      </c>
      <c r="D64" s="3">
        <v>320</v>
      </c>
      <c r="E64" t="b">
        <v>1</v>
      </c>
      <c r="F64" t="s">
        <v>41</v>
      </c>
      <c r="G64" s="1" t="str">
        <f t="shared" si="0"/>
        <v>D3</v>
      </c>
      <c r="H64" t="str">
        <f t="shared" si="1"/>
        <v>D1</v>
      </c>
      <c r="I64" s="4">
        <f t="shared" si="2"/>
        <v>0.49155145929339478</v>
      </c>
      <c r="J64">
        <f t="shared" si="3"/>
        <v>651</v>
      </c>
      <c r="K64" t="str">
        <f t="shared" si="4"/>
        <v>D3</v>
      </c>
      <c r="L64" t="str">
        <f>IFERROR(VLOOKUP(H64,F64:K:K,1,FALSE),"")</f>
        <v/>
      </c>
      <c r="M64" t="str">
        <f>IFERROR(VLOOKUP(H64,K64:K:K,1,FALSE),"")</f>
        <v>D1</v>
      </c>
      <c r="N64" t="str">
        <f t="shared" si="5"/>
        <v>D_3_1</v>
      </c>
      <c r="T64" t="s">
        <v>67</v>
      </c>
      <c r="U64">
        <f t="shared" si="7"/>
        <v>0</v>
      </c>
    </row>
    <row r="65" spans="1:21">
      <c r="A65" t="s">
        <v>34</v>
      </c>
      <c r="B65">
        <v>3</v>
      </c>
      <c r="C65">
        <v>2</v>
      </c>
      <c r="D65" s="3">
        <v>181</v>
      </c>
      <c r="E65" t="b">
        <v>1</v>
      </c>
      <c r="F65" t="s">
        <v>41</v>
      </c>
      <c r="G65" s="1" t="str">
        <f t="shared" si="0"/>
        <v>D3</v>
      </c>
      <c r="H65" t="str">
        <f t="shared" si="1"/>
        <v>D2</v>
      </c>
      <c r="I65" s="4">
        <f t="shared" si="2"/>
        <v>0.27803379416282642</v>
      </c>
      <c r="J65">
        <f t="shared" si="3"/>
        <v>651</v>
      </c>
      <c r="K65" t="str">
        <f t="shared" si="4"/>
        <v>D3</v>
      </c>
      <c r="L65" t="str">
        <f>IFERROR(VLOOKUP(H65,F65:K:K,1,FALSE),"")</f>
        <v/>
      </c>
      <c r="M65" t="str">
        <f>IFERROR(VLOOKUP(H65,K65:K:K,1,FALSE),"")</f>
        <v/>
      </c>
      <c r="N65" t="str">
        <f t="shared" si="5"/>
        <v>D_3_2</v>
      </c>
      <c r="T65" t="s">
        <v>68</v>
      </c>
      <c r="U65">
        <f t="shared" si="7"/>
        <v>0</v>
      </c>
    </row>
    <row r="66" spans="1:21">
      <c r="A66" t="s">
        <v>34</v>
      </c>
      <c r="B66">
        <v>3</v>
      </c>
      <c r="C66">
        <v>3</v>
      </c>
      <c r="D66" s="3">
        <v>0</v>
      </c>
      <c r="E66" t="b">
        <v>1</v>
      </c>
      <c r="F66" t="s">
        <v>41</v>
      </c>
      <c r="G66" s="1" t="str">
        <f t="shared" ref="G66:G116" si="8">$A66&amp;$B66</f>
        <v>D3</v>
      </c>
      <c r="H66" t="str">
        <f t="shared" ref="H66:H116" si="9">$A66&amp;$C66</f>
        <v>D3</v>
      </c>
      <c r="I66" s="4">
        <f t="shared" ref="I66:I101" si="10">D66/J66</f>
        <v>0</v>
      </c>
      <c r="J66">
        <f t="shared" ref="J66:J101" si="11">VLOOKUP(G66,$T$2:$U$48,2,)</f>
        <v>651</v>
      </c>
      <c r="K66" t="str">
        <f t="shared" si="4"/>
        <v>D3</v>
      </c>
      <c r="L66" t="str">
        <f>IFERROR(VLOOKUP(H66,F66:K:K,1,FALSE),"")</f>
        <v/>
      </c>
      <c r="M66" t="str">
        <f>IFERROR(VLOOKUP(H66,K66:K:K,1,FALSE),"")</f>
        <v>D3</v>
      </c>
      <c r="N66" t="str">
        <f t="shared" si="5"/>
        <v>D_3_3</v>
      </c>
    </row>
    <row r="67" spans="1:21">
      <c r="A67" t="s">
        <v>34</v>
      </c>
      <c r="B67">
        <v>4</v>
      </c>
      <c r="C67">
        <v>5</v>
      </c>
      <c r="D67" s="3">
        <v>68</v>
      </c>
      <c r="E67" t="b">
        <v>0</v>
      </c>
      <c r="G67" s="1" t="str">
        <f t="shared" si="8"/>
        <v>D4</v>
      </c>
      <c r="H67" t="str">
        <f t="shared" si="9"/>
        <v>D5</v>
      </c>
      <c r="I67" s="4">
        <f t="shared" si="10"/>
        <v>9.9706744868035185E-2</v>
      </c>
      <c r="J67">
        <f t="shared" si="11"/>
        <v>682</v>
      </c>
      <c r="K67" t="str">
        <f t="shared" ref="K67:K101" si="12">IF(E67=TRUE,VLOOKUP(G67,H:H,1,FALSE),"")</f>
        <v/>
      </c>
      <c r="L67" t="str">
        <f>IFERROR(VLOOKUP(H67,F67:K:K,1,FALSE),"")</f>
        <v/>
      </c>
      <c r="M67" t="str">
        <f>IFERROR(VLOOKUP(H67,K67:K:K,1,FALSE),"")</f>
        <v/>
      </c>
      <c r="N67" t="str">
        <f t="shared" ref="N67:N101" si="13">A67&amp;"_"&amp;B67&amp;"_"&amp;C67</f>
        <v>D_4_5</v>
      </c>
    </row>
    <row r="68" spans="1:21">
      <c r="A68" t="s">
        <v>34</v>
      </c>
      <c r="B68">
        <v>4</v>
      </c>
      <c r="C68">
        <v>1</v>
      </c>
      <c r="D68" s="3">
        <v>147</v>
      </c>
      <c r="E68" t="b">
        <v>0</v>
      </c>
      <c r="G68" s="1" t="str">
        <f t="shared" si="8"/>
        <v>D4</v>
      </c>
      <c r="H68" t="str">
        <f t="shared" si="9"/>
        <v>D1</v>
      </c>
      <c r="I68" s="4">
        <f t="shared" si="10"/>
        <v>0.2155425219941349</v>
      </c>
      <c r="J68">
        <f t="shared" si="11"/>
        <v>682</v>
      </c>
      <c r="K68" t="str">
        <f t="shared" si="12"/>
        <v/>
      </c>
      <c r="L68" t="s">
        <v>27</v>
      </c>
      <c r="M68" t="str">
        <f>IFERROR(VLOOKUP(H68,K68:K:K,1,FALSE),"")</f>
        <v>D1</v>
      </c>
      <c r="N68" t="str">
        <f t="shared" si="13"/>
        <v>D_4_1</v>
      </c>
      <c r="T68" s="5" t="s">
        <v>69</v>
      </c>
      <c r="U68" s="6">
        <f>SUMIF(A:A,"I",D:D)</f>
        <v>0</v>
      </c>
    </row>
    <row r="69" spans="1:21">
      <c r="A69" t="s">
        <v>34</v>
      </c>
      <c r="B69">
        <v>4</v>
      </c>
      <c r="C69">
        <v>2</v>
      </c>
      <c r="D69" s="3">
        <v>391</v>
      </c>
      <c r="E69" t="b">
        <v>0</v>
      </c>
      <c r="G69" s="1" t="str">
        <f t="shared" si="8"/>
        <v>D4</v>
      </c>
      <c r="H69" t="str">
        <f t="shared" si="9"/>
        <v>D2</v>
      </c>
      <c r="I69" s="4">
        <f t="shared" si="10"/>
        <v>0.57331378299120239</v>
      </c>
      <c r="J69">
        <f t="shared" si="11"/>
        <v>682</v>
      </c>
      <c r="K69" t="str">
        <f t="shared" si="12"/>
        <v/>
      </c>
      <c r="L69" t="str">
        <f>IFERROR(VLOOKUP(H69,F69:K:K,1,FALSE),"")</f>
        <v/>
      </c>
      <c r="M69" t="str">
        <f>IFERROR(VLOOKUP(H69,K69:K:K,1,FALSE),"")</f>
        <v/>
      </c>
      <c r="N69" t="str">
        <f t="shared" si="13"/>
        <v>D_4_2</v>
      </c>
      <c r="T69" t="s">
        <v>70</v>
      </c>
      <c r="U69">
        <f t="shared" ref="U69:U74" si="14">SUMIFS(D:D,A:A,"B",B:B,"6")</f>
        <v>0</v>
      </c>
    </row>
    <row r="70" spans="1:21">
      <c r="A70" t="s">
        <v>34</v>
      </c>
      <c r="B70">
        <v>4</v>
      </c>
      <c r="C70">
        <v>3</v>
      </c>
      <c r="D70" s="3">
        <v>76</v>
      </c>
      <c r="E70" t="b">
        <v>0</v>
      </c>
      <c r="G70" s="1" t="str">
        <f t="shared" si="8"/>
        <v>D4</v>
      </c>
      <c r="H70" t="str">
        <f t="shared" si="9"/>
        <v>D3</v>
      </c>
      <c r="I70" s="4">
        <f t="shared" si="10"/>
        <v>0.11143695014662756</v>
      </c>
      <c r="J70">
        <f t="shared" si="11"/>
        <v>682</v>
      </c>
      <c r="K70" t="str">
        <f t="shared" si="12"/>
        <v/>
      </c>
      <c r="L70" t="s">
        <v>41</v>
      </c>
      <c r="M70" t="str">
        <f>IFERROR(VLOOKUP(H70,K70:K:K,1,FALSE),"")</f>
        <v>D3</v>
      </c>
      <c r="N70" t="str">
        <f t="shared" si="13"/>
        <v>D_4_3</v>
      </c>
      <c r="T70" t="s">
        <v>71</v>
      </c>
      <c r="U70">
        <f t="shared" si="14"/>
        <v>0</v>
      </c>
    </row>
    <row r="71" spans="1:21">
      <c r="A71" t="s">
        <v>34</v>
      </c>
      <c r="B71">
        <v>4</v>
      </c>
      <c r="C71">
        <v>4</v>
      </c>
      <c r="D71" s="3">
        <v>0</v>
      </c>
      <c r="E71" t="b">
        <v>0</v>
      </c>
      <c r="G71" s="1" t="str">
        <f t="shared" si="8"/>
        <v>D4</v>
      </c>
      <c r="H71" t="str">
        <f t="shared" si="9"/>
        <v>D4</v>
      </c>
      <c r="I71" s="4">
        <f t="shared" si="10"/>
        <v>0</v>
      </c>
      <c r="J71">
        <f t="shared" si="11"/>
        <v>682</v>
      </c>
      <c r="K71" t="str">
        <f t="shared" si="12"/>
        <v/>
      </c>
      <c r="L71" t="str">
        <f>IFERROR(VLOOKUP(H71,F71:K:K,1,FALSE),"")</f>
        <v/>
      </c>
      <c r="M71" t="str">
        <f>IFERROR(VLOOKUP(H71,K71:K:K,1,FALSE),"")</f>
        <v/>
      </c>
      <c r="N71" t="str">
        <f t="shared" si="13"/>
        <v>D_4_4</v>
      </c>
      <c r="T71" t="s">
        <v>72</v>
      </c>
      <c r="U71">
        <f t="shared" si="14"/>
        <v>0</v>
      </c>
    </row>
    <row r="72" spans="1:21">
      <c r="A72" t="s">
        <v>34</v>
      </c>
      <c r="B72">
        <v>5</v>
      </c>
      <c r="C72">
        <v>1</v>
      </c>
      <c r="D72" s="3">
        <v>10</v>
      </c>
      <c r="E72" t="b">
        <v>0</v>
      </c>
      <c r="G72" s="1" t="str">
        <f t="shared" si="8"/>
        <v>D5</v>
      </c>
      <c r="H72" t="str">
        <f t="shared" si="9"/>
        <v>D1</v>
      </c>
      <c r="I72" s="4">
        <f t="shared" si="10"/>
        <v>0.13333333333333333</v>
      </c>
      <c r="J72">
        <f t="shared" si="11"/>
        <v>75</v>
      </c>
      <c r="K72" t="str">
        <f t="shared" si="12"/>
        <v/>
      </c>
      <c r="L72" t="s">
        <v>27</v>
      </c>
      <c r="M72" t="str">
        <f>IFERROR(VLOOKUP(H72,K72:K:K,1,FALSE),"")</f>
        <v>D1</v>
      </c>
      <c r="N72" t="str">
        <f t="shared" si="13"/>
        <v>D_5_1</v>
      </c>
      <c r="T72" t="s">
        <v>73</v>
      </c>
      <c r="U72">
        <f t="shared" si="14"/>
        <v>0</v>
      </c>
    </row>
    <row r="73" spans="1:21">
      <c r="A73" t="s">
        <v>34</v>
      </c>
      <c r="B73">
        <v>5</v>
      </c>
      <c r="C73">
        <v>2</v>
      </c>
      <c r="D73" s="3">
        <v>20</v>
      </c>
      <c r="E73" t="b">
        <v>0</v>
      </c>
      <c r="G73" s="1" t="str">
        <f t="shared" si="8"/>
        <v>D5</v>
      </c>
      <c r="H73" t="str">
        <f t="shared" si="9"/>
        <v>D2</v>
      </c>
      <c r="I73" s="4">
        <f t="shared" si="10"/>
        <v>0.26666666666666666</v>
      </c>
      <c r="J73">
        <f t="shared" si="11"/>
        <v>75</v>
      </c>
      <c r="K73" t="str">
        <f t="shared" si="12"/>
        <v/>
      </c>
      <c r="L73" t="str">
        <f>IFERROR(VLOOKUP(H73,F73:K:K,1,FALSE),"")</f>
        <v/>
      </c>
      <c r="M73" t="str">
        <f>IFERROR(VLOOKUP(H73,K73:K:K,1,FALSE),"")</f>
        <v/>
      </c>
      <c r="N73" t="str">
        <f t="shared" si="13"/>
        <v>D_5_2</v>
      </c>
      <c r="T73" t="s">
        <v>74</v>
      </c>
      <c r="U73">
        <f t="shared" si="14"/>
        <v>0</v>
      </c>
    </row>
    <row r="74" spans="1:21">
      <c r="A74" t="s">
        <v>34</v>
      </c>
      <c r="B74">
        <v>5</v>
      </c>
      <c r="C74">
        <v>3</v>
      </c>
      <c r="D74" s="3">
        <v>19</v>
      </c>
      <c r="E74" t="b">
        <v>0</v>
      </c>
      <c r="G74" s="1" t="str">
        <f t="shared" si="8"/>
        <v>D5</v>
      </c>
      <c r="H74" t="str">
        <f t="shared" si="9"/>
        <v>D3</v>
      </c>
      <c r="I74" s="4">
        <f t="shared" si="10"/>
        <v>0.25333333333333335</v>
      </c>
      <c r="J74">
        <f t="shared" si="11"/>
        <v>75</v>
      </c>
      <c r="K74" t="str">
        <f t="shared" si="12"/>
        <v/>
      </c>
      <c r="L74" t="s">
        <v>41</v>
      </c>
      <c r="M74" t="str">
        <f>IFERROR(VLOOKUP(H74,K74:K:K,1,FALSE),"")</f>
        <v>D3</v>
      </c>
      <c r="N74" t="str">
        <f t="shared" si="13"/>
        <v>D_5_3</v>
      </c>
      <c r="T74" t="s">
        <v>75</v>
      </c>
      <c r="U74">
        <f t="shared" si="14"/>
        <v>0</v>
      </c>
    </row>
    <row r="75" spans="1:21">
      <c r="A75" t="s">
        <v>34</v>
      </c>
      <c r="B75">
        <v>5</v>
      </c>
      <c r="C75">
        <v>4</v>
      </c>
      <c r="D75" s="3">
        <v>26</v>
      </c>
      <c r="E75" t="b">
        <v>0</v>
      </c>
      <c r="G75" s="1" t="str">
        <f t="shared" si="8"/>
        <v>D5</v>
      </c>
      <c r="H75" t="str">
        <f t="shared" si="9"/>
        <v>D4</v>
      </c>
      <c r="I75" s="4">
        <f t="shared" si="10"/>
        <v>0.34666666666666668</v>
      </c>
      <c r="J75">
        <f t="shared" si="11"/>
        <v>75</v>
      </c>
      <c r="K75" t="str">
        <f t="shared" si="12"/>
        <v/>
      </c>
      <c r="L75" t="str">
        <f>IFERROR(VLOOKUP(H75,F75:K:K,1,FALSE),"")</f>
        <v/>
      </c>
      <c r="M75" t="str">
        <f>IFERROR(VLOOKUP(H75,K75:K:K,1,FALSE),"")</f>
        <v/>
      </c>
      <c r="N75" t="str">
        <f t="shared" si="13"/>
        <v>D_5_4</v>
      </c>
    </row>
    <row r="76" spans="1:21">
      <c r="A76" t="s">
        <v>34</v>
      </c>
      <c r="B76">
        <v>5</v>
      </c>
      <c r="C76">
        <v>5</v>
      </c>
      <c r="D76" s="3">
        <v>0</v>
      </c>
      <c r="E76" t="b">
        <v>0</v>
      </c>
      <c r="G76" s="1" t="str">
        <f t="shared" si="8"/>
        <v>D5</v>
      </c>
      <c r="H76" t="str">
        <f t="shared" si="9"/>
        <v>D5</v>
      </c>
      <c r="I76" s="4">
        <f t="shared" si="10"/>
        <v>0</v>
      </c>
      <c r="J76">
        <f t="shared" si="11"/>
        <v>75</v>
      </c>
      <c r="K76" t="str">
        <f t="shared" si="12"/>
        <v/>
      </c>
      <c r="L76" t="str">
        <f>IFERROR(VLOOKUP(H76,F76:K:K,1,FALSE),"")</f>
        <v/>
      </c>
      <c r="M76" t="str">
        <f>IFERROR(VLOOKUP(H76,K76:K:K,1,FALSE),"")</f>
        <v/>
      </c>
      <c r="N76" t="str">
        <f t="shared" si="13"/>
        <v>D_5_5</v>
      </c>
      <c r="T76" s="5" t="s">
        <v>76</v>
      </c>
      <c r="U76" s="6">
        <f>SUMIF(A:A,"J",D:D)</f>
        <v>0</v>
      </c>
    </row>
    <row r="77" spans="1:21">
      <c r="A77" t="s">
        <v>41</v>
      </c>
      <c r="B77">
        <v>1</v>
      </c>
      <c r="C77">
        <v>2</v>
      </c>
      <c r="D77" s="3">
        <v>0</v>
      </c>
      <c r="E77" t="b">
        <v>1</v>
      </c>
      <c r="F77" t="s">
        <v>34</v>
      </c>
      <c r="G77" s="1" t="str">
        <f t="shared" si="8"/>
        <v>E1</v>
      </c>
      <c r="H77" t="str">
        <f t="shared" si="9"/>
        <v>E2</v>
      </c>
      <c r="I77" s="4">
        <f t="shared" si="10"/>
        <v>0</v>
      </c>
      <c r="J77">
        <f t="shared" si="11"/>
        <v>395</v>
      </c>
      <c r="K77" t="str">
        <f t="shared" si="12"/>
        <v>E1</v>
      </c>
      <c r="L77" t="str">
        <f>IFERROR(VLOOKUP(H77,F77:K:K,1,FALSE),"")</f>
        <v/>
      </c>
      <c r="M77" t="str">
        <f>IFERROR(VLOOKUP(H77,K77:K:K,1,FALSE),"")</f>
        <v/>
      </c>
      <c r="N77" t="str">
        <f t="shared" si="13"/>
        <v>E_1_2</v>
      </c>
      <c r="T77" t="s">
        <v>77</v>
      </c>
      <c r="U77">
        <f t="shared" ref="U77:U82" si="15">SUMIFS(D:D,A:A,"B",B:B,"6")</f>
        <v>0</v>
      </c>
    </row>
    <row r="78" spans="1:21">
      <c r="A78" t="s">
        <v>41</v>
      </c>
      <c r="B78">
        <v>1</v>
      </c>
      <c r="C78">
        <v>3</v>
      </c>
      <c r="D78" s="3">
        <v>8</v>
      </c>
      <c r="E78" t="b">
        <v>1</v>
      </c>
      <c r="F78" t="s">
        <v>34</v>
      </c>
      <c r="G78" s="1" t="str">
        <f t="shared" si="8"/>
        <v>E1</v>
      </c>
      <c r="H78" t="str">
        <f t="shared" si="9"/>
        <v>E3</v>
      </c>
      <c r="I78" s="4">
        <f t="shared" si="10"/>
        <v>2.0253164556962026E-2</v>
      </c>
      <c r="J78">
        <f t="shared" si="11"/>
        <v>395</v>
      </c>
      <c r="K78" t="str">
        <f t="shared" si="12"/>
        <v>E1</v>
      </c>
      <c r="L78" t="str">
        <f>IFERROR(VLOOKUP(H78,F78:K:K,1,FALSE),"")</f>
        <v/>
      </c>
      <c r="M78" t="str">
        <f>IFERROR(VLOOKUP(H78,K78:K:K,1,FALSE),"")</f>
        <v/>
      </c>
      <c r="N78" t="str">
        <f t="shared" si="13"/>
        <v>E_1_3</v>
      </c>
      <c r="T78" t="s">
        <v>78</v>
      </c>
      <c r="U78">
        <f t="shared" si="15"/>
        <v>0</v>
      </c>
    </row>
    <row r="79" spans="1:21">
      <c r="A79" t="s">
        <v>41</v>
      </c>
      <c r="B79">
        <v>1</v>
      </c>
      <c r="C79">
        <v>4</v>
      </c>
      <c r="D79" s="3">
        <v>335</v>
      </c>
      <c r="E79" t="b">
        <v>1</v>
      </c>
      <c r="F79" t="s">
        <v>34</v>
      </c>
      <c r="G79" s="1" t="str">
        <f t="shared" si="8"/>
        <v>E1</v>
      </c>
      <c r="H79" t="str">
        <f t="shared" si="9"/>
        <v>E4</v>
      </c>
      <c r="I79" s="4">
        <f t="shared" si="10"/>
        <v>0.84810126582278478</v>
      </c>
      <c r="J79">
        <f t="shared" si="11"/>
        <v>395</v>
      </c>
      <c r="K79" t="str">
        <f t="shared" si="12"/>
        <v>E1</v>
      </c>
      <c r="L79" t="str">
        <f>IFERROR(VLOOKUP(H79,F79:K:K,1,FALSE),"")</f>
        <v/>
      </c>
      <c r="M79" t="str">
        <f>IFERROR(VLOOKUP(H79,K79:K:K,1,FALSE),"")</f>
        <v/>
      </c>
      <c r="N79" t="str">
        <f t="shared" si="13"/>
        <v>E_1_4</v>
      </c>
      <c r="T79" t="s">
        <v>79</v>
      </c>
      <c r="U79">
        <f t="shared" si="15"/>
        <v>0</v>
      </c>
    </row>
    <row r="80" spans="1:21">
      <c r="A80" t="s">
        <v>41</v>
      </c>
      <c r="B80">
        <v>1</v>
      </c>
      <c r="C80">
        <v>5</v>
      </c>
      <c r="D80" s="3">
        <v>52</v>
      </c>
      <c r="E80" t="b">
        <v>1</v>
      </c>
      <c r="F80" t="s">
        <v>34</v>
      </c>
      <c r="G80" s="1" t="str">
        <f t="shared" si="8"/>
        <v>E1</v>
      </c>
      <c r="H80" t="str">
        <f t="shared" si="9"/>
        <v>E5</v>
      </c>
      <c r="I80" s="4">
        <f t="shared" si="10"/>
        <v>0.13164556962025317</v>
      </c>
      <c r="J80">
        <f t="shared" si="11"/>
        <v>395</v>
      </c>
      <c r="K80" t="str">
        <f t="shared" si="12"/>
        <v>E1</v>
      </c>
      <c r="L80" t="str">
        <f>IFERROR(VLOOKUP(H80,F80:K:K,1,FALSE),"")</f>
        <v/>
      </c>
      <c r="M80" t="str">
        <f>IFERROR(VLOOKUP(H80,K80:K:K,1,FALSE),"")</f>
        <v/>
      </c>
      <c r="N80" t="str">
        <f t="shared" si="13"/>
        <v>E_1_5</v>
      </c>
      <c r="T80" t="s">
        <v>80</v>
      </c>
      <c r="U80">
        <f t="shared" si="15"/>
        <v>0</v>
      </c>
    </row>
    <row r="81" spans="1:21">
      <c r="A81" t="s">
        <v>41</v>
      </c>
      <c r="B81">
        <v>1</v>
      </c>
      <c r="C81">
        <v>1</v>
      </c>
      <c r="D81" s="3">
        <v>0</v>
      </c>
      <c r="E81" t="b">
        <v>1</v>
      </c>
      <c r="F81" t="s">
        <v>34</v>
      </c>
      <c r="G81" s="1" t="str">
        <f t="shared" si="8"/>
        <v>E1</v>
      </c>
      <c r="H81" t="str">
        <f t="shared" si="9"/>
        <v>E1</v>
      </c>
      <c r="I81" s="4">
        <f t="shared" si="10"/>
        <v>0</v>
      </c>
      <c r="J81">
        <f t="shared" si="11"/>
        <v>395</v>
      </c>
      <c r="K81" t="str">
        <f t="shared" si="12"/>
        <v>E1</v>
      </c>
      <c r="L81" t="str">
        <f>IFERROR(VLOOKUP(H81,F81:K:K,1,FALSE),"")</f>
        <v/>
      </c>
      <c r="M81" t="str">
        <f>IFERROR(VLOOKUP(H81,K81:K:K,1,FALSE),"")</f>
        <v>E1</v>
      </c>
      <c r="N81" t="str">
        <f t="shared" si="13"/>
        <v>E_1_1</v>
      </c>
      <c r="T81" t="s">
        <v>81</v>
      </c>
      <c r="U81">
        <f t="shared" si="15"/>
        <v>0</v>
      </c>
    </row>
    <row r="82" spans="1:21">
      <c r="A82" t="s">
        <v>41</v>
      </c>
      <c r="B82">
        <v>2</v>
      </c>
      <c r="C82">
        <v>3</v>
      </c>
      <c r="D82" s="3">
        <v>1</v>
      </c>
      <c r="E82" t="b">
        <v>0</v>
      </c>
      <c r="G82" s="1" t="str">
        <f t="shared" si="8"/>
        <v>E2</v>
      </c>
      <c r="H82" t="str">
        <f t="shared" si="9"/>
        <v>E3</v>
      </c>
      <c r="I82" s="4">
        <f t="shared" si="10"/>
        <v>1.5384615384615385E-2</v>
      </c>
      <c r="J82">
        <f t="shared" si="11"/>
        <v>65</v>
      </c>
      <c r="K82" t="str">
        <f t="shared" si="12"/>
        <v/>
      </c>
      <c r="L82" t="str">
        <f>IFERROR(VLOOKUP(H82,F82:K:K,1,FALSE),"")</f>
        <v/>
      </c>
      <c r="M82" t="str">
        <f>IFERROR(VLOOKUP(H82,K82:K:K,1,FALSE),"")</f>
        <v/>
      </c>
      <c r="N82" t="str">
        <f t="shared" si="13"/>
        <v>E_2_3</v>
      </c>
      <c r="T82" t="s">
        <v>82</v>
      </c>
      <c r="U82">
        <f t="shared" si="15"/>
        <v>0</v>
      </c>
    </row>
    <row r="83" spans="1:21">
      <c r="A83" t="s">
        <v>41</v>
      </c>
      <c r="B83">
        <v>2</v>
      </c>
      <c r="C83">
        <v>4</v>
      </c>
      <c r="D83" s="3">
        <v>24</v>
      </c>
      <c r="E83" t="b">
        <v>0</v>
      </c>
      <c r="G83" s="1" t="str">
        <f t="shared" si="8"/>
        <v>E2</v>
      </c>
      <c r="H83" t="str">
        <f t="shared" si="9"/>
        <v>E4</v>
      </c>
      <c r="I83" s="4">
        <f t="shared" si="10"/>
        <v>0.36923076923076925</v>
      </c>
      <c r="J83">
        <f t="shared" si="11"/>
        <v>65</v>
      </c>
      <c r="K83" t="str">
        <f t="shared" si="12"/>
        <v/>
      </c>
      <c r="L83" t="str">
        <f>IFERROR(VLOOKUP(H83,F83:K:K,1,FALSE),"")</f>
        <v/>
      </c>
      <c r="M83" t="str">
        <f>IFERROR(VLOOKUP(H83,K83:K:K,1,FALSE),"")</f>
        <v/>
      </c>
      <c r="N83" t="str">
        <f t="shared" si="13"/>
        <v>E_2_4</v>
      </c>
    </row>
    <row r="84" spans="1:21">
      <c r="A84" t="s">
        <v>41</v>
      </c>
      <c r="B84">
        <v>2</v>
      </c>
      <c r="C84">
        <v>5</v>
      </c>
      <c r="D84" s="3">
        <v>40</v>
      </c>
      <c r="E84" t="b">
        <v>0</v>
      </c>
      <c r="G84" s="1" t="str">
        <f t="shared" si="8"/>
        <v>E2</v>
      </c>
      <c r="H84" t="str">
        <f t="shared" si="9"/>
        <v>E5</v>
      </c>
      <c r="I84" s="4">
        <f t="shared" si="10"/>
        <v>0.61538461538461542</v>
      </c>
      <c r="J84">
        <f t="shared" si="11"/>
        <v>65</v>
      </c>
      <c r="K84" t="str">
        <f t="shared" si="12"/>
        <v/>
      </c>
      <c r="L84" t="str">
        <f>IFERROR(VLOOKUP(H84,F84:K:K,1,FALSE),"")</f>
        <v/>
      </c>
      <c r="M84" t="str">
        <f>IFERROR(VLOOKUP(H84,K84:K:K,1,FALSE),"")</f>
        <v/>
      </c>
      <c r="N84" t="str">
        <f t="shared" si="13"/>
        <v>E_2_5</v>
      </c>
      <c r="T84" s="5" t="s">
        <v>83</v>
      </c>
      <c r="U84" s="6">
        <f>SUMIF(A:A,"K",D:D)</f>
        <v>0</v>
      </c>
    </row>
    <row r="85" spans="1:21">
      <c r="A85" t="s">
        <v>41</v>
      </c>
      <c r="B85">
        <v>2</v>
      </c>
      <c r="C85">
        <v>1</v>
      </c>
      <c r="D85" s="3">
        <v>0</v>
      </c>
      <c r="E85" t="b">
        <v>0</v>
      </c>
      <c r="G85" s="1" t="str">
        <f t="shared" si="8"/>
        <v>E2</v>
      </c>
      <c r="H85" t="str">
        <f t="shared" si="9"/>
        <v>E1</v>
      </c>
      <c r="I85" s="4">
        <f t="shared" si="10"/>
        <v>0</v>
      </c>
      <c r="J85">
        <f t="shared" si="11"/>
        <v>65</v>
      </c>
      <c r="K85" t="str">
        <f t="shared" si="12"/>
        <v/>
      </c>
      <c r="L85" t="s">
        <v>34</v>
      </c>
      <c r="M85" t="str">
        <f>IFERROR(VLOOKUP(H85,K85:K:K,1,FALSE),"")</f>
        <v>E1</v>
      </c>
      <c r="N85" t="str">
        <f t="shared" si="13"/>
        <v>E_2_1</v>
      </c>
      <c r="T85" t="s">
        <v>84</v>
      </c>
      <c r="U85">
        <f t="shared" ref="U85:U90" si="16">SUMIFS(D:D,A:A,"B",B:B,"6")</f>
        <v>0</v>
      </c>
    </row>
    <row r="86" spans="1:21">
      <c r="A86" t="s">
        <v>41</v>
      </c>
      <c r="B86">
        <v>2</v>
      </c>
      <c r="C86">
        <v>2</v>
      </c>
      <c r="D86" s="3">
        <v>0</v>
      </c>
      <c r="E86" t="b">
        <v>0</v>
      </c>
      <c r="G86" s="1" t="str">
        <f t="shared" si="8"/>
        <v>E2</v>
      </c>
      <c r="H86" t="str">
        <f t="shared" si="9"/>
        <v>E2</v>
      </c>
      <c r="I86" s="4">
        <f t="shared" si="10"/>
        <v>0</v>
      </c>
      <c r="J86">
        <f t="shared" si="11"/>
        <v>65</v>
      </c>
      <c r="K86" t="str">
        <f t="shared" si="12"/>
        <v/>
      </c>
      <c r="L86" t="str">
        <f>IFERROR(VLOOKUP(H86,F86:K:K,1,FALSE),"")</f>
        <v/>
      </c>
      <c r="M86" t="str">
        <f>IFERROR(VLOOKUP(H86,K86:K:K,1,FALSE),"")</f>
        <v/>
      </c>
      <c r="N86" t="str">
        <f t="shared" si="13"/>
        <v>E_2_2</v>
      </c>
      <c r="T86" t="s">
        <v>85</v>
      </c>
      <c r="U86">
        <f t="shared" si="16"/>
        <v>0</v>
      </c>
    </row>
    <row r="87" spans="1:21">
      <c r="A87" t="s">
        <v>41</v>
      </c>
      <c r="B87">
        <v>3</v>
      </c>
      <c r="C87">
        <v>4</v>
      </c>
      <c r="D87" s="3">
        <v>8</v>
      </c>
      <c r="E87" t="b">
        <v>0</v>
      </c>
      <c r="G87" s="1" t="str">
        <f t="shared" si="8"/>
        <v>E3</v>
      </c>
      <c r="H87" t="str">
        <f t="shared" si="9"/>
        <v>E4</v>
      </c>
      <c r="I87" s="4">
        <f t="shared" si="10"/>
        <v>0.1</v>
      </c>
      <c r="J87">
        <f t="shared" si="11"/>
        <v>80</v>
      </c>
      <c r="K87" t="str">
        <f t="shared" si="12"/>
        <v/>
      </c>
      <c r="L87" t="str">
        <f>IFERROR(VLOOKUP(H87,F87:K:K,1,FALSE),"")</f>
        <v/>
      </c>
      <c r="M87" t="str">
        <f>IFERROR(VLOOKUP(H87,K87:K:K,1,FALSE),"")</f>
        <v/>
      </c>
      <c r="N87" t="str">
        <f t="shared" si="13"/>
        <v>E_3_4</v>
      </c>
      <c r="T87" t="s">
        <v>86</v>
      </c>
      <c r="U87">
        <f t="shared" si="16"/>
        <v>0</v>
      </c>
    </row>
    <row r="88" spans="1:21">
      <c r="A88" t="s">
        <v>41</v>
      </c>
      <c r="B88">
        <v>3</v>
      </c>
      <c r="C88">
        <v>5</v>
      </c>
      <c r="D88" s="3">
        <v>40</v>
      </c>
      <c r="E88" t="b">
        <v>0</v>
      </c>
      <c r="G88" s="1" t="str">
        <f t="shared" si="8"/>
        <v>E3</v>
      </c>
      <c r="H88" t="str">
        <f t="shared" si="9"/>
        <v>E5</v>
      </c>
      <c r="I88" s="4">
        <f t="shared" si="10"/>
        <v>0.5</v>
      </c>
      <c r="J88">
        <f t="shared" si="11"/>
        <v>80</v>
      </c>
      <c r="K88" t="str">
        <f t="shared" si="12"/>
        <v/>
      </c>
      <c r="L88" t="str">
        <f>IFERROR(VLOOKUP(H88,F88:K:K,1,FALSE),"")</f>
        <v/>
      </c>
      <c r="M88" t="str">
        <f>IFERROR(VLOOKUP(H88,K88:K:K,1,FALSE),"")</f>
        <v/>
      </c>
      <c r="N88" t="str">
        <f t="shared" si="13"/>
        <v>E_3_5</v>
      </c>
      <c r="T88" t="s">
        <v>87</v>
      </c>
      <c r="U88">
        <f t="shared" si="16"/>
        <v>0</v>
      </c>
    </row>
    <row r="89" spans="1:21">
      <c r="A89" t="s">
        <v>41</v>
      </c>
      <c r="B89">
        <v>3</v>
      </c>
      <c r="C89">
        <v>1</v>
      </c>
      <c r="D89" s="3">
        <v>31</v>
      </c>
      <c r="E89" t="b">
        <v>0</v>
      </c>
      <c r="G89" s="1" t="str">
        <f t="shared" si="8"/>
        <v>E3</v>
      </c>
      <c r="H89" t="str">
        <f t="shared" si="9"/>
        <v>E1</v>
      </c>
      <c r="I89" s="4">
        <f t="shared" si="10"/>
        <v>0.38750000000000001</v>
      </c>
      <c r="J89">
        <f t="shared" si="11"/>
        <v>80</v>
      </c>
      <c r="K89" t="str">
        <f t="shared" si="12"/>
        <v/>
      </c>
      <c r="L89" t="s">
        <v>34</v>
      </c>
      <c r="M89" t="str">
        <f>IFERROR(VLOOKUP(H89,K89:K:K,1,FALSE),"")</f>
        <v>E1</v>
      </c>
      <c r="N89" t="str">
        <f t="shared" si="13"/>
        <v>E_3_1</v>
      </c>
      <c r="T89" t="s">
        <v>88</v>
      </c>
      <c r="U89">
        <f t="shared" si="16"/>
        <v>0</v>
      </c>
    </row>
    <row r="90" spans="1:21">
      <c r="A90" t="s">
        <v>41</v>
      </c>
      <c r="B90">
        <v>3</v>
      </c>
      <c r="C90">
        <v>2</v>
      </c>
      <c r="D90" s="3">
        <v>1</v>
      </c>
      <c r="E90" t="b">
        <v>0</v>
      </c>
      <c r="G90" s="1" t="str">
        <f t="shared" si="8"/>
        <v>E3</v>
      </c>
      <c r="H90" t="str">
        <f t="shared" si="9"/>
        <v>E2</v>
      </c>
      <c r="I90" s="4">
        <f t="shared" si="10"/>
        <v>1.2500000000000001E-2</v>
      </c>
      <c r="J90">
        <f t="shared" si="11"/>
        <v>80</v>
      </c>
      <c r="K90" t="str">
        <f t="shared" si="12"/>
        <v/>
      </c>
      <c r="L90" t="str">
        <f>IFERROR(VLOOKUP(H90,F90:K:K,1,FALSE),"")</f>
        <v/>
      </c>
      <c r="M90" t="str">
        <f>IFERROR(VLOOKUP(H90,K90:K:K,1,FALSE),"")</f>
        <v/>
      </c>
      <c r="N90" t="str">
        <f t="shared" si="13"/>
        <v>E_3_2</v>
      </c>
      <c r="T90" t="s">
        <v>89</v>
      </c>
      <c r="U90">
        <f t="shared" si="16"/>
        <v>0</v>
      </c>
    </row>
    <row r="91" spans="1:21">
      <c r="A91" t="s">
        <v>41</v>
      </c>
      <c r="B91">
        <v>3</v>
      </c>
      <c r="C91">
        <v>3</v>
      </c>
      <c r="D91" s="3">
        <v>0</v>
      </c>
      <c r="E91" t="b">
        <v>0</v>
      </c>
      <c r="G91" s="1" t="str">
        <f t="shared" si="8"/>
        <v>E3</v>
      </c>
      <c r="H91" t="str">
        <f t="shared" si="9"/>
        <v>E3</v>
      </c>
      <c r="I91" s="4">
        <f t="shared" si="10"/>
        <v>0</v>
      </c>
      <c r="J91">
        <f t="shared" si="11"/>
        <v>80</v>
      </c>
      <c r="K91" t="str">
        <f t="shared" si="12"/>
        <v/>
      </c>
      <c r="L91" t="str">
        <f>IFERROR(VLOOKUP(H91,F91:K:K,1,FALSE),"")</f>
        <v/>
      </c>
      <c r="M91" t="str">
        <f>IFERROR(VLOOKUP(H91,K91:K:K,1,FALSE),"")</f>
        <v/>
      </c>
      <c r="N91" t="str">
        <f t="shared" si="13"/>
        <v>E_3_3</v>
      </c>
    </row>
    <row r="92" spans="1:21">
      <c r="A92" t="s">
        <v>41</v>
      </c>
      <c r="B92">
        <v>4</v>
      </c>
      <c r="C92">
        <v>5</v>
      </c>
      <c r="D92" s="3">
        <v>14</v>
      </c>
      <c r="E92" t="b">
        <v>0</v>
      </c>
      <c r="G92" s="1" t="str">
        <f t="shared" si="8"/>
        <v>E4</v>
      </c>
      <c r="H92" t="str">
        <f t="shared" si="9"/>
        <v>E5</v>
      </c>
      <c r="I92" s="4">
        <f t="shared" si="10"/>
        <v>2.0895522388059702E-2</v>
      </c>
      <c r="J92">
        <f t="shared" si="11"/>
        <v>670</v>
      </c>
      <c r="K92" t="str">
        <f t="shared" si="12"/>
        <v/>
      </c>
      <c r="L92" t="str">
        <f>IFERROR(VLOOKUP(H92,F92:K:K,1,FALSE),"")</f>
        <v/>
      </c>
      <c r="M92" t="str">
        <f>IFERROR(VLOOKUP(H92,K92:K:K,1,FALSE),"")</f>
        <v/>
      </c>
      <c r="N92" t="str">
        <f t="shared" si="13"/>
        <v>E_4_5</v>
      </c>
    </row>
    <row r="93" spans="1:21">
      <c r="A93" t="s">
        <v>41</v>
      </c>
      <c r="B93">
        <v>4</v>
      </c>
      <c r="C93">
        <v>1</v>
      </c>
      <c r="D93" s="3">
        <v>537</v>
      </c>
      <c r="E93" t="b">
        <v>0</v>
      </c>
      <c r="G93" s="1" t="str">
        <f t="shared" si="8"/>
        <v>E4</v>
      </c>
      <c r="H93" t="str">
        <f t="shared" si="9"/>
        <v>E1</v>
      </c>
      <c r="I93" s="4">
        <f t="shared" si="10"/>
        <v>0.80149253731343284</v>
      </c>
      <c r="J93">
        <f t="shared" si="11"/>
        <v>670</v>
      </c>
      <c r="K93" t="str">
        <f t="shared" si="12"/>
        <v/>
      </c>
      <c r="L93" t="s">
        <v>34</v>
      </c>
      <c r="M93" t="str">
        <f>IFERROR(VLOOKUP(H93,K93:K:K,1,FALSE),"")</f>
        <v>E1</v>
      </c>
      <c r="N93" t="str">
        <f t="shared" si="13"/>
        <v>E_4_1</v>
      </c>
      <c r="T93" s="5" t="s">
        <v>90</v>
      </c>
      <c r="U93" s="6">
        <f>SUMIF(A:A,"L",D:D)</f>
        <v>0</v>
      </c>
    </row>
    <row r="94" spans="1:21">
      <c r="A94" t="s">
        <v>41</v>
      </c>
      <c r="B94">
        <v>4</v>
      </c>
      <c r="C94">
        <v>2</v>
      </c>
      <c r="D94" s="3">
        <v>17</v>
      </c>
      <c r="E94" t="b">
        <v>0</v>
      </c>
      <c r="G94" s="1" t="str">
        <f t="shared" si="8"/>
        <v>E4</v>
      </c>
      <c r="H94" t="str">
        <f t="shared" si="9"/>
        <v>E2</v>
      </c>
      <c r="I94" s="4">
        <f t="shared" si="10"/>
        <v>2.5373134328358207E-2</v>
      </c>
      <c r="J94">
        <f t="shared" si="11"/>
        <v>670</v>
      </c>
      <c r="K94" t="str">
        <f t="shared" si="12"/>
        <v/>
      </c>
      <c r="L94" t="str">
        <f>IFERROR(VLOOKUP(H94,F94:K:K,1,FALSE),"")</f>
        <v/>
      </c>
      <c r="M94" t="str">
        <f>IFERROR(VLOOKUP(H94,K94:K:K,1,FALSE),"")</f>
        <v/>
      </c>
      <c r="N94" t="str">
        <f t="shared" si="13"/>
        <v>E_4_2</v>
      </c>
      <c r="T94" t="s">
        <v>91</v>
      </c>
      <c r="U94">
        <f t="shared" ref="U94:U99" si="17">SUMIFS(D:D,A:A,"B",B:B,"6")</f>
        <v>0</v>
      </c>
    </row>
    <row r="95" spans="1:21">
      <c r="A95" t="s">
        <v>41</v>
      </c>
      <c r="B95">
        <v>4</v>
      </c>
      <c r="C95">
        <v>3</v>
      </c>
      <c r="D95" s="3">
        <v>4</v>
      </c>
      <c r="E95" t="b">
        <v>0</v>
      </c>
      <c r="G95" s="1" t="str">
        <f t="shared" si="8"/>
        <v>E4</v>
      </c>
      <c r="H95" t="str">
        <f t="shared" si="9"/>
        <v>E3</v>
      </c>
      <c r="I95" s="4">
        <f t="shared" si="10"/>
        <v>5.9701492537313433E-3</v>
      </c>
      <c r="J95">
        <f t="shared" si="11"/>
        <v>670</v>
      </c>
      <c r="K95" t="str">
        <f t="shared" si="12"/>
        <v/>
      </c>
      <c r="L95" t="str">
        <f>IFERROR(VLOOKUP(H95,F95:K:K,1,FALSE),"")</f>
        <v/>
      </c>
      <c r="M95" t="str">
        <f>IFERROR(VLOOKUP(H95,K95:K:K,1,FALSE),"")</f>
        <v/>
      </c>
      <c r="N95" t="str">
        <f t="shared" si="13"/>
        <v>E_4_3</v>
      </c>
      <c r="T95" t="s">
        <v>92</v>
      </c>
      <c r="U95">
        <f t="shared" si="17"/>
        <v>0</v>
      </c>
    </row>
    <row r="96" spans="1:21">
      <c r="A96" t="s">
        <v>41</v>
      </c>
      <c r="B96">
        <v>4</v>
      </c>
      <c r="C96">
        <v>4</v>
      </c>
      <c r="D96" s="3">
        <v>98</v>
      </c>
      <c r="E96" t="b">
        <v>0</v>
      </c>
      <c r="G96" s="1" t="str">
        <f t="shared" si="8"/>
        <v>E4</v>
      </c>
      <c r="H96" t="str">
        <f t="shared" si="9"/>
        <v>E4</v>
      </c>
      <c r="I96" s="4">
        <f t="shared" si="10"/>
        <v>0.14626865671641792</v>
      </c>
      <c r="J96">
        <f t="shared" si="11"/>
        <v>670</v>
      </c>
      <c r="K96" t="str">
        <f t="shared" si="12"/>
        <v/>
      </c>
      <c r="L96" t="str">
        <f>IFERROR(VLOOKUP(H96,F96:K:K,1,FALSE),"")</f>
        <v/>
      </c>
      <c r="M96" t="str">
        <f>IFERROR(VLOOKUP(H96,K96:K:K,1,FALSE),"")</f>
        <v/>
      </c>
      <c r="N96" t="str">
        <f t="shared" si="13"/>
        <v>E_4_4</v>
      </c>
      <c r="T96" t="s">
        <v>93</v>
      </c>
      <c r="U96">
        <f t="shared" si="17"/>
        <v>0</v>
      </c>
    </row>
    <row r="97" spans="1:21">
      <c r="A97" t="s">
        <v>41</v>
      </c>
      <c r="B97">
        <v>5</v>
      </c>
      <c r="C97">
        <v>1</v>
      </c>
      <c r="D97" s="3">
        <v>34</v>
      </c>
      <c r="E97" t="b">
        <v>0</v>
      </c>
      <c r="G97" s="1" t="str">
        <f t="shared" si="8"/>
        <v>E5</v>
      </c>
      <c r="H97" t="str">
        <f t="shared" si="9"/>
        <v>E1</v>
      </c>
      <c r="I97" s="4">
        <f t="shared" si="10"/>
        <v>0.43037974683544306</v>
      </c>
      <c r="J97">
        <f t="shared" si="11"/>
        <v>79</v>
      </c>
      <c r="K97" t="str">
        <f t="shared" si="12"/>
        <v/>
      </c>
      <c r="L97" t="s">
        <v>34</v>
      </c>
      <c r="M97" t="str">
        <f>IFERROR(VLOOKUP(H97,K97:K:K,1,FALSE),"")</f>
        <v>E1</v>
      </c>
      <c r="N97" t="str">
        <f t="shared" si="13"/>
        <v>E_5_1</v>
      </c>
      <c r="T97" t="s">
        <v>94</v>
      </c>
      <c r="U97">
        <f t="shared" si="17"/>
        <v>0</v>
      </c>
    </row>
    <row r="98" spans="1:21">
      <c r="A98" t="s">
        <v>41</v>
      </c>
      <c r="B98">
        <v>5</v>
      </c>
      <c r="C98">
        <v>2</v>
      </c>
      <c r="D98" s="3">
        <v>27</v>
      </c>
      <c r="E98" t="b">
        <v>0</v>
      </c>
      <c r="G98" s="1" t="str">
        <f t="shared" si="8"/>
        <v>E5</v>
      </c>
      <c r="H98" t="str">
        <f t="shared" si="9"/>
        <v>E2</v>
      </c>
      <c r="I98" s="4">
        <f t="shared" si="10"/>
        <v>0.34177215189873417</v>
      </c>
      <c r="J98">
        <f t="shared" si="11"/>
        <v>79</v>
      </c>
      <c r="K98" t="str">
        <f t="shared" si="12"/>
        <v/>
      </c>
      <c r="L98" t="str">
        <f>IFERROR(VLOOKUP(H98,F98:K:K,1,FALSE),"")</f>
        <v/>
      </c>
      <c r="M98" t="str">
        <f>IFERROR(VLOOKUP(H98,K98:K:K,1,FALSE),"")</f>
        <v/>
      </c>
      <c r="N98" t="str">
        <f t="shared" si="13"/>
        <v>E_5_2</v>
      </c>
      <c r="T98" t="s">
        <v>95</v>
      </c>
      <c r="U98">
        <f t="shared" si="17"/>
        <v>0</v>
      </c>
    </row>
    <row r="99" spans="1:21">
      <c r="A99" t="s">
        <v>41</v>
      </c>
      <c r="B99">
        <v>5</v>
      </c>
      <c r="C99">
        <v>3</v>
      </c>
      <c r="D99" s="3">
        <v>17</v>
      </c>
      <c r="E99" t="b">
        <v>0</v>
      </c>
      <c r="G99" s="1" t="str">
        <f t="shared" si="8"/>
        <v>E5</v>
      </c>
      <c r="H99" t="str">
        <f t="shared" si="9"/>
        <v>E3</v>
      </c>
      <c r="I99" s="4">
        <f t="shared" si="10"/>
        <v>0.21518987341772153</v>
      </c>
      <c r="J99">
        <f t="shared" si="11"/>
        <v>79</v>
      </c>
      <c r="K99" t="str">
        <f t="shared" si="12"/>
        <v/>
      </c>
      <c r="L99" t="str">
        <f>IFERROR(VLOOKUP(H99,F99:K:K,1,FALSE),"")</f>
        <v/>
      </c>
      <c r="M99" t="str">
        <f>IFERROR(VLOOKUP(H99,K99:K:K,1,FALSE),"")</f>
        <v/>
      </c>
      <c r="N99" t="str">
        <f t="shared" si="13"/>
        <v>E_5_3</v>
      </c>
      <c r="T99" t="s">
        <v>96</v>
      </c>
      <c r="U99">
        <f t="shared" si="17"/>
        <v>0</v>
      </c>
    </row>
    <row r="100" spans="1:21">
      <c r="A100" t="s">
        <v>41</v>
      </c>
      <c r="B100">
        <v>5</v>
      </c>
      <c r="C100">
        <v>4</v>
      </c>
      <c r="D100" s="3">
        <v>0</v>
      </c>
      <c r="E100" t="b">
        <v>0</v>
      </c>
      <c r="G100" s="1" t="str">
        <f t="shared" si="8"/>
        <v>E5</v>
      </c>
      <c r="H100" t="str">
        <f t="shared" si="9"/>
        <v>E4</v>
      </c>
      <c r="I100" s="4">
        <f t="shared" si="10"/>
        <v>0</v>
      </c>
      <c r="J100">
        <f t="shared" si="11"/>
        <v>79</v>
      </c>
      <c r="K100" t="str">
        <f t="shared" si="12"/>
        <v/>
      </c>
      <c r="L100" t="str">
        <f>IFERROR(VLOOKUP(H100,F100:K:K,1,FALSE),"")</f>
        <v/>
      </c>
      <c r="M100" t="str">
        <f>IFERROR(VLOOKUP(H100,K100:K:K,1,FALSE),"")</f>
        <v/>
      </c>
      <c r="N100" t="str">
        <f t="shared" si="13"/>
        <v>E_5_4</v>
      </c>
    </row>
    <row r="101" spans="1:21">
      <c r="A101" t="s">
        <v>41</v>
      </c>
      <c r="B101">
        <v>5</v>
      </c>
      <c r="C101">
        <v>5</v>
      </c>
      <c r="D101" s="3">
        <v>1</v>
      </c>
      <c r="E101" t="b">
        <v>0</v>
      </c>
      <c r="G101" s="1" t="str">
        <f t="shared" si="8"/>
        <v>E5</v>
      </c>
      <c r="H101" t="str">
        <f t="shared" si="9"/>
        <v>E5</v>
      </c>
      <c r="I101" s="4">
        <f t="shared" si="10"/>
        <v>1.2658227848101266E-2</v>
      </c>
      <c r="J101">
        <f t="shared" si="11"/>
        <v>79</v>
      </c>
      <c r="K101" t="str">
        <f t="shared" si="12"/>
        <v/>
      </c>
      <c r="L101" t="str">
        <f>IFERROR(VLOOKUP(H101,F101:K:K,1,FALSE),"")</f>
        <v/>
      </c>
      <c r="M101" t="str">
        <f>IFERROR(VLOOKUP(H101,K101:K:K,1,FALSE),"")</f>
        <v/>
      </c>
      <c r="N101" t="str">
        <f t="shared" si="13"/>
        <v>E_5_5</v>
      </c>
      <c r="T101" s="5" t="s">
        <v>97</v>
      </c>
      <c r="U101" s="6">
        <f>SUMIF(A:A,"M",D:D)</f>
        <v>0</v>
      </c>
    </row>
    <row r="102" spans="1:21">
      <c r="G102" s="1" t="str">
        <f t="shared" si="8"/>
        <v/>
      </c>
      <c r="H102" t="str">
        <f t="shared" si="9"/>
        <v/>
      </c>
      <c r="I102" s="4"/>
      <c r="T102" t="s">
        <v>98</v>
      </c>
      <c r="U102">
        <f t="shared" ref="U102:U107" si="18">SUMIFS(D:D,A:A,"B",B:B,"6")</f>
        <v>0</v>
      </c>
    </row>
    <row r="103" spans="1:21">
      <c r="G103" s="1" t="str">
        <f t="shared" si="8"/>
        <v/>
      </c>
      <c r="H103" t="str">
        <f t="shared" si="9"/>
        <v/>
      </c>
      <c r="I103" s="4"/>
      <c r="T103" t="s">
        <v>99</v>
      </c>
      <c r="U103">
        <f t="shared" si="18"/>
        <v>0</v>
      </c>
    </row>
    <row r="104" spans="1:21">
      <c r="G104" s="1" t="str">
        <f t="shared" si="8"/>
        <v/>
      </c>
      <c r="H104" t="str">
        <f t="shared" si="9"/>
        <v/>
      </c>
      <c r="I104" s="4"/>
      <c r="T104" t="s">
        <v>100</v>
      </c>
      <c r="U104">
        <f t="shared" si="18"/>
        <v>0</v>
      </c>
    </row>
    <row r="105" spans="1:21">
      <c r="G105" s="1" t="str">
        <f t="shared" si="8"/>
        <v/>
      </c>
      <c r="H105" t="str">
        <f t="shared" si="9"/>
        <v/>
      </c>
      <c r="I105" s="4"/>
      <c r="T105" t="s">
        <v>101</v>
      </c>
      <c r="U105">
        <f t="shared" si="18"/>
        <v>0</v>
      </c>
    </row>
    <row r="106" spans="1:21">
      <c r="G106" s="1" t="str">
        <f t="shared" si="8"/>
        <v/>
      </c>
      <c r="H106" t="str">
        <f t="shared" si="9"/>
        <v/>
      </c>
      <c r="I106" s="4"/>
      <c r="T106" t="s">
        <v>102</v>
      </c>
      <c r="U106">
        <f t="shared" si="18"/>
        <v>0</v>
      </c>
    </row>
    <row r="107" spans="1:21">
      <c r="G107" s="1" t="str">
        <f t="shared" si="8"/>
        <v/>
      </c>
      <c r="H107" t="str">
        <f t="shared" si="9"/>
        <v/>
      </c>
      <c r="I107" s="4"/>
      <c r="T107" t="s">
        <v>103</v>
      </c>
      <c r="U107">
        <f t="shared" si="18"/>
        <v>0</v>
      </c>
    </row>
    <row r="108" spans="1:21">
      <c r="G108" s="1" t="str">
        <f t="shared" si="8"/>
        <v/>
      </c>
      <c r="H108" t="str">
        <f t="shared" si="9"/>
        <v/>
      </c>
      <c r="I108" s="4"/>
    </row>
    <row r="109" spans="1:21">
      <c r="G109" s="1" t="str">
        <f t="shared" si="8"/>
        <v/>
      </c>
      <c r="H109" t="str">
        <f t="shared" si="9"/>
        <v/>
      </c>
      <c r="I109" s="4"/>
      <c r="T109" s="5" t="s">
        <v>104</v>
      </c>
      <c r="U109" s="6">
        <f>SUMIF(A:A,"N",D:D)</f>
        <v>0</v>
      </c>
    </row>
    <row r="110" spans="1:21">
      <c r="G110" s="1" t="str">
        <f t="shared" si="8"/>
        <v/>
      </c>
      <c r="H110" t="str">
        <f t="shared" si="9"/>
        <v/>
      </c>
      <c r="I110" s="4"/>
      <c r="T110" t="s">
        <v>105</v>
      </c>
      <c r="U110">
        <f t="shared" ref="U110:U115" si="19">SUMIFS(D:D,A:A,"B",B:B,"6")</f>
        <v>0</v>
      </c>
    </row>
    <row r="111" spans="1:21">
      <c r="G111" s="1" t="str">
        <f t="shared" si="8"/>
        <v/>
      </c>
      <c r="H111" t="str">
        <f t="shared" si="9"/>
        <v/>
      </c>
      <c r="I111" s="4"/>
      <c r="T111" t="s">
        <v>106</v>
      </c>
      <c r="U111">
        <f t="shared" si="19"/>
        <v>0</v>
      </c>
    </row>
    <row r="112" spans="1:21">
      <c r="G112" s="1" t="str">
        <f t="shared" si="8"/>
        <v/>
      </c>
      <c r="H112" t="str">
        <f t="shared" si="9"/>
        <v/>
      </c>
      <c r="I112" s="4"/>
      <c r="T112" t="s">
        <v>107</v>
      </c>
      <c r="U112">
        <f t="shared" si="19"/>
        <v>0</v>
      </c>
    </row>
    <row r="113" spans="7:21">
      <c r="G113" s="1" t="str">
        <f t="shared" si="8"/>
        <v/>
      </c>
      <c r="H113" t="str">
        <f t="shared" si="9"/>
        <v/>
      </c>
      <c r="I113" s="4"/>
      <c r="T113" t="s">
        <v>108</v>
      </c>
      <c r="U113">
        <f t="shared" si="19"/>
        <v>0</v>
      </c>
    </row>
    <row r="114" spans="7:21">
      <c r="G114" s="1" t="str">
        <f t="shared" si="8"/>
        <v/>
      </c>
      <c r="H114" t="str">
        <f t="shared" si="9"/>
        <v/>
      </c>
      <c r="I114" s="4"/>
      <c r="T114" t="s">
        <v>109</v>
      </c>
      <c r="U114">
        <f t="shared" si="19"/>
        <v>0</v>
      </c>
    </row>
    <row r="115" spans="7:21">
      <c r="G115" s="1" t="str">
        <f t="shared" si="8"/>
        <v/>
      </c>
      <c r="H115" t="str">
        <f t="shared" si="9"/>
        <v/>
      </c>
      <c r="I115" s="4"/>
      <c r="T115" t="s">
        <v>110</v>
      </c>
      <c r="U115">
        <f t="shared" si="19"/>
        <v>0</v>
      </c>
    </row>
    <row r="116" spans="7:21">
      <c r="G116" s="1" t="str">
        <f t="shared" si="8"/>
        <v/>
      </c>
      <c r="H116" t="str">
        <f t="shared" si="9"/>
        <v/>
      </c>
      <c r="I11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 que j'ai</vt:lpstr>
      <vt:lpstr>Ce que je veux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KERR</dc:creator>
  <cp:lastModifiedBy>Alexandre KERR</cp:lastModifiedBy>
  <dcterms:created xsi:type="dcterms:W3CDTF">2016-05-02T07:28:00Z</dcterms:created>
  <dcterms:modified xsi:type="dcterms:W3CDTF">2016-05-02T09:25:14Z</dcterms:modified>
</cp:coreProperties>
</file>