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975" yWindow="-15" windowWidth="8040" windowHeight="9945" tabRatio="847" activeTab="4"/>
  </bookViews>
  <sheets>
    <sheet name="Récap Planning" sheetId="1" r:id="rId1"/>
    <sheet name="Atelier" sheetId="2" r:id="rId2"/>
    <sheet name="Reporting" sheetId="3" r:id="rId3"/>
    <sheet name="Exportation demande de toron" sheetId="29" r:id="rId4"/>
    <sheet name="F6K1" sheetId="4" r:id="rId5"/>
    <sheet name="F17T" sheetId="5" r:id="rId6"/>
    <sheet name="Table" sheetId="25" r:id="rId7"/>
    <sheet name="BdD" sheetId="26" r:id="rId8"/>
    <sheet name="implication" sheetId="27" r:id="rId9"/>
  </sheets>
  <functionGroups builtInGroupCount="17"/>
  <definedNames>
    <definedName name="_xlnm._FilterDatabase" localSheetId="7" hidden="1">BdD!$A$1:$L$1</definedName>
    <definedName name="F17T">BdD!$B$2:$B$7</definedName>
    <definedName name="Implication">implication!$A$3:$A$11</definedName>
  </definedNames>
  <calcPr calcId="145621"/>
</workbook>
</file>

<file path=xl/calcChain.xml><?xml version="1.0" encoding="utf-8"?>
<calcChain xmlns="http://schemas.openxmlformats.org/spreadsheetml/2006/main">
  <c r="G8" i="4" l="1"/>
  <c r="G9" i="4"/>
  <c r="G10" i="4"/>
  <c r="G11" i="4"/>
  <c r="G12" i="4"/>
  <c r="G13" i="4"/>
  <c r="G14" i="4"/>
  <c r="G15" i="4"/>
  <c r="G16" i="4"/>
  <c r="G7" i="4"/>
  <c r="G6" i="4"/>
  <c r="I10" i="4"/>
  <c r="I6" i="4"/>
  <c r="N1" i="4" l="1"/>
  <c r="M1" i="4"/>
  <c r="L1" i="4"/>
  <c r="K1" i="4"/>
  <c r="J1" i="4"/>
  <c r="I1" i="4"/>
  <c r="D11" i="27" l="1"/>
  <c r="D10" i="27"/>
  <c r="D9" i="27"/>
  <c r="D8" i="27"/>
  <c r="D7" i="27"/>
  <c r="D6" i="27"/>
  <c r="D5" i="27"/>
  <c r="D4" i="27"/>
  <c r="D3" i="27"/>
  <c r="C11" i="27"/>
  <c r="C10" i="27"/>
  <c r="C9" i="27"/>
  <c r="C8" i="27"/>
  <c r="C7" i="27"/>
  <c r="C6" i="27"/>
  <c r="C5" i="27"/>
  <c r="C4" i="27"/>
  <c r="C3" i="27"/>
  <c r="B11" i="27" l="1"/>
  <c r="B10" i="27"/>
  <c r="B9" i="27"/>
  <c r="B8" i="27"/>
  <c r="B7" i="27"/>
  <c r="B6" i="27"/>
  <c r="B5" i="27"/>
  <c r="B4" i="27"/>
  <c r="B3" i="27"/>
  <c r="H6" i="1" l="1"/>
  <c r="G6" i="1"/>
  <c r="F6" i="1"/>
  <c r="D6" i="1"/>
  <c r="C6" i="1"/>
  <c r="B6" i="1"/>
  <c r="O3" i="4"/>
  <c r="O1" i="4" s="1"/>
  <c r="O4" i="4" s="1"/>
  <c r="G5" i="1"/>
  <c r="F5" i="1"/>
  <c r="C5" i="1"/>
  <c r="B5" i="1"/>
  <c r="H16" i="4"/>
  <c r="J16" i="4" s="1"/>
  <c r="J15" i="4"/>
  <c r="E6" i="1" s="1"/>
  <c r="K6" i="4"/>
  <c r="E5" i="1"/>
  <c r="C1" i="4"/>
  <c r="D5" i="1" l="1"/>
  <c r="H5" i="1"/>
  <c r="P3" i="4"/>
  <c r="P1" i="4" s="1"/>
  <c r="P4" i="4" s="1"/>
  <c r="O2" i="4"/>
  <c r="O5" i="4" s="1"/>
  <c r="Q3" i="4" l="1"/>
  <c r="R3" i="4" s="1"/>
  <c r="P2" i="4"/>
  <c r="P5" i="4" s="1"/>
  <c r="R2" i="4" l="1"/>
  <c r="R5" i="4" s="1"/>
  <c r="R1" i="4"/>
  <c r="R4" i="4" s="1"/>
  <c r="Q2" i="4"/>
  <c r="Q5" i="4" s="1"/>
  <c r="Q1" i="4"/>
  <c r="Q4" i="4" s="1"/>
  <c r="S3" i="4"/>
  <c r="S2" i="4" l="1"/>
  <c r="S5" i="4" s="1"/>
  <c r="S1" i="4"/>
  <c r="S4" i="4" s="1"/>
  <c r="T3" i="4"/>
  <c r="T2" i="4" l="1"/>
  <c r="T5" i="4" s="1"/>
  <c r="T1" i="4"/>
  <c r="T4" i="4" s="1"/>
  <c r="U3" i="4"/>
  <c r="V3" i="4" s="1"/>
  <c r="V1" i="4" s="1"/>
  <c r="V4" i="4" s="1"/>
  <c r="U2" i="4" l="1"/>
  <c r="U5" i="4" s="1"/>
  <c r="U1" i="4"/>
  <c r="U4" i="4" s="1"/>
  <c r="V2" i="4"/>
  <c r="V5" i="4" s="1"/>
  <c r="W3" i="4"/>
  <c r="W1" i="4" s="1"/>
  <c r="W4" i="4" s="1"/>
  <c r="W2" i="4" l="1"/>
  <c r="W5" i="4" s="1"/>
  <c r="X3" i="4"/>
  <c r="X1" i="4" s="1"/>
  <c r="X4" i="4" s="1"/>
  <c r="X2" i="4" l="1"/>
  <c r="X5" i="4" s="1"/>
  <c r="Y3" i="4"/>
  <c r="Y1" i="4" s="1"/>
  <c r="Y4" i="4" s="1"/>
  <c r="Y2" i="4" l="1"/>
  <c r="Y5" i="4" s="1"/>
  <c r="Z3" i="4"/>
  <c r="Z1" i="4" s="1"/>
  <c r="Z4" i="4" s="1"/>
  <c r="Z2" i="4" l="1"/>
  <c r="Z5" i="4" s="1"/>
  <c r="AA3" i="4"/>
  <c r="AA1" i="4" s="1"/>
  <c r="AA4" i="4" s="1"/>
  <c r="AA2" i="4" l="1"/>
  <c r="AA5" i="4" s="1"/>
  <c r="AB3" i="4"/>
  <c r="AB1" i="4" s="1"/>
  <c r="AB4" i="4" s="1"/>
  <c r="AB2" i="4" l="1"/>
  <c r="AB5" i="4" s="1"/>
  <c r="AC3" i="4"/>
  <c r="AC1" i="4" s="1"/>
  <c r="AC4" i="4" s="1"/>
  <c r="AC2" i="4" l="1"/>
  <c r="AC5" i="4" s="1"/>
  <c r="AD3" i="4"/>
  <c r="AD1" i="4" s="1"/>
  <c r="AD4" i="4" s="1"/>
  <c r="AD2" i="4" l="1"/>
  <c r="AD5" i="4" s="1"/>
  <c r="AE3" i="4"/>
  <c r="AE1" i="4" s="1"/>
  <c r="AE4" i="4" s="1"/>
  <c r="AE2" i="4" l="1"/>
  <c r="AE5" i="4" s="1"/>
  <c r="AF3" i="4"/>
  <c r="AF1" i="4" s="1"/>
  <c r="AF4" i="4" s="1"/>
  <c r="AF2" i="4" l="1"/>
  <c r="AF5" i="4" s="1"/>
  <c r="AG3" i="4"/>
  <c r="AG1" i="4" s="1"/>
  <c r="AG4" i="4" s="1"/>
  <c r="AG2" i="4" l="1"/>
  <c r="AG5" i="4" s="1"/>
  <c r="AH3" i="4"/>
  <c r="AH1" i="4" s="1"/>
  <c r="AH4" i="4" s="1"/>
  <c r="AH2" i="4" l="1"/>
  <c r="AH5" i="4" s="1"/>
  <c r="AI3" i="4"/>
  <c r="AI1" i="4" s="1"/>
  <c r="AI4" i="4" s="1"/>
  <c r="AI2" i="4" l="1"/>
  <c r="AI5" i="4" s="1"/>
  <c r="AJ3" i="4"/>
  <c r="AJ1" i="4" s="1"/>
  <c r="AJ4" i="4" s="1"/>
  <c r="AJ2" i="4" l="1"/>
  <c r="AJ5" i="4" s="1"/>
  <c r="AK3" i="4"/>
  <c r="AK1" i="4" s="1"/>
  <c r="AK4" i="4" s="1"/>
  <c r="AK2" i="4" l="1"/>
  <c r="AK5" i="4" s="1"/>
  <c r="AL3" i="4"/>
  <c r="AL1" i="4" s="1"/>
  <c r="AL4" i="4" s="1"/>
  <c r="AL2" i="4" l="1"/>
  <c r="AL5" i="4" s="1"/>
  <c r="AM3" i="4"/>
  <c r="AM1" i="4" s="1"/>
  <c r="AM4" i="4" s="1"/>
  <c r="AM2" i="4" l="1"/>
  <c r="AM5" i="4" s="1"/>
  <c r="AN3" i="4"/>
  <c r="AN1" i="4" s="1"/>
  <c r="AN4" i="4" s="1"/>
  <c r="AN2" i="4" l="1"/>
  <c r="AN5" i="4" s="1"/>
  <c r="AO3" i="4"/>
  <c r="AO1" i="4" s="1"/>
  <c r="AO4" i="4" s="1"/>
  <c r="AO2" i="4" l="1"/>
  <c r="AO5" i="4" s="1"/>
  <c r="AP3" i="4"/>
  <c r="AP1" i="4" s="1"/>
  <c r="AP4" i="4" s="1"/>
  <c r="AP2" i="4" l="1"/>
  <c r="AP5" i="4" s="1"/>
  <c r="AQ3" i="4"/>
  <c r="AQ1" i="4" s="1"/>
  <c r="AQ4" i="4" s="1"/>
  <c r="AQ2" i="4" l="1"/>
  <c r="AQ5" i="4" s="1"/>
  <c r="AR3" i="4"/>
  <c r="AR1" i="4" s="1"/>
  <c r="AR4" i="4" s="1"/>
  <c r="AR2" i="4" l="1"/>
  <c r="AR5" i="4" s="1"/>
  <c r="AS3" i="4"/>
  <c r="AS1" i="4" s="1"/>
  <c r="AS4" i="4" s="1"/>
  <c r="AS2" i="4" l="1"/>
  <c r="AS5" i="4" s="1"/>
  <c r="AT3" i="4"/>
  <c r="AT1" i="4" s="1"/>
  <c r="AT4" i="4" s="1"/>
  <c r="AT2" i="4" l="1"/>
  <c r="AT5" i="4" s="1"/>
  <c r="AU3" i="4"/>
  <c r="AU1" i="4" s="1"/>
  <c r="AU4" i="4" s="1"/>
  <c r="AU2" i="4" l="1"/>
  <c r="AU5" i="4" s="1"/>
  <c r="AV3" i="4"/>
  <c r="AV1" i="4" s="1"/>
  <c r="AV4" i="4" s="1"/>
  <c r="AV2" i="4" l="1"/>
  <c r="AV5" i="4" s="1"/>
  <c r="AW3" i="4"/>
  <c r="AW1" i="4" s="1"/>
  <c r="AW4" i="4" s="1"/>
  <c r="AW2" i="4" l="1"/>
  <c r="AW5" i="4" s="1"/>
  <c r="AX3" i="4"/>
  <c r="AX1" i="4" s="1"/>
  <c r="AX4" i="4" s="1"/>
  <c r="AX2" i="4" l="1"/>
  <c r="AX5" i="4" s="1"/>
  <c r="AY3" i="4"/>
  <c r="AY1" i="4" s="1"/>
  <c r="AY4" i="4" s="1"/>
  <c r="AY2" i="4" l="1"/>
  <c r="AY5" i="4" s="1"/>
  <c r="AZ3" i="4"/>
  <c r="AZ1" i="4" s="1"/>
  <c r="AZ4" i="4" s="1"/>
  <c r="AZ2" i="4" l="1"/>
  <c r="AZ5" i="4" s="1"/>
  <c r="BA3" i="4"/>
  <c r="BA1" i="4" s="1"/>
  <c r="BA4" i="4" s="1"/>
  <c r="BA2" i="4" l="1"/>
  <c r="BA5" i="4" s="1"/>
  <c r="BB3" i="4"/>
  <c r="BB1" i="4" s="1"/>
  <c r="BB4" i="4" s="1"/>
  <c r="BB2" i="4" l="1"/>
  <c r="BB5" i="4" s="1"/>
  <c r="BC3" i="4"/>
  <c r="BC1" i="4" s="1"/>
  <c r="BC4" i="4" s="1"/>
  <c r="BC2" i="4" l="1"/>
  <c r="BC5" i="4" s="1"/>
  <c r="BD3" i="4"/>
  <c r="BD1" i="4" s="1"/>
  <c r="BD4" i="4" s="1"/>
  <c r="BD2" i="4" l="1"/>
  <c r="BD5" i="4" s="1"/>
  <c r="BE3" i="4"/>
  <c r="BE1" i="4" s="1"/>
  <c r="BE4" i="4" s="1"/>
  <c r="BE2" i="4" l="1"/>
  <c r="BE5" i="4" s="1"/>
  <c r="BF3" i="4"/>
  <c r="BF1" i="4" s="1"/>
  <c r="BF4" i="4" s="1"/>
  <c r="BF2" i="4" l="1"/>
  <c r="BF5" i="4" s="1"/>
  <c r="BG3" i="4"/>
  <c r="BG1" i="4" s="1"/>
  <c r="BG4" i="4" s="1"/>
  <c r="BG2" i="4" l="1"/>
  <c r="BG5" i="4" s="1"/>
  <c r="BH3" i="4"/>
  <c r="BH1" i="4" s="1"/>
  <c r="BH4" i="4" s="1"/>
  <c r="BH2" i="4" l="1"/>
  <c r="BH5" i="4" s="1"/>
  <c r="BI3" i="4"/>
  <c r="BI1" i="4" s="1"/>
  <c r="BI4" i="4" s="1"/>
  <c r="BI2" i="4" l="1"/>
  <c r="BI5" i="4" s="1"/>
  <c r="BJ3" i="4"/>
  <c r="BJ1" i="4" s="1"/>
  <c r="BJ4" i="4" s="1"/>
  <c r="BJ2" i="4" l="1"/>
  <c r="BJ5" i="4" s="1"/>
  <c r="BK3" i="4"/>
  <c r="BK1" i="4" s="1"/>
  <c r="BK4" i="4" s="1"/>
  <c r="BK2" i="4" l="1"/>
  <c r="BK5" i="4" s="1"/>
  <c r="BL3" i="4"/>
  <c r="BL1" i="4" s="1"/>
  <c r="BL4" i="4" s="1"/>
  <c r="BL2" i="4" l="1"/>
  <c r="BL5" i="4" s="1"/>
  <c r="BM3" i="4"/>
  <c r="BM1" i="4" s="1"/>
  <c r="BM4" i="4" s="1"/>
  <c r="BM2" i="4" l="1"/>
  <c r="BM5" i="4" s="1"/>
  <c r="BN3" i="4"/>
  <c r="BN1" i="4" s="1"/>
  <c r="BN4" i="4" s="1"/>
  <c r="BN2" i="4" l="1"/>
  <c r="BN5" i="4" s="1"/>
  <c r="BO3" i="4"/>
  <c r="BO1" i="4" s="1"/>
  <c r="BO4" i="4" s="1"/>
  <c r="BO2" i="4" l="1"/>
  <c r="BO5" i="4" s="1"/>
  <c r="BP3" i="4"/>
  <c r="BP1" i="4" s="1"/>
  <c r="BP4" i="4" s="1"/>
  <c r="BP2" i="4" l="1"/>
  <c r="BP5" i="4" s="1"/>
  <c r="BQ3" i="4"/>
  <c r="BQ1" i="4" s="1"/>
  <c r="BQ4" i="4" s="1"/>
  <c r="BQ2" i="4" l="1"/>
  <c r="BQ5" i="4" s="1"/>
  <c r="BR3" i="4"/>
  <c r="BR1" i="4" s="1"/>
  <c r="BR4" i="4" s="1"/>
  <c r="BR2" i="4" l="1"/>
  <c r="BR5" i="4" s="1"/>
  <c r="BS3" i="4"/>
  <c r="BS2" i="4" l="1"/>
  <c r="BS5" i="4" s="1"/>
  <c r="BS1" i="4"/>
  <c r="BS4" i="4" s="1"/>
  <c r="B1" i="5"/>
  <c r="N2" i="1" l="1"/>
  <c r="N4" i="1"/>
  <c r="N3" i="1" s="1"/>
  <c r="C2" i="1"/>
  <c r="O4" i="1" l="1"/>
  <c r="P4" i="1" l="1"/>
  <c r="O3" i="1"/>
  <c r="O2" i="1" s="1"/>
  <c r="P3" i="1" l="1"/>
  <c r="P2" i="1" s="1"/>
  <c r="Q4" i="1"/>
  <c r="Q3" i="1" l="1"/>
  <c r="Q2" i="1" s="1"/>
  <c r="R4" i="1"/>
  <c r="S4" i="1" l="1"/>
  <c r="R3" i="1"/>
  <c r="R2" i="1" s="1"/>
  <c r="T4" i="1" l="1"/>
  <c r="S3" i="1"/>
  <c r="S2" i="1" s="1"/>
  <c r="T3" i="1" l="1"/>
  <c r="T2" i="1" s="1"/>
  <c r="U4" i="1"/>
  <c r="U3" i="1" l="1"/>
  <c r="U2" i="1" s="1"/>
  <c r="V4" i="1"/>
  <c r="V3" i="1" l="1"/>
  <c r="V2" i="1" s="1"/>
  <c r="W4" i="1"/>
  <c r="W3" i="1" l="1"/>
  <c r="W2" i="1" s="1"/>
  <c r="X4" i="1"/>
  <c r="X3" i="1" l="1"/>
  <c r="X2" i="1" s="1"/>
  <c r="Y4" i="1"/>
  <c r="Y3" i="1" l="1"/>
  <c r="Y2" i="1" s="1"/>
  <c r="Z4" i="1"/>
  <c r="Z3" i="1" l="1"/>
  <c r="Z2" i="1" s="1"/>
  <c r="AA4" i="1"/>
  <c r="AA3" i="1" l="1"/>
  <c r="AA2" i="1" s="1"/>
  <c r="AB4" i="1"/>
  <c r="AB3" i="1" l="1"/>
  <c r="AB2" i="1" s="1"/>
  <c r="AC4" i="1"/>
  <c r="AD4" i="1" l="1"/>
  <c r="AC3" i="1"/>
  <c r="AC2" i="1" s="1"/>
  <c r="AD3" i="1" l="1"/>
  <c r="AD2" i="1" s="1"/>
  <c r="AE4" i="1"/>
  <c r="AF4" i="1" l="1"/>
  <c r="AE3" i="1"/>
  <c r="AE2" i="1" s="1"/>
  <c r="AF3" i="1" l="1"/>
  <c r="AF2" i="1" s="1"/>
  <c r="AG4" i="1"/>
  <c r="AH4" i="1" l="1"/>
  <c r="AG3" i="1"/>
  <c r="AG2" i="1" s="1"/>
  <c r="AI4" i="1" l="1"/>
  <c r="AH3" i="1"/>
  <c r="AH2" i="1" s="1"/>
  <c r="AI3" i="1" l="1"/>
  <c r="AI2" i="1" s="1"/>
  <c r="AJ4" i="1"/>
  <c r="AK4" i="1" l="1"/>
  <c r="AJ3" i="1"/>
  <c r="AJ2" i="1" s="1"/>
  <c r="AK3" i="1" l="1"/>
  <c r="AK2" i="1" s="1"/>
  <c r="AL4" i="1"/>
  <c r="AM4" i="1" l="1"/>
  <c r="AL3" i="1"/>
  <c r="AL2" i="1" s="1"/>
  <c r="AM3" i="1" l="1"/>
  <c r="AM2" i="1" s="1"/>
  <c r="AN4" i="1"/>
  <c r="AO4" i="1" l="1"/>
  <c r="AN3" i="1"/>
  <c r="AN2" i="1" s="1"/>
  <c r="AO3" i="1" l="1"/>
  <c r="AO2" i="1" s="1"/>
  <c r="AP4" i="1"/>
  <c r="AP3" i="1" l="1"/>
  <c r="AP2" i="1" s="1"/>
  <c r="AQ4" i="1"/>
  <c r="AQ3" i="1" l="1"/>
  <c r="AQ2" i="1" s="1"/>
  <c r="AR4" i="1"/>
  <c r="AR3" i="1" l="1"/>
  <c r="AR2" i="1" s="1"/>
  <c r="AS4" i="1"/>
  <c r="AS3" i="1" l="1"/>
  <c r="AS2" i="1" s="1"/>
  <c r="AT4" i="1"/>
  <c r="AT3" i="1" l="1"/>
  <c r="AT2" i="1" s="1"/>
  <c r="AU4" i="1"/>
  <c r="AU3" i="1" l="1"/>
  <c r="AU2" i="1" s="1"/>
  <c r="AV4" i="1"/>
  <c r="AW4" i="1" l="1"/>
  <c r="AV3" i="1"/>
  <c r="AV2" i="1" s="1"/>
  <c r="AW3" i="1" l="1"/>
  <c r="AW2" i="1" s="1"/>
  <c r="AX4" i="1"/>
  <c r="AX3" i="1" l="1"/>
  <c r="AX2" i="1" s="1"/>
  <c r="AY4" i="1"/>
  <c r="AZ4" i="1" l="1"/>
  <c r="AY3" i="1"/>
  <c r="AY2" i="1" s="1"/>
  <c r="BA4" i="1" l="1"/>
  <c r="AZ3" i="1"/>
  <c r="AZ2" i="1" s="1"/>
  <c r="BB4" i="1" l="1"/>
  <c r="BA3" i="1"/>
  <c r="BA2" i="1" s="1"/>
  <c r="BC4" i="1" l="1"/>
  <c r="BB3" i="1"/>
  <c r="BB2" i="1" s="1"/>
  <c r="BD4" i="1" l="1"/>
  <c r="BC3" i="1"/>
  <c r="BC2" i="1" s="1"/>
  <c r="BE4" i="1" l="1"/>
  <c r="BD3" i="1"/>
  <c r="BD2" i="1" s="1"/>
  <c r="BF4" i="1" l="1"/>
  <c r="BE3" i="1"/>
  <c r="BE2" i="1" s="1"/>
  <c r="BG4" i="1" l="1"/>
  <c r="BF3" i="1"/>
  <c r="BF2" i="1" s="1"/>
  <c r="BH4" i="1" l="1"/>
  <c r="BG3" i="1"/>
  <c r="BG2" i="1" s="1"/>
  <c r="BH3" i="1" l="1"/>
  <c r="BH2" i="1" s="1"/>
  <c r="BI4" i="1"/>
  <c r="BJ4" i="1" l="1"/>
  <c r="BI3" i="1"/>
  <c r="BI2" i="1" s="1"/>
  <c r="BJ3" i="1" l="1"/>
  <c r="BJ2" i="1" s="1"/>
  <c r="BK4" i="1"/>
  <c r="BK3" i="1" l="1"/>
  <c r="BK2" i="1" s="1"/>
  <c r="BL4" i="1"/>
  <c r="BM4" i="1" l="1"/>
  <c r="BL3" i="1"/>
  <c r="BL2" i="1" s="1"/>
  <c r="BM3" i="1" l="1"/>
  <c r="BM2" i="1" s="1"/>
  <c r="BN4" i="1"/>
  <c r="BO4" i="1" l="1"/>
  <c r="BN3" i="1"/>
  <c r="BN2" i="1" s="1"/>
  <c r="BO3" i="1" l="1"/>
  <c r="BO2" i="1" s="1"/>
  <c r="BP4" i="1"/>
  <c r="BQ4" i="1" l="1"/>
  <c r="BP3" i="1"/>
  <c r="BP2" i="1" s="1"/>
  <c r="BR4" i="1" l="1"/>
  <c r="BQ3" i="1"/>
  <c r="BQ2" i="1" s="1"/>
  <c r="BS4" i="1" l="1"/>
  <c r="BR3" i="1"/>
  <c r="BR2" i="1" s="1"/>
  <c r="BT4" i="1" l="1"/>
  <c r="BS3" i="1"/>
  <c r="BS2" i="1" s="1"/>
  <c r="BU4" i="1" l="1"/>
  <c r="BT3" i="1"/>
  <c r="BT2" i="1" s="1"/>
  <c r="BV4" i="1" l="1"/>
  <c r="BU3" i="1"/>
  <c r="BU2" i="1" s="1"/>
  <c r="BW4" i="1" l="1"/>
  <c r="BV3" i="1"/>
  <c r="BV2" i="1" s="1"/>
  <c r="BX4" i="1" l="1"/>
  <c r="BW3" i="1"/>
  <c r="BW2" i="1" s="1"/>
  <c r="BY4" i="1" l="1"/>
  <c r="BX3" i="1"/>
  <c r="BX2" i="1" s="1"/>
  <c r="BZ4" i="1" l="1"/>
  <c r="BY3" i="1"/>
  <c r="BY2" i="1" s="1"/>
  <c r="CA4" i="1" l="1"/>
  <c r="BZ3" i="1"/>
  <c r="BZ2" i="1" s="1"/>
  <c r="CB4" i="1" l="1"/>
  <c r="CA3" i="1"/>
  <c r="CA2" i="1" s="1"/>
  <c r="CC4" i="1" l="1"/>
  <c r="CB3" i="1"/>
  <c r="CB2" i="1" s="1"/>
  <c r="CD4" i="1" l="1"/>
  <c r="CC3" i="1"/>
  <c r="CC2" i="1" s="1"/>
  <c r="CD3" i="1" l="1"/>
  <c r="CD2" i="1" s="1"/>
  <c r="CE4" i="1"/>
  <c r="CE3" i="1" l="1"/>
  <c r="CE2" i="1" s="1"/>
  <c r="CF4" i="1"/>
  <c r="CG4" i="1" l="1"/>
  <c r="CF3" i="1"/>
  <c r="CF2" i="1" s="1"/>
  <c r="CH4" i="1" l="1"/>
  <c r="CG3" i="1"/>
  <c r="CG2" i="1" s="1"/>
  <c r="CI4" i="1" l="1"/>
  <c r="CH3" i="1"/>
  <c r="CH2" i="1" s="1"/>
  <c r="CJ4" i="1" l="1"/>
  <c r="CI3" i="1"/>
  <c r="CI2" i="1" s="1"/>
  <c r="CK4" i="1" l="1"/>
  <c r="CJ3" i="1"/>
  <c r="CJ2" i="1" s="1"/>
  <c r="CK3" i="1" l="1"/>
  <c r="CK2" i="1" s="1"/>
  <c r="CL4" i="1"/>
  <c r="CL3" i="1" l="1"/>
  <c r="CL2" i="1" s="1"/>
  <c r="CM4" i="1"/>
  <c r="CN4" i="1" l="1"/>
  <c r="CM3" i="1"/>
  <c r="CM2" i="1" s="1"/>
  <c r="CO4" i="1" l="1"/>
  <c r="CN3" i="1"/>
  <c r="CN2" i="1" s="1"/>
  <c r="CO3" i="1" l="1"/>
  <c r="CO2" i="1" s="1"/>
  <c r="CP4" i="1"/>
  <c r="CP3" i="1" l="1"/>
  <c r="CP2" i="1" s="1"/>
  <c r="CQ4" i="1"/>
  <c r="CQ3" i="1" l="1"/>
  <c r="CQ2" i="1" s="1"/>
  <c r="CR4" i="1"/>
  <c r="CR3" i="1" l="1"/>
  <c r="CR2" i="1" s="1"/>
  <c r="CS4" i="1"/>
  <c r="CS3" i="1" l="1"/>
  <c r="CS2" i="1" s="1"/>
  <c r="CT4" i="1"/>
  <c r="CU4" i="1" l="1"/>
  <c r="CT3" i="1"/>
  <c r="CT2" i="1" s="1"/>
  <c r="CV4" i="1" l="1"/>
  <c r="CU3" i="1"/>
  <c r="CU2" i="1" s="1"/>
  <c r="CV3" i="1" l="1"/>
  <c r="CV2" i="1" s="1"/>
  <c r="CW4" i="1"/>
  <c r="CX4" i="1" l="1"/>
  <c r="CW3" i="1"/>
  <c r="CW2" i="1" s="1"/>
  <c r="CY4" i="1" l="1"/>
  <c r="CX3" i="1"/>
  <c r="CX2" i="1" s="1"/>
  <c r="CY3" i="1" l="1"/>
  <c r="CY2" i="1" s="1"/>
  <c r="CZ4" i="1"/>
  <c r="CZ3" i="1" l="1"/>
  <c r="CZ2" i="1" s="1"/>
  <c r="DA4" i="1"/>
  <c r="DA3" i="1" l="1"/>
  <c r="DA2" i="1" s="1"/>
  <c r="DB4" i="1"/>
  <c r="DB3" i="1" l="1"/>
  <c r="DB2" i="1" s="1"/>
  <c r="DC4" i="1"/>
  <c r="DC3" i="1" l="1"/>
  <c r="DC2" i="1" s="1"/>
  <c r="DD4" i="1"/>
  <c r="DE4" i="1" l="1"/>
  <c r="DD3" i="1"/>
  <c r="DD2" i="1" s="1"/>
  <c r="DF4" i="1" l="1"/>
  <c r="DE3" i="1"/>
  <c r="DE2" i="1" s="1"/>
  <c r="DG4" i="1" l="1"/>
  <c r="DF3" i="1"/>
  <c r="DF2" i="1" s="1"/>
  <c r="DH4" i="1" l="1"/>
  <c r="DG3" i="1"/>
  <c r="DG2" i="1" s="1"/>
  <c r="DI4" i="1" l="1"/>
  <c r="DH3" i="1"/>
  <c r="DH2" i="1" s="1"/>
  <c r="DI3" i="1" l="1"/>
  <c r="DI2" i="1" s="1"/>
  <c r="DJ4" i="1"/>
  <c r="DJ3" i="1" l="1"/>
  <c r="DJ2" i="1" s="1"/>
  <c r="DK4" i="1"/>
  <c r="DL4" i="1" l="1"/>
  <c r="DK3" i="1"/>
  <c r="DK2" i="1" s="1"/>
  <c r="DM4" i="1" l="1"/>
  <c r="DL3" i="1"/>
  <c r="DL2" i="1" s="1"/>
  <c r="DM3" i="1" l="1"/>
  <c r="DM2" i="1" s="1"/>
  <c r="DN4" i="1"/>
  <c r="DN3" i="1" l="1"/>
  <c r="DN2" i="1" s="1"/>
  <c r="DO4" i="1"/>
  <c r="DO3" i="1" l="1"/>
  <c r="DO2" i="1" s="1"/>
  <c r="DP4" i="1"/>
  <c r="DQ4" i="1" l="1"/>
  <c r="DP3" i="1"/>
  <c r="DP2" i="1" s="1"/>
  <c r="DR4" i="1" l="1"/>
  <c r="DQ3" i="1"/>
  <c r="DQ2" i="1" s="1"/>
  <c r="DS4" i="1" l="1"/>
  <c r="DS3" i="1" s="1"/>
  <c r="DS2" i="1" s="1"/>
  <c r="DR3" i="1"/>
  <c r="DR2" i="1" s="1"/>
</calcChain>
</file>

<file path=xl/sharedStrings.xml><?xml version="1.0" encoding="utf-8"?>
<sst xmlns="http://schemas.openxmlformats.org/spreadsheetml/2006/main" count="400" uniqueCount="192">
  <si>
    <t>Date du jour:</t>
  </si>
  <si>
    <t>M</t>
  </si>
  <si>
    <t>Machine:</t>
  </si>
  <si>
    <t>Référence</t>
  </si>
  <si>
    <t>Date 
Début</t>
  </si>
  <si>
    <t>Durée</t>
  </si>
  <si>
    <t>Date 
Fin</t>
  </si>
  <si>
    <t xml:space="preserve">n° OF </t>
  </si>
  <si>
    <t>Client</t>
  </si>
  <si>
    <t>Qté 
Prévue</t>
  </si>
  <si>
    <t>Qté 
Réalisée</t>
  </si>
  <si>
    <t>Réalisé</t>
  </si>
  <si>
    <t>Nom
Touret</t>
  </si>
  <si>
    <t>Qté sur 
Touret</t>
  </si>
  <si>
    <t>Qté déjà 
faites</t>
  </si>
  <si>
    <t>Date début de mois:</t>
  </si>
  <si>
    <t>L</t>
  </si>
  <si>
    <t>OUI</t>
  </si>
  <si>
    <t>NON</t>
  </si>
  <si>
    <t>J</t>
  </si>
  <si>
    <t>V</t>
  </si>
  <si>
    <t>S</t>
  </si>
  <si>
    <t>D</t>
  </si>
  <si>
    <t>Code DIKO</t>
  </si>
  <si>
    <t>Ref</t>
  </si>
  <si>
    <t>machine</t>
  </si>
  <si>
    <t>Touret</t>
  </si>
  <si>
    <t>option touret</t>
  </si>
  <si>
    <t>longueur touret</t>
  </si>
  <si>
    <t>nbr de fils</t>
  </si>
  <si>
    <t>Ø fils</t>
  </si>
  <si>
    <t>Type de bobine</t>
  </si>
  <si>
    <t>longueur max sur bobine</t>
  </si>
  <si>
    <t>trefileuse</t>
  </si>
  <si>
    <t>95 alu unilay</t>
  </si>
  <si>
    <t>F17T</t>
  </si>
  <si>
    <t>din 2000</t>
  </si>
  <si>
    <t>vert</t>
  </si>
  <si>
    <t>Fut</t>
  </si>
  <si>
    <t>120 alu unilay</t>
  </si>
  <si>
    <t>150 alu unilay</t>
  </si>
  <si>
    <t>240 alu unilay</t>
  </si>
  <si>
    <t>300 alu unilay</t>
  </si>
  <si>
    <t>orange</t>
  </si>
  <si>
    <t>95 alu SC</t>
  </si>
  <si>
    <t>F7K1</t>
  </si>
  <si>
    <t>SP 2600 Fer</t>
  </si>
  <si>
    <t>F12M</t>
  </si>
  <si>
    <t>bobine</t>
  </si>
  <si>
    <t>150 alu SC</t>
  </si>
  <si>
    <t>240 alu SC</t>
  </si>
  <si>
    <t>70 Alu R-L</t>
  </si>
  <si>
    <t>2200 Fer</t>
  </si>
  <si>
    <t>185 alu unilay</t>
  </si>
  <si>
    <t>2,69/2,71</t>
  </si>
  <si>
    <t>70 Alu RTL</t>
  </si>
  <si>
    <t>1650 Fer</t>
  </si>
  <si>
    <t>50 Alu R-L</t>
  </si>
  <si>
    <t>50 Alu RTL</t>
  </si>
  <si>
    <t>25 Alu R-L</t>
  </si>
  <si>
    <t>2,65/2,67</t>
  </si>
  <si>
    <t>F6K1</t>
  </si>
  <si>
    <t>2.65/2.67</t>
  </si>
  <si>
    <t>F17M</t>
  </si>
  <si>
    <t>Bobine</t>
  </si>
  <si>
    <t>3.21/3.23</t>
  </si>
  <si>
    <t>630 CI</t>
  </si>
  <si>
    <t>1200 CI</t>
  </si>
  <si>
    <t>3.44/3.46</t>
  </si>
  <si>
    <t>2.95/2.97</t>
  </si>
  <si>
    <t>1600 SC (5x319)</t>
  </si>
  <si>
    <t xml:space="preserve"> SC (5x460)</t>
  </si>
  <si>
    <t>T32160M</t>
  </si>
  <si>
    <t>T321705</t>
  </si>
  <si>
    <t>T32181M</t>
  </si>
  <si>
    <t>T321905</t>
  </si>
  <si>
    <t>T322006</t>
  </si>
  <si>
    <t>T322105</t>
  </si>
  <si>
    <t>vitesse en km/h</t>
  </si>
  <si>
    <t>0050 CR CI RTL 7X</t>
  </si>
  <si>
    <t>0070 CR CI R-L 12X</t>
  </si>
  <si>
    <t>0095 CR CI R-L 19X</t>
  </si>
  <si>
    <t>0120 AL CI R-L 19X</t>
  </si>
  <si>
    <t>0185 AL CI R-L 37X</t>
  </si>
  <si>
    <t>0240 AL CI R-L 37X</t>
  </si>
  <si>
    <t>0095 AL SC R-L(SP)19X</t>
  </si>
  <si>
    <t>0150 AL SC R-L(SP)19X</t>
  </si>
  <si>
    <t>0240 AL SC R-L 37X 120°</t>
  </si>
  <si>
    <t>0240 AL SC R-L(SP)37X 100°</t>
  </si>
  <si>
    <t xml:space="preserve">0185 AL CI R_L 36X </t>
  </si>
  <si>
    <t>T051481</t>
  </si>
  <si>
    <t>T051504</t>
  </si>
  <si>
    <t>T051603</t>
  </si>
  <si>
    <t>T321700</t>
  </si>
  <si>
    <t>T321903</t>
  </si>
  <si>
    <t>T322004</t>
  </si>
  <si>
    <t>T3516F3</t>
  </si>
  <si>
    <t>T3518F4</t>
  </si>
  <si>
    <t>T352046</t>
  </si>
  <si>
    <t>T3520F8</t>
  </si>
  <si>
    <t>T321915</t>
  </si>
  <si>
    <t>35² BOURRAGE CR CI RTL</t>
  </si>
  <si>
    <t>0050 CR CI RTMiL 19X</t>
  </si>
  <si>
    <t>0150 AL CI R-L 19X</t>
  </si>
  <si>
    <t>0185 AL CI RTML 37X 16.3</t>
  </si>
  <si>
    <t>400 AL CI R-L 61X</t>
  </si>
  <si>
    <t>400 AL CI R-G 61X</t>
  </si>
  <si>
    <t>500 AL CI R-L 61X</t>
  </si>
  <si>
    <t>500² AL CI RTG 61X</t>
  </si>
  <si>
    <t>0630 AL CI R-L 91X</t>
  </si>
  <si>
    <t>0630 AL CI R-G 91X</t>
  </si>
  <si>
    <t>800 AL CI RTiG 91X</t>
  </si>
  <si>
    <t>1000 AL CI RTG 127X</t>
  </si>
  <si>
    <t>1200 AL CI R-G 127X</t>
  </si>
  <si>
    <t>1200 AL CI RTiG 127X</t>
  </si>
  <si>
    <t>70 AM CI R-G 7x</t>
  </si>
  <si>
    <t>054,6 AM CI R-G 7x</t>
  </si>
  <si>
    <t>800² CR SG R_G 4x200</t>
  </si>
  <si>
    <t>1600 AL SG RTiG 5x319</t>
  </si>
  <si>
    <t>1600 AL SG R_G 5x319</t>
  </si>
  <si>
    <t>2500 AL SG R__G 5x460 DC</t>
  </si>
  <si>
    <t>1200 AL CI RTMiG 127X</t>
  </si>
  <si>
    <t>2000 AL SG RT_G 5X400</t>
  </si>
  <si>
    <t>T051306</t>
  </si>
  <si>
    <t>T051483</t>
  </si>
  <si>
    <t>T321812</t>
  </si>
  <si>
    <t>T321914</t>
  </si>
  <si>
    <t>T322202</t>
  </si>
  <si>
    <t>T322203</t>
  </si>
  <si>
    <t>T322300</t>
  </si>
  <si>
    <t>T322380</t>
  </si>
  <si>
    <t>T322402</t>
  </si>
  <si>
    <t>T322403</t>
  </si>
  <si>
    <t>T322503</t>
  </si>
  <si>
    <t>T322604</t>
  </si>
  <si>
    <t>T322701</t>
  </si>
  <si>
    <t>T322781</t>
  </si>
  <si>
    <t>TAM1503</t>
  </si>
  <si>
    <t>TAM3006</t>
  </si>
  <si>
    <t>TM12541</t>
  </si>
  <si>
    <t>TM22852</t>
  </si>
  <si>
    <t>TM22853</t>
  </si>
  <si>
    <t>TM23453</t>
  </si>
  <si>
    <t>T322703</t>
  </si>
  <si>
    <t>TM22953</t>
  </si>
  <si>
    <t>1650 fer</t>
  </si>
  <si>
    <t>1900 fer</t>
  </si>
  <si>
    <t>1900fer</t>
  </si>
  <si>
    <t>2600fer</t>
  </si>
  <si>
    <t>2600 fer</t>
  </si>
  <si>
    <t>0185 AL CI R_L 36X "UNILAY"</t>
  </si>
  <si>
    <t>2200 fer</t>
  </si>
  <si>
    <t>6.1 ou 8.2</t>
  </si>
  <si>
    <t>bobine 560</t>
  </si>
  <si>
    <t>Désignation</t>
  </si>
  <si>
    <t>n° OF</t>
  </si>
  <si>
    <t>n° Phase</t>
  </si>
  <si>
    <t>Destinataire</t>
  </si>
  <si>
    <t>Longueur à faire</t>
  </si>
  <si>
    <t>type de touret</t>
  </si>
  <si>
    <t>nb de longueur à lancer</t>
  </si>
  <si>
    <t>reste à faire</t>
  </si>
  <si>
    <t>Paramètres:</t>
  </si>
  <si>
    <t>Implication</t>
  </si>
  <si>
    <t>1x8h</t>
  </si>
  <si>
    <t>2x8h</t>
  </si>
  <si>
    <t>3x8h</t>
  </si>
  <si>
    <t>1x8h-1x12h</t>
  </si>
  <si>
    <t>2x8h-1x12h</t>
  </si>
  <si>
    <t>3x8h-1x12h</t>
  </si>
  <si>
    <t>1x8h-2x12h</t>
  </si>
  <si>
    <t>2x8h-2x12h</t>
  </si>
  <si>
    <t>3x8h-2x12h</t>
  </si>
  <si>
    <t>h/semaines</t>
  </si>
  <si>
    <t>Date de début</t>
  </si>
  <si>
    <t>Date de fin</t>
  </si>
  <si>
    <t>M22853</t>
  </si>
  <si>
    <t>F8K1</t>
  </si>
  <si>
    <t>1200 Alu CI R-G 127X(1er passe)</t>
  </si>
  <si>
    <t>1200 Alu CI R-G 127X(2eme passe)</t>
  </si>
  <si>
    <t>CC3</t>
  </si>
  <si>
    <t>30*20*13</t>
  </si>
  <si>
    <t>nb de tourets
 à lancer</t>
  </si>
  <si>
    <t>reste à
 faire</t>
  </si>
  <si>
    <t>Longueur
à faire</t>
  </si>
  <si>
    <t>on copie colle le tableau de la demande de toron, on choisi vers quelle machine on veut l'envoyer en ça rempli automatiquement</t>
  </si>
  <si>
    <t>Date début affichage:</t>
  </si>
  <si>
    <t>sem</t>
  </si>
  <si>
    <t>we</t>
  </si>
  <si>
    <t>Vitesse 
en km/h</t>
  </si>
  <si>
    <t>commande</t>
  </si>
  <si>
    <t>detail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</si>
</sst>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0"/>
      <color theme="6" tint="0.79998168889431442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3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1"/>
    <xf numFmtId="0" fontId="4" fillId="8" borderId="1" xfId="1" applyFont="1" applyFill="1" applyBorder="1"/>
    <xf numFmtId="0" fontId="4" fillId="0" borderId="1" xfId="1" applyFont="1" applyBorder="1" applyAlignment="1">
      <alignment horizontal="left" textRotation="90"/>
    </xf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7" borderId="1" xfId="1" applyFont="1" applyFill="1" applyBorder="1" applyAlignment="1">
      <alignment horizontal="left" wrapText="1"/>
    </xf>
    <xf numFmtId="0" fontId="4" fillId="5" borderId="1" xfId="1" applyFont="1" applyFill="1" applyBorder="1" applyAlignment="1">
      <alignment horizontal="left" wrapText="1"/>
    </xf>
    <xf numFmtId="164" fontId="4" fillId="2" borderId="1" xfId="1" applyNumberFormat="1" applyFont="1" applyFill="1" applyBorder="1" applyAlignment="1">
      <alignment horizontal="left" wrapText="1"/>
    </xf>
    <xf numFmtId="14" fontId="4" fillId="4" borderId="1" xfId="1" applyNumberFormat="1" applyFont="1" applyFill="1" applyBorder="1" applyAlignment="1">
      <alignment horizontal="left" wrapText="1"/>
    </xf>
    <xf numFmtId="0" fontId="4" fillId="3" borderId="1" xfId="1" applyNumberFormat="1" applyFont="1" applyFill="1" applyBorder="1" applyAlignment="1">
      <alignment horizontal="left"/>
    </xf>
    <xf numFmtId="0" fontId="4" fillId="8" borderId="1" xfId="1" applyFont="1" applyFill="1" applyBorder="1" applyAlignment="1">
      <alignment horizontal="left"/>
    </xf>
    <xf numFmtId="0" fontId="4" fillId="8" borderId="1" xfId="1" applyFont="1" applyFill="1" applyBorder="1" applyAlignment="1">
      <alignment horizontal="left" wrapText="1"/>
    </xf>
    <xf numFmtId="0" fontId="6" fillId="8" borderId="1" xfId="1" applyFont="1" applyFill="1" applyBorder="1" applyAlignment="1">
      <alignment horizontal="right" vertical="center"/>
    </xf>
    <xf numFmtId="0" fontId="3" fillId="0" borderId="0" xfId="1" applyAlignment="1">
      <alignment horizontal="right" vertical="center"/>
    </xf>
    <xf numFmtId="14" fontId="4" fillId="0" borderId="0" xfId="0" applyNumberFormat="1" applyFont="1" applyAlignment="1">
      <alignment textRotation="90"/>
    </xf>
    <xf numFmtId="0" fontId="4" fillId="6" borderId="3" xfId="1" applyFont="1" applyFill="1" applyBorder="1" applyAlignment="1">
      <alignment horizontal="left" textRotation="90"/>
    </xf>
    <xf numFmtId="0" fontId="3" fillId="0" borderId="0" xfId="1"/>
    <xf numFmtId="0" fontId="4" fillId="0" borderId="1" xfId="1" applyFont="1" applyBorder="1"/>
    <xf numFmtId="0" fontId="4" fillId="6" borderId="3" xfId="1" applyFont="1" applyFill="1" applyBorder="1" applyAlignment="1">
      <alignment horizontal="left" wrapText="1"/>
    </xf>
    <xf numFmtId="0" fontId="4" fillId="0" borderId="4" xfId="1" applyFont="1" applyBorder="1"/>
    <xf numFmtId="14" fontId="4" fillId="0" borderId="4" xfId="1" applyNumberFormat="1" applyFont="1" applyBorder="1" applyAlignment="1">
      <alignment horizontal="left" textRotation="90"/>
    </xf>
    <xf numFmtId="0" fontId="3" fillId="0" borderId="5" xfId="1" applyBorder="1"/>
    <xf numFmtId="0" fontId="4" fillId="0" borderId="6" xfId="1" applyFont="1" applyBorder="1" applyAlignment="1">
      <alignment horizontal="left" textRotation="90"/>
    </xf>
    <xf numFmtId="0" fontId="3" fillId="0" borderId="7" xfId="1" applyBorder="1"/>
    <xf numFmtId="0" fontId="4" fillId="0" borderId="6" xfId="1" applyFont="1" applyBorder="1" applyAlignment="1">
      <alignment horizontal="left" textRotation="90" wrapText="1"/>
    </xf>
    <xf numFmtId="0" fontId="0" fillId="0" borderId="7" xfId="0" applyBorder="1"/>
    <xf numFmtId="0" fontId="1" fillId="0" borderId="4" xfId="1" applyFont="1" applyBorder="1" applyAlignment="1">
      <alignment horizontal="left"/>
    </xf>
    <xf numFmtId="0" fontId="0" fillId="7" borderId="0" xfId="0" applyFill="1"/>
    <xf numFmtId="0" fontId="0" fillId="6" borderId="0" xfId="0" applyFill="1"/>
    <xf numFmtId="0" fontId="0" fillId="2" borderId="0" xfId="0" applyFill="1"/>
    <xf numFmtId="0" fontId="0" fillId="9" borderId="0" xfId="0" applyFill="1"/>
    <xf numFmtId="0" fontId="2" fillId="9" borderId="0" xfId="0" applyFont="1" applyFill="1"/>
    <xf numFmtId="0" fontId="0" fillId="7" borderId="8" xfId="0" applyFill="1" applyBorder="1"/>
    <xf numFmtId="0" fontId="0" fillId="9" borderId="8" xfId="0" applyFill="1" applyBorder="1"/>
    <xf numFmtId="0" fontId="2" fillId="9" borderId="8" xfId="0" applyFont="1" applyFill="1" applyBorder="1"/>
    <xf numFmtId="0" fontId="0" fillId="0" borderId="8" xfId="0" applyBorder="1"/>
    <xf numFmtId="0" fontId="0" fillId="2" borderId="8" xfId="0" applyFill="1" applyBorder="1"/>
    <xf numFmtId="0" fontId="0" fillId="6" borderId="8" xfId="0" applyFill="1" applyBorder="1"/>
    <xf numFmtId="0" fontId="2" fillId="0" borderId="8" xfId="0" applyFont="1" applyBorder="1"/>
    <xf numFmtId="0" fontId="7" fillId="0" borderId="8" xfId="0" applyFont="1" applyBorder="1"/>
    <xf numFmtId="0" fontId="0" fillId="7" borderId="7" xfId="0" applyFill="1" applyBorder="1"/>
    <xf numFmtId="0" fontId="0" fillId="9" borderId="7" xfId="0" applyFill="1" applyBorder="1"/>
    <xf numFmtId="0" fontId="2" fillId="9" borderId="7" xfId="0" applyFont="1" applyFill="1" applyBorder="1"/>
    <xf numFmtId="0" fontId="0" fillId="2" borderId="7" xfId="0" applyFill="1" applyBorder="1"/>
    <xf numFmtId="0" fontId="0" fillId="6" borderId="7" xfId="0" applyFill="1" applyBorder="1"/>
    <xf numFmtId="0" fontId="0" fillId="0" borderId="0" xfId="0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0" borderId="0" xfId="0" applyFont="1"/>
    <xf numFmtId="14" fontId="10" fillId="0" borderId="0" xfId="0" applyNumberFormat="1" applyFont="1"/>
    <xf numFmtId="14" fontId="11" fillId="0" borderId="0" xfId="0" applyNumberFormat="1" applyFont="1"/>
    <xf numFmtId="0" fontId="1" fillId="0" borderId="4" xfId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4" fillId="0" borderId="4" xfId="1" applyNumberFormat="1" applyFont="1" applyBorder="1" applyAlignment="1">
      <alignment horizontal="center" textRotation="90"/>
    </xf>
    <xf numFmtId="14" fontId="4" fillId="0" borderId="0" xfId="0" applyNumberFormat="1" applyFont="1" applyAlignment="1">
      <alignment horizontal="center" textRotation="90"/>
    </xf>
    <xf numFmtId="0" fontId="2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4" fontId="2" fillId="11" borderId="0" xfId="0" applyNumberFormat="1" applyFont="1" applyFill="1" applyAlignment="1">
      <alignment horizontal="center" vertical="center"/>
    </xf>
    <xf numFmtId="14" fontId="0" fillId="11" borderId="0" xfId="0" applyNumberFormat="1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4" fillId="0" borderId="0" xfId="1" applyNumberFormat="1" applyFont="1" applyBorder="1" applyAlignment="1">
      <alignment horizontal="center" textRotation="90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8" borderId="3" xfId="1" applyFont="1" applyFill="1" applyBorder="1" applyAlignment="1">
      <alignment horizontal="right" vertical="center"/>
    </xf>
    <xf numFmtId="0" fontId="4" fillId="8" borderId="2" xfId="1" applyFont="1" applyFill="1" applyBorder="1" applyAlignment="1">
      <alignment horizontal="right" vertical="center"/>
    </xf>
    <xf numFmtId="0" fontId="4" fillId="8" borderId="4" xfId="1" applyFont="1" applyFill="1" applyBorder="1" applyAlignment="1">
      <alignment horizontal="right" vertical="center"/>
    </xf>
    <xf numFmtId="14" fontId="12" fillId="10" borderId="2" xfId="1" applyNumberFormat="1" applyFont="1" applyFill="1" applyBorder="1" applyAlignment="1">
      <alignment horizontal="center" vertical="center"/>
    </xf>
    <xf numFmtId="14" fontId="12" fillId="10" borderId="4" xfId="1" applyNumberFormat="1" applyFont="1" applyFill="1" applyBorder="1" applyAlignment="1">
      <alignment horizontal="center" vertical="center"/>
    </xf>
    <xf numFmtId="14" fontId="5" fillId="4" borderId="3" xfId="1" applyNumberFormat="1" applyFont="1" applyFill="1" applyBorder="1" applyAlignment="1">
      <alignment horizontal="left" vertical="center"/>
    </xf>
    <xf numFmtId="14" fontId="5" fillId="4" borderId="2" xfId="1" applyNumberFormat="1" applyFont="1" applyFill="1" applyBorder="1" applyAlignment="1">
      <alignment horizontal="left" vertical="center"/>
    </xf>
    <xf numFmtId="14" fontId="5" fillId="4" borderId="4" xfId="1" applyNumberFormat="1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Pourcentage 2" xfId="2"/>
  </cellStyles>
  <dxfs count="5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</dxf>
    <dxf>
      <border>
        <left style="thin">
          <color theme="1"/>
        </left>
        <vertical/>
        <horizontal/>
      </border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1</xdr:row>
      <xdr:rowOff>19049</xdr:rowOff>
    </xdr:from>
    <xdr:to>
      <xdr:col>7</xdr:col>
      <xdr:colOff>657225</xdr:colOff>
      <xdr:row>1</xdr:row>
      <xdr:rowOff>466725</xdr:rowOff>
    </xdr:to>
    <xdr:sp macro="[0]!calcul_duree" textlink="">
      <xdr:nvSpPr>
        <xdr:cNvPr id="2" name="ZoneTexte 1"/>
        <xdr:cNvSpPr txBox="1"/>
      </xdr:nvSpPr>
      <xdr:spPr>
        <a:xfrm>
          <a:off x="4610100" y="495299"/>
          <a:ext cx="600075" cy="44767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Calcul durée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DS7"/>
  <sheetViews>
    <sheetView workbookViewId="0">
      <pane xSplit="12" ySplit="4" topLeftCell="M5" activePane="bottomRight" state="frozen"/>
      <selection pane="topRight" activeCell="M1" sqref="M1"/>
      <selection pane="bottomLeft" activeCell="A5" sqref="A5"/>
      <selection pane="bottomRight" activeCell="H13" sqref="H13"/>
    </sheetView>
  </sheetViews>
  <sheetFormatPr baseColWidth="10" defaultRowHeight="12.75" x14ac:dyDescent="0.2"/>
  <cols>
    <col min="1" max="1" width="5" customWidth="1"/>
    <col min="2" max="2" width="22" customWidth="1"/>
    <col min="3" max="3" width="9.85546875" customWidth="1"/>
    <col min="4" max="4" width="5.42578125" customWidth="1"/>
    <col min="5" max="5" width="8.7109375" bestFit="1" customWidth="1"/>
    <col min="6" max="6" width="8.5703125" customWidth="1"/>
    <col min="7" max="7" width="6.140625" customWidth="1"/>
    <col min="8" max="8" width="6.5703125" customWidth="1"/>
    <col min="9" max="9" width="8" customWidth="1"/>
    <col min="10" max="10" width="7.140625" customWidth="1"/>
    <col min="11" max="11" width="6.42578125" hidden="1" customWidth="1"/>
    <col min="12" max="12" width="6.85546875" hidden="1" customWidth="1"/>
    <col min="13" max="13" width="6.85546875" style="26" customWidth="1"/>
    <col min="14" max="123" width="5.28515625" customWidth="1"/>
  </cols>
  <sheetData>
    <row r="1" spans="1:123" ht="15" x14ac:dyDescent="0.25">
      <c r="A1" s="1"/>
      <c r="B1" s="14"/>
      <c r="C1" s="1"/>
      <c r="D1" s="1"/>
      <c r="E1" s="1"/>
      <c r="F1" s="74" t="s">
        <v>15</v>
      </c>
      <c r="G1" s="75"/>
      <c r="H1" s="76"/>
      <c r="I1" s="77">
        <v>42464</v>
      </c>
      <c r="J1" s="77"/>
      <c r="K1" s="78"/>
      <c r="L1" s="1"/>
      <c r="M1" s="22"/>
      <c r="N1" s="1"/>
    </row>
    <row r="2" spans="1:123" ht="21" x14ac:dyDescent="0.2">
      <c r="A2" s="3"/>
      <c r="B2" s="13" t="s">
        <v>0</v>
      </c>
      <c r="C2" s="79">
        <f ca="1">TODAY()</f>
        <v>42481</v>
      </c>
      <c r="D2" s="80"/>
      <c r="E2" s="81"/>
      <c r="F2" s="74" t="s">
        <v>186</v>
      </c>
      <c r="G2" s="75"/>
      <c r="H2" s="76"/>
      <c r="I2" s="77">
        <v>42458</v>
      </c>
      <c r="J2" s="77"/>
      <c r="K2" s="78"/>
      <c r="L2" s="16"/>
      <c r="M2" s="23"/>
      <c r="N2" s="27" t="str">
        <f>"S "&amp;(WEEKNUM(N4,2)-1)</f>
        <v>S 13</v>
      </c>
      <c r="O2" t="str">
        <f>IF(O3="L","S "&amp;(WEEKNUM(O4,2)-1),"")</f>
        <v/>
      </c>
      <c r="P2" t="str">
        <f t="shared" ref="P2:CA2" si="0">IF(P3="L","S "&amp;(WEEKNUM(P4,2)-1),"")</f>
        <v/>
      </c>
      <c r="Q2" t="str">
        <f t="shared" si="0"/>
        <v/>
      </c>
      <c r="R2" t="str">
        <f t="shared" si="0"/>
        <v/>
      </c>
      <c r="S2" t="str">
        <f t="shared" si="0"/>
        <v/>
      </c>
      <c r="T2" t="str">
        <f t="shared" si="0"/>
        <v>S 14</v>
      </c>
      <c r="U2" t="str">
        <f t="shared" si="0"/>
        <v/>
      </c>
      <c r="V2" t="str">
        <f t="shared" si="0"/>
        <v/>
      </c>
      <c r="W2" t="str">
        <f t="shared" si="0"/>
        <v/>
      </c>
      <c r="X2" t="str">
        <f t="shared" si="0"/>
        <v/>
      </c>
      <c r="Y2" t="str">
        <f t="shared" si="0"/>
        <v/>
      </c>
      <c r="Z2" t="str">
        <f t="shared" si="0"/>
        <v/>
      </c>
      <c r="AA2" t="str">
        <f t="shared" si="0"/>
        <v>S 15</v>
      </c>
      <c r="AB2" t="str">
        <f t="shared" si="0"/>
        <v/>
      </c>
      <c r="AC2" t="str">
        <f t="shared" si="0"/>
        <v/>
      </c>
      <c r="AD2" t="str">
        <f t="shared" si="0"/>
        <v/>
      </c>
      <c r="AE2" t="str">
        <f t="shared" si="0"/>
        <v/>
      </c>
      <c r="AF2" t="str">
        <f t="shared" si="0"/>
        <v/>
      </c>
      <c r="AG2" t="str">
        <f t="shared" si="0"/>
        <v/>
      </c>
      <c r="AH2" t="str">
        <f t="shared" si="0"/>
        <v>S 16</v>
      </c>
      <c r="AI2" t="str">
        <f t="shared" si="0"/>
        <v/>
      </c>
      <c r="AJ2" t="str">
        <f t="shared" si="0"/>
        <v/>
      </c>
      <c r="AK2" t="str">
        <f t="shared" si="0"/>
        <v/>
      </c>
      <c r="AL2" t="str">
        <f t="shared" si="0"/>
        <v/>
      </c>
      <c r="AM2" t="str">
        <f t="shared" si="0"/>
        <v/>
      </c>
      <c r="AN2" t="str">
        <f t="shared" si="0"/>
        <v/>
      </c>
      <c r="AO2" t="str">
        <f t="shared" si="0"/>
        <v>S 17</v>
      </c>
      <c r="AP2" t="str">
        <f t="shared" si="0"/>
        <v/>
      </c>
      <c r="AQ2" t="str">
        <f t="shared" si="0"/>
        <v/>
      </c>
      <c r="AR2" t="str">
        <f t="shared" si="0"/>
        <v/>
      </c>
      <c r="AS2" t="str">
        <f t="shared" si="0"/>
        <v/>
      </c>
      <c r="AT2" t="str">
        <f t="shared" si="0"/>
        <v/>
      </c>
      <c r="AU2" t="str">
        <f t="shared" si="0"/>
        <v/>
      </c>
      <c r="AV2" t="str">
        <f t="shared" si="0"/>
        <v>S 18</v>
      </c>
      <c r="AW2" t="str">
        <f t="shared" si="0"/>
        <v/>
      </c>
      <c r="AX2" t="str">
        <f t="shared" si="0"/>
        <v/>
      </c>
      <c r="AY2" t="str">
        <f t="shared" si="0"/>
        <v/>
      </c>
      <c r="AZ2" t="str">
        <f t="shared" si="0"/>
        <v/>
      </c>
      <c r="BA2" t="str">
        <f t="shared" si="0"/>
        <v/>
      </c>
      <c r="BB2" t="str">
        <f t="shared" si="0"/>
        <v/>
      </c>
      <c r="BC2" t="str">
        <f t="shared" si="0"/>
        <v>S 19</v>
      </c>
      <c r="BD2" t="str">
        <f t="shared" si="0"/>
        <v/>
      </c>
      <c r="BE2" t="str">
        <f t="shared" si="0"/>
        <v/>
      </c>
      <c r="BF2" t="str">
        <f t="shared" si="0"/>
        <v/>
      </c>
      <c r="BG2" t="str">
        <f t="shared" si="0"/>
        <v/>
      </c>
      <c r="BH2" t="str">
        <f t="shared" si="0"/>
        <v/>
      </c>
      <c r="BI2" t="str">
        <f t="shared" si="0"/>
        <v/>
      </c>
      <c r="BJ2" t="str">
        <f t="shared" si="0"/>
        <v>S 20</v>
      </c>
      <c r="BK2" t="str">
        <f t="shared" si="0"/>
        <v/>
      </c>
      <c r="BL2" t="str">
        <f t="shared" si="0"/>
        <v/>
      </c>
      <c r="BM2" t="str">
        <f t="shared" si="0"/>
        <v/>
      </c>
      <c r="BN2" t="str">
        <f t="shared" si="0"/>
        <v/>
      </c>
      <c r="BO2" t="str">
        <f t="shared" si="0"/>
        <v/>
      </c>
      <c r="BP2" t="str">
        <f t="shared" si="0"/>
        <v/>
      </c>
      <c r="BQ2" t="str">
        <f t="shared" si="0"/>
        <v>S 21</v>
      </c>
      <c r="BR2" t="str">
        <f t="shared" si="0"/>
        <v/>
      </c>
      <c r="BS2" t="str">
        <f t="shared" si="0"/>
        <v/>
      </c>
      <c r="BT2" t="str">
        <f t="shared" si="0"/>
        <v/>
      </c>
      <c r="BU2" t="str">
        <f t="shared" si="0"/>
        <v/>
      </c>
      <c r="BV2" t="str">
        <f t="shared" si="0"/>
        <v/>
      </c>
      <c r="BW2" t="str">
        <f t="shared" si="0"/>
        <v/>
      </c>
      <c r="BX2" t="str">
        <f t="shared" si="0"/>
        <v>S 22</v>
      </c>
      <c r="BY2" t="str">
        <f t="shared" si="0"/>
        <v/>
      </c>
      <c r="BZ2" t="str">
        <f t="shared" si="0"/>
        <v/>
      </c>
      <c r="CA2" t="str">
        <f t="shared" si="0"/>
        <v/>
      </c>
      <c r="CB2" t="str">
        <f t="shared" ref="CB2:DS2" si="1">IF(CB3="L","S "&amp;(WEEKNUM(CB4,2)-1),"")</f>
        <v/>
      </c>
      <c r="CC2" t="str">
        <f t="shared" si="1"/>
        <v/>
      </c>
      <c r="CD2" t="str">
        <f t="shared" si="1"/>
        <v/>
      </c>
      <c r="CE2" t="str">
        <f t="shared" si="1"/>
        <v>S 23</v>
      </c>
      <c r="CF2" t="str">
        <f t="shared" si="1"/>
        <v/>
      </c>
      <c r="CG2" t="str">
        <f t="shared" si="1"/>
        <v/>
      </c>
      <c r="CH2" t="str">
        <f t="shared" si="1"/>
        <v/>
      </c>
      <c r="CI2" t="str">
        <f t="shared" si="1"/>
        <v/>
      </c>
      <c r="CJ2" t="str">
        <f t="shared" si="1"/>
        <v/>
      </c>
      <c r="CK2" t="str">
        <f t="shared" si="1"/>
        <v/>
      </c>
      <c r="CL2" t="str">
        <f t="shared" si="1"/>
        <v>S 24</v>
      </c>
      <c r="CM2" t="str">
        <f t="shared" si="1"/>
        <v/>
      </c>
      <c r="CN2" t="str">
        <f t="shared" si="1"/>
        <v/>
      </c>
      <c r="CO2" t="str">
        <f t="shared" si="1"/>
        <v/>
      </c>
      <c r="CP2" t="str">
        <f t="shared" si="1"/>
        <v/>
      </c>
      <c r="CQ2" t="str">
        <f t="shared" si="1"/>
        <v/>
      </c>
      <c r="CR2" t="str">
        <f t="shared" si="1"/>
        <v/>
      </c>
      <c r="CS2" t="str">
        <f t="shared" si="1"/>
        <v>S 25</v>
      </c>
      <c r="CT2" t="str">
        <f t="shared" si="1"/>
        <v/>
      </c>
      <c r="CU2" t="str">
        <f t="shared" si="1"/>
        <v/>
      </c>
      <c r="CV2" t="str">
        <f t="shared" si="1"/>
        <v/>
      </c>
      <c r="CW2" t="str">
        <f t="shared" si="1"/>
        <v/>
      </c>
      <c r="CX2" t="str">
        <f t="shared" si="1"/>
        <v/>
      </c>
      <c r="CY2" t="str">
        <f t="shared" si="1"/>
        <v/>
      </c>
      <c r="CZ2" t="str">
        <f t="shared" si="1"/>
        <v>S 26</v>
      </c>
      <c r="DA2" t="str">
        <f t="shared" si="1"/>
        <v/>
      </c>
      <c r="DB2" t="str">
        <f t="shared" si="1"/>
        <v/>
      </c>
      <c r="DC2" t="str">
        <f t="shared" si="1"/>
        <v/>
      </c>
      <c r="DD2" t="str">
        <f t="shared" si="1"/>
        <v/>
      </c>
      <c r="DE2" t="str">
        <f t="shared" si="1"/>
        <v/>
      </c>
      <c r="DF2" t="str">
        <f t="shared" si="1"/>
        <v/>
      </c>
      <c r="DG2" t="str">
        <f t="shared" si="1"/>
        <v>S 27</v>
      </c>
      <c r="DH2" t="str">
        <f t="shared" si="1"/>
        <v/>
      </c>
      <c r="DI2" t="str">
        <f t="shared" si="1"/>
        <v/>
      </c>
      <c r="DJ2" t="str">
        <f t="shared" si="1"/>
        <v/>
      </c>
      <c r="DK2" t="str">
        <f t="shared" si="1"/>
        <v/>
      </c>
      <c r="DL2" t="str">
        <f t="shared" si="1"/>
        <v/>
      </c>
      <c r="DM2" t="str">
        <f t="shared" si="1"/>
        <v/>
      </c>
      <c r="DN2" t="str">
        <f t="shared" si="1"/>
        <v>S 28</v>
      </c>
      <c r="DO2" t="str">
        <f t="shared" si="1"/>
        <v/>
      </c>
      <c r="DP2" t="str">
        <f t="shared" si="1"/>
        <v/>
      </c>
      <c r="DQ2" t="str">
        <f t="shared" si="1"/>
        <v/>
      </c>
      <c r="DR2" t="str">
        <f t="shared" si="1"/>
        <v/>
      </c>
      <c r="DS2" t="str">
        <f t="shared" si="1"/>
        <v/>
      </c>
    </row>
    <row r="3" spans="1:123" ht="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1"/>
      <c r="M3" s="24"/>
      <c r="N3" s="20" t="str">
        <f>VLOOKUP(WEEKDAY(N4,2),Table!$A$1:$B$7,2,FALSE)</f>
        <v>M</v>
      </c>
      <c r="O3" s="18" t="str">
        <f>VLOOKUP(WEEKDAY(O4,2),Table!$A$1:$B$7,2,FALSE)</f>
        <v>M</v>
      </c>
      <c r="P3" s="18" t="str">
        <f>VLOOKUP(WEEKDAY(P4,2),Table!$A$1:$B$7,2,FALSE)</f>
        <v>J</v>
      </c>
      <c r="Q3" s="18" t="str">
        <f>VLOOKUP(WEEKDAY(Q4,2),Table!$A$1:$B$7,2,FALSE)</f>
        <v>V</v>
      </c>
      <c r="R3" s="18" t="str">
        <f>VLOOKUP(WEEKDAY(R4,2),Table!$A$1:$B$7,2,FALSE)</f>
        <v>S</v>
      </c>
      <c r="S3" s="18" t="str">
        <f>VLOOKUP(WEEKDAY(S4,2),Table!$A$1:$B$7,2,FALSE)</f>
        <v>D</v>
      </c>
      <c r="T3" s="18" t="str">
        <f>VLOOKUP(WEEKDAY(T4,2),Table!$A$1:$B$7,2,FALSE)</f>
        <v>L</v>
      </c>
      <c r="U3" s="18" t="str">
        <f>VLOOKUP(WEEKDAY(U4,2),Table!$A$1:$B$7,2,FALSE)</f>
        <v>M</v>
      </c>
      <c r="V3" s="18" t="str">
        <f>VLOOKUP(WEEKDAY(V4,2),Table!$A$1:$B$7,2,FALSE)</f>
        <v>M</v>
      </c>
      <c r="W3" s="18" t="str">
        <f>VLOOKUP(WEEKDAY(W4,2),Table!$A$1:$B$7,2,FALSE)</f>
        <v>J</v>
      </c>
      <c r="X3" s="18" t="str">
        <f>VLOOKUP(WEEKDAY(X4,2),Table!$A$1:$B$7,2,FALSE)</f>
        <v>V</v>
      </c>
      <c r="Y3" s="18" t="str">
        <f>VLOOKUP(WEEKDAY(Y4,2),Table!$A$1:$B$7,2,FALSE)</f>
        <v>S</v>
      </c>
      <c r="Z3" s="18" t="str">
        <f>VLOOKUP(WEEKDAY(Z4,2),Table!$A$1:$B$7,2,FALSE)</f>
        <v>D</v>
      </c>
      <c r="AA3" s="18" t="str">
        <f>VLOOKUP(WEEKDAY(AA4,2),Table!$A$1:$B$7,2,FALSE)</f>
        <v>L</v>
      </c>
      <c r="AB3" s="18" t="str">
        <f>VLOOKUP(WEEKDAY(AB4,2),Table!$A$1:$B$7,2,FALSE)</f>
        <v>M</v>
      </c>
      <c r="AC3" s="18" t="str">
        <f>VLOOKUP(WEEKDAY(AC4,2),Table!$A$1:$B$7,2,FALSE)</f>
        <v>M</v>
      </c>
      <c r="AD3" s="18" t="str">
        <f>VLOOKUP(WEEKDAY(AD4,2),Table!$A$1:$B$7,2,FALSE)</f>
        <v>J</v>
      </c>
      <c r="AE3" s="18" t="str">
        <f>VLOOKUP(WEEKDAY(AE4,2),Table!$A$1:$B$7,2,FALSE)</f>
        <v>V</v>
      </c>
      <c r="AF3" s="18" t="str">
        <f>VLOOKUP(WEEKDAY(AF4,2),Table!$A$1:$B$7,2,FALSE)</f>
        <v>S</v>
      </c>
      <c r="AG3" s="18" t="str">
        <f>VLOOKUP(WEEKDAY(AG4,2),Table!$A$1:$B$7,2,FALSE)</f>
        <v>D</v>
      </c>
      <c r="AH3" s="18" t="str">
        <f>VLOOKUP(WEEKDAY(AH4,2),Table!$A$1:$B$7,2,FALSE)</f>
        <v>L</v>
      </c>
      <c r="AI3" s="18" t="str">
        <f>VLOOKUP(WEEKDAY(AI4,2),Table!$A$1:$B$7,2,FALSE)</f>
        <v>M</v>
      </c>
      <c r="AJ3" s="18" t="str">
        <f>VLOOKUP(WEEKDAY(AJ4,2),Table!$A$1:$B$7,2,FALSE)</f>
        <v>M</v>
      </c>
      <c r="AK3" s="18" t="str">
        <f>VLOOKUP(WEEKDAY(AK4,2),Table!$A$1:$B$7,2,FALSE)</f>
        <v>J</v>
      </c>
      <c r="AL3" s="18" t="str">
        <f>VLOOKUP(WEEKDAY(AL4,2),Table!$A$1:$B$7,2,FALSE)</f>
        <v>V</v>
      </c>
      <c r="AM3" s="18" t="str">
        <f>VLOOKUP(WEEKDAY(AM4,2),Table!$A$1:$B$7,2,FALSE)</f>
        <v>S</v>
      </c>
      <c r="AN3" s="18" t="str">
        <f>VLOOKUP(WEEKDAY(AN4,2),Table!$A$1:$B$7,2,FALSE)</f>
        <v>D</v>
      </c>
      <c r="AO3" s="18" t="str">
        <f>VLOOKUP(WEEKDAY(AO4,2),Table!$A$1:$B$7,2,FALSE)</f>
        <v>L</v>
      </c>
      <c r="AP3" s="18" t="str">
        <f>VLOOKUP(WEEKDAY(AP4,2),Table!$A$1:$B$7,2,FALSE)</f>
        <v>M</v>
      </c>
      <c r="AQ3" s="18" t="str">
        <f>VLOOKUP(WEEKDAY(AQ4,2),Table!$A$1:$B$7,2,FALSE)</f>
        <v>M</v>
      </c>
      <c r="AR3" s="18" t="str">
        <f>VLOOKUP(WEEKDAY(AR4,2),Table!$A$1:$B$7,2,FALSE)</f>
        <v>J</v>
      </c>
      <c r="AS3" s="18" t="str">
        <f>VLOOKUP(WEEKDAY(AS4,2),Table!$A$1:$B$7,2,FALSE)</f>
        <v>V</v>
      </c>
      <c r="AT3" s="18" t="str">
        <f>VLOOKUP(WEEKDAY(AT4,2),Table!$A$1:$B$7,2,FALSE)</f>
        <v>S</v>
      </c>
      <c r="AU3" s="18" t="str">
        <f>VLOOKUP(WEEKDAY(AU4,2),Table!$A$1:$B$7,2,FALSE)</f>
        <v>D</v>
      </c>
      <c r="AV3" s="18" t="str">
        <f>VLOOKUP(WEEKDAY(AV4,2),Table!$A$1:$B$7,2,FALSE)</f>
        <v>L</v>
      </c>
      <c r="AW3" s="18" t="str">
        <f>VLOOKUP(WEEKDAY(AW4,2),Table!$A$1:$B$7,2,FALSE)</f>
        <v>M</v>
      </c>
      <c r="AX3" s="18" t="str">
        <f>VLOOKUP(WEEKDAY(AX4,2),Table!$A$1:$B$7,2,FALSE)</f>
        <v>M</v>
      </c>
      <c r="AY3" s="18" t="str">
        <f>VLOOKUP(WEEKDAY(AY4,2),Table!$A$1:$B$7,2,FALSE)</f>
        <v>J</v>
      </c>
      <c r="AZ3" s="18" t="str">
        <f>VLOOKUP(WEEKDAY(AZ4,2),Table!$A$1:$B$7,2,FALSE)</f>
        <v>V</v>
      </c>
      <c r="BA3" s="18" t="str">
        <f>VLOOKUP(WEEKDAY(BA4,2),Table!$A$1:$B$7,2,FALSE)</f>
        <v>S</v>
      </c>
      <c r="BB3" s="18" t="str">
        <f>VLOOKUP(WEEKDAY(BB4,2),Table!$A$1:$B$7,2,FALSE)</f>
        <v>D</v>
      </c>
      <c r="BC3" s="18" t="str">
        <f>VLOOKUP(WEEKDAY(BC4,2),Table!$A$1:$B$7,2,FALSE)</f>
        <v>L</v>
      </c>
      <c r="BD3" s="18" t="str">
        <f>VLOOKUP(WEEKDAY(BD4,2),Table!$A$1:$B$7,2,FALSE)</f>
        <v>M</v>
      </c>
      <c r="BE3" s="18" t="str">
        <f>VLOOKUP(WEEKDAY(BE4,2),Table!$A$1:$B$7,2,FALSE)</f>
        <v>M</v>
      </c>
      <c r="BF3" s="18" t="str">
        <f>VLOOKUP(WEEKDAY(BF4,2),Table!$A$1:$B$7,2,FALSE)</f>
        <v>J</v>
      </c>
      <c r="BG3" s="18" t="str">
        <f>VLOOKUP(WEEKDAY(BG4,2),Table!$A$1:$B$7,2,FALSE)</f>
        <v>V</v>
      </c>
      <c r="BH3" s="18" t="str">
        <f>VLOOKUP(WEEKDAY(BH4,2),Table!$A$1:$B$7,2,FALSE)</f>
        <v>S</v>
      </c>
      <c r="BI3" s="18" t="str">
        <f>VLOOKUP(WEEKDAY(BI4,2),Table!$A$1:$B$7,2,FALSE)</f>
        <v>D</v>
      </c>
      <c r="BJ3" s="18" t="str">
        <f>VLOOKUP(WEEKDAY(BJ4,2),Table!$A$1:$B$7,2,FALSE)</f>
        <v>L</v>
      </c>
      <c r="BK3" s="18" t="str">
        <f>VLOOKUP(WEEKDAY(BK4,2),Table!$A$1:$B$7,2,FALSE)</f>
        <v>M</v>
      </c>
      <c r="BL3" s="18" t="str">
        <f>VLOOKUP(WEEKDAY(BL4,2),Table!$A$1:$B$7,2,FALSE)</f>
        <v>M</v>
      </c>
      <c r="BM3" s="18" t="str">
        <f>VLOOKUP(WEEKDAY(BM4,2),Table!$A$1:$B$7,2,FALSE)</f>
        <v>J</v>
      </c>
      <c r="BN3" s="18" t="str">
        <f>VLOOKUP(WEEKDAY(BN4,2),Table!$A$1:$B$7,2,FALSE)</f>
        <v>V</v>
      </c>
      <c r="BO3" s="18" t="str">
        <f>VLOOKUP(WEEKDAY(BO4,2),Table!$A$1:$B$7,2,FALSE)</f>
        <v>S</v>
      </c>
      <c r="BP3" s="18" t="str">
        <f>VLOOKUP(WEEKDAY(BP4,2),Table!$A$1:$B$7,2,FALSE)</f>
        <v>D</v>
      </c>
      <c r="BQ3" s="18" t="str">
        <f>VLOOKUP(WEEKDAY(BQ4,2),Table!$A$1:$B$7,2,FALSE)</f>
        <v>L</v>
      </c>
      <c r="BR3" s="18" t="str">
        <f>VLOOKUP(WEEKDAY(BR4,2),Table!$A$1:$B$7,2,FALSE)</f>
        <v>M</v>
      </c>
      <c r="BS3" s="18" t="str">
        <f>VLOOKUP(WEEKDAY(BS4,2),Table!$A$1:$B$7,2,FALSE)</f>
        <v>M</v>
      </c>
      <c r="BT3" s="18" t="str">
        <f>VLOOKUP(WEEKDAY(BT4,2),Table!$A$1:$B$7,2,FALSE)</f>
        <v>J</v>
      </c>
      <c r="BU3" s="18" t="str">
        <f>VLOOKUP(WEEKDAY(BU4,2),Table!$A$1:$B$7,2,FALSE)</f>
        <v>V</v>
      </c>
      <c r="BV3" s="18" t="str">
        <f>VLOOKUP(WEEKDAY(BV4,2),Table!$A$1:$B$7,2,FALSE)</f>
        <v>S</v>
      </c>
      <c r="BW3" s="18" t="str">
        <f>VLOOKUP(WEEKDAY(BW4,2),Table!$A$1:$B$7,2,FALSE)</f>
        <v>D</v>
      </c>
      <c r="BX3" s="18" t="str">
        <f>VLOOKUP(WEEKDAY(BX4,2),Table!$A$1:$B$7,2,FALSE)</f>
        <v>L</v>
      </c>
      <c r="BY3" s="18" t="str">
        <f>VLOOKUP(WEEKDAY(BY4,2),Table!$A$1:$B$7,2,FALSE)</f>
        <v>M</v>
      </c>
      <c r="BZ3" s="18" t="str">
        <f>VLOOKUP(WEEKDAY(BZ4,2),Table!$A$1:$B$7,2,FALSE)</f>
        <v>M</v>
      </c>
      <c r="CA3" s="18" t="str">
        <f>VLOOKUP(WEEKDAY(CA4,2),Table!$A$1:$B$7,2,FALSE)</f>
        <v>J</v>
      </c>
      <c r="CB3" s="18" t="str">
        <f>VLOOKUP(WEEKDAY(CB4,2),Table!$A$1:$B$7,2,FALSE)</f>
        <v>V</v>
      </c>
      <c r="CC3" s="18" t="str">
        <f>VLOOKUP(WEEKDAY(CC4,2),Table!$A$1:$B$7,2,FALSE)</f>
        <v>S</v>
      </c>
      <c r="CD3" s="18" t="str">
        <f>VLOOKUP(WEEKDAY(CD4,2),Table!$A$1:$B$7,2,FALSE)</f>
        <v>D</v>
      </c>
      <c r="CE3" s="18" t="str">
        <f>VLOOKUP(WEEKDAY(CE4,2),Table!$A$1:$B$7,2,FALSE)</f>
        <v>L</v>
      </c>
      <c r="CF3" s="18" t="str">
        <f>VLOOKUP(WEEKDAY(CF4,2),Table!$A$1:$B$7,2,FALSE)</f>
        <v>M</v>
      </c>
      <c r="CG3" s="18" t="str">
        <f>VLOOKUP(WEEKDAY(CG4,2),Table!$A$1:$B$7,2,FALSE)</f>
        <v>M</v>
      </c>
      <c r="CH3" s="18" t="str">
        <f>VLOOKUP(WEEKDAY(CH4,2),Table!$A$1:$B$7,2,FALSE)</f>
        <v>J</v>
      </c>
      <c r="CI3" s="18" t="str">
        <f>VLOOKUP(WEEKDAY(CI4,2),Table!$A$1:$B$7,2,FALSE)</f>
        <v>V</v>
      </c>
      <c r="CJ3" s="18" t="str">
        <f>VLOOKUP(WEEKDAY(CJ4,2),Table!$A$1:$B$7,2,FALSE)</f>
        <v>S</v>
      </c>
      <c r="CK3" s="18" t="str">
        <f>VLOOKUP(WEEKDAY(CK4,2),Table!$A$1:$B$7,2,FALSE)</f>
        <v>D</v>
      </c>
      <c r="CL3" s="18" t="str">
        <f>VLOOKUP(WEEKDAY(CL4,2),Table!$A$1:$B$7,2,FALSE)</f>
        <v>L</v>
      </c>
      <c r="CM3" s="18" t="str">
        <f>VLOOKUP(WEEKDAY(CM4,2),Table!$A$1:$B$7,2,FALSE)</f>
        <v>M</v>
      </c>
      <c r="CN3" s="18" t="str">
        <f>VLOOKUP(WEEKDAY(CN4,2),Table!$A$1:$B$7,2,FALSE)</f>
        <v>M</v>
      </c>
      <c r="CO3" s="18" t="str">
        <f>VLOOKUP(WEEKDAY(CO4,2),Table!$A$1:$B$7,2,FALSE)</f>
        <v>J</v>
      </c>
      <c r="CP3" s="18" t="str">
        <f>VLOOKUP(WEEKDAY(CP4,2),Table!$A$1:$B$7,2,FALSE)</f>
        <v>V</v>
      </c>
      <c r="CQ3" s="18" t="str">
        <f>VLOOKUP(WEEKDAY(CQ4,2),Table!$A$1:$B$7,2,FALSE)</f>
        <v>S</v>
      </c>
      <c r="CR3" s="18" t="str">
        <f>VLOOKUP(WEEKDAY(CR4,2),Table!$A$1:$B$7,2,FALSE)</f>
        <v>D</v>
      </c>
      <c r="CS3" s="18" t="str">
        <f>VLOOKUP(WEEKDAY(CS4,2),Table!$A$1:$B$7,2,FALSE)</f>
        <v>L</v>
      </c>
      <c r="CT3" s="18" t="str">
        <f>VLOOKUP(WEEKDAY(CT4,2),Table!$A$1:$B$7,2,FALSE)</f>
        <v>M</v>
      </c>
      <c r="CU3" s="18" t="str">
        <f>VLOOKUP(WEEKDAY(CU4,2),Table!$A$1:$B$7,2,FALSE)</f>
        <v>M</v>
      </c>
      <c r="CV3" s="18" t="str">
        <f>VLOOKUP(WEEKDAY(CV4,2),Table!$A$1:$B$7,2,FALSE)</f>
        <v>J</v>
      </c>
      <c r="CW3" s="18" t="str">
        <f>VLOOKUP(WEEKDAY(CW4,2),Table!$A$1:$B$7,2,FALSE)</f>
        <v>V</v>
      </c>
      <c r="CX3" s="18" t="str">
        <f>VLOOKUP(WEEKDAY(CX4,2),Table!$A$1:$B$7,2,FALSE)</f>
        <v>S</v>
      </c>
      <c r="CY3" s="18" t="str">
        <f>VLOOKUP(WEEKDAY(CY4,2),Table!$A$1:$B$7,2,FALSE)</f>
        <v>D</v>
      </c>
      <c r="CZ3" s="18" t="str">
        <f>VLOOKUP(WEEKDAY(CZ4,2),Table!$A$1:$B$7,2,FALSE)</f>
        <v>L</v>
      </c>
      <c r="DA3" s="18" t="str">
        <f>VLOOKUP(WEEKDAY(DA4,2),Table!$A$1:$B$7,2,FALSE)</f>
        <v>M</v>
      </c>
      <c r="DB3" s="18" t="str">
        <f>VLOOKUP(WEEKDAY(DB4,2),Table!$A$1:$B$7,2,FALSE)</f>
        <v>M</v>
      </c>
      <c r="DC3" s="18" t="str">
        <f>VLOOKUP(WEEKDAY(DC4,2),Table!$A$1:$B$7,2,FALSE)</f>
        <v>J</v>
      </c>
      <c r="DD3" s="18" t="str">
        <f>VLOOKUP(WEEKDAY(DD4,2),Table!$A$1:$B$7,2,FALSE)</f>
        <v>V</v>
      </c>
      <c r="DE3" s="18" t="str">
        <f>VLOOKUP(WEEKDAY(DE4,2),Table!$A$1:$B$7,2,FALSE)</f>
        <v>S</v>
      </c>
      <c r="DF3" s="18" t="str">
        <f>VLOOKUP(WEEKDAY(DF4,2),Table!$A$1:$B$7,2,FALSE)</f>
        <v>D</v>
      </c>
      <c r="DG3" s="18" t="str">
        <f>VLOOKUP(WEEKDAY(DG4,2),Table!$A$1:$B$7,2,FALSE)</f>
        <v>L</v>
      </c>
      <c r="DH3" s="18" t="str">
        <f>VLOOKUP(WEEKDAY(DH4,2),Table!$A$1:$B$7,2,FALSE)</f>
        <v>M</v>
      </c>
      <c r="DI3" s="18" t="str">
        <f>VLOOKUP(WEEKDAY(DI4,2),Table!$A$1:$B$7,2,FALSE)</f>
        <v>M</v>
      </c>
      <c r="DJ3" s="18" t="str">
        <f>VLOOKUP(WEEKDAY(DJ4,2),Table!$A$1:$B$7,2,FALSE)</f>
        <v>J</v>
      </c>
      <c r="DK3" s="18" t="str">
        <f>VLOOKUP(WEEKDAY(DK4,2),Table!$A$1:$B$7,2,FALSE)</f>
        <v>V</v>
      </c>
      <c r="DL3" s="18" t="str">
        <f>VLOOKUP(WEEKDAY(DL4,2),Table!$A$1:$B$7,2,FALSE)</f>
        <v>S</v>
      </c>
      <c r="DM3" s="18" t="str">
        <f>VLOOKUP(WEEKDAY(DM4,2),Table!$A$1:$B$7,2,FALSE)</f>
        <v>D</v>
      </c>
      <c r="DN3" s="18" t="str">
        <f>VLOOKUP(WEEKDAY(DN4,2),Table!$A$1:$B$7,2,FALSE)</f>
        <v>L</v>
      </c>
      <c r="DO3" s="18" t="str">
        <f>VLOOKUP(WEEKDAY(DO4,2),Table!$A$1:$B$7,2,FALSE)</f>
        <v>M</v>
      </c>
      <c r="DP3" s="18" t="str">
        <f>VLOOKUP(WEEKDAY(DP4,2),Table!$A$1:$B$7,2,FALSE)</f>
        <v>M</v>
      </c>
      <c r="DQ3" s="18" t="str">
        <f>VLOOKUP(WEEKDAY(DQ4,2),Table!$A$1:$B$7,2,FALSE)</f>
        <v>J</v>
      </c>
      <c r="DR3" s="18" t="str">
        <f>VLOOKUP(WEEKDAY(DR4,2),Table!$A$1:$B$7,2,FALSE)</f>
        <v>V</v>
      </c>
      <c r="DS3" s="18" t="str">
        <f>VLOOKUP(WEEKDAY(DS4,2),Table!$A$1:$B$7,2,FALSE)</f>
        <v>S</v>
      </c>
    </row>
    <row r="4" spans="1:123" ht="52.5" customHeight="1" x14ac:dyDescent="0.2">
      <c r="A4" s="4" t="s">
        <v>2</v>
      </c>
      <c r="B4" s="11" t="s">
        <v>3</v>
      </c>
      <c r="C4" s="9" t="s">
        <v>4</v>
      </c>
      <c r="D4" s="10" t="s">
        <v>5</v>
      </c>
      <c r="E4" s="9" t="s">
        <v>6</v>
      </c>
      <c r="F4" s="12" t="s">
        <v>7</v>
      </c>
      <c r="G4" s="12" t="s">
        <v>8</v>
      </c>
      <c r="H4" s="6" t="s">
        <v>9</v>
      </c>
      <c r="I4" s="7" t="s">
        <v>10</v>
      </c>
      <c r="J4" s="8" t="s">
        <v>11</v>
      </c>
      <c r="K4" s="5" t="s">
        <v>12</v>
      </c>
      <c r="L4" s="19" t="s">
        <v>13</v>
      </c>
      <c r="M4" s="25" t="s">
        <v>14</v>
      </c>
      <c r="N4" s="21">
        <f>I2</f>
        <v>42458</v>
      </c>
      <c r="O4" s="15">
        <f>N4+1</f>
        <v>42459</v>
      </c>
      <c r="P4" s="15">
        <f t="shared" ref="P4:CA4" si="2">O4+1</f>
        <v>42460</v>
      </c>
      <c r="Q4" s="15">
        <f t="shared" si="2"/>
        <v>42461</v>
      </c>
      <c r="R4" s="15">
        <f t="shared" si="2"/>
        <v>42462</v>
      </c>
      <c r="S4" s="15">
        <f t="shared" si="2"/>
        <v>42463</v>
      </c>
      <c r="T4" s="15">
        <f t="shared" si="2"/>
        <v>42464</v>
      </c>
      <c r="U4" s="15">
        <f t="shared" si="2"/>
        <v>42465</v>
      </c>
      <c r="V4" s="15">
        <f t="shared" si="2"/>
        <v>42466</v>
      </c>
      <c r="W4" s="15">
        <f t="shared" si="2"/>
        <v>42467</v>
      </c>
      <c r="X4" s="15">
        <f t="shared" si="2"/>
        <v>42468</v>
      </c>
      <c r="Y4" s="15">
        <f t="shared" si="2"/>
        <v>42469</v>
      </c>
      <c r="Z4" s="15">
        <f t="shared" si="2"/>
        <v>42470</v>
      </c>
      <c r="AA4" s="15">
        <f t="shared" si="2"/>
        <v>42471</v>
      </c>
      <c r="AB4" s="15">
        <f t="shared" si="2"/>
        <v>42472</v>
      </c>
      <c r="AC4" s="15">
        <f t="shared" si="2"/>
        <v>42473</v>
      </c>
      <c r="AD4" s="15">
        <f t="shared" si="2"/>
        <v>42474</v>
      </c>
      <c r="AE4" s="15">
        <f t="shared" si="2"/>
        <v>42475</v>
      </c>
      <c r="AF4" s="15">
        <f t="shared" si="2"/>
        <v>42476</v>
      </c>
      <c r="AG4" s="15">
        <f t="shared" si="2"/>
        <v>42477</v>
      </c>
      <c r="AH4" s="15">
        <f t="shared" si="2"/>
        <v>42478</v>
      </c>
      <c r="AI4" s="15">
        <f t="shared" si="2"/>
        <v>42479</v>
      </c>
      <c r="AJ4" s="15">
        <f t="shared" si="2"/>
        <v>42480</v>
      </c>
      <c r="AK4" s="15">
        <f t="shared" si="2"/>
        <v>42481</v>
      </c>
      <c r="AL4" s="15">
        <f t="shared" si="2"/>
        <v>42482</v>
      </c>
      <c r="AM4" s="15">
        <f t="shared" si="2"/>
        <v>42483</v>
      </c>
      <c r="AN4" s="15">
        <f t="shared" si="2"/>
        <v>42484</v>
      </c>
      <c r="AO4" s="15">
        <f t="shared" si="2"/>
        <v>42485</v>
      </c>
      <c r="AP4" s="15">
        <f t="shared" si="2"/>
        <v>42486</v>
      </c>
      <c r="AQ4" s="15">
        <f t="shared" si="2"/>
        <v>42487</v>
      </c>
      <c r="AR4" s="15">
        <f t="shared" si="2"/>
        <v>42488</v>
      </c>
      <c r="AS4" s="15">
        <f t="shared" si="2"/>
        <v>42489</v>
      </c>
      <c r="AT4" s="15">
        <f t="shared" si="2"/>
        <v>42490</v>
      </c>
      <c r="AU4" s="15">
        <f t="shared" si="2"/>
        <v>42491</v>
      </c>
      <c r="AV4" s="15">
        <f t="shared" si="2"/>
        <v>42492</v>
      </c>
      <c r="AW4" s="15">
        <f t="shared" si="2"/>
        <v>42493</v>
      </c>
      <c r="AX4" s="15">
        <f t="shared" si="2"/>
        <v>42494</v>
      </c>
      <c r="AY4" s="15">
        <f t="shared" si="2"/>
        <v>42495</v>
      </c>
      <c r="AZ4" s="15">
        <f t="shared" si="2"/>
        <v>42496</v>
      </c>
      <c r="BA4" s="15">
        <f t="shared" si="2"/>
        <v>42497</v>
      </c>
      <c r="BB4" s="15">
        <f t="shared" si="2"/>
        <v>42498</v>
      </c>
      <c r="BC4" s="15">
        <f t="shared" si="2"/>
        <v>42499</v>
      </c>
      <c r="BD4" s="15">
        <f t="shared" si="2"/>
        <v>42500</v>
      </c>
      <c r="BE4" s="15">
        <f t="shared" si="2"/>
        <v>42501</v>
      </c>
      <c r="BF4" s="15">
        <f t="shared" si="2"/>
        <v>42502</v>
      </c>
      <c r="BG4" s="15">
        <f t="shared" si="2"/>
        <v>42503</v>
      </c>
      <c r="BH4" s="15">
        <f t="shared" si="2"/>
        <v>42504</v>
      </c>
      <c r="BI4" s="15">
        <f t="shared" si="2"/>
        <v>42505</v>
      </c>
      <c r="BJ4" s="15">
        <f t="shared" si="2"/>
        <v>42506</v>
      </c>
      <c r="BK4" s="15">
        <f t="shared" si="2"/>
        <v>42507</v>
      </c>
      <c r="BL4" s="15">
        <f t="shared" si="2"/>
        <v>42508</v>
      </c>
      <c r="BM4" s="15">
        <f t="shared" si="2"/>
        <v>42509</v>
      </c>
      <c r="BN4" s="15">
        <f t="shared" si="2"/>
        <v>42510</v>
      </c>
      <c r="BO4" s="15">
        <f t="shared" si="2"/>
        <v>42511</v>
      </c>
      <c r="BP4" s="15">
        <f t="shared" si="2"/>
        <v>42512</v>
      </c>
      <c r="BQ4" s="15">
        <f t="shared" si="2"/>
        <v>42513</v>
      </c>
      <c r="BR4" s="15">
        <f t="shared" si="2"/>
        <v>42514</v>
      </c>
      <c r="BS4" s="15">
        <f t="shared" si="2"/>
        <v>42515</v>
      </c>
      <c r="BT4" s="15">
        <f t="shared" si="2"/>
        <v>42516</v>
      </c>
      <c r="BU4" s="15">
        <f t="shared" si="2"/>
        <v>42517</v>
      </c>
      <c r="BV4" s="15">
        <f t="shared" si="2"/>
        <v>42518</v>
      </c>
      <c r="BW4" s="15">
        <f t="shared" si="2"/>
        <v>42519</v>
      </c>
      <c r="BX4" s="15">
        <f t="shared" si="2"/>
        <v>42520</v>
      </c>
      <c r="BY4" s="15">
        <f t="shared" si="2"/>
        <v>42521</v>
      </c>
      <c r="BZ4" s="15">
        <f t="shared" si="2"/>
        <v>42522</v>
      </c>
      <c r="CA4" s="15">
        <f t="shared" si="2"/>
        <v>42523</v>
      </c>
      <c r="CB4" s="15">
        <f t="shared" ref="CB4:DS4" si="3">CA4+1</f>
        <v>42524</v>
      </c>
      <c r="CC4" s="15">
        <f t="shared" si="3"/>
        <v>42525</v>
      </c>
      <c r="CD4" s="15">
        <f t="shared" si="3"/>
        <v>42526</v>
      </c>
      <c r="CE4" s="15">
        <f t="shared" si="3"/>
        <v>42527</v>
      </c>
      <c r="CF4" s="15">
        <f t="shared" si="3"/>
        <v>42528</v>
      </c>
      <c r="CG4" s="15">
        <f t="shared" si="3"/>
        <v>42529</v>
      </c>
      <c r="CH4" s="15">
        <f t="shared" si="3"/>
        <v>42530</v>
      </c>
      <c r="CI4" s="15">
        <f t="shared" si="3"/>
        <v>42531</v>
      </c>
      <c r="CJ4" s="15">
        <f t="shared" si="3"/>
        <v>42532</v>
      </c>
      <c r="CK4" s="15">
        <f t="shared" si="3"/>
        <v>42533</v>
      </c>
      <c r="CL4" s="15">
        <f t="shared" si="3"/>
        <v>42534</v>
      </c>
      <c r="CM4" s="15">
        <f t="shared" si="3"/>
        <v>42535</v>
      </c>
      <c r="CN4" s="15">
        <f t="shared" si="3"/>
        <v>42536</v>
      </c>
      <c r="CO4" s="15">
        <f t="shared" si="3"/>
        <v>42537</v>
      </c>
      <c r="CP4" s="15">
        <f t="shared" si="3"/>
        <v>42538</v>
      </c>
      <c r="CQ4" s="15">
        <f t="shared" si="3"/>
        <v>42539</v>
      </c>
      <c r="CR4" s="15">
        <f t="shared" si="3"/>
        <v>42540</v>
      </c>
      <c r="CS4" s="15">
        <f t="shared" si="3"/>
        <v>42541</v>
      </c>
      <c r="CT4" s="15">
        <f t="shared" si="3"/>
        <v>42542</v>
      </c>
      <c r="CU4" s="15">
        <f t="shared" si="3"/>
        <v>42543</v>
      </c>
      <c r="CV4" s="15">
        <f t="shared" si="3"/>
        <v>42544</v>
      </c>
      <c r="CW4" s="15">
        <f t="shared" si="3"/>
        <v>42545</v>
      </c>
      <c r="CX4" s="15">
        <f t="shared" si="3"/>
        <v>42546</v>
      </c>
      <c r="CY4" s="15">
        <f t="shared" si="3"/>
        <v>42547</v>
      </c>
      <c r="CZ4" s="15">
        <f t="shared" si="3"/>
        <v>42548</v>
      </c>
      <c r="DA4" s="15">
        <f t="shared" si="3"/>
        <v>42549</v>
      </c>
      <c r="DB4" s="15">
        <f t="shared" si="3"/>
        <v>42550</v>
      </c>
      <c r="DC4" s="15">
        <f t="shared" si="3"/>
        <v>42551</v>
      </c>
      <c r="DD4" s="15">
        <f t="shared" si="3"/>
        <v>42552</v>
      </c>
      <c r="DE4" s="15">
        <f t="shared" si="3"/>
        <v>42553</v>
      </c>
      <c r="DF4" s="15">
        <f t="shared" si="3"/>
        <v>42554</v>
      </c>
      <c r="DG4" s="15">
        <f t="shared" si="3"/>
        <v>42555</v>
      </c>
      <c r="DH4" s="15">
        <f t="shared" si="3"/>
        <v>42556</v>
      </c>
      <c r="DI4" s="15">
        <f t="shared" si="3"/>
        <v>42557</v>
      </c>
      <c r="DJ4" s="15">
        <f t="shared" si="3"/>
        <v>42558</v>
      </c>
      <c r="DK4" s="15">
        <f t="shared" si="3"/>
        <v>42559</v>
      </c>
      <c r="DL4" s="15">
        <f t="shared" si="3"/>
        <v>42560</v>
      </c>
      <c r="DM4" s="15">
        <f t="shared" si="3"/>
        <v>42561</v>
      </c>
      <c r="DN4" s="15">
        <f t="shared" si="3"/>
        <v>42562</v>
      </c>
      <c r="DO4" s="15">
        <f t="shared" si="3"/>
        <v>42563</v>
      </c>
      <c r="DP4" s="15">
        <f t="shared" si="3"/>
        <v>42564</v>
      </c>
      <c r="DQ4" s="15">
        <f t="shared" si="3"/>
        <v>42565</v>
      </c>
      <c r="DR4" s="15">
        <f t="shared" si="3"/>
        <v>42566</v>
      </c>
      <c r="DS4" s="15">
        <f t="shared" si="3"/>
        <v>42567</v>
      </c>
    </row>
    <row r="5" spans="1:123" x14ac:dyDescent="0.2">
      <c r="A5" t="s">
        <v>61</v>
      </c>
      <c r="B5" t="str">
        <f>F6K1!C6</f>
        <v>1600 AL SG R_G 5x319</v>
      </c>
      <c r="C5" s="52">
        <f>F6K1!H6</f>
        <v>42461</v>
      </c>
      <c r="D5">
        <f ca="1">F6K1!I6</f>
        <v>43</v>
      </c>
      <c r="E5" s="52">
        <f>F6K1!J6</f>
        <v>0</v>
      </c>
      <c r="F5">
        <f>F6K1!D6</f>
        <v>435796</v>
      </c>
      <c r="G5" t="str">
        <f>F6K1!F6</f>
        <v>F8K1</v>
      </c>
      <c r="H5">
        <f>F6K1!K6</f>
        <v>592.77500000000009</v>
      </c>
    </row>
    <row r="6" spans="1:123" x14ac:dyDescent="0.2">
      <c r="A6" t="s">
        <v>61</v>
      </c>
      <c r="B6" t="str">
        <f>F6K1!C15</f>
        <v>1200 Alu CI R-G 127X(1er passe)</v>
      </c>
      <c r="C6" s="51">
        <f>F6K1!H15</f>
        <v>42486</v>
      </c>
      <c r="D6">
        <f>F6K1!I15</f>
        <v>4</v>
      </c>
      <c r="E6" s="52">
        <f>F6K1!J15</f>
        <v>42489</v>
      </c>
      <c r="F6">
        <f>F6K1!D15</f>
        <v>435839</v>
      </c>
      <c r="G6" t="str">
        <f>F6K1!F15</f>
        <v>F6K1</v>
      </c>
      <c r="H6">
        <f>F6K1!K15</f>
        <v>29</v>
      </c>
    </row>
    <row r="7" spans="1:123" x14ac:dyDescent="0.2">
      <c r="E7" s="50"/>
    </row>
  </sheetData>
  <mergeCells count="5">
    <mergeCell ref="F2:H2"/>
    <mergeCell ref="I2:K2"/>
    <mergeCell ref="C2:E2"/>
    <mergeCell ref="F1:H1"/>
    <mergeCell ref="I1:K1"/>
  </mergeCells>
  <conditionalFormatting sqref="N4:DS4">
    <cfRule type="expression" dxfId="4" priority="2">
      <formula>N$4=$C$2</formula>
    </cfRule>
  </conditionalFormatting>
  <conditionalFormatting sqref="N1:DS854">
    <cfRule type="expression" dxfId="3" priority="1">
      <formula>N$3="L"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"/>
  <sheetViews>
    <sheetView workbookViewId="0">
      <selection activeCell="E31" sqref="E3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"/>
  <sheetViews>
    <sheetView workbookViewId="0">
      <selection activeCell="E31" sqref="E3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"/>
  <sheetViews>
    <sheetView workbookViewId="0">
      <selection activeCell="A5" sqref="A5"/>
    </sheetView>
  </sheetViews>
  <sheetFormatPr baseColWidth="10" defaultRowHeight="12.75" x14ac:dyDescent="0.2"/>
  <sheetData>
    <row r="2" spans="1:1" x14ac:dyDescent="0.2">
      <c r="A2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 tint="0.34998626667073579"/>
  </sheetPr>
  <dimension ref="A1:BS28"/>
  <sheetViews>
    <sheetView tabSelected="1" workbookViewId="0">
      <pane xSplit="14" ySplit="5" topLeftCell="O6" activePane="bottomRight" state="frozen"/>
      <selection pane="topRight" activeCell="O1" sqref="O1"/>
      <selection pane="bottomLeft" activeCell="A6" sqref="A6"/>
      <selection pane="bottomRight" activeCell="I10" sqref="I10"/>
    </sheetView>
  </sheetViews>
  <sheetFormatPr baseColWidth="10" defaultRowHeight="12.75" x14ac:dyDescent="0.2"/>
  <cols>
    <col min="1" max="1" width="11.42578125" style="46"/>
    <col min="2" max="2" width="11.5703125" style="46" bestFit="1" customWidth="1"/>
    <col min="3" max="3" width="30.28515625" style="46" customWidth="1"/>
    <col min="4" max="4" width="7" style="46" bestFit="1" customWidth="1"/>
    <col min="5" max="5" width="8.5703125" style="46" bestFit="1" customWidth="1"/>
    <col min="6" max="6" width="10.85546875" style="46" bestFit="1" customWidth="1"/>
    <col min="7" max="7" width="10.85546875" style="46" customWidth="1"/>
    <col min="8" max="8" width="12.5703125" style="46" bestFit="1" customWidth="1"/>
    <col min="9" max="9" width="9.85546875" style="46" bestFit="1" customWidth="1"/>
    <col min="10" max="10" width="10.5703125" style="46" bestFit="1" customWidth="1"/>
    <col min="11" max="11" width="11.140625" style="46" bestFit="1" customWidth="1"/>
    <col min="12" max="12" width="10.5703125" style="46" bestFit="1" customWidth="1"/>
    <col min="13" max="13" width="11.85546875" style="46" bestFit="1" customWidth="1"/>
    <col min="14" max="14" width="9.7109375" style="46" customWidth="1"/>
    <col min="15" max="71" width="5.28515625" style="46" customWidth="1"/>
    <col min="72" max="16384" width="11.42578125" style="46"/>
  </cols>
  <sheetData>
    <row r="1" spans="1:71" ht="37.5" customHeight="1" x14ac:dyDescent="0.2">
      <c r="B1" s="46" t="s">
        <v>0</v>
      </c>
      <c r="C1" s="47">
        <f ca="1">TODAY()</f>
        <v>42481</v>
      </c>
      <c r="E1" s="48" t="s">
        <v>61</v>
      </c>
      <c r="H1" s="46" t="s">
        <v>162</v>
      </c>
      <c r="I1" s="66" t="str">
        <f>"S "&amp;(WEEKNUM('Récap Planning'!$I$1,2)-2)</f>
        <v>S 13</v>
      </c>
      <c r="J1" s="66" t="str">
        <f>"S "&amp;(WEEKNUM('Récap Planning'!$I$1,2)-1)</f>
        <v>S 14</v>
      </c>
      <c r="K1" s="66" t="str">
        <f>"S "&amp;(WEEKNUM('Récap Planning'!$I$1,2))</f>
        <v>S 15</v>
      </c>
      <c r="L1" s="66" t="str">
        <f>"S "&amp;(WEEKNUM('Récap Planning'!$I$1,2)+1)</f>
        <v>S 16</v>
      </c>
      <c r="M1" s="66" t="str">
        <f>"S "&amp;(WEEKNUM('Récap Planning'!$I$1,2)+2)</f>
        <v>S 17</v>
      </c>
      <c r="N1" s="66" t="str">
        <f>"S "&amp;(WEEKNUM('Récap Planning'!$I$1,2)+3)</f>
        <v>S 18</v>
      </c>
      <c r="O1" s="53" t="str">
        <f>"S "&amp;(WEEKNUM(O3,2)-1)</f>
        <v>S 13</v>
      </c>
      <c r="P1" s="54" t="str">
        <f>"S "&amp;(WEEKNUM(P3,2)-1)</f>
        <v>S 13</v>
      </c>
      <c r="Q1" s="54" t="str">
        <f t="shared" ref="Q1:BS1" si="0">"S "&amp;(WEEKNUM(Q3,2)-1)</f>
        <v>S 13</v>
      </c>
      <c r="R1" s="54" t="str">
        <f t="shared" si="0"/>
        <v>S 13</v>
      </c>
      <c r="S1" s="54" t="str">
        <f t="shared" si="0"/>
        <v>S 13</v>
      </c>
      <c r="T1" s="54" t="str">
        <f t="shared" si="0"/>
        <v>S 13</v>
      </c>
      <c r="U1" s="54" t="str">
        <f t="shared" si="0"/>
        <v>S 14</v>
      </c>
      <c r="V1" s="54" t="str">
        <f t="shared" si="0"/>
        <v>S 14</v>
      </c>
      <c r="W1" s="54" t="str">
        <f t="shared" si="0"/>
        <v>S 14</v>
      </c>
      <c r="X1" s="54" t="str">
        <f t="shared" si="0"/>
        <v>S 14</v>
      </c>
      <c r="Y1" s="54" t="str">
        <f t="shared" si="0"/>
        <v>S 14</v>
      </c>
      <c r="Z1" s="54" t="str">
        <f t="shared" si="0"/>
        <v>S 14</v>
      </c>
      <c r="AA1" s="54" t="str">
        <f t="shared" si="0"/>
        <v>S 14</v>
      </c>
      <c r="AB1" s="54" t="str">
        <f t="shared" si="0"/>
        <v>S 15</v>
      </c>
      <c r="AC1" s="54" t="str">
        <f t="shared" si="0"/>
        <v>S 15</v>
      </c>
      <c r="AD1" s="54" t="str">
        <f t="shared" si="0"/>
        <v>S 15</v>
      </c>
      <c r="AE1" s="54" t="str">
        <f t="shared" si="0"/>
        <v>S 15</v>
      </c>
      <c r="AF1" s="54" t="str">
        <f t="shared" si="0"/>
        <v>S 15</v>
      </c>
      <c r="AG1" s="54" t="str">
        <f t="shared" si="0"/>
        <v>S 15</v>
      </c>
      <c r="AH1" s="54" t="str">
        <f t="shared" si="0"/>
        <v>S 15</v>
      </c>
      <c r="AI1" s="54" t="str">
        <f t="shared" si="0"/>
        <v>S 16</v>
      </c>
      <c r="AJ1" s="54" t="str">
        <f t="shared" si="0"/>
        <v>S 16</v>
      </c>
      <c r="AK1" s="54" t="str">
        <f t="shared" si="0"/>
        <v>S 16</v>
      </c>
      <c r="AL1" s="54" t="str">
        <f t="shared" si="0"/>
        <v>S 16</v>
      </c>
      <c r="AM1" s="54" t="str">
        <f t="shared" si="0"/>
        <v>S 16</v>
      </c>
      <c r="AN1" s="54" t="str">
        <f t="shared" si="0"/>
        <v>S 16</v>
      </c>
      <c r="AO1" s="54" t="str">
        <f t="shared" si="0"/>
        <v>S 16</v>
      </c>
      <c r="AP1" s="54" t="str">
        <f t="shared" si="0"/>
        <v>S 17</v>
      </c>
      <c r="AQ1" s="54" t="str">
        <f t="shared" si="0"/>
        <v>S 17</v>
      </c>
      <c r="AR1" s="54" t="str">
        <f t="shared" si="0"/>
        <v>S 17</v>
      </c>
      <c r="AS1" s="54" t="str">
        <f t="shared" si="0"/>
        <v>S 17</v>
      </c>
      <c r="AT1" s="54" t="str">
        <f t="shared" si="0"/>
        <v>S 17</v>
      </c>
      <c r="AU1" s="54" t="str">
        <f t="shared" si="0"/>
        <v>S 17</v>
      </c>
      <c r="AV1" s="54" t="str">
        <f t="shared" si="0"/>
        <v>S 17</v>
      </c>
      <c r="AW1" s="54" t="str">
        <f t="shared" si="0"/>
        <v>S 18</v>
      </c>
      <c r="AX1" s="54" t="str">
        <f t="shared" si="0"/>
        <v>S 18</v>
      </c>
      <c r="AY1" s="54" t="str">
        <f t="shared" si="0"/>
        <v>S 18</v>
      </c>
      <c r="AZ1" s="54" t="str">
        <f t="shared" si="0"/>
        <v>S 18</v>
      </c>
      <c r="BA1" s="54" t="str">
        <f t="shared" si="0"/>
        <v>S 18</v>
      </c>
      <c r="BB1" s="54" t="str">
        <f t="shared" si="0"/>
        <v>S 18</v>
      </c>
      <c r="BC1" s="54" t="str">
        <f t="shared" si="0"/>
        <v>S 18</v>
      </c>
      <c r="BD1" s="54" t="str">
        <f t="shared" si="0"/>
        <v>S 19</v>
      </c>
      <c r="BE1" s="54" t="str">
        <f t="shared" si="0"/>
        <v>S 19</v>
      </c>
      <c r="BF1" s="54" t="str">
        <f t="shared" si="0"/>
        <v>S 19</v>
      </c>
      <c r="BG1" s="54" t="str">
        <f t="shared" si="0"/>
        <v>S 19</v>
      </c>
      <c r="BH1" s="54" t="str">
        <f t="shared" si="0"/>
        <v>S 19</v>
      </c>
      <c r="BI1" s="54" t="str">
        <f t="shared" si="0"/>
        <v>S 19</v>
      </c>
      <c r="BJ1" s="54" t="str">
        <f t="shared" si="0"/>
        <v>S 19</v>
      </c>
      <c r="BK1" s="54" t="str">
        <f t="shared" si="0"/>
        <v>S 20</v>
      </c>
      <c r="BL1" s="54" t="str">
        <f t="shared" si="0"/>
        <v>S 20</v>
      </c>
      <c r="BM1" s="54" t="str">
        <f t="shared" si="0"/>
        <v>S 20</v>
      </c>
      <c r="BN1" s="54" t="str">
        <f t="shared" si="0"/>
        <v>S 20</v>
      </c>
      <c r="BO1" s="54" t="str">
        <f t="shared" si="0"/>
        <v>S 20</v>
      </c>
      <c r="BP1" s="54" t="str">
        <f t="shared" si="0"/>
        <v>S 20</v>
      </c>
      <c r="BQ1" s="54" t="str">
        <f t="shared" si="0"/>
        <v>S 20</v>
      </c>
      <c r="BR1" s="54" t="str">
        <f t="shared" si="0"/>
        <v>S 21</v>
      </c>
      <c r="BS1" s="54" t="str">
        <f t="shared" si="0"/>
        <v>S 21</v>
      </c>
    </row>
    <row r="2" spans="1:71" ht="37.5" customHeight="1" x14ac:dyDescent="0.2">
      <c r="I2" s="67" t="s">
        <v>172</v>
      </c>
      <c r="J2" s="67" t="s">
        <v>172</v>
      </c>
      <c r="K2" s="67" t="s">
        <v>172</v>
      </c>
      <c r="L2" s="67" t="s">
        <v>172</v>
      </c>
      <c r="M2" s="67" t="s">
        <v>172</v>
      </c>
      <c r="N2" s="67" t="s">
        <v>172</v>
      </c>
      <c r="O2" s="55" t="str">
        <f>VLOOKUP(WEEKDAY(O3,2),Table!$A$1:$B$7,2,FALSE)</f>
        <v>M</v>
      </c>
      <c r="P2" s="56" t="str">
        <f>VLOOKUP(WEEKDAY(P3,2),Table!$A$1:$B$7,2,FALSE)</f>
        <v>M</v>
      </c>
      <c r="Q2" s="56" t="str">
        <f>VLOOKUP(WEEKDAY(Q3,2),Table!$A$1:$B$7,2,FALSE)</f>
        <v>J</v>
      </c>
      <c r="R2" s="56" t="str">
        <f>VLOOKUP(WEEKDAY(R3,2),Table!$A$1:$B$7,2,FALSE)</f>
        <v>V</v>
      </c>
      <c r="S2" s="56" t="str">
        <f>VLOOKUP(WEEKDAY(S3,2),Table!$A$1:$B$7,2,FALSE)</f>
        <v>S</v>
      </c>
      <c r="T2" s="56" t="str">
        <f>VLOOKUP(WEEKDAY(T3,2),Table!$A$1:$B$7,2,FALSE)</f>
        <v>D</v>
      </c>
      <c r="U2" s="56" t="str">
        <f>VLOOKUP(WEEKDAY(U3,2),Table!$A$1:$B$7,2,FALSE)</f>
        <v>L</v>
      </c>
      <c r="V2" s="56" t="str">
        <f>VLOOKUP(WEEKDAY(V3,2),Table!$A$1:$B$7,2,FALSE)</f>
        <v>M</v>
      </c>
      <c r="W2" s="56" t="str">
        <f>VLOOKUP(WEEKDAY(W3,2),Table!$A$1:$B$7,2,FALSE)</f>
        <v>M</v>
      </c>
      <c r="X2" s="56" t="str">
        <f>VLOOKUP(WEEKDAY(X3,2),Table!$A$1:$B$7,2,FALSE)</f>
        <v>J</v>
      </c>
      <c r="Y2" s="56" t="str">
        <f>VLOOKUP(WEEKDAY(Y3,2),Table!$A$1:$B$7,2,FALSE)</f>
        <v>V</v>
      </c>
      <c r="Z2" s="56" t="str">
        <f>VLOOKUP(WEEKDAY(Z3,2),Table!$A$1:$B$7,2,FALSE)</f>
        <v>S</v>
      </c>
      <c r="AA2" s="56" t="str">
        <f>VLOOKUP(WEEKDAY(AA3,2),Table!$A$1:$B$7,2,FALSE)</f>
        <v>D</v>
      </c>
      <c r="AB2" s="56" t="str">
        <f>VLOOKUP(WEEKDAY(AB3,2),Table!$A$1:$B$7,2,FALSE)</f>
        <v>L</v>
      </c>
      <c r="AC2" s="56" t="str">
        <f>VLOOKUP(WEEKDAY(AC3,2),Table!$A$1:$B$7,2,FALSE)</f>
        <v>M</v>
      </c>
      <c r="AD2" s="56" t="str">
        <f>VLOOKUP(WEEKDAY(AD3,2),Table!$A$1:$B$7,2,FALSE)</f>
        <v>M</v>
      </c>
      <c r="AE2" s="56" t="str">
        <f>VLOOKUP(WEEKDAY(AE3,2),Table!$A$1:$B$7,2,FALSE)</f>
        <v>J</v>
      </c>
      <c r="AF2" s="56" t="str">
        <f>VLOOKUP(WEEKDAY(AF3,2),Table!$A$1:$B$7,2,FALSE)</f>
        <v>V</v>
      </c>
      <c r="AG2" s="56" t="str">
        <f>VLOOKUP(WEEKDAY(AG3,2),Table!$A$1:$B$7,2,FALSE)</f>
        <v>S</v>
      </c>
      <c r="AH2" s="56" t="str">
        <f>VLOOKUP(WEEKDAY(AH3,2),Table!$A$1:$B$7,2,FALSE)</f>
        <v>D</v>
      </c>
      <c r="AI2" s="56" t="str">
        <f>VLOOKUP(WEEKDAY(AI3,2),Table!$A$1:$B$7,2,FALSE)</f>
        <v>L</v>
      </c>
      <c r="AJ2" s="56" t="str">
        <f>VLOOKUP(WEEKDAY(AJ3,2),Table!$A$1:$B$7,2,FALSE)</f>
        <v>M</v>
      </c>
      <c r="AK2" s="56" t="str">
        <f>VLOOKUP(WEEKDAY(AK3,2),Table!$A$1:$B$7,2,FALSE)</f>
        <v>M</v>
      </c>
      <c r="AL2" s="56" t="str">
        <f>VLOOKUP(WEEKDAY(AL3,2),Table!$A$1:$B$7,2,FALSE)</f>
        <v>J</v>
      </c>
      <c r="AM2" s="56" t="str">
        <f>VLOOKUP(WEEKDAY(AM3,2),Table!$A$1:$B$7,2,FALSE)</f>
        <v>V</v>
      </c>
      <c r="AN2" s="56" t="str">
        <f>VLOOKUP(WEEKDAY(AN3,2),Table!$A$1:$B$7,2,FALSE)</f>
        <v>S</v>
      </c>
      <c r="AO2" s="56" t="str">
        <f>VLOOKUP(WEEKDAY(AO3,2),Table!$A$1:$B$7,2,FALSE)</f>
        <v>D</v>
      </c>
      <c r="AP2" s="56" t="str">
        <f>VLOOKUP(WEEKDAY(AP3,2),Table!$A$1:$B$7,2,FALSE)</f>
        <v>L</v>
      </c>
      <c r="AQ2" s="56" t="str">
        <f>VLOOKUP(WEEKDAY(AQ3,2),Table!$A$1:$B$7,2,FALSE)</f>
        <v>M</v>
      </c>
      <c r="AR2" s="56" t="str">
        <f>VLOOKUP(WEEKDAY(AR3,2),Table!$A$1:$B$7,2,FALSE)</f>
        <v>M</v>
      </c>
      <c r="AS2" s="56" t="str">
        <f>VLOOKUP(WEEKDAY(AS3,2),Table!$A$1:$B$7,2,FALSE)</f>
        <v>J</v>
      </c>
      <c r="AT2" s="56" t="str">
        <f>VLOOKUP(WEEKDAY(AT3,2),Table!$A$1:$B$7,2,FALSE)</f>
        <v>V</v>
      </c>
      <c r="AU2" s="56" t="str">
        <f>VLOOKUP(WEEKDAY(AU3,2),Table!$A$1:$B$7,2,FALSE)</f>
        <v>S</v>
      </c>
      <c r="AV2" s="56" t="str">
        <f>VLOOKUP(WEEKDAY(AV3,2),Table!$A$1:$B$7,2,FALSE)</f>
        <v>D</v>
      </c>
      <c r="AW2" s="56" t="str">
        <f>VLOOKUP(WEEKDAY(AW3,2),Table!$A$1:$B$7,2,FALSE)</f>
        <v>L</v>
      </c>
      <c r="AX2" s="56" t="str">
        <f>VLOOKUP(WEEKDAY(AX3,2),Table!$A$1:$B$7,2,FALSE)</f>
        <v>M</v>
      </c>
      <c r="AY2" s="56" t="str">
        <f>VLOOKUP(WEEKDAY(AY3,2),Table!$A$1:$B$7,2,FALSE)</f>
        <v>M</v>
      </c>
      <c r="AZ2" s="56" t="str">
        <f>VLOOKUP(WEEKDAY(AZ3,2),Table!$A$1:$B$7,2,FALSE)</f>
        <v>J</v>
      </c>
      <c r="BA2" s="56" t="str">
        <f>VLOOKUP(WEEKDAY(BA3,2),Table!$A$1:$B$7,2,FALSE)</f>
        <v>V</v>
      </c>
      <c r="BB2" s="56" t="str">
        <f>VLOOKUP(WEEKDAY(BB3,2),Table!$A$1:$B$7,2,FALSE)</f>
        <v>S</v>
      </c>
      <c r="BC2" s="56" t="str">
        <f>VLOOKUP(WEEKDAY(BC3,2),Table!$A$1:$B$7,2,FALSE)</f>
        <v>D</v>
      </c>
      <c r="BD2" s="56" t="str">
        <f>VLOOKUP(WEEKDAY(BD3,2),Table!$A$1:$B$7,2,FALSE)</f>
        <v>L</v>
      </c>
      <c r="BE2" s="56" t="str">
        <f>VLOOKUP(WEEKDAY(BE3,2),Table!$A$1:$B$7,2,FALSE)</f>
        <v>M</v>
      </c>
      <c r="BF2" s="56" t="str">
        <f>VLOOKUP(WEEKDAY(BF3,2),Table!$A$1:$B$7,2,FALSE)</f>
        <v>M</v>
      </c>
      <c r="BG2" s="56" t="str">
        <f>VLOOKUP(WEEKDAY(BG3,2),Table!$A$1:$B$7,2,FALSE)</f>
        <v>J</v>
      </c>
      <c r="BH2" s="56" t="str">
        <f>VLOOKUP(WEEKDAY(BH3,2),Table!$A$1:$B$7,2,FALSE)</f>
        <v>V</v>
      </c>
      <c r="BI2" s="56" t="str">
        <f>VLOOKUP(WEEKDAY(BI3,2),Table!$A$1:$B$7,2,FALSE)</f>
        <v>S</v>
      </c>
      <c r="BJ2" s="56" t="str">
        <f>VLOOKUP(WEEKDAY(BJ3,2),Table!$A$1:$B$7,2,FALSE)</f>
        <v>D</v>
      </c>
      <c r="BK2" s="56" t="str">
        <f>VLOOKUP(WEEKDAY(BK3,2),Table!$A$1:$B$7,2,FALSE)</f>
        <v>L</v>
      </c>
      <c r="BL2" s="56" t="str">
        <f>VLOOKUP(WEEKDAY(BL3,2),Table!$A$1:$B$7,2,FALSE)</f>
        <v>M</v>
      </c>
      <c r="BM2" s="56" t="str">
        <f>VLOOKUP(WEEKDAY(BM3,2),Table!$A$1:$B$7,2,FALSE)</f>
        <v>M</v>
      </c>
      <c r="BN2" s="56" t="str">
        <f>VLOOKUP(WEEKDAY(BN3,2),Table!$A$1:$B$7,2,FALSE)</f>
        <v>J</v>
      </c>
      <c r="BO2" s="56" t="str">
        <f>VLOOKUP(WEEKDAY(BO3,2),Table!$A$1:$B$7,2,FALSE)</f>
        <v>V</v>
      </c>
      <c r="BP2" s="56" t="str">
        <f>VLOOKUP(WEEKDAY(BP3,2),Table!$A$1:$B$7,2,FALSE)</f>
        <v>S</v>
      </c>
      <c r="BQ2" s="56" t="str">
        <f>VLOOKUP(WEEKDAY(BQ3,2),Table!$A$1:$B$7,2,FALSE)</f>
        <v>D</v>
      </c>
      <c r="BR2" s="56" t="str">
        <f>VLOOKUP(WEEKDAY(BR3,2),Table!$A$1:$B$7,2,FALSE)</f>
        <v>L</v>
      </c>
      <c r="BS2" s="56" t="str">
        <f>VLOOKUP(WEEKDAY(BS3,2),Table!$A$1:$B$7,2,FALSE)</f>
        <v>M</v>
      </c>
    </row>
    <row r="3" spans="1:71" ht="48.75" x14ac:dyDescent="0.2">
      <c r="B3" s="46" t="s">
        <v>23</v>
      </c>
      <c r="C3" s="46" t="s">
        <v>154</v>
      </c>
      <c r="D3" s="46" t="s">
        <v>155</v>
      </c>
      <c r="E3" s="46" t="s">
        <v>156</v>
      </c>
      <c r="F3" s="46" t="s">
        <v>157</v>
      </c>
      <c r="G3" s="57" t="s">
        <v>189</v>
      </c>
      <c r="H3" s="46" t="s">
        <v>174</v>
      </c>
      <c r="I3" s="46" t="s">
        <v>5</v>
      </c>
      <c r="J3" s="46" t="s">
        <v>175</v>
      </c>
      <c r="K3" s="57" t="s">
        <v>184</v>
      </c>
      <c r="L3" s="46" t="s">
        <v>26</v>
      </c>
      <c r="M3" s="57" t="s">
        <v>182</v>
      </c>
      <c r="N3" s="57" t="s">
        <v>183</v>
      </c>
      <c r="O3" s="58">
        <f>'Récap Planning'!I2</f>
        <v>42458</v>
      </c>
      <c r="P3" s="59">
        <f>O3+1</f>
        <v>42459</v>
      </c>
      <c r="Q3" s="59">
        <f t="shared" ref="Q3:BS3" si="1">P3+1</f>
        <v>42460</v>
      </c>
      <c r="R3" s="59">
        <f t="shared" si="1"/>
        <v>42461</v>
      </c>
      <c r="S3" s="59">
        <f t="shared" si="1"/>
        <v>42462</v>
      </c>
      <c r="T3" s="59">
        <f t="shared" si="1"/>
        <v>42463</v>
      </c>
      <c r="U3" s="59">
        <f t="shared" si="1"/>
        <v>42464</v>
      </c>
      <c r="V3" s="59">
        <f t="shared" si="1"/>
        <v>42465</v>
      </c>
      <c r="W3" s="59">
        <f t="shared" si="1"/>
        <v>42466</v>
      </c>
      <c r="X3" s="59">
        <f t="shared" si="1"/>
        <v>42467</v>
      </c>
      <c r="Y3" s="59">
        <f t="shared" si="1"/>
        <v>42468</v>
      </c>
      <c r="Z3" s="59">
        <f t="shared" si="1"/>
        <v>42469</v>
      </c>
      <c r="AA3" s="59">
        <f t="shared" si="1"/>
        <v>42470</v>
      </c>
      <c r="AB3" s="59">
        <f t="shared" si="1"/>
        <v>42471</v>
      </c>
      <c r="AC3" s="59">
        <f t="shared" si="1"/>
        <v>42472</v>
      </c>
      <c r="AD3" s="59">
        <f t="shared" si="1"/>
        <v>42473</v>
      </c>
      <c r="AE3" s="59">
        <f t="shared" si="1"/>
        <v>42474</v>
      </c>
      <c r="AF3" s="59">
        <f t="shared" si="1"/>
        <v>42475</v>
      </c>
      <c r="AG3" s="59">
        <f t="shared" si="1"/>
        <v>42476</v>
      </c>
      <c r="AH3" s="59">
        <f t="shared" si="1"/>
        <v>42477</v>
      </c>
      <c r="AI3" s="59">
        <f t="shared" si="1"/>
        <v>42478</v>
      </c>
      <c r="AJ3" s="59">
        <f t="shared" si="1"/>
        <v>42479</v>
      </c>
      <c r="AK3" s="59">
        <f t="shared" si="1"/>
        <v>42480</v>
      </c>
      <c r="AL3" s="59">
        <f t="shared" si="1"/>
        <v>42481</v>
      </c>
      <c r="AM3" s="59">
        <f t="shared" si="1"/>
        <v>42482</v>
      </c>
      <c r="AN3" s="59">
        <f t="shared" si="1"/>
        <v>42483</v>
      </c>
      <c r="AO3" s="59">
        <f t="shared" si="1"/>
        <v>42484</v>
      </c>
      <c r="AP3" s="59">
        <f t="shared" si="1"/>
        <v>42485</v>
      </c>
      <c r="AQ3" s="59">
        <f t="shared" si="1"/>
        <v>42486</v>
      </c>
      <c r="AR3" s="59">
        <f t="shared" si="1"/>
        <v>42487</v>
      </c>
      <c r="AS3" s="59">
        <f t="shared" si="1"/>
        <v>42488</v>
      </c>
      <c r="AT3" s="59">
        <f t="shared" si="1"/>
        <v>42489</v>
      </c>
      <c r="AU3" s="59">
        <f t="shared" si="1"/>
        <v>42490</v>
      </c>
      <c r="AV3" s="59">
        <f t="shared" si="1"/>
        <v>42491</v>
      </c>
      <c r="AW3" s="59">
        <f t="shared" si="1"/>
        <v>42492</v>
      </c>
      <c r="AX3" s="59">
        <f t="shared" si="1"/>
        <v>42493</v>
      </c>
      <c r="AY3" s="59">
        <f t="shared" si="1"/>
        <v>42494</v>
      </c>
      <c r="AZ3" s="59">
        <f t="shared" si="1"/>
        <v>42495</v>
      </c>
      <c r="BA3" s="59">
        <f t="shared" si="1"/>
        <v>42496</v>
      </c>
      <c r="BB3" s="59">
        <f t="shared" si="1"/>
        <v>42497</v>
      </c>
      <c r="BC3" s="59">
        <f t="shared" si="1"/>
        <v>42498</v>
      </c>
      <c r="BD3" s="59">
        <f t="shared" si="1"/>
        <v>42499</v>
      </c>
      <c r="BE3" s="59">
        <f t="shared" si="1"/>
        <v>42500</v>
      </c>
      <c r="BF3" s="59">
        <f t="shared" si="1"/>
        <v>42501</v>
      </c>
      <c r="BG3" s="59">
        <f t="shared" si="1"/>
        <v>42502</v>
      </c>
      <c r="BH3" s="59">
        <f t="shared" si="1"/>
        <v>42503</v>
      </c>
      <c r="BI3" s="59">
        <f t="shared" si="1"/>
        <v>42504</v>
      </c>
      <c r="BJ3" s="59">
        <f t="shared" si="1"/>
        <v>42505</v>
      </c>
      <c r="BK3" s="59">
        <f t="shared" si="1"/>
        <v>42506</v>
      </c>
      <c r="BL3" s="59">
        <f t="shared" si="1"/>
        <v>42507</v>
      </c>
      <c r="BM3" s="59">
        <f t="shared" si="1"/>
        <v>42508</v>
      </c>
      <c r="BN3" s="59">
        <f t="shared" si="1"/>
        <v>42509</v>
      </c>
      <c r="BO3" s="59">
        <f t="shared" si="1"/>
        <v>42510</v>
      </c>
      <c r="BP3" s="59">
        <f t="shared" si="1"/>
        <v>42511</v>
      </c>
      <c r="BQ3" s="59">
        <f t="shared" si="1"/>
        <v>42512</v>
      </c>
      <c r="BR3" s="59">
        <f t="shared" si="1"/>
        <v>42513</v>
      </c>
      <c r="BS3" s="59">
        <f t="shared" si="1"/>
        <v>42514</v>
      </c>
    </row>
    <row r="4" spans="1:71" s="68" customFormat="1" ht="27.75" customHeight="1" x14ac:dyDescent="0.2">
      <c r="K4" s="69"/>
      <c r="M4" s="69"/>
      <c r="N4" s="69"/>
      <c r="O4" s="70" t="str">
        <f>HLOOKUP(O1,$I$1:$N$2,2,FALSE)</f>
        <v>3x8h-2x12h</v>
      </c>
      <c r="P4" s="70" t="str">
        <f t="shared" ref="P4:BS4" si="2">HLOOKUP(P1,$I$1:$N$2,2,FALSE)</f>
        <v>3x8h-2x12h</v>
      </c>
      <c r="Q4" s="70" t="str">
        <f t="shared" si="2"/>
        <v>3x8h-2x12h</v>
      </c>
      <c r="R4" s="70" t="str">
        <f t="shared" si="2"/>
        <v>3x8h-2x12h</v>
      </c>
      <c r="S4" s="70" t="str">
        <f t="shared" si="2"/>
        <v>3x8h-2x12h</v>
      </c>
      <c r="T4" s="70" t="str">
        <f t="shared" si="2"/>
        <v>3x8h-2x12h</v>
      </c>
      <c r="U4" s="70" t="str">
        <f t="shared" si="2"/>
        <v>3x8h-2x12h</v>
      </c>
      <c r="V4" s="70" t="str">
        <f t="shared" si="2"/>
        <v>3x8h-2x12h</v>
      </c>
      <c r="W4" s="70" t="str">
        <f t="shared" si="2"/>
        <v>3x8h-2x12h</v>
      </c>
      <c r="X4" s="70" t="str">
        <f t="shared" si="2"/>
        <v>3x8h-2x12h</v>
      </c>
      <c r="Y4" s="70" t="str">
        <f t="shared" si="2"/>
        <v>3x8h-2x12h</v>
      </c>
      <c r="Z4" s="70" t="str">
        <f t="shared" si="2"/>
        <v>3x8h-2x12h</v>
      </c>
      <c r="AA4" s="70" t="str">
        <f t="shared" si="2"/>
        <v>3x8h-2x12h</v>
      </c>
      <c r="AB4" s="70" t="str">
        <f t="shared" si="2"/>
        <v>3x8h-2x12h</v>
      </c>
      <c r="AC4" s="70" t="str">
        <f t="shared" si="2"/>
        <v>3x8h-2x12h</v>
      </c>
      <c r="AD4" s="70" t="str">
        <f t="shared" si="2"/>
        <v>3x8h-2x12h</v>
      </c>
      <c r="AE4" s="70" t="str">
        <f t="shared" si="2"/>
        <v>3x8h-2x12h</v>
      </c>
      <c r="AF4" s="70" t="str">
        <f t="shared" si="2"/>
        <v>3x8h-2x12h</v>
      </c>
      <c r="AG4" s="70" t="str">
        <f t="shared" si="2"/>
        <v>3x8h-2x12h</v>
      </c>
      <c r="AH4" s="70" t="str">
        <f t="shared" si="2"/>
        <v>3x8h-2x12h</v>
      </c>
      <c r="AI4" s="70" t="str">
        <f t="shared" si="2"/>
        <v>3x8h-2x12h</v>
      </c>
      <c r="AJ4" s="70" t="str">
        <f t="shared" si="2"/>
        <v>3x8h-2x12h</v>
      </c>
      <c r="AK4" s="70" t="str">
        <f t="shared" si="2"/>
        <v>3x8h-2x12h</v>
      </c>
      <c r="AL4" s="70" t="str">
        <f t="shared" si="2"/>
        <v>3x8h-2x12h</v>
      </c>
      <c r="AM4" s="70" t="str">
        <f t="shared" si="2"/>
        <v>3x8h-2x12h</v>
      </c>
      <c r="AN4" s="70" t="str">
        <f t="shared" si="2"/>
        <v>3x8h-2x12h</v>
      </c>
      <c r="AO4" s="70" t="str">
        <f t="shared" si="2"/>
        <v>3x8h-2x12h</v>
      </c>
      <c r="AP4" s="70" t="str">
        <f t="shared" si="2"/>
        <v>3x8h-2x12h</v>
      </c>
      <c r="AQ4" s="70" t="str">
        <f t="shared" si="2"/>
        <v>3x8h-2x12h</v>
      </c>
      <c r="AR4" s="70" t="str">
        <f t="shared" si="2"/>
        <v>3x8h-2x12h</v>
      </c>
      <c r="AS4" s="70" t="str">
        <f t="shared" si="2"/>
        <v>3x8h-2x12h</v>
      </c>
      <c r="AT4" s="70" t="str">
        <f t="shared" si="2"/>
        <v>3x8h-2x12h</v>
      </c>
      <c r="AU4" s="70" t="str">
        <f t="shared" si="2"/>
        <v>3x8h-2x12h</v>
      </c>
      <c r="AV4" s="70" t="str">
        <f t="shared" si="2"/>
        <v>3x8h-2x12h</v>
      </c>
      <c r="AW4" s="70" t="str">
        <f t="shared" si="2"/>
        <v>3x8h-2x12h</v>
      </c>
      <c r="AX4" s="70" t="str">
        <f t="shared" si="2"/>
        <v>3x8h-2x12h</v>
      </c>
      <c r="AY4" s="70" t="str">
        <f t="shared" si="2"/>
        <v>3x8h-2x12h</v>
      </c>
      <c r="AZ4" s="70" t="str">
        <f t="shared" si="2"/>
        <v>3x8h-2x12h</v>
      </c>
      <c r="BA4" s="70" t="str">
        <f t="shared" si="2"/>
        <v>3x8h-2x12h</v>
      </c>
      <c r="BB4" s="70" t="str">
        <f t="shared" si="2"/>
        <v>3x8h-2x12h</v>
      </c>
      <c r="BC4" s="70" t="str">
        <f t="shared" si="2"/>
        <v>3x8h-2x12h</v>
      </c>
      <c r="BD4" s="70" t="e">
        <f t="shared" si="2"/>
        <v>#N/A</v>
      </c>
      <c r="BE4" s="70" t="e">
        <f t="shared" si="2"/>
        <v>#N/A</v>
      </c>
      <c r="BF4" s="70" t="e">
        <f t="shared" si="2"/>
        <v>#N/A</v>
      </c>
      <c r="BG4" s="70" t="e">
        <f t="shared" si="2"/>
        <v>#N/A</v>
      </c>
      <c r="BH4" s="70" t="e">
        <f t="shared" si="2"/>
        <v>#N/A</v>
      </c>
      <c r="BI4" s="70" t="e">
        <f t="shared" si="2"/>
        <v>#N/A</v>
      </c>
      <c r="BJ4" s="70" t="e">
        <f t="shared" si="2"/>
        <v>#N/A</v>
      </c>
      <c r="BK4" s="70" t="e">
        <f t="shared" si="2"/>
        <v>#N/A</v>
      </c>
      <c r="BL4" s="70" t="e">
        <f t="shared" si="2"/>
        <v>#N/A</v>
      </c>
      <c r="BM4" s="70" t="e">
        <f t="shared" si="2"/>
        <v>#N/A</v>
      </c>
      <c r="BN4" s="70" t="e">
        <f t="shared" si="2"/>
        <v>#N/A</v>
      </c>
      <c r="BO4" s="70" t="e">
        <f t="shared" si="2"/>
        <v>#N/A</v>
      </c>
      <c r="BP4" s="70" t="e">
        <f t="shared" si="2"/>
        <v>#N/A</v>
      </c>
      <c r="BQ4" s="70" t="e">
        <f t="shared" si="2"/>
        <v>#N/A</v>
      </c>
      <c r="BR4" s="70" t="e">
        <f t="shared" si="2"/>
        <v>#N/A</v>
      </c>
      <c r="BS4" s="70" t="e">
        <f t="shared" si="2"/>
        <v>#N/A</v>
      </c>
    </row>
    <row r="5" spans="1:71" s="68" customFormat="1" ht="24.75" x14ac:dyDescent="0.2">
      <c r="K5" s="69"/>
      <c r="M5" s="69"/>
      <c r="N5" s="69"/>
      <c r="O5" s="70">
        <f>IF(OR(O2="L",O2="M",O2="J",O2="V"),VLOOKUP(O4,implication!$A$3:$D$11,3,FALSE),VLOOKUP(O4,implication!$A$3:$D$11,4,FALSE))</f>
        <v>22.5</v>
      </c>
      <c r="P5" s="70">
        <f>IF(OR(P2="L",P2="M",P2="J",P2="V"),VLOOKUP(P4,implication!$A$3:$D$11,3,FALSE),VLOOKUP(P4,implication!$A$3:$D$11,4,FALSE))</f>
        <v>22.5</v>
      </c>
      <c r="Q5" s="70">
        <f>IF(OR(Q2="L",Q2="M",Q2="J",Q2="V"),VLOOKUP(Q4,implication!$A$3:$D$11,3,FALSE),VLOOKUP(Q4,implication!$A$3:$D$11,4,FALSE))</f>
        <v>22.5</v>
      </c>
      <c r="R5" s="70">
        <f>IF(OR(R2="L",R2="M",R2="J",R2="V"),VLOOKUP(R4,implication!$A$3:$D$11,3,FALSE),VLOOKUP(R4,implication!$A$3:$D$11,4,FALSE))</f>
        <v>22.5</v>
      </c>
      <c r="S5" s="70">
        <f>IF(OR(S2="L",S2="M",S2="J",S2="V"),VLOOKUP(S4,implication!$A$3:$D$11,3,FALSE),VLOOKUP(S4,implication!$A$3:$D$11,4,FALSE))</f>
        <v>23</v>
      </c>
      <c r="T5" s="70">
        <f>IF(OR(T2="L",T2="M",T2="J",T2="V"),VLOOKUP(T4,implication!$A$3:$D$11,3,FALSE),VLOOKUP(T4,implication!$A$3:$D$11,4,FALSE))</f>
        <v>23</v>
      </c>
      <c r="U5" s="70">
        <f>IF(OR(U2="L",U2="M",U2="J",U2="V"),VLOOKUP(U4,implication!$A$3:$D$11,3,FALSE),VLOOKUP(U4,implication!$A$3:$D$11,4,FALSE))</f>
        <v>22.5</v>
      </c>
      <c r="V5" s="70">
        <f>IF(OR(V2="L",V2="M",V2="J",V2="V"),VLOOKUP(V4,implication!$A$3:$D$11,3,FALSE),VLOOKUP(V4,implication!$A$3:$D$11,4,FALSE))</f>
        <v>22.5</v>
      </c>
      <c r="W5" s="70">
        <f>IF(OR(W2="L",W2="M",W2="J",W2="V"),VLOOKUP(W4,implication!$A$3:$D$11,3,FALSE),VLOOKUP(W4,implication!$A$3:$D$11,4,FALSE))</f>
        <v>22.5</v>
      </c>
      <c r="X5" s="70">
        <f>IF(OR(X2="L",X2="M",X2="J",X2="V"),VLOOKUP(X4,implication!$A$3:$D$11,3,FALSE),VLOOKUP(X4,implication!$A$3:$D$11,4,FALSE))</f>
        <v>22.5</v>
      </c>
      <c r="Y5" s="70">
        <f>IF(OR(Y2="L",Y2="M",Y2="J",Y2="V"),VLOOKUP(Y4,implication!$A$3:$D$11,3,FALSE),VLOOKUP(Y4,implication!$A$3:$D$11,4,FALSE))</f>
        <v>22.5</v>
      </c>
      <c r="Z5" s="70">
        <f>IF(OR(Z2="L",Z2="M",Z2="J",Z2="V"),VLOOKUP(Z4,implication!$A$3:$D$11,3,FALSE),VLOOKUP(Z4,implication!$A$3:$D$11,4,FALSE))</f>
        <v>23</v>
      </c>
      <c r="AA5" s="70">
        <f>IF(OR(AA2="L",AA2="M",AA2="J",AA2="V"),VLOOKUP(AA4,implication!$A$3:$D$11,3,FALSE),VLOOKUP(AA4,implication!$A$3:$D$11,4,FALSE))</f>
        <v>23</v>
      </c>
      <c r="AB5" s="70">
        <f>IF(OR(AB2="L",AB2="M",AB2="J",AB2="V"),VLOOKUP(AB4,implication!$A$3:$D$11,3,FALSE),VLOOKUP(AB4,implication!$A$3:$D$11,4,FALSE))</f>
        <v>22.5</v>
      </c>
      <c r="AC5" s="70">
        <f>IF(OR(AC2="L",AC2="M",AC2="J",AC2="V"),VLOOKUP(AC4,implication!$A$3:$D$11,3,FALSE),VLOOKUP(AC4,implication!$A$3:$D$11,4,FALSE))</f>
        <v>22.5</v>
      </c>
      <c r="AD5" s="70">
        <f>IF(OR(AD2="L",AD2="M",AD2="J",AD2="V"),VLOOKUP(AD4,implication!$A$3:$D$11,3,FALSE),VLOOKUP(AD4,implication!$A$3:$D$11,4,FALSE))</f>
        <v>22.5</v>
      </c>
      <c r="AE5" s="70">
        <f>IF(OR(AE2="L",AE2="M",AE2="J",AE2="V"),VLOOKUP(AE4,implication!$A$3:$D$11,3,FALSE),VLOOKUP(AE4,implication!$A$3:$D$11,4,FALSE))</f>
        <v>22.5</v>
      </c>
      <c r="AF5" s="70">
        <f>IF(OR(AF2="L",AF2="M",AF2="J",AF2="V"),VLOOKUP(AF4,implication!$A$3:$D$11,3,FALSE),VLOOKUP(AF4,implication!$A$3:$D$11,4,FALSE))</f>
        <v>22.5</v>
      </c>
      <c r="AG5" s="70">
        <f>IF(OR(AG2="L",AG2="M",AG2="J",AG2="V"),VLOOKUP(AG4,implication!$A$3:$D$11,3,FALSE),VLOOKUP(AG4,implication!$A$3:$D$11,4,FALSE))</f>
        <v>23</v>
      </c>
      <c r="AH5" s="70">
        <f>IF(OR(AH2="L",AH2="M",AH2="J",AH2="V"),VLOOKUP(AH4,implication!$A$3:$D$11,3,FALSE),VLOOKUP(AH4,implication!$A$3:$D$11,4,FALSE))</f>
        <v>23</v>
      </c>
      <c r="AI5" s="70">
        <f>IF(OR(AI2="L",AI2="M",AI2="J",AI2="V"),VLOOKUP(AI4,implication!$A$3:$D$11,3,FALSE),VLOOKUP(AI4,implication!$A$3:$D$11,4,FALSE))</f>
        <v>22.5</v>
      </c>
      <c r="AJ5" s="70">
        <f>IF(OR(AJ2="L",AJ2="M",AJ2="J",AJ2="V"),VLOOKUP(AJ4,implication!$A$3:$D$11,3,FALSE),VLOOKUP(AJ4,implication!$A$3:$D$11,4,FALSE))</f>
        <v>22.5</v>
      </c>
      <c r="AK5" s="70">
        <f>IF(OR(AK2="L",AK2="M",AK2="J",AK2="V"),VLOOKUP(AK4,implication!$A$3:$D$11,3,FALSE),VLOOKUP(AK4,implication!$A$3:$D$11,4,FALSE))</f>
        <v>22.5</v>
      </c>
      <c r="AL5" s="70">
        <f>IF(OR(AL2="L",AL2="M",AL2="J",AL2="V"),VLOOKUP(AL4,implication!$A$3:$D$11,3,FALSE),VLOOKUP(AL4,implication!$A$3:$D$11,4,FALSE))</f>
        <v>22.5</v>
      </c>
      <c r="AM5" s="70">
        <f>IF(OR(AM2="L",AM2="M",AM2="J",AM2="V"),VLOOKUP(AM4,implication!$A$3:$D$11,3,FALSE),VLOOKUP(AM4,implication!$A$3:$D$11,4,FALSE))</f>
        <v>22.5</v>
      </c>
      <c r="AN5" s="70">
        <f>IF(OR(AN2="L",AN2="M",AN2="J",AN2="V"),VLOOKUP(AN4,implication!$A$3:$D$11,3,FALSE),VLOOKUP(AN4,implication!$A$3:$D$11,4,FALSE))</f>
        <v>23</v>
      </c>
      <c r="AO5" s="70">
        <f>IF(OR(AO2="L",AO2="M",AO2="J",AO2="V"),VLOOKUP(AO4,implication!$A$3:$D$11,3,FALSE),VLOOKUP(AO4,implication!$A$3:$D$11,4,FALSE))</f>
        <v>23</v>
      </c>
      <c r="AP5" s="70">
        <f>IF(OR(AP2="L",AP2="M",AP2="J",AP2="V"),VLOOKUP(AP4,implication!$A$3:$D$11,3,FALSE),VLOOKUP(AP4,implication!$A$3:$D$11,4,FALSE))</f>
        <v>22.5</v>
      </c>
      <c r="AQ5" s="70">
        <f>IF(OR(AQ2="L",AQ2="M",AQ2="J",AQ2="V"),VLOOKUP(AQ4,implication!$A$3:$D$11,3,FALSE),VLOOKUP(AQ4,implication!$A$3:$D$11,4,FALSE))</f>
        <v>22.5</v>
      </c>
      <c r="AR5" s="70">
        <f>IF(OR(AR2="L",AR2="M",AR2="J",AR2="V"),VLOOKUP(AR4,implication!$A$3:$D$11,3,FALSE),VLOOKUP(AR4,implication!$A$3:$D$11,4,FALSE))</f>
        <v>22.5</v>
      </c>
      <c r="AS5" s="70">
        <f>IF(OR(AS2="L",AS2="M",AS2="J",AS2="V"),VLOOKUP(AS4,implication!$A$3:$D$11,3,FALSE),VLOOKUP(AS4,implication!$A$3:$D$11,4,FALSE))</f>
        <v>22.5</v>
      </c>
      <c r="AT5" s="70">
        <f>IF(OR(AT2="L",AT2="M",AT2="J",AT2="V"),VLOOKUP(AT4,implication!$A$3:$D$11,3,FALSE),VLOOKUP(AT4,implication!$A$3:$D$11,4,FALSE))</f>
        <v>22.5</v>
      </c>
      <c r="AU5" s="70">
        <f>IF(OR(AU2="L",AU2="M",AU2="J",AU2="V"),VLOOKUP(AU4,implication!$A$3:$D$11,3,FALSE),VLOOKUP(AU4,implication!$A$3:$D$11,4,FALSE))</f>
        <v>23</v>
      </c>
      <c r="AV5" s="70">
        <f>IF(OR(AV2="L",AV2="M",AV2="J",AV2="V"),VLOOKUP(AV4,implication!$A$3:$D$11,3,FALSE),VLOOKUP(AV4,implication!$A$3:$D$11,4,FALSE))</f>
        <v>23</v>
      </c>
      <c r="AW5" s="70">
        <f>IF(OR(AW2="L",AW2="M",AW2="J",AW2="V"),VLOOKUP(AW4,implication!$A$3:$D$11,3,FALSE),VLOOKUP(AW4,implication!$A$3:$D$11,4,FALSE))</f>
        <v>22.5</v>
      </c>
      <c r="AX5" s="70">
        <f>IF(OR(AX2="L",AX2="M",AX2="J",AX2="V"),VLOOKUP(AX4,implication!$A$3:$D$11,3,FALSE),VLOOKUP(AX4,implication!$A$3:$D$11,4,FALSE))</f>
        <v>22.5</v>
      </c>
      <c r="AY5" s="70">
        <f>IF(OR(AY2="L",AY2="M",AY2="J",AY2="V"),VLOOKUP(AY4,implication!$A$3:$D$11,3,FALSE),VLOOKUP(AY4,implication!$A$3:$D$11,4,FALSE))</f>
        <v>22.5</v>
      </c>
      <c r="AZ5" s="70">
        <f>IF(OR(AZ2="L",AZ2="M",AZ2="J",AZ2="V"),VLOOKUP(AZ4,implication!$A$3:$D$11,3,FALSE),VLOOKUP(AZ4,implication!$A$3:$D$11,4,FALSE))</f>
        <v>22.5</v>
      </c>
      <c r="BA5" s="70">
        <f>IF(OR(BA2="L",BA2="M",BA2="J",BA2="V"),VLOOKUP(BA4,implication!$A$3:$D$11,3,FALSE),VLOOKUP(BA4,implication!$A$3:$D$11,4,FALSE))</f>
        <v>22.5</v>
      </c>
      <c r="BB5" s="70">
        <f>IF(OR(BB2="L",BB2="M",BB2="J",BB2="V"),VLOOKUP(BB4,implication!$A$3:$D$11,3,FALSE),VLOOKUP(BB4,implication!$A$3:$D$11,4,FALSE))</f>
        <v>23</v>
      </c>
      <c r="BC5" s="70">
        <f>IF(OR(BC2="L",BC2="M",BC2="J",BC2="V"),VLOOKUP(BC4,implication!$A$3:$D$11,3,FALSE),VLOOKUP(BC4,implication!$A$3:$D$11,4,FALSE))</f>
        <v>23</v>
      </c>
      <c r="BD5" s="70" t="e">
        <f>IF(OR(BD2="L",BD2="M",BD2="J",BD2="V"),VLOOKUP(BD4,implication!$A$3:$D$11,3,FALSE),VLOOKUP(BD4,implication!$A$3:$D$11,4,FALSE))</f>
        <v>#N/A</v>
      </c>
      <c r="BE5" s="70" t="e">
        <f>IF(OR(BE2="L",BE2="M",BE2="J",BE2="V"),VLOOKUP(BE4,implication!$A$3:$D$11,3,FALSE),VLOOKUP(BE4,implication!$A$3:$D$11,4,FALSE))</f>
        <v>#N/A</v>
      </c>
      <c r="BF5" s="70" t="e">
        <f>IF(OR(BF2="L",BF2="M",BF2="J",BF2="V"),VLOOKUP(BF4,implication!$A$3:$D$11,3,FALSE),VLOOKUP(BF4,implication!$A$3:$D$11,4,FALSE))</f>
        <v>#N/A</v>
      </c>
      <c r="BG5" s="70" t="e">
        <f>IF(OR(BG2="L",BG2="M",BG2="J",BG2="V"),VLOOKUP(BG4,implication!$A$3:$D$11,3,FALSE),VLOOKUP(BG4,implication!$A$3:$D$11,4,FALSE))</f>
        <v>#N/A</v>
      </c>
      <c r="BH5" s="70" t="e">
        <f>IF(OR(BH2="L",BH2="M",BH2="J",BH2="V"),VLOOKUP(BH4,implication!$A$3:$D$11,3,FALSE),VLOOKUP(BH4,implication!$A$3:$D$11,4,FALSE))</f>
        <v>#N/A</v>
      </c>
      <c r="BI5" s="70" t="e">
        <f>IF(OR(BI2="L",BI2="M",BI2="J",BI2="V"),VLOOKUP(BI4,implication!$A$3:$D$11,3,FALSE),VLOOKUP(BI4,implication!$A$3:$D$11,4,FALSE))</f>
        <v>#N/A</v>
      </c>
      <c r="BJ5" s="70" t="e">
        <f>IF(OR(BJ2="L",BJ2="M",BJ2="J",BJ2="V"),VLOOKUP(BJ4,implication!$A$3:$D$11,3,FALSE),VLOOKUP(BJ4,implication!$A$3:$D$11,4,FALSE))</f>
        <v>#N/A</v>
      </c>
      <c r="BK5" s="70" t="e">
        <f>IF(OR(BK2="L",BK2="M",BK2="J",BK2="V"),VLOOKUP(BK4,implication!$A$3:$D$11,3,FALSE),VLOOKUP(BK4,implication!$A$3:$D$11,4,FALSE))</f>
        <v>#N/A</v>
      </c>
      <c r="BL5" s="70" t="e">
        <f>IF(OR(BL2="L",BL2="M",BL2="J",BL2="V"),VLOOKUP(BL4,implication!$A$3:$D$11,3,FALSE),VLOOKUP(BL4,implication!$A$3:$D$11,4,FALSE))</f>
        <v>#N/A</v>
      </c>
      <c r="BM5" s="70" t="e">
        <f>IF(OR(BM2="L",BM2="M",BM2="J",BM2="V"),VLOOKUP(BM4,implication!$A$3:$D$11,3,FALSE),VLOOKUP(BM4,implication!$A$3:$D$11,4,FALSE))</f>
        <v>#N/A</v>
      </c>
      <c r="BN5" s="70" t="e">
        <f>IF(OR(BN2="L",BN2="M",BN2="J",BN2="V"),VLOOKUP(BN4,implication!$A$3:$D$11,3,FALSE),VLOOKUP(BN4,implication!$A$3:$D$11,4,FALSE))</f>
        <v>#N/A</v>
      </c>
      <c r="BO5" s="70" t="e">
        <f>IF(OR(BO2="L",BO2="M",BO2="J",BO2="V"),VLOOKUP(BO4,implication!$A$3:$D$11,3,FALSE),VLOOKUP(BO4,implication!$A$3:$D$11,4,FALSE))</f>
        <v>#N/A</v>
      </c>
      <c r="BP5" s="70" t="e">
        <f>IF(OR(BP2="L",BP2="M",BP2="J",BP2="V"),VLOOKUP(BP4,implication!$A$3:$D$11,3,FALSE),VLOOKUP(BP4,implication!$A$3:$D$11,4,FALSE))</f>
        <v>#N/A</v>
      </c>
      <c r="BQ5" s="70" t="e">
        <f>IF(OR(BQ2="L",BQ2="M",BQ2="J",BQ2="V"),VLOOKUP(BQ4,implication!$A$3:$D$11,3,FALSE),VLOOKUP(BQ4,implication!$A$3:$D$11,4,FALSE))</f>
        <v>#N/A</v>
      </c>
      <c r="BR5" s="70" t="e">
        <f>IF(OR(BR2="L",BR2="M",BR2="J",BR2="V"),VLOOKUP(BR4,implication!$A$3:$D$11,3,FALSE),VLOOKUP(BR4,implication!$A$3:$D$11,4,FALSE))</f>
        <v>#N/A</v>
      </c>
      <c r="BS5" s="70" t="e">
        <f>IF(OR(BS2="L",BS2="M",BS2="J",BS2="V"),VLOOKUP(BS4,implication!$A$3:$D$11,3,FALSE),VLOOKUP(BS4,implication!$A$3:$D$11,4,FALSE))</f>
        <v>#N/A</v>
      </c>
    </row>
    <row r="6" spans="1:71" s="61" customFormat="1" x14ac:dyDescent="0.2">
      <c r="A6" s="61" t="s">
        <v>190</v>
      </c>
      <c r="B6" s="60" t="s">
        <v>176</v>
      </c>
      <c r="C6" s="61" t="s">
        <v>119</v>
      </c>
      <c r="D6" s="60">
        <v>435796</v>
      </c>
      <c r="E6" s="61">
        <v>30</v>
      </c>
      <c r="F6" s="61" t="s">
        <v>177</v>
      </c>
      <c r="G6" s="61">
        <f>VLOOKUP("T"&amp; B6,BdD!$A$2:$L$47,4,FALSE)</f>
        <v>0.6</v>
      </c>
      <c r="H6" s="62">
        <v>42461</v>
      </c>
      <c r="I6" s="73">
        <f ca="1">dureeprod(H6)</f>
        <v>43</v>
      </c>
      <c r="J6" s="63"/>
      <c r="K6" s="64">
        <f>SUMPRODUCT(K7:K14,M7:M14)</f>
        <v>592.77500000000009</v>
      </c>
      <c r="L6" s="61" t="s">
        <v>149</v>
      </c>
    </row>
    <row r="7" spans="1:71" x14ac:dyDescent="0.2">
      <c r="A7" s="46" t="s">
        <v>191</v>
      </c>
      <c r="B7" s="46" t="s">
        <v>176</v>
      </c>
      <c r="C7" s="46" t="s">
        <v>119</v>
      </c>
      <c r="D7" s="46">
        <v>435796</v>
      </c>
      <c r="E7" s="46">
        <v>30</v>
      </c>
      <c r="F7" s="46" t="s">
        <v>177</v>
      </c>
      <c r="G7" s="46">
        <f>VLOOKUP("T"&amp; B7,BdD!$A$2:$L$47,4,FALSE)</f>
        <v>0.6</v>
      </c>
      <c r="H7" s="62"/>
      <c r="I7" s="73"/>
      <c r="J7" s="71"/>
      <c r="K7" s="65">
        <v>100</v>
      </c>
      <c r="L7" s="46" t="s">
        <v>149</v>
      </c>
      <c r="M7" s="65">
        <v>5</v>
      </c>
      <c r="N7" s="46">
        <v>5</v>
      </c>
    </row>
    <row r="8" spans="1:71" x14ac:dyDescent="0.2">
      <c r="A8" s="46" t="s">
        <v>191</v>
      </c>
      <c r="B8" s="46" t="s">
        <v>176</v>
      </c>
      <c r="C8" s="46" t="s">
        <v>119</v>
      </c>
      <c r="D8" s="46">
        <v>435796</v>
      </c>
      <c r="E8" s="46">
        <v>30</v>
      </c>
      <c r="F8" s="46" t="s">
        <v>177</v>
      </c>
      <c r="G8" s="46">
        <f>VLOOKUP("T"&amp; B8,BdD!$A$2:$L$47,4,FALSE)</f>
        <v>0.6</v>
      </c>
      <c r="H8" s="71"/>
      <c r="I8" s="73"/>
      <c r="J8" s="71"/>
      <c r="K8" s="65">
        <v>2.6030000000000002</v>
      </c>
      <c r="L8" s="46" t="s">
        <v>149</v>
      </c>
      <c r="M8" s="65">
        <v>5</v>
      </c>
      <c r="N8" s="46">
        <v>5</v>
      </c>
    </row>
    <row r="9" spans="1:71" x14ac:dyDescent="0.2">
      <c r="A9" s="46" t="s">
        <v>191</v>
      </c>
      <c r="B9" s="46" t="s">
        <v>176</v>
      </c>
      <c r="C9" s="46" t="s">
        <v>119</v>
      </c>
      <c r="D9" s="46">
        <v>435796</v>
      </c>
      <c r="E9" s="46">
        <v>30</v>
      </c>
      <c r="F9" s="46" t="s">
        <v>177</v>
      </c>
      <c r="G9" s="46">
        <f>VLOOKUP("T"&amp; B9,BdD!$A$2:$L$47,4,FALSE)</f>
        <v>0.6</v>
      </c>
      <c r="H9" s="71"/>
      <c r="I9" s="73"/>
      <c r="J9" s="71"/>
      <c r="K9" s="65">
        <v>3.1909999999999998</v>
      </c>
      <c r="L9" s="46" t="s">
        <v>149</v>
      </c>
      <c r="M9" s="65">
        <v>5</v>
      </c>
      <c r="N9" s="46">
        <v>5</v>
      </c>
    </row>
    <row r="10" spans="1:71" x14ac:dyDescent="0.2">
      <c r="A10" s="46" t="s">
        <v>191</v>
      </c>
      <c r="B10" s="46" t="s">
        <v>176</v>
      </c>
      <c r="C10" s="46" t="s">
        <v>119</v>
      </c>
      <c r="D10" s="46">
        <v>435796</v>
      </c>
      <c r="E10" s="46">
        <v>30</v>
      </c>
      <c r="F10" s="46" t="s">
        <v>177</v>
      </c>
      <c r="G10" s="46">
        <f>VLOOKUP("T"&amp; B10,BdD!$A$2:$L$47,4,FALSE)</f>
        <v>0.6</v>
      </c>
      <c r="H10" s="71">
        <v>42472</v>
      </c>
      <c r="I10" s="73">
        <f ca="1">dureeprod(H10)</f>
        <v>1</v>
      </c>
      <c r="J10" s="72"/>
      <c r="K10" s="65">
        <v>2.863</v>
      </c>
      <c r="L10" s="46" t="s">
        <v>149</v>
      </c>
      <c r="M10" s="65">
        <v>5</v>
      </c>
      <c r="N10" s="46">
        <v>5</v>
      </c>
    </row>
    <row r="11" spans="1:71" x14ac:dyDescent="0.2">
      <c r="A11" s="46" t="s">
        <v>191</v>
      </c>
      <c r="B11" s="46" t="s">
        <v>176</v>
      </c>
      <c r="C11" s="46" t="s">
        <v>119</v>
      </c>
      <c r="D11" s="46">
        <v>435796</v>
      </c>
      <c r="E11" s="46">
        <v>30</v>
      </c>
      <c r="F11" s="46" t="s">
        <v>177</v>
      </c>
      <c r="G11" s="46">
        <f>VLOOKUP("T"&amp; B11,BdD!$A$2:$L$47,4,FALSE)</f>
        <v>0.6</v>
      </c>
      <c r="H11" s="71"/>
      <c r="J11" s="71"/>
      <c r="K11" s="65">
        <v>2.9409999999999998</v>
      </c>
      <c r="L11" s="46" t="s">
        <v>149</v>
      </c>
      <c r="M11" s="65">
        <v>5</v>
      </c>
      <c r="N11" s="46">
        <v>5</v>
      </c>
    </row>
    <row r="12" spans="1:71" x14ac:dyDescent="0.2">
      <c r="A12" s="46" t="s">
        <v>191</v>
      </c>
      <c r="B12" s="46" t="s">
        <v>176</v>
      </c>
      <c r="C12" s="46" t="s">
        <v>119</v>
      </c>
      <c r="D12" s="46">
        <v>435796</v>
      </c>
      <c r="E12" s="46">
        <v>30</v>
      </c>
      <c r="F12" s="46" t="s">
        <v>177</v>
      </c>
      <c r="G12" s="46">
        <f>VLOOKUP("T"&amp; B12,BdD!$A$2:$L$47,4,FALSE)</f>
        <v>0.6</v>
      </c>
      <c r="H12" s="71"/>
      <c r="J12" s="71"/>
      <c r="K12" s="65">
        <v>3.0190000000000001</v>
      </c>
      <c r="L12" s="46" t="s">
        <v>149</v>
      </c>
      <c r="M12" s="65">
        <v>5</v>
      </c>
      <c r="N12" s="46">
        <v>5</v>
      </c>
    </row>
    <row r="13" spans="1:71" x14ac:dyDescent="0.2">
      <c r="A13" s="46" t="s">
        <v>191</v>
      </c>
      <c r="B13" s="46" t="s">
        <v>176</v>
      </c>
      <c r="C13" s="46" t="s">
        <v>119</v>
      </c>
      <c r="D13" s="46">
        <v>435796</v>
      </c>
      <c r="E13" s="46">
        <v>30</v>
      </c>
      <c r="F13" s="46" t="s">
        <v>177</v>
      </c>
      <c r="G13" s="46">
        <f>VLOOKUP("T"&amp; B13,BdD!$A$2:$L$47,4,FALSE)</f>
        <v>0.6</v>
      </c>
      <c r="H13" s="71"/>
      <c r="J13" s="71"/>
      <c r="K13" s="65">
        <v>2.6349999999999998</v>
      </c>
      <c r="L13" s="46" t="s">
        <v>149</v>
      </c>
      <c r="M13" s="65">
        <v>5</v>
      </c>
      <c r="N13" s="46">
        <v>5</v>
      </c>
    </row>
    <row r="14" spans="1:71" x14ac:dyDescent="0.2">
      <c r="A14" s="46" t="s">
        <v>191</v>
      </c>
      <c r="B14" s="46" t="s">
        <v>176</v>
      </c>
      <c r="C14" s="46" t="s">
        <v>119</v>
      </c>
      <c r="D14" s="46">
        <v>435796</v>
      </c>
      <c r="E14" s="46">
        <v>30</v>
      </c>
      <c r="F14" s="46" t="s">
        <v>177</v>
      </c>
      <c r="G14" s="46">
        <f>VLOOKUP("T"&amp; B14,BdD!$A$2:$L$47,4,FALSE)</f>
        <v>0.6</v>
      </c>
      <c r="H14" s="71"/>
      <c r="J14" s="71"/>
      <c r="K14" s="65">
        <v>1.3029999999999999</v>
      </c>
      <c r="L14" s="46" t="s">
        <v>149</v>
      </c>
      <c r="M14" s="65">
        <v>5</v>
      </c>
      <c r="N14" s="46">
        <v>5</v>
      </c>
    </row>
    <row r="15" spans="1:71" s="61" customFormat="1" x14ac:dyDescent="0.2">
      <c r="A15" s="61" t="s">
        <v>190</v>
      </c>
      <c r="B15" s="60">
        <v>322701</v>
      </c>
      <c r="C15" s="61" t="s">
        <v>178</v>
      </c>
      <c r="D15" s="60">
        <v>435839</v>
      </c>
      <c r="E15" s="61">
        <v>30</v>
      </c>
      <c r="F15" s="61" t="s">
        <v>61</v>
      </c>
      <c r="G15" s="46">
        <f>VLOOKUP("T"&amp; B15,BdD!$A$2:$L$47,4,FALSE)</f>
        <v>0.27</v>
      </c>
      <c r="H15" s="62">
        <v>42486</v>
      </c>
      <c r="I15" s="61">
        <v>4</v>
      </c>
      <c r="J15" s="63">
        <f>H15+I15-1</f>
        <v>42489</v>
      </c>
      <c r="K15" s="60">
        <v>29</v>
      </c>
      <c r="L15" s="61" t="s">
        <v>149</v>
      </c>
    </row>
    <row r="16" spans="1:71" s="61" customFormat="1" x14ac:dyDescent="0.2">
      <c r="A16" s="61" t="s">
        <v>190</v>
      </c>
      <c r="B16" s="60">
        <v>322701</v>
      </c>
      <c r="C16" s="61" t="s">
        <v>179</v>
      </c>
      <c r="D16" s="60">
        <v>435839</v>
      </c>
      <c r="E16" s="61">
        <v>30</v>
      </c>
      <c r="F16" s="61" t="s">
        <v>180</v>
      </c>
      <c r="G16" s="46">
        <f>VLOOKUP("T"&amp; B16,BdD!$A$2:$L$47,4,FALSE)</f>
        <v>0.27</v>
      </c>
      <c r="H16" s="62">
        <f>J15+1</f>
        <v>42490</v>
      </c>
      <c r="I16" s="61">
        <v>4</v>
      </c>
      <c r="J16" s="63">
        <f>H16+I16-1</f>
        <v>42493</v>
      </c>
      <c r="K16" s="60">
        <v>29</v>
      </c>
      <c r="L16" s="61" t="s">
        <v>181</v>
      </c>
    </row>
    <row r="28" spans="10:10" x14ac:dyDescent="0.2">
      <c r="J28" s="65"/>
    </row>
  </sheetData>
  <conditionalFormatting sqref="P1:BS1">
    <cfRule type="expression" dxfId="2" priority="4">
      <formula>P$2&lt;&gt;"L"</formula>
    </cfRule>
  </conditionalFormatting>
  <conditionalFormatting sqref="A7:G7 A8:H10 A11:BS400 A6:BS6 I7:BS10">
    <cfRule type="expression" dxfId="1" priority="2">
      <formula>$A6="commande"</formula>
    </cfRule>
  </conditionalFormatting>
  <conditionalFormatting sqref="H7">
    <cfRule type="expression" dxfId="0" priority="1">
      <formula>$A7="commande"</formula>
    </cfRule>
  </conditionalFormatting>
  <dataValidations count="1">
    <dataValidation type="list" allowBlank="1" showInputMessage="1" showErrorMessage="1" sqref="I2:N2">
      <formula1>Implication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</sheetPr>
  <dimension ref="A1:J3"/>
  <sheetViews>
    <sheetView workbookViewId="0">
      <selection activeCell="G1" sqref="G1:H1"/>
    </sheetView>
  </sheetViews>
  <sheetFormatPr baseColWidth="10" defaultRowHeight="12.75" x14ac:dyDescent="0.2"/>
  <cols>
    <col min="1" max="1" width="12.7109375" style="46" bestFit="1" customWidth="1"/>
    <col min="2" max="2" width="26.5703125" style="46" customWidth="1"/>
    <col min="3" max="5" width="11.42578125" style="46"/>
    <col min="6" max="6" width="12.5703125" style="46" bestFit="1" customWidth="1"/>
    <col min="7" max="7" width="14.140625" style="46" bestFit="1" customWidth="1"/>
    <col min="8" max="8" width="19.5703125" style="46" customWidth="1"/>
    <col min="9" max="9" width="20.42578125" style="46" bestFit="1" customWidth="1"/>
    <col min="10" max="16384" width="11.42578125" style="46"/>
  </cols>
  <sheetData>
    <row r="1" spans="1:10" ht="37.5" customHeight="1" x14ac:dyDescent="0.2">
      <c r="A1" s="46" t="s">
        <v>0</v>
      </c>
      <c r="B1" s="47">
        <f ca="1">TODAY()</f>
        <v>42481</v>
      </c>
      <c r="D1" s="48" t="s">
        <v>35</v>
      </c>
      <c r="G1" s="46" t="s">
        <v>162</v>
      </c>
      <c r="H1" s="49" t="s">
        <v>172</v>
      </c>
    </row>
    <row r="2" spans="1:10" ht="37.5" customHeight="1" x14ac:dyDescent="0.2"/>
    <row r="3" spans="1:10" ht="21.75" customHeight="1" x14ac:dyDescent="0.2">
      <c r="A3" s="46" t="s">
        <v>23</v>
      </c>
      <c r="B3" s="46" t="s">
        <v>154</v>
      </c>
      <c r="C3" s="46" t="s">
        <v>155</v>
      </c>
      <c r="D3" s="46" t="s">
        <v>156</v>
      </c>
      <c r="E3" s="46" t="s">
        <v>157</v>
      </c>
      <c r="F3" s="46" t="s">
        <v>174</v>
      </c>
      <c r="G3" s="46" t="s">
        <v>158</v>
      </c>
      <c r="H3" s="46" t="s">
        <v>159</v>
      </c>
      <c r="I3" s="46" t="s">
        <v>160</v>
      </c>
      <c r="J3" s="46" t="s">
        <v>161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D7"/>
  <sheetViews>
    <sheetView workbookViewId="0">
      <selection activeCell="B1" sqref="B1"/>
    </sheetView>
  </sheetViews>
  <sheetFormatPr baseColWidth="10" defaultRowHeight="12.75" x14ac:dyDescent="0.2"/>
  <sheetData>
    <row r="1" spans="1:4" ht="15" x14ac:dyDescent="0.25">
      <c r="A1" s="17">
        <v>1</v>
      </c>
      <c r="B1" s="17" t="s">
        <v>16</v>
      </c>
      <c r="C1" s="17"/>
      <c r="D1" s="17" t="s">
        <v>17</v>
      </c>
    </row>
    <row r="2" spans="1:4" ht="15" x14ac:dyDescent="0.25">
      <c r="A2" s="17">
        <v>2</v>
      </c>
      <c r="B2" s="17" t="s">
        <v>1</v>
      </c>
      <c r="C2" s="17"/>
      <c r="D2" s="17" t="s">
        <v>18</v>
      </c>
    </row>
    <row r="3" spans="1:4" ht="15" x14ac:dyDescent="0.25">
      <c r="A3" s="17">
        <v>3</v>
      </c>
      <c r="B3" s="17" t="s">
        <v>1</v>
      </c>
      <c r="C3" s="17"/>
      <c r="D3" s="17"/>
    </row>
    <row r="4" spans="1:4" ht="15" x14ac:dyDescent="0.25">
      <c r="A4" s="17">
        <v>4</v>
      </c>
      <c r="B4" s="17" t="s">
        <v>19</v>
      </c>
      <c r="C4" s="17"/>
      <c r="D4" s="17"/>
    </row>
    <row r="5" spans="1:4" ht="15" x14ac:dyDescent="0.25">
      <c r="A5" s="17">
        <v>5</v>
      </c>
      <c r="B5" s="17" t="s">
        <v>20</v>
      </c>
      <c r="C5" s="17"/>
      <c r="D5" s="17"/>
    </row>
    <row r="6" spans="1:4" ht="15" x14ac:dyDescent="0.25">
      <c r="A6" s="17">
        <v>6</v>
      </c>
      <c r="B6" s="17" t="s">
        <v>21</v>
      </c>
      <c r="C6" s="17"/>
      <c r="D6" s="17"/>
    </row>
    <row r="7" spans="1:4" ht="15" x14ac:dyDescent="0.25">
      <c r="A7" s="17">
        <v>7</v>
      </c>
      <c r="B7" s="17" t="s">
        <v>22</v>
      </c>
      <c r="C7" s="17"/>
      <c r="D7" s="1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L99"/>
  <sheetViews>
    <sheetView topLeftCell="A13" workbookViewId="0">
      <selection activeCell="N30" sqref="N30"/>
    </sheetView>
  </sheetViews>
  <sheetFormatPr baseColWidth="10" defaultRowHeight="12.75" x14ac:dyDescent="0.2"/>
  <cols>
    <col min="2" max="2" width="30.5703125" style="36" customWidth="1"/>
    <col min="3" max="3" width="11.42578125" style="36"/>
    <col min="4" max="4" width="16.28515625" style="36" bestFit="1" customWidth="1"/>
    <col min="5" max="6" width="11.42578125" style="36"/>
    <col min="7" max="7" width="13.28515625" style="36" bestFit="1" customWidth="1"/>
    <col min="8" max="10" width="11.42578125" style="36"/>
    <col min="11" max="11" width="15.85546875" style="36" bestFit="1" customWidth="1"/>
    <col min="12" max="12" width="23.85546875" style="26" bestFit="1" customWidth="1"/>
  </cols>
  <sheetData>
    <row r="1" spans="1:12" x14ac:dyDescent="0.2">
      <c r="A1" s="28" t="s">
        <v>23</v>
      </c>
      <c r="B1" s="33" t="s">
        <v>24</v>
      </c>
      <c r="C1" s="33" t="s">
        <v>25</v>
      </c>
      <c r="D1" s="33" t="s">
        <v>78</v>
      </c>
      <c r="E1" s="33" t="s">
        <v>26</v>
      </c>
      <c r="F1" s="33" t="s">
        <v>27</v>
      </c>
      <c r="G1" s="33" t="s">
        <v>28</v>
      </c>
      <c r="H1" s="33" t="s">
        <v>29</v>
      </c>
      <c r="I1" s="33" t="s">
        <v>30</v>
      </c>
      <c r="J1" s="33" t="s">
        <v>33</v>
      </c>
      <c r="K1" s="33" t="s">
        <v>31</v>
      </c>
      <c r="L1" s="41" t="s">
        <v>32</v>
      </c>
    </row>
    <row r="2" spans="1:12" s="31" customFormat="1" x14ac:dyDescent="0.2">
      <c r="A2" s="31" t="s">
        <v>72</v>
      </c>
      <c r="B2" s="34" t="s">
        <v>34</v>
      </c>
      <c r="C2" s="34" t="s">
        <v>35</v>
      </c>
      <c r="D2" s="34">
        <v>3.1</v>
      </c>
      <c r="E2" s="34" t="s">
        <v>36</v>
      </c>
      <c r="F2" s="34" t="s">
        <v>37</v>
      </c>
      <c r="G2" s="34">
        <v>18.71</v>
      </c>
      <c r="H2" s="34">
        <v>19</v>
      </c>
      <c r="I2" s="34">
        <v>2.6</v>
      </c>
      <c r="J2" s="34">
        <v>1872</v>
      </c>
      <c r="K2" s="34" t="s">
        <v>38</v>
      </c>
      <c r="L2" s="42">
        <v>40</v>
      </c>
    </row>
    <row r="3" spans="1:12" s="31" customFormat="1" x14ac:dyDescent="0.2">
      <c r="A3" s="31" t="s">
        <v>73</v>
      </c>
      <c r="B3" s="34" t="s">
        <v>39</v>
      </c>
      <c r="C3" s="34" t="s">
        <v>35</v>
      </c>
      <c r="D3" s="34">
        <v>2.54</v>
      </c>
      <c r="E3" s="34" t="s">
        <v>36</v>
      </c>
      <c r="F3" s="34" t="s">
        <v>37</v>
      </c>
      <c r="G3" s="34">
        <v>12.2</v>
      </c>
      <c r="H3" s="34">
        <v>16</v>
      </c>
      <c r="I3" s="34">
        <v>3.22</v>
      </c>
      <c r="J3" s="34">
        <v>1872</v>
      </c>
      <c r="K3" s="34" t="s">
        <v>38</v>
      </c>
      <c r="L3" s="42">
        <v>33</v>
      </c>
    </row>
    <row r="4" spans="1:12" s="31" customFormat="1" x14ac:dyDescent="0.2">
      <c r="A4" s="31" t="s">
        <v>74</v>
      </c>
      <c r="B4" s="34" t="s">
        <v>40</v>
      </c>
      <c r="C4" s="34" t="s">
        <v>35</v>
      </c>
      <c r="D4" s="34">
        <v>2.77</v>
      </c>
      <c r="E4" s="34" t="s">
        <v>36</v>
      </c>
      <c r="F4" s="34" t="s">
        <v>43</v>
      </c>
      <c r="G4" s="34">
        <v>14.05</v>
      </c>
      <c r="H4" s="34">
        <v>19</v>
      </c>
      <c r="I4" s="34">
        <v>3.22</v>
      </c>
      <c r="J4" s="34">
        <v>1872</v>
      </c>
      <c r="K4" s="34" t="s">
        <v>38</v>
      </c>
      <c r="L4" s="42"/>
    </row>
    <row r="5" spans="1:12" s="32" customFormat="1" x14ac:dyDescent="0.2">
      <c r="A5" s="32" t="s">
        <v>75</v>
      </c>
      <c r="B5" s="35" t="s">
        <v>53</v>
      </c>
      <c r="C5" s="35" t="s">
        <v>35</v>
      </c>
      <c r="D5" s="35">
        <v>2.0099999999999998</v>
      </c>
      <c r="E5" s="35" t="s">
        <v>36</v>
      </c>
      <c r="F5" s="35" t="s">
        <v>37</v>
      </c>
      <c r="G5" s="35">
        <v>6.1</v>
      </c>
      <c r="H5" s="35">
        <v>36</v>
      </c>
      <c r="I5" s="34">
        <v>2.6</v>
      </c>
      <c r="J5" s="35">
        <v>1872</v>
      </c>
      <c r="K5" s="35" t="s">
        <v>38</v>
      </c>
      <c r="L5" s="43"/>
    </row>
    <row r="6" spans="1:12" s="31" customFormat="1" x14ac:dyDescent="0.2">
      <c r="A6" s="31" t="s">
        <v>76</v>
      </c>
      <c r="B6" s="34" t="s">
        <v>41</v>
      </c>
      <c r="C6" s="34" t="s">
        <v>35</v>
      </c>
      <c r="D6" s="34">
        <v>2.15</v>
      </c>
      <c r="E6" s="34" t="s">
        <v>36</v>
      </c>
      <c r="F6" s="34" t="s">
        <v>37</v>
      </c>
      <c r="G6" s="34">
        <v>5.35</v>
      </c>
      <c r="H6" s="34">
        <v>32</v>
      </c>
      <c r="I6" s="34">
        <v>3.22</v>
      </c>
      <c r="J6" s="34">
        <v>1872</v>
      </c>
      <c r="K6" s="34" t="s">
        <v>38</v>
      </c>
      <c r="L6" s="42"/>
    </row>
    <row r="7" spans="1:12" s="31" customFormat="1" x14ac:dyDescent="0.2">
      <c r="A7" s="31" t="s">
        <v>77</v>
      </c>
      <c r="B7" s="34" t="s">
        <v>42</v>
      </c>
      <c r="C7" s="34" t="s">
        <v>35</v>
      </c>
      <c r="D7" s="34">
        <v>1.44</v>
      </c>
      <c r="E7" s="34" t="s">
        <v>36</v>
      </c>
      <c r="F7" s="34" t="s">
        <v>37</v>
      </c>
      <c r="G7" s="34">
        <v>5.0999999999999996</v>
      </c>
      <c r="H7" s="34">
        <v>39</v>
      </c>
      <c r="I7" s="34">
        <v>3.22</v>
      </c>
      <c r="J7" s="34">
        <v>1872</v>
      </c>
      <c r="K7" s="34" t="s">
        <v>38</v>
      </c>
      <c r="L7" s="42"/>
    </row>
    <row r="8" spans="1:12" s="30" customFormat="1" x14ac:dyDescent="0.2">
      <c r="A8" s="30" t="s">
        <v>90</v>
      </c>
      <c r="B8" s="37" t="s">
        <v>79</v>
      </c>
      <c r="C8" s="37" t="s">
        <v>45</v>
      </c>
      <c r="D8" s="37">
        <v>0.44</v>
      </c>
      <c r="E8" s="37" t="s">
        <v>145</v>
      </c>
      <c r="F8" s="37"/>
      <c r="G8" s="37">
        <v>10.15</v>
      </c>
      <c r="H8" s="37">
        <v>7</v>
      </c>
      <c r="I8" s="37">
        <v>2.88</v>
      </c>
      <c r="J8" s="37" t="s">
        <v>47</v>
      </c>
      <c r="K8" s="37" t="s">
        <v>153</v>
      </c>
      <c r="L8" s="44">
        <v>4.5999999999999996</v>
      </c>
    </row>
    <row r="9" spans="1:12" s="30" customFormat="1" x14ac:dyDescent="0.2">
      <c r="A9" s="30" t="s">
        <v>91</v>
      </c>
      <c r="B9" s="37" t="s">
        <v>80</v>
      </c>
      <c r="C9" s="37" t="s">
        <v>45</v>
      </c>
      <c r="D9" s="37">
        <v>0.56999999999999995</v>
      </c>
      <c r="E9" s="37" t="s">
        <v>146</v>
      </c>
      <c r="F9" s="37"/>
      <c r="G9" s="37"/>
      <c r="H9" s="37">
        <v>12</v>
      </c>
      <c r="I9" s="37"/>
      <c r="J9" s="37" t="s">
        <v>47</v>
      </c>
      <c r="K9" s="37" t="s">
        <v>153</v>
      </c>
      <c r="L9" s="44"/>
    </row>
    <row r="10" spans="1:12" s="30" customFormat="1" x14ac:dyDescent="0.2">
      <c r="A10" s="30" t="s">
        <v>92</v>
      </c>
      <c r="B10" s="37" t="s">
        <v>81</v>
      </c>
      <c r="C10" s="37" t="s">
        <v>45</v>
      </c>
      <c r="D10" s="37">
        <v>0.51</v>
      </c>
      <c r="E10" s="37" t="s">
        <v>147</v>
      </c>
      <c r="F10" s="37"/>
      <c r="G10" s="37"/>
      <c r="H10" s="37">
        <v>19</v>
      </c>
      <c r="I10" s="37"/>
      <c r="J10" s="37" t="s">
        <v>47</v>
      </c>
      <c r="K10" s="37" t="s">
        <v>153</v>
      </c>
      <c r="L10" s="44"/>
    </row>
    <row r="11" spans="1:12" s="30" customFormat="1" x14ac:dyDescent="0.2">
      <c r="A11" s="30" t="s">
        <v>96</v>
      </c>
      <c r="B11" s="37" t="s">
        <v>85</v>
      </c>
      <c r="C11" s="37" t="s">
        <v>45</v>
      </c>
      <c r="D11" s="37">
        <v>0.94</v>
      </c>
      <c r="E11" s="37" t="s">
        <v>148</v>
      </c>
      <c r="F11" s="37"/>
      <c r="G11" s="37">
        <v>18.225000000000001</v>
      </c>
      <c r="H11" s="37">
        <v>19</v>
      </c>
      <c r="I11" s="37">
        <v>2.66</v>
      </c>
      <c r="J11" s="37" t="s">
        <v>47</v>
      </c>
      <c r="K11" s="37" t="s">
        <v>153</v>
      </c>
      <c r="L11" s="44">
        <v>5.3</v>
      </c>
    </row>
    <row r="12" spans="1:12" s="30" customFormat="1" x14ac:dyDescent="0.2">
      <c r="A12" s="30" t="s">
        <v>93</v>
      </c>
      <c r="B12" s="37" t="s">
        <v>82</v>
      </c>
      <c r="C12" s="37" t="s">
        <v>45</v>
      </c>
      <c r="D12" s="37">
        <v>0.51</v>
      </c>
      <c r="E12" s="37" t="s">
        <v>146</v>
      </c>
      <c r="F12" s="37"/>
      <c r="G12" s="37">
        <v>12.2</v>
      </c>
      <c r="H12" s="37">
        <v>19</v>
      </c>
      <c r="I12" s="37">
        <v>3.21</v>
      </c>
      <c r="J12" s="37" t="s">
        <v>47</v>
      </c>
      <c r="K12" s="37" t="s">
        <v>153</v>
      </c>
      <c r="L12" s="44">
        <v>3.6</v>
      </c>
    </row>
    <row r="13" spans="1:12" s="30" customFormat="1" x14ac:dyDescent="0.2">
      <c r="A13" s="30" t="s">
        <v>97</v>
      </c>
      <c r="B13" s="37" t="s">
        <v>86</v>
      </c>
      <c r="C13" s="37" t="s">
        <v>45</v>
      </c>
      <c r="D13" s="37">
        <v>0.79</v>
      </c>
      <c r="E13" s="37" t="s">
        <v>149</v>
      </c>
      <c r="F13" s="37"/>
      <c r="G13" s="37"/>
      <c r="H13" s="37">
        <v>19</v>
      </c>
      <c r="I13" s="37">
        <v>3.3</v>
      </c>
      <c r="J13" s="37" t="s">
        <v>47</v>
      </c>
      <c r="K13" s="37" t="s">
        <v>153</v>
      </c>
      <c r="L13" s="44">
        <v>3.4</v>
      </c>
    </row>
    <row r="14" spans="1:12" s="30" customFormat="1" x14ac:dyDescent="0.2">
      <c r="A14" s="30" t="s">
        <v>94</v>
      </c>
      <c r="B14" s="37" t="s">
        <v>83</v>
      </c>
      <c r="C14" s="37" t="s">
        <v>45</v>
      </c>
      <c r="D14" s="37">
        <v>0.86</v>
      </c>
      <c r="E14" s="37" t="s">
        <v>149</v>
      </c>
      <c r="F14" s="37"/>
      <c r="G14" s="37">
        <v>5.0999999999999996</v>
      </c>
      <c r="H14" s="37">
        <v>37</v>
      </c>
      <c r="I14" s="37"/>
      <c r="J14" s="37" t="s">
        <v>47</v>
      </c>
      <c r="K14" s="37" t="s">
        <v>153</v>
      </c>
      <c r="L14" s="44">
        <v>5.3</v>
      </c>
    </row>
    <row r="15" spans="1:12" s="30" customFormat="1" x14ac:dyDescent="0.2">
      <c r="A15" s="30" t="s">
        <v>75</v>
      </c>
      <c r="B15" s="37" t="s">
        <v>150</v>
      </c>
      <c r="C15" s="37" t="s">
        <v>45</v>
      </c>
      <c r="D15" s="37">
        <v>0.63</v>
      </c>
      <c r="E15" s="37" t="s">
        <v>151</v>
      </c>
      <c r="F15" s="37"/>
      <c r="G15" s="37">
        <v>5.0999999999999996</v>
      </c>
      <c r="H15" s="37">
        <v>36</v>
      </c>
      <c r="I15" s="37">
        <v>2.62</v>
      </c>
      <c r="J15" s="37" t="s">
        <v>47</v>
      </c>
      <c r="K15" s="37" t="s">
        <v>153</v>
      </c>
      <c r="L15" s="44">
        <v>5.3</v>
      </c>
    </row>
    <row r="16" spans="1:12" s="30" customFormat="1" x14ac:dyDescent="0.2">
      <c r="A16" s="30" t="s">
        <v>100</v>
      </c>
      <c r="B16" s="37" t="s">
        <v>89</v>
      </c>
      <c r="C16" s="37" t="s">
        <v>45</v>
      </c>
      <c r="D16" s="37">
        <v>0.41</v>
      </c>
      <c r="E16" s="37" t="s">
        <v>149</v>
      </c>
      <c r="F16" s="37"/>
      <c r="G16" s="37">
        <v>5.0999999999999996</v>
      </c>
      <c r="H16" s="37">
        <v>36</v>
      </c>
      <c r="I16" s="37">
        <v>2.62</v>
      </c>
      <c r="J16" s="37" t="s">
        <v>47</v>
      </c>
      <c r="K16" s="37" t="s">
        <v>153</v>
      </c>
      <c r="L16" s="44">
        <v>5.3</v>
      </c>
    </row>
    <row r="17" spans="1:12" s="30" customFormat="1" x14ac:dyDescent="0.2">
      <c r="A17" s="30" t="s">
        <v>95</v>
      </c>
      <c r="B17" s="37" t="s">
        <v>84</v>
      </c>
      <c r="C17" s="37" t="s">
        <v>45</v>
      </c>
      <c r="D17" s="37">
        <v>0.76</v>
      </c>
      <c r="E17" s="37" t="s">
        <v>149</v>
      </c>
      <c r="F17" s="37"/>
      <c r="G17" s="37" t="s">
        <v>152</v>
      </c>
      <c r="H17" s="37">
        <v>37</v>
      </c>
      <c r="I17" s="37">
        <v>2.88</v>
      </c>
      <c r="J17" s="37" t="s">
        <v>47</v>
      </c>
      <c r="K17" s="37" t="s">
        <v>153</v>
      </c>
      <c r="L17" s="44">
        <v>4.5999999999999996</v>
      </c>
    </row>
    <row r="18" spans="1:12" s="30" customFormat="1" x14ac:dyDescent="0.2">
      <c r="A18" s="30" t="s">
        <v>98</v>
      </c>
      <c r="B18" s="37" t="s">
        <v>87</v>
      </c>
      <c r="C18" s="37" t="s">
        <v>45</v>
      </c>
      <c r="D18" s="37">
        <v>0.24</v>
      </c>
      <c r="E18" s="37" t="s">
        <v>149</v>
      </c>
      <c r="F18" s="37"/>
      <c r="G18" s="37">
        <v>9.2249999999999996</v>
      </c>
      <c r="H18" s="37">
        <v>37</v>
      </c>
      <c r="I18" s="37">
        <v>3</v>
      </c>
      <c r="J18" s="37" t="s">
        <v>47</v>
      </c>
      <c r="K18" s="37" t="s">
        <v>153</v>
      </c>
      <c r="L18" s="44">
        <v>4</v>
      </c>
    </row>
    <row r="19" spans="1:12" s="30" customFormat="1" x14ac:dyDescent="0.2">
      <c r="A19" s="30" t="s">
        <v>99</v>
      </c>
      <c r="B19" s="37" t="s">
        <v>88</v>
      </c>
      <c r="C19" s="37" t="s">
        <v>45</v>
      </c>
      <c r="D19" s="37">
        <v>0.85</v>
      </c>
      <c r="E19" s="37" t="s">
        <v>149</v>
      </c>
      <c r="F19" s="37"/>
      <c r="G19" s="37">
        <v>9.2249999999999996</v>
      </c>
      <c r="H19" s="37">
        <v>37</v>
      </c>
      <c r="I19" s="37">
        <v>3</v>
      </c>
      <c r="J19" s="37" t="s">
        <v>47</v>
      </c>
      <c r="K19" s="37" t="s">
        <v>153</v>
      </c>
      <c r="L19" s="44">
        <v>4</v>
      </c>
    </row>
    <row r="20" spans="1:12" s="29" customFormat="1" x14ac:dyDescent="0.2">
      <c r="A20" s="29" t="s">
        <v>123</v>
      </c>
      <c r="B20" s="38" t="s">
        <v>101</v>
      </c>
      <c r="C20" s="38" t="s">
        <v>61</v>
      </c>
      <c r="D20" s="38">
        <v>0.62</v>
      </c>
      <c r="E20" s="38"/>
      <c r="F20" s="38"/>
      <c r="G20" s="38"/>
      <c r="H20" s="38"/>
      <c r="I20" s="38"/>
      <c r="J20" s="38"/>
      <c r="K20" s="38"/>
      <c r="L20" s="45"/>
    </row>
    <row r="21" spans="1:12" s="29" customFormat="1" x14ac:dyDescent="0.2">
      <c r="A21" s="29" t="s">
        <v>124</v>
      </c>
      <c r="B21" s="38" t="s">
        <v>102</v>
      </c>
      <c r="C21" s="38" t="s">
        <v>61</v>
      </c>
      <c r="D21" s="38">
        <v>0.49</v>
      </c>
      <c r="E21" s="38"/>
      <c r="F21" s="38"/>
      <c r="G21" s="38"/>
      <c r="H21" s="38">
        <v>19</v>
      </c>
      <c r="I21" s="38"/>
      <c r="J21" s="38"/>
      <c r="K21" s="38"/>
      <c r="L21" s="45"/>
    </row>
    <row r="22" spans="1:12" s="29" customFormat="1" x14ac:dyDescent="0.2">
      <c r="A22" s="29" t="s">
        <v>138</v>
      </c>
      <c r="B22" s="38" t="s">
        <v>116</v>
      </c>
      <c r="C22" s="38" t="s">
        <v>61</v>
      </c>
      <c r="D22" s="38">
        <v>1.43</v>
      </c>
      <c r="E22" s="38"/>
      <c r="F22" s="38"/>
      <c r="G22" s="38"/>
      <c r="H22" s="38">
        <v>7</v>
      </c>
      <c r="I22" s="38"/>
      <c r="J22" s="38"/>
      <c r="K22" s="38"/>
      <c r="L22" s="45"/>
    </row>
    <row r="23" spans="1:12" s="29" customFormat="1" x14ac:dyDescent="0.2">
      <c r="A23" s="29" t="s">
        <v>137</v>
      </c>
      <c r="B23" s="38" t="s">
        <v>115</v>
      </c>
      <c r="C23" s="38" t="s">
        <v>61</v>
      </c>
      <c r="D23" s="38">
        <v>1.18</v>
      </c>
      <c r="E23" s="38"/>
      <c r="F23" s="38"/>
      <c r="G23" s="38"/>
      <c r="H23" s="38">
        <v>7</v>
      </c>
      <c r="I23" s="38"/>
      <c r="J23" s="38"/>
      <c r="K23" s="38"/>
      <c r="L23" s="45"/>
    </row>
    <row r="24" spans="1:12" s="29" customFormat="1" x14ac:dyDescent="0.2">
      <c r="A24" s="29" t="s">
        <v>125</v>
      </c>
      <c r="B24" s="38" t="s">
        <v>103</v>
      </c>
      <c r="C24" s="38" t="s">
        <v>61</v>
      </c>
      <c r="D24" s="38">
        <v>1.1499999999999999</v>
      </c>
      <c r="E24" s="38"/>
      <c r="F24" s="38"/>
      <c r="G24" s="38"/>
      <c r="H24" s="38">
        <v>19</v>
      </c>
      <c r="I24" s="38"/>
      <c r="J24" s="38"/>
      <c r="K24" s="38"/>
      <c r="L24" s="45"/>
    </row>
    <row r="25" spans="1:12" s="29" customFormat="1" x14ac:dyDescent="0.2">
      <c r="A25" s="29" t="s">
        <v>97</v>
      </c>
      <c r="B25" s="38" t="s">
        <v>86</v>
      </c>
      <c r="C25" s="38" t="s">
        <v>61</v>
      </c>
      <c r="D25" s="38">
        <v>0.7</v>
      </c>
      <c r="E25" s="38"/>
      <c r="F25" s="38"/>
      <c r="G25" s="38"/>
      <c r="H25" s="38">
        <v>19</v>
      </c>
      <c r="I25" s="38"/>
      <c r="J25" s="38"/>
      <c r="K25" s="38"/>
      <c r="L25" s="45"/>
    </row>
    <row r="26" spans="1:12" s="29" customFormat="1" x14ac:dyDescent="0.2">
      <c r="A26" s="29" t="s">
        <v>94</v>
      </c>
      <c r="B26" s="38" t="s">
        <v>83</v>
      </c>
      <c r="C26" s="38" t="s">
        <v>61</v>
      </c>
      <c r="D26" s="38">
        <v>0.86</v>
      </c>
      <c r="E26" s="38"/>
      <c r="F26" s="38"/>
      <c r="G26" s="38"/>
      <c r="H26" s="38">
        <v>37</v>
      </c>
      <c r="I26" s="38"/>
      <c r="J26" s="38"/>
      <c r="K26" s="38"/>
      <c r="L26" s="45"/>
    </row>
    <row r="27" spans="1:12" s="29" customFormat="1" x14ac:dyDescent="0.2">
      <c r="A27" s="29" t="s">
        <v>126</v>
      </c>
      <c r="B27" s="38" t="s">
        <v>104</v>
      </c>
      <c r="C27" s="38" t="s">
        <v>61</v>
      </c>
      <c r="D27" s="38">
        <v>0.26</v>
      </c>
      <c r="E27" s="38"/>
      <c r="F27" s="38"/>
      <c r="G27" s="38"/>
      <c r="H27" s="38">
        <v>37</v>
      </c>
      <c r="I27" s="38"/>
      <c r="J27" s="38"/>
      <c r="K27" s="38"/>
      <c r="L27" s="45"/>
    </row>
    <row r="28" spans="1:12" s="29" customFormat="1" x14ac:dyDescent="0.2">
      <c r="A28" s="29" t="s">
        <v>95</v>
      </c>
      <c r="B28" s="38" t="s">
        <v>84</v>
      </c>
      <c r="C28" s="38" t="s">
        <v>61</v>
      </c>
      <c r="D28" s="38">
        <v>0.81</v>
      </c>
      <c r="E28" s="38"/>
      <c r="F28" s="38"/>
      <c r="G28" s="38"/>
      <c r="H28" s="38">
        <v>37</v>
      </c>
      <c r="I28" s="38"/>
      <c r="J28" s="38"/>
      <c r="K28" s="38"/>
      <c r="L28" s="45"/>
    </row>
    <row r="29" spans="1:12" s="29" customFormat="1" x14ac:dyDescent="0.2">
      <c r="A29" s="29" t="s">
        <v>99</v>
      </c>
      <c r="B29" s="38" t="s">
        <v>88</v>
      </c>
      <c r="C29" s="38" t="s">
        <v>61</v>
      </c>
      <c r="D29" s="38">
        <v>0.84</v>
      </c>
      <c r="E29" s="38"/>
      <c r="F29" s="38"/>
      <c r="G29" s="38"/>
      <c r="H29" s="38">
        <v>37</v>
      </c>
      <c r="I29" s="38"/>
      <c r="J29" s="38"/>
      <c r="K29" s="38"/>
      <c r="L29" s="45"/>
    </row>
    <row r="30" spans="1:12" s="29" customFormat="1" x14ac:dyDescent="0.2">
      <c r="A30" s="29" t="s">
        <v>127</v>
      </c>
      <c r="B30" s="38" t="s">
        <v>105</v>
      </c>
      <c r="C30" s="38" t="s">
        <v>61</v>
      </c>
      <c r="D30" s="38">
        <v>0.46</v>
      </c>
      <c r="E30" s="38"/>
      <c r="F30" s="38"/>
      <c r="G30" s="38"/>
      <c r="H30" s="38">
        <v>61</v>
      </c>
      <c r="I30" s="38"/>
      <c r="J30" s="38"/>
      <c r="K30" s="38"/>
      <c r="L30" s="45"/>
    </row>
    <row r="31" spans="1:12" s="29" customFormat="1" x14ac:dyDescent="0.2">
      <c r="A31" s="29" t="s">
        <v>128</v>
      </c>
      <c r="B31" s="38" t="s">
        <v>106</v>
      </c>
      <c r="C31" s="38" t="s">
        <v>61</v>
      </c>
      <c r="D31" s="38">
        <v>0.77</v>
      </c>
      <c r="E31" s="38"/>
      <c r="F31" s="38"/>
      <c r="G31" s="38"/>
      <c r="H31" s="38">
        <v>61</v>
      </c>
      <c r="I31" s="38"/>
      <c r="J31" s="38"/>
      <c r="K31" s="38"/>
      <c r="L31" s="45"/>
    </row>
    <row r="32" spans="1:12" s="29" customFormat="1" x14ac:dyDescent="0.2">
      <c r="A32" s="29" t="s">
        <v>129</v>
      </c>
      <c r="B32" s="38" t="s">
        <v>107</v>
      </c>
      <c r="C32" s="38" t="s">
        <v>61</v>
      </c>
      <c r="D32" s="38">
        <v>0.24</v>
      </c>
      <c r="E32" s="38"/>
      <c r="F32" s="38"/>
      <c r="G32" s="38"/>
      <c r="H32" s="38">
        <v>61</v>
      </c>
      <c r="I32" s="38"/>
      <c r="J32" s="38"/>
      <c r="K32" s="38"/>
      <c r="L32" s="45"/>
    </row>
    <row r="33" spans="1:12" s="29" customFormat="1" x14ac:dyDescent="0.2">
      <c r="A33" s="29" t="s">
        <v>130</v>
      </c>
      <c r="B33" s="38" t="s">
        <v>108</v>
      </c>
      <c r="C33" s="38" t="s">
        <v>61</v>
      </c>
      <c r="D33" s="38">
        <v>0.33</v>
      </c>
      <c r="E33" s="38"/>
      <c r="F33" s="38"/>
      <c r="G33" s="38"/>
      <c r="H33" s="38">
        <v>61</v>
      </c>
      <c r="I33" s="38"/>
      <c r="J33" s="38"/>
      <c r="K33" s="38"/>
      <c r="L33" s="45"/>
    </row>
    <row r="34" spans="1:12" s="29" customFormat="1" x14ac:dyDescent="0.2">
      <c r="A34" s="29" t="s">
        <v>131</v>
      </c>
      <c r="B34" s="38" t="s">
        <v>109</v>
      </c>
      <c r="C34" s="38" t="s">
        <v>61</v>
      </c>
      <c r="D34" s="38">
        <v>0.18</v>
      </c>
      <c r="E34" s="38"/>
      <c r="F34" s="38"/>
      <c r="G34" s="38"/>
      <c r="H34" s="38">
        <v>91</v>
      </c>
      <c r="I34" s="38"/>
      <c r="J34" s="38"/>
      <c r="K34" s="38"/>
      <c r="L34" s="45"/>
    </row>
    <row r="35" spans="1:12" s="29" customFormat="1" x14ac:dyDescent="0.2">
      <c r="A35" s="29" t="s">
        <v>132</v>
      </c>
      <c r="B35" s="38" t="s">
        <v>110</v>
      </c>
      <c r="C35" s="38" t="s">
        <v>61</v>
      </c>
      <c r="D35" s="38">
        <v>0.41</v>
      </c>
      <c r="E35" s="38"/>
      <c r="F35" s="38"/>
      <c r="G35" s="38"/>
      <c r="H35" s="38">
        <v>91</v>
      </c>
      <c r="I35" s="38"/>
      <c r="J35" s="38"/>
      <c r="K35" s="38"/>
      <c r="L35" s="45"/>
    </row>
    <row r="36" spans="1:12" s="29" customFormat="1" x14ac:dyDescent="0.2">
      <c r="A36" s="29" t="s">
        <v>133</v>
      </c>
      <c r="B36" s="38" t="s">
        <v>111</v>
      </c>
      <c r="C36" s="38" t="s">
        <v>61</v>
      </c>
      <c r="D36" s="38">
        <v>0.28000000000000003</v>
      </c>
      <c r="E36" s="38"/>
      <c r="F36" s="38"/>
      <c r="G36" s="38"/>
      <c r="H36" s="38">
        <v>91</v>
      </c>
      <c r="I36" s="38"/>
      <c r="J36" s="38"/>
      <c r="K36" s="38"/>
      <c r="L36" s="45"/>
    </row>
    <row r="37" spans="1:12" s="29" customFormat="1" x14ac:dyDescent="0.2">
      <c r="A37" s="29" t="s">
        <v>133</v>
      </c>
      <c r="B37" s="38" t="s">
        <v>111</v>
      </c>
      <c r="C37" s="38" t="s">
        <v>61</v>
      </c>
      <c r="D37" s="38">
        <v>0.04</v>
      </c>
      <c r="E37" s="38"/>
      <c r="F37" s="38"/>
      <c r="G37" s="38"/>
      <c r="H37" s="38">
        <v>91</v>
      </c>
      <c r="I37" s="38"/>
      <c r="J37" s="38"/>
      <c r="K37" s="38"/>
      <c r="L37" s="45"/>
    </row>
    <row r="38" spans="1:12" s="29" customFormat="1" x14ac:dyDescent="0.2">
      <c r="A38" s="29" t="s">
        <v>139</v>
      </c>
      <c r="B38" s="38" t="s">
        <v>117</v>
      </c>
      <c r="C38" s="38" t="s">
        <v>61</v>
      </c>
      <c r="D38" s="38">
        <v>0.45</v>
      </c>
      <c r="E38" s="38"/>
      <c r="F38" s="38"/>
      <c r="G38" s="38"/>
      <c r="H38" s="38"/>
      <c r="I38" s="38"/>
      <c r="J38" s="38"/>
      <c r="K38" s="38"/>
      <c r="L38" s="45"/>
    </row>
    <row r="39" spans="1:12" s="29" customFormat="1" x14ac:dyDescent="0.2">
      <c r="A39" s="29" t="s">
        <v>134</v>
      </c>
      <c r="B39" s="38" t="s">
        <v>112</v>
      </c>
      <c r="C39" s="38" t="s">
        <v>61</v>
      </c>
      <c r="D39" s="38">
        <v>0.11</v>
      </c>
      <c r="E39" s="38"/>
      <c r="F39" s="38"/>
      <c r="G39" s="38"/>
      <c r="H39" s="38">
        <v>127</v>
      </c>
      <c r="I39" s="38"/>
      <c r="J39" s="38"/>
      <c r="K39" s="38"/>
      <c r="L39" s="45"/>
    </row>
    <row r="40" spans="1:12" s="29" customFormat="1" x14ac:dyDescent="0.2">
      <c r="A40" s="29" t="s">
        <v>135</v>
      </c>
      <c r="B40" s="38" t="s">
        <v>113</v>
      </c>
      <c r="C40" s="38" t="s">
        <v>61</v>
      </c>
      <c r="D40" s="38">
        <v>0.27</v>
      </c>
      <c r="E40" s="38"/>
      <c r="F40" s="38"/>
      <c r="G40" s="38"/>
      <c r="H40" s="38">
        <v>127</v>
      </c>
      <c r="I40" s="38"/>
      <c r="J40" s="38"/>
      <c r="K40" s="38"/>
      <c r="L40" s="45"/>
    </row>
    <row r="41" spans="1:12" s="29" customFormat="1" x14ac:dyDescent="0.2">
      <c r="A41" s="29" t="s">
        <v>135</v>
      </c>
      <c r="B41" s="38" t="s">
        <v>113</v>
      </c>
      <c r="C41" s="38" t="s">
        <v>61</v>
      </c>
      <c r="D41" s="38">
        <v>0.3</v>
      </c>
      <c r="E41" s="38"/>
      <c r="F41" s="38"/>
      <c r="G41" s="38"/>
      <c r="H41" s="38">
        <v>127</v>
      </c>
      <c r="I41" s="38"/>
      <c r="J41" s="38"/>
      <c r="K41" s="38"/>
      <c r="L41" s="45"/>
    </row>
    <row r="42" spans="1:12" s="29" customFormat="1" x14ac:dyDescent="0.2">
      <c r="A42" s="29" t="s">
        <v>136</v>
      </c>
      <c r="B42" s="38" t="s">
        <v>114</v>
      </c>
      <c r="C42" s="38" t="s">
        <v>61</v>
      </c>
      <c r="D42" s="38">
        <v>0.13</v>
      </c>
      <c r="E42" s="38"/>
      <c r="F42" s="38"/>
      <c r="G42" s="38"/>
      <c r="H42" s="38">
        <v>127</v>
      </c>
      <c r="I42" s="38"/>
      <c r="J42" s="38"/>
      <c r="K42" s="38"/>
      <c r="L42" s="45"/>
    </row>
    <row r="43" spans="1:12" s="29" customFormat="1" x14ac:dyDescent="0.2">
      <c r="A43" s="29" t="s">
        <v>143</v>
      </c>
      <c r="B43" s="38" t="s">
        <v>121</v>
      </c>
      <c r="C43" s="38" t="s">
        <v>61</v>
      </c>
      <c r="D43" s="38">
        <v>0.16</v>
      </c>
      <c r="E43" s="38"/>
      <c r="F43" s="38"/>
      <c r="G43" s="38"/>
      <c r="H43" s="38">
        <v>127</v>
      </c>
      <c r="I43" s="38"/>
      <c r="J43" s="38"/>
      <c r="K43" s="38"/>
      <c r="L43" s="45"/>
    </row>
    <row r="44" spans="1:12" s="29" customFormat="1" x14ac:dyDescent="0.2">
      <c r="A44" s="29" t="s">
        <v>140</v>
      </c>
      <c r="B44" s="38" t="s">
        <v>118</v>
      </c>
      <c r="C44" s="38" t="s">
        <v>61</v>
      </c>
      <c r="D44" s="38">
        <v>0.46</v>
      </c>
      <c r="E44" s="38"/>
      <c r="F44" s="38"/>
      <c r="G44" s="38"/>
      <c r="H44" s="38"/>
      <c r="I44" s="38"/>
      <c r="J44" s="38"/>
      <c r="K44" s="38"/>
      <c r="L44" s="45"/>
    </row>
    <row r="45" spans="1:12" s="29" customFormat="1" x14ac:dyDescent="0.2">
      <c r="A45" s="29" t="s">
        <v>141</v>
      </c>
      <c r="B45" s="38" t="s">
        <v>119</v>
      </c>
      <c r="C45" s="38" t="s">
        <v>61</v>
      </c>
      <c r="D45" s="38">
        <v>0.6</v>
      </c>
      <c r="E45" s="38"/>
      <c r="F45" s="38"/>
      <c r="G45" s="38"/>
      <c r="H45" s="38"/>
      <c r="I45" s="38"/>
      <c r="J45" s="38"/>
      <c r="K45" s="38"/>
      <c r="L45" s="45"/>
    </row>
    <row r="46" spans="1:12" s="29" customFormat="1" x14ac:dyDescent="0.2">
      <c r="A46" s="29" t="s">
        <v>144</v>
      </c>
      <c r="B46" s="38" t="s">
        <v>122</v>
      </c>
      <c r="C46" s="38" t="s">
        <v>61</v>
      </c>
      <c r="D46" s="38">
        <v>0.48</v>
      </c>
      <c r="E46" s="38"/>
      <c r="F46" s="38"/>
      <c r="G46" s="38"/>
      <c r="H46" s="38"/>
      <c r="I46" s="38"/>
      <c r="J46" s="38"/>
      <c r="K46" s="38"/>
      <c r="L46" s="45"/>
    </row>
    <row r="47" spans="1:12" s="29" customFormat="1" x14ac:dyDescent="0.2">
      <c r="A47" s="29" t="s">
        <v>142</v>
      </c>
      <c r="B47" s="38" t="s">
        <v>120</v>
      </c>
      <c r="C47" s="38" t="s">
        <v>61</v>
      </c>
      <c r="D47" s="38">
        <v>0.47</v>
      </c>
      <c r="E47" s="38"/>
      <c r="F47" s="38"/>
      <c r="G47" s="38"/>
      <c r="H47" s="38"/>
      <c r="I47" s="38"/>
      <c r="J47" s="38"/>
      <c r="K47" s="38"/>
      <c r="L47" s="45"/>
    </row>
    <row r="83" spans="2:11" x14ac:dyDescent="0.2">
      <c r="B83" s="36" t="s">
        <v>44</v>
      </c>
      <c r="C83" s="36" t="s">
        <v>45</v>
      </c>
      <c r="E83" s="36" t="s">
        <v>46</v>
      </c>
      <c r="G83" s="36">
        <v>18.225000000000001</v>
      </c>
      <c r="H83" s="36">
        <v>19</v>
      </c>
      <c r="J83" s="36" t="s">
        <v>47</v>
      </c>
      <c r="K83" s="36" t="s">
        <v>48</v>
      </c>
    </row>
    <row r="84" spans="2:11" x14ac:dyDescent="0.2">
      <c r="B84" s="36" t="s">
        <v>49</v>
      </c>
      <c r="C84" s="36" t="s">
        <v>45</v>
      </c>
      <c r="E84" s="36" t="s">
        <v>46</v>
      </c>
      <c r="G84" s="36">
        <v>13.725</v>
      </c>
      <c r="H84" s="36">
        <v>19</v>
      </c>
      <c r="J84" s="36" t="s">
        <v>47</v>
      </c>
      <c r="K84" s="36" t="s">
        <v>48</v>
      </c>
    </row>
    <row r="85" spans="2:11" x14ac:dyDescent="0.2">
      <c r="B85" s="36" t="s">
        <v>50</v>
      </c>
      <c r="C85" s="36" t="s">
        <v>45</v>
      </c>
      <c r="E85" s="36" t="s">
        <v>46</v>
      </c>
      <c r="G85" s="36">
        <v>9.2249999999999996</v>
      </c>
      <c r="H85" s="36">
        <v>37</v>
      </c>
      <c r="J85" s="36" t="s">
        <v>47</v>
      </c>
      <c r="K85" s="36" t="s">
        <v>48</v>
      </c>
    </row>
    <row r="87" spans="2:11" x14ac:dyDescent="0.2">
      <c r="B87" s="36" t="s">
        <v>44</v>
      </c>
      <c r="C87" s="36">
        <v>1800</v>
      </c>
      <c r="E87" s="36" t="s">
        <v>46</v>
      </c>
      <c r="G87" s="36">
        <v>18.225000000000001</v>
      </c>
      <c r="H87" s="36">
        <v>19</v>
      </c>
      <c r="J87" s="36" t="s">
        <v>47</v>
      </c>
      <c r="K87" s="36" t="s">
        <v>48</v>
      </c>
    </row>
    <row r="88" spans="2:11" x14ac:dyDescent="0.2">
      <c r="B88" s="36" t="s">
        <v>49</v>
      </c>
      <c r="C88" s="36">
        <v>1800</v>
      </c>
      <c r="E88" s="36" t="s">
        <v>46</v>
      </c>
      <c r="G88" s="36">
        <v>13.725</v>
      </c>
      <c r="H88" s="36">
        <v>19</v>
      </c>
      <c r="J88" s="36" t="s">
        <v>47</v>
      </c>
      <c r="K88" s="36" t="s">
        <v>48</v>
      </c>
    </row>
    <row r="90" spans="2:11" x14ac:dyDescent="0.2">
      <c r="B90" s="36" t="s">
        <v>51</v>
      </c>
      <c r="C90" s="36">
        <v>1525</v>
      </c>
      <c r="E90" s="36" t="s">
        <v>52</v>
      </c>
      <c r="G90" s="36">
        <v>18.329999999999998</v>
      </c>
      <c r="H90" s="36">
        <v>12</v>
      </c>
      <c r="I90" s="36" t="s">
        <v>54</v>
      </c>
      <c r="J90" s="39" t="s">
        <v>47</v>
      </c>
      <c r="K90" s="36" t="s">
        <v>48</v>
      </c>
    </row>
    <row r="91" spans="2:11" x14ac:dyDescent="0.2">
      <c r="B91" s="36" t="s">
        <v>55</v>
      </c>
      <c r="C91" s="36">
        <v>1525</v>
      </c>
      <c r="E91" s="36" t="s">
        <v>56</v>
      </c>
      <c r="G91" s="36">
        <v>6.1040000000000001</v>
      </c>
      <c r="H91" s="36">
        <v>12</v>
      </c>
      <c r="I91" s="36" t="s">
        <v>54</v>
      </c>
      <c r="J91" s="39" t="s">
        <v>47</v>
      </c>
      <c r="K91" s="36" t="s">
        <v>48</v>
      </c>
    </row>
    <row r="92" spans="2:11" x14ac:dyDescent="0.2">
      <c r="B92" s="36" t="s">
        <v>57</v>
      </c>
      <c r="C92" s="36">
        <v>1525</v>
      </c>
      <c r="I92" s="36" t="s">
        <v>60</v>
      </c>
      <c r="J92" s="39" t="s">
        <v>47</v>
      </c>
      <c r="K92" s="36" t="s">
        <v>48</v>
      </c>
    </row>
    <row r="93" spans="2:11" x14ac:dyDescent="0.2">
      <c r="B93" s="36" t="s">
        <v>58</v>
      </c>
      <c r="C93" s="36">
        <v>1525</v>
      </c>
      <c r="I93" s="36" t="s">
        <v>60</v>
      </c>
      <c r="J93" s="39" t="s">
        <v>47</v>
      </c>
      <c r="K93" s="36" t="s">
        <v>48</v>
      </c>
    </row>
    <row r="94" spans="2:11" x14ac:dyDescent="0.2">
      <c r="B94" s="36" t="s">
        <v>59</v>
      </c>
      <c r="C94" s="36">
        <v>1525</v>
      </c>
      <c r="I94" s="36" t="s">
        <v>60</v>
      </c>
      <c r="J94" s="39" t="s">
        <v>47</v>
      </c>
      <c r="K94" s="36" t="s">
        <v>48</v>
      </c>
    </row>
    <row r="96" spans="2:11" x14ac:dyDescent="0.2">
      <c r="B96" s="36" t="s">
        <v>70</v>
      </c>
      <c r="C96" s="36" t="s">
        <v>61</v>
      </c>
      <c r="I96" s="36" t="s">
        <v>62</v>
      </c>
      <c r="J96" s="40" t="s">
        <v>63</v>
      </c>
      <c r="K96" s="36" t="s">
        <v>64</v>
      </c>
    </row>
    <row r="97" spans="2:11" x14ac:dyDescent="0.2">
      <c r="B97" s="36" t="s">
        <v>71</v>
      </c>
      <c r="C97" s="36" t="s">
        <v>61</v>
      </c>
      <c r="I97" s="36" t="s">
        <v>65</v>
      </c>
      <c r="J97" s="40" t="s">
        <v>63</v>
      </c>
      <c r="K97" s="36" t="s">
        <v>64</v>
      </c>
    </row>
    <row r="98" spans="2:11" x14ac:dyDescent="0.2">
      <c r="B98" s="36" t="s">
        <v>66</v>
      </c>
      <c r="C98" s="36" t="s">
        <v>61</v>
      </c>
      <c r="I98" s="36" t="s">
        <v>69</v>
      </c>
      <c r="J98" s="40" t="s">
        <v>63</v>
      </c>
      <c r="K98" s="36" t="s">
        <v>64</v>
      </c>
    </row>
    <row r="99" spans="2:11" x14ac:dyDescent="0.2">
      <c r="B99" s="36" t="s">
        <v>67</v>
      </c>
      <c r="C99" s="36" t="s">
        <v>61</v>
      </c>
      <c r="H99" s="36">
        <v>127</v>
      </c>
      <c r="I99" s="36" t="s">
        <v>68</v>
      </c>
      <c r="J99" s="40" t="s">
        <v>63</v>
      </c>
      <c r="K99" s="36" t="s">
        <v>64</v>
      </c>
    </row>
  </sheetData>
  <autoFilter ref="A1:L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2:D11"/>
  <sheetViews>
    <sheetView workbookViewId="0">
      <selection activeCell="B21" sqref="B21"/>
    </sheetView>
  </sheetViews>
  <sheetFormatPr baseColWidth="10" defaultRowHeight="12.75" x14ac:dyDescent="0.2"/>
  <sheetData>
    <row r="2" spans="1:4" x14ac:dyDescent="0.2">
      <c r="A2" t="s">
        <v>163</v>
      </c>
      <c r="B2" t="s">
        <v>173</v>
      </c>
      <c r="C2" t="s">
        <v>187</v>
      </c>
      <c r="D2" t="s">
        <v>188</v>
      </c>
    </row>
    <row r="3" spans="1:4" x14ac:dyDescent="0.2">
      <c r="A3" t="s">
        <v>164</v>
      </c>
      <c r="B3">
        <f>7.5*5</f>
        <v>37.5</v>
      </c>
      <c r="C3">
        <f>7.5</f>
        <v>7.5</v>
      </c>
      <c r="D3">
        <f>0</f>
        <v>0</v>
      </c>
    </row>
    <row r="4" spans="1:4" x14ac:dyDescent="0.2">
      <c r="A4" t="s">
        <v>165</v>
      </c>
      <c r="B4">
        <f>7.5*5*2</f>
        <v>75</v>
      </c>
      <c r="C4">
        <f>7.5*2</f>
        <v>15</v>
      </c>
      <c r="D4">
        <f>0</f>
        <v>0</v>
      </c>
    </row>
    <row r="5" spans="1:4" x14ac:dyDescent="0.2">
      <c r="A5" t="s">
        <v>166</v>
      </c>
      <c r="B5">
        <f>7.5*5*3</f>
        <v>112.5</v>
      </c>
      <c r="C5">
        <f>7.5*3</f>
        <v>22.5</v>
      </c>
      <c r="D5">
        <f>0</f>
        <v>0</v>
      </c>
    </row>
    <row r="6" spans="1:4" x14ac:dyDescent="0.2">
      <c r="A6" t="s">
        <v>167</v>
      </c>
      <c r="B6">
        <f>7.5*5+11.5*2</f>
        <v>60.5</v>
      </c>
      <c r="C6">
        <f>7.5</f>
        <v>7.5</v>
      </c>
      <c r="D6">
        <f>11.5</f>
        <v>11.5</v>
      </c>
    </row>
    <row r="7" spans="1:4" x14ac:dyDescent="0.2">
      <c r="A7" t="s">
        <v>168</v>
      </c>
      <c r="B7">
        <f>7.5*5*2+11.5*2</f>
        <v>98</v>
      </c>
      <c r="C7">
        <f>7.5*2</f>
        <v>15</v>
      </c>
      <c r="D7">
        <f>11.5</f>
        <v>11.5</v>
      </c>
    </row>
    <row r="8" spans="1:4" x14ac:dyDescent="0.2">
      <c r="A8" t="s">
        <v>169</v>
      </c>
      <c r="B8">
        <f>7.5*5*3+11.5*2</f>
        <v>135.5</v>
      </c>
      <c r="C8">
        <f>7.5*3</f>
        <v>22.5</v>
      </c>
      <c r="D8">
        <f>11.5</f>
        <v>11.5</v>
      </c>
    </row>
    <row r="9" spans="1:4" x14ac:dyDescent="0.2">
      <c r="A9" t="s">
        <v>170</v>
      </c>
      <c r="B9">
        <f>7.5*5+2*2*11.5</f>
        <v>83.5</v>
      </c>
      <c r="C9">
        <f>7.5</f>
        <v>7.5</v>
      </c>
      <c r="D9">
        <f>11.5*2</f>
        <v>23</v>
      </c>
    </row>
    <row r="10" spans="1:4" x14ac:dyDescent="0.2">
      <c r="A10" t="s">
        <v>171</v>
      </c>
      <c r="B10">
        <f>7.5*5*2+11.5*2*2</f>
        <v>121</v>
      </c>
      <c r="C10">
        <f>7.5*2</f>
        <v>15</v>
      </c>
      <c r="D10">
        <f>11.5*2</f>
        <v>23</v>
      </c>
    </row>
    <row r="11" spans="1:4" x14ac:dyDescent="0.2">
      <c r="A11" t="s">
        <v>172</v>
      </c>
      <c r="B11">
        <f>7.5*5*3+11.5*2*2</f>
        <v>158.5</v>
      </c>
      <c r="C11">
        <f>7.5*3</f>
        <v>22.5</v>
      </c>
      <c r="D11">
        <f>11.5*2</f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Récap Planning</vt:lpstr>
      <vt:lpstr>Atelier</vt:lpstr>
      <vt:lpstr>Reporting</vt:lpstr>
      <vt:lpstr>Exportation demande de toron</vt:lpstr>
      <vt:lpstr>F6K1</vt:lpstr>
      <vt:lpstr>F17T</vt:lpstr>
      <vt:lpstr>Table</vt:lpstr>
      <vt:lpstr>BdD</vt:lpstr>
      <vt:lpstr>implication</vt:lpstr>
      <vt:lpstr>F17T</vt:lpstr>
      <vt:lpstr>Implication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Devylder, Pierre-Florian</dc:creator>
  <cp:lastModifiedBy>Devylder, Pierre-Florian</cp:lastModifiedBy>
  <dcterms:created xsi:type="dcterms:W3CDTF">2016-04-13T11:18:08Z</dcterms:created>
  <dcterms:modified xsi:type="dcterms:W3CDTF">2016-04-21T09:58:10Z</dcterms:modified>
</cp:coreProperties>
</file>